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3-25\R11 Quality Reports\"/>
    </mc:Choice>
  </mc:AlternateContent>
  <xr:revisionPtr revIDLastSave="0" documentId="8_{E1DA5575-95AC-4061-8341-F16B93B3C1CE}" xr6:coauthVersionLast="47" xr6:coauthVersionMax="47" xr10:uidLastSave="{00000000-0000-0000-0000-000000000000}"/>
  <bookViews>
    <workbookView xWindow="-120" yWindow="-120" windowWidth="29040" windowHeight="15750" xr2:uid="{A329C4E8-85FC-4774-9974-7A13C88348D5}"/>
  </bookViews>
  <sheets>
    <sheet name="Sheet2" sheetId="6" r:id="rId1"/>
    <sheet name="Sheet1" sheetId="1" r:id="rId2"/>
    <sheet name="KK edits" sheetId="4" r:id="rId3"/>
    <sheet name="predicted" sheetId="5" r:id="rId4"/>
    <sheet name="Graph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6" l="1"/>
  <c r="U38" i="6"/>
  <c r="U39" i="6"/>
  <c r="U47" i="6"/>
  <c r="V47" i="6" s="1"/>
  <c r="U46" i="6"/>
  <c r="U41" i="6"/>
  <c r="V41" i="6" s="1"/>
  <c r="U40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4" i="6"/>
  <c r="V35" i="6"/>
  <c r="V36" i="6"/>
  <c r="V37" i="6"/>
  <c r="V38" i="6"/>
  <c r="V39" i="6"/>
  <c r="V40" i="6"/>
  <c r="V42" i="6"/>
  <c r="V43" i="6"/>
  <c r="V44" i="6"/>
  <c r="V45" i="6"/>
  <c r="V46" i="6"/>
  <c r="V48" i="6"/>
  <c r="V50" i="6"/>
  <c r="V51" i="6"/>
  <c r="V52" i="6"/>
  <c r="V53" i="6"/>
  <c r="V54" i="6"/>
  <c r="V55" i="6"/>
  <c r="V56" i="6"/>
  <c r="V57" i="6"/>
  <c r="V58" i="6"/>
  <c r="V59" i="6"/>
  <c r="V60" i="6"/>
  <c r="S50" i="6"/>
  <c r="T50" i="6"/>
  <c r="U50" i="6" s="1"/>
  <c r="U49" i="6"/>
  <c r="V49" i="6" s="1"/>
  <c r="B51" i="6"/>
  <c r="E51" i="6"/>
  <c r="M51" i="6"/>
  <c r="P51" i="6"/>
  <c r="U51" i="6" l="1"/>
  <c r="V52" i="4" l="1"/>
  <c r="V53" i="4"/>
  <c r="W38" i="4"/>
  <c r="S28" i="5"/>
  <c r="K30" i="5"/>
  <c r="J30" i="5"/>
  <c r="E30" i="5"/>
  <c r="B30" i="5"/>
  <c r="AD11" i="4"/>
  <c r="AD12" i="4"/>
  <c r="AD13" i="4"/>
  <c r="AD14" i="4"/>
  <c r="AD15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4" i="4"/>
  <c r="AD35" i="4"/>
  <c r="AD36" i="4"/>
  <c r="AD40" i="4"/>
  <c r="AD41" i="4"/>
  <c r="AD55" i="4"/>
  <c r="AD56" i="4"/>
  <c r="AD7" i="4"/>
  <c r="AD8" i="4"/>
  <c r="AD10" i="4"/>
  <c r="AC55" i="4"/>
  <c r="AA55" i="4"/>
  <c r="W6" i="4"/>
  <c r="X40" i="4"/>
  <c r="X43" i="4"/>
  <c r="X49" i="4"/>
  <c r="X52" i="4"/>
  <c r="X57" i="4"/>
  <c r="X61" i="4"/>
  <c r="X64" i="4"/>
  <c r="X37" i="4"/>
  <c r="T38" i="4"/>
  <c r="T40" i="4"/>
  <c r="T41" i="4"/>
  <c r="T42" i="4"/>
  <c r="T43" i="4"/>
  <c r="T44" i="4"/>
  <c r="T46" i="4"/>
  <c r="T47" i="4"/>
  <c r="T49" i="4"/>
  <c r="T50" i="4"/>
  <c r="T52" i="4"/>
  <c r="T53" i="4"/>
  <c r="T56" i="4"/>
  <c r="T57" i="4"/>
  <c r="T58" i="4"/>
  <c r="T60" i="4"/>
  <c r="T61" i="4"/>
  <c r="T63" i="4"/>
  <c r="T64" i="4"/>
  <c r="T37" i="4"/>
  <c r="Q38" i="4"/>
  <c r="Q40" i="4"/>
  <c r="Q41" i="4"/>
  <c r="Q42" i="4"/>
  <c r="Q43" i="4"/>
  <c r="Q44" i="4"/>
  <c r="Q46" i="4"/>
  <c r="Q47" i="4"/>
  <c r="Q49" i="4"/>
  <c r="Q50" i="4"/>
  <c r="Q52" i="4"/>
  <c r="Q53" i="4"/>
  <c r="Q56" i="4"/>
  <c r="Q57" i="4"/>
  <c r="Q58" i="4"/>
  <c r="Q60" i="4"/>
  <c r="Q61" i="4"/>
  <c r="Q63" i="4"/>
  <c r="Q64" i="4"/>
  <c r="Q37" i="4"/>
  <c r="O38" i="4"/>
  <c r="O40" i="4"/>
  <c r="O41" i="4"/>
  <c r="O42" i="4"/>
  <c r="O43" i="4"/>
  <c r="O44" i="4"/>
  <c r="O46" i="4"/>
  <c r="O47" i="4"/>
  <c r="O49" i="4"/>
  <c r="O50" i="4"/>
  <c r="O52" i="4"/>
  <c r="O53" i="4"/>
  <c r="O56" i="4"/>
  <c r="O57" i="4"/>
  <c r="O58" i="4"/>
  <c r="O60" i="4"/>
  <c r="O61" i="4"/>
  <c r="O63" i="4"/>
  <c r="O64" i="4"/>
  <c r="O37" i="4"/>
  <c r="X8" i="4"/>
  <c r="X10" i="4"/>
  <c r="X11" i="4"/>
  <c r="X14" i="4"/>
  <c r="X16" i="4"/>
  <c r="X19" i="4"/>
  <c r="X23" i="4"/>
  <c r="X26" i="4"/>
  <c r="X27" i="4"/>
  <c r="Y27" i="4" s="1"/>
  <c r="Z27" i="4" s="1"/>
  <c r="X6" i="4"/>
  <c r="V7" i="4"/>
  <c r="V8" i="4"/>
  <c r="V10" i="4"/>
  <c r="V11" i="4"/>
  <c r="Y11" i="4" s="1"/>
  <c r="Z11" i="4" s="1"/>
  <c r="V12" i="4"/>
  <c r="V14" i="4"/>
  <c r="V15" i="4"/>
  <c r="V16" i="4"/>
  <c r="V17" i="4"/>
  <c r="V19" i="4"/>
  <c r="V20" i="4"/>
  <c r="V22" i="4"/>
  <c r="V23" i="4"/>
  <c r="V24" i="4"/>
  <c r="V26" i="4"/>
  <c r="V27" i="4"/>
  <c r="V28" i="4"/>
  <c r="V29" i="4"/>
  <c r="V30" i="4"/>
  <c r="V6" i="4"/>
  <c r="T7" i="4"/>
  <c r="T8" i="4"/>
  <c r="T10" i="4"/>
  <c r="T11" i="4"/>
  <c r="AA11" i="4" s="1"/>
  <c r="AB11" i="4" s="1"/>
  <c r="T12" i="4"/>
  <c r="T14" i="4"/>
  <c r="T15" i="4"/>
  <c r="T16" i="4"/>
  <c r="T17" i="4"/>
  <c r="T19" i="4"/>
  <c r="T20" i="4"/>
  <c r="T22" i="4"/>
  <c r="T23" i="4"/>
  <c r="T24" i="4"/>
  <c r="T26" i="4"/>
  <c r="T27" i="4"/>
  <c r="T28" i="4"/>
  <c r="T29" i="4"/>
  <c r="T30" i="4"/>
  <c r="T6" i="4"/>
  <c r="Q7" i="4"/>
  <c r="Q8" i="4"/>
  <c r="Q10" i="4"/>
  <c r="Q11" i="4"/>
  <c r="Q12" i="4"/>
  <c r="Q14" i="4"/>
  <c r="Q15" i="4"/>
  <c r="Q16" i="4"/>
  <c r="Q17" i="4"/>
  <c r="Q19" i="4"/>
  <c r="Q20" i="4"/>
  <c r="Q22" i="4"/>
  <c r="Q23" i="4"/>
  <c r="Q24" i="4"/>
  <c r="Q26" i="4"/>
  <c r="Q27" i="4"/>
  <c r="Q28" i="4"/>
  <c r="Q29" i="4"/>
  <c r="Q30" i="4"/>
  <c r="Q6" i="4"/>
  <c r="O14" i="4"/>
  <c r="O15" i="4"/>
  <c r="O16" i="4"/>
  <c r="O17" i="4"/>
  <c r="O19" i="4"/>
  <c r="O20" i="4"/>
  <c r="O22" i="4"/>
  <c r="O23" i="4"/>
  <c r="O24" i="4"/>
  <c r="O26" i="4"/>
  <c r="O27" i="4"/>
  <c r="O28" i="4"/>
  <c r="O29" i="4"/>
  <c r="O30" i="4"/>
  <c r="O7" i="4"/>
  <c r="O8" i="4"/>
  <c r="O10" i="4"/>
  <c r="O11" i="4"/>
  <c r="O12" i="4"/>
  <c r="O6" i="4"/>
  <c r="AA5" i="5"/>
  <c r="AB5" i="5"/>
  <c r="AC5" i="5"/>
  <c r="AD5" i="5"/>
  <c r="AE5" i="5"/>
  <c r="AF5" i="5"/>
  <c r="AA6" i="5"/>
  <c r="AB6" i="5"/>
  <c r="AC6" i="5"/>
  <c r="AD6" i="5"/>
  <c r="AE6" i="5"/>
  <c r="AF6" i="5"/>
  <c r="AA7" i="5"/>
  <c r="AB7" i="5"/>
  <c r="AC7" i="5"/>
  <c r="AD7" i="5"/>
  <c r="AE7" i="5"/>
  <c r="AF7" i="5"/>
  <c r="AA8" i="5"/>
  <c r="AB8" i="5"/>
  <c r="AE8" i="5"/>
  <c r="AF8" i="5"/>
  <c r="J59" i="4"/>
  <c r="J51" i="4"/>
  <c r="J48" i="4"/>
  <c r="K62" i="4"/>
  <c r="B60" i="4"/>
  <c r="B62" i="4" s="1"/>
  <c r="E59" i="4"/>
  <c r="B59" i="4"/>
  <c r="B55" i="4"/>
  <c r="E54" i="4"/>
  <c r="B54" i="4"/>
  <c r="E51" i="4"/>
  <c r="B51" i="4"/>
  <c r="E48" i="4"/>
  <c r="B48" i="4"/>
  <c r="E45" i="4"/>
  <c r="B45" i="4"/>
  <c r="J39" i="4"/>
  <c r="E39" i="4"/>
  <c r="B39" i="4"/>
  <c r="J31" i="4"/>
  <c r="J25" i="4"/>
  <c r="J13" i="4"/>
  <c r="E31" i="4"/>
  <c r="B31" i="4"/>
  <c r="E25" i="4"/>
  <c r="B25" i="4"/>
  <c r="E21" i="4"/>
  <c r="B21" i="4"/>
  <c r="E18" i="4"/>
  <c r="B18" i="4"/>
  <c r="E13" i="4"/>
  <c r="B13" i="4"/>
  <c r="E9" i="4"/>
  <c r="B9" i="4"/>
  <c r="Y19" i="4" l="1"/>
  <c r="Z19" i="4" s="1"/>
  <c r="Y23" i="4"/>
  <c r="Z23" i="4" s="1"/>
  <c r="AA23" i="4" s="1"/>
  <c r="AB23" i="4" s="1"/>
  <c r="AC23" i="4" s="1"/>
  <c r="Y16" i="4"/>
  <c r="Z16" i="4" s="1"/>
  <c r="AA16" i="4" s="1"/>
  <c r="AB16" i="4" s="1"/>
  <c r="AC16" i="4" s="1"/>
  <c r="AD16" i="4" s="1"/>
  <c r="AA27" i="4"/>
  <c r="AB27" i="4" s="1"/>
  <c r="AC27" i="4" s="1"/>
  <c r="Y6" i="4"/>
  <c r="Z6" i="4" s="1"/>
  <c r="AA6" i="4" s="1"/>
  <c r="AB6" i="4" s="1"/>
  <c r="AC6" i="4" s="1"/>
  <c r="AD6" i="4" s="1"/>
  <c r="Y26" i="4"/>
  <c r="Z26" i="4" s="1"/>
  <c r="AA26" i="4" s="1"/>
  <c r="AB26" i="4" s="1"/>
  <c r="AC26" i="4" s="1"/>
  <c r="Y10" i="4"/>
  <c r="Z10" i="4" s="1"/>
  <c r="AA10" i="4" s="1"/>
  <c r="AB10" i="4" s="1"/>
  <c r="AC10" i="4" s="1"/>
  <c r="Y8" i="4"/>
  <c r="Z8" i="4" s="1"/>
  <c r="AA8" i="4" s="1"/>
  <c r="AB8" i="4" s="1"/>
  <c r="AC8" i="4" s="1"/>
  <c r="AC11" i="4"/>
  <c r="AA19" i="4"/>
  <c r="AB19" i="4" s="1"/>
  <c r="Y14" i="4"/>
  <c r="Z14" i="4" s="1"/>
  <c r="AA14" i="4" s="1"/>
  <c r="AB14" i="4" s="1"/>
  <c r="AC14" i="4" s="1"/>
  <c r="AA7" i="4"/>
  <c r="AB7" i="4" s="1"/>
  <c r="AC7" i="4" s="1"/>
  <c r="K51" i="4"/>
  <c r="K31" i="4"/>
  <c r="K13" i="4"/>
  <c r="K59" i="4"/>
  <c r="K48" i="4"/>
  <c r="W7" i="4"/>
  <c r="X7" i="4" s="1"/>
  <c r="Y7" i="4" s="1"/>
  <c r="Z7" i="4" s="1"/>
  <c r="J12" i="5"/>
  <c r="X17" i="5"/>
  <c r="S10" i="5"/>
  <c r="W55" i="4"/>
  <c r="W53" i="4"/>
  <c r="X53" i="4" s="1"/>
  <c r="J24" i="5"/>
  <c r="AF32" i="5"/>
  <c r="AF33" i="5"/>
  <c r="AF34" i="5"/>
  <c r="AF35" i="5"/>
  <c r="AF36" i="5"/>
  <c r="AF38" i="5"/>
  <c r="AF41" i="5"/>
  <c r="AF42" i="5"/>
  <c r="AF47" i="5"/>
  <c r="AF48" i="5"/>
  <c r="AF49" i="5"/>
  <c r="AF50" i="5"/>
  <c r="AF51" i="5"/>
  <c r="AF52" i="5"/>
  <c r="AF53" i="5"/>
  <c r="AF55" i="5"/>
  <c r="AF56" i="5"/>
  <c r="AF58" i="5"/>
  <c r="AF59" i="5"/>
  <c r="AE32" i="5"/>
  <c r="AE33" i="5"/>
  <c r="AE34" i="5"/>
  <c r="AE35" i="5"/>
  <c r="AE36" i="5"/>
  <c r="AE37" i="5"/>
  <c r="AE38" i="5"/>
  <c r="AE39" i="5"/>
  <c r="AE41" i="5"/>
  <c r="AE42" i="5"/>
  <c r="AE44" i="5"/>
  <c r="AE45" i="5"/>
  <c r="AE47" i="5"/>
  <c r="AE48" i="5"/>
  <c r="AE49" i="5"/>
  <c r="AE50" i="5"/>
  <c r="AE51" i="5"/>
  <c r="AE52" i="5"/>
  <c r="AE53" i="5"/>
  <c r="AE55" i="5"/>
  <c r="AE56" i="5"/>
  <c r="AE57" i="5"/>
  <c r="AE58" i="5"/>
  <c r="AE59" i="5"/>
  <c r="AD32" i="5"/>
  <c r="AD33" i="5"/>
  <c r="AD35" i="5"/>
  <c r="AD36" i="5"/>
  <c r="AD37" i="5"/>
  <c r="AD38" i="5"/>
  <c r="AD41" i="5"/>
  <c r="AD42" i="5"/>
  <c r="AD44" i="5"/>
  <c r="AD45" i="5"/>
  <c r="AD47" i="5"/>
  <c r="AD48" i="5"/>
  <c r="AD50" i="5"/>
  <c r="AD51" i="5"/>
  <c r="AD52" i="5"/>
  <c r="AD53" i="5"/>
  <c r="AD55" i="5"/>
  <c r="AD56" i="5"/>
  <c r="AD58" i="5"/>
  <c r="AD59" i="5"/>
  <c r="AC32" i="5"/>
  <c r="AC33" i="5"/>
  <c r="AC35" i="5"/>
  <c r="AC36" i="5"/>
  <c r="AC37" i="5"/>
  <c r="AC38" i="5"/>
  <c r="AC39" i="5"/>
  <c r="AC41" i="5"/>
  <c r="AC42" i="5"/>
  <c r="AC44" i="5"/>
  <c r="AC45" i="5"/>
  <c r="AC47" i="5"/>
  <c r="AC48" i="5"/>
  <c r="AC50" i="5"/>
  <c r="AC51" i="5"/>
  <c r="AC52" i="5"/>
  <c r="AC53" i="5"/>
  <c r="AC55" i="5"/>
  <c r="AC56" i="5"/>
  <c r="AC58" i="5"/>
  <c r="AC59" i="5"/>
  <c r="AB32" i="5"/>
  <c r="AB33" i="5"/>
  <c r="AB35" i="5"/>
  <c r="AB36" i="5"/>
  <c r="AB37" i="5"/>
  <c r="AB38" i="5"/>
  <c r="AB41" i="5"/>
  <c r="AB42" i="5"/>
  <c r="AB44" i="5"/>
  <c r="AB45" i="5"/>
  <c r="AB47" i="5"/>
  <c r="AB48" i="5"/>
  <c r="AB49" i="5"/>
  <c r="AB50" i="5"/>
  <c r="AB51" i="5"/>
  <c r="AB52" i="5"/>
  <c r="AB53" i="5"/>
  <c r="AB55" i="5"/>
  <c r="AB56" i="5"/>
  <c r="AB58" i="5"/>
  <c r="AB59" i="5"/>
  <c r="AA32" i="5"/>
  <c r="AA33" i="5"/>
  <c r="AA34" i="5"/>
  <c r="AA35" i="5"/>
  <c r="AA36" i="5"/>
  <c r="AA37" i="5"/>
  <c r="AA38" i="5"/>
  <c r="AA39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F9" i="5"/>
  <c r="AF10" i="5"/>
  <c r="AF11" i="5"/>
  <c r="AF13" i="5"/>
  <c r="AF14" i="5"/>
  <c r="AF15" i="5"/>
  <c r="AF16" i="5"/>
  <c r="AF17" i="5"/>
  <c r="AF18" i="5"/>
  <c r="AF19" i="5"/>
  <c r="AF20" i="5"/>
  <c r="AF21" i="5"/>
  <c r="AF22" i="5"/>
  <c r="AF23" i="5"/>
  <c r="AF26" i="5"/>
  <c r="AF27" i="5"/>
  <c r="AE9" i="5"/>
  <c r="AE10" i="5"/>
  <c r="AE11" i="5"/>
  <c r="AE13" i="5"/>
  <c r="AE14" i="5"/>
  <c r="AE15" i="5"/>
  <c r="AE16" i="5"/>
  <c r="AE18" i="5"/>
  <c r="AE19" i="5"/>
  <c r="AE20" i="5"/>
  <c r="AE21" i="5"/>
  <c r="AE22" i="5"/>
  <c r="AE23" i="5"/>
  <c r="AE25" i="5"/>
  <c r="AE26" i="5"/>
  <c r="AE27" i="5"/>
  <c r="AD9" i="5"/>
  <c r="AD10" i="5"/>
  <c r="AD11" i="5"/>
  <c r="AD13" i="5"/>
  <c r="AD14" i="5"/>
  <c r="AD15" i="5"/>
  <c r="AD16" i="5"/>
  <c r="AD18" i="5"/>
  <c r="AD19" i="5"/>
  <c r="AD21" i="5"/>
  <c r="AD22" i="5"/>
  <c r="AD23" i="5"/>
  <c r="AD25" i="5"/>
  <c r="AD26" i="5"/>
  <c r="AD27" i="5"/>
  <c r="AC9" i="5"/>
  <c r="AC10" i="5"/>
  <c r="AC11" i="5"/>
  <c r="AC13" i="5"/>
  <c r="AC14" i="5"/>
  <c r="AC15" i="5"/>
  <c r="AC16" i="5"/>
  <c r="AC18" i="5"/>
  <c r="AC19" i="5"/>
  <c r="AC21" i="5"/>
  <c r="AC22" i="5"/>
  <c r="AC23" i="5"/>
  <c r="AC25" i="5"/>
  <c r="AC26" i="5"/>
  <c r="AC27" i="5"/>
  <c r="AB9" i="5"/>
  <c r="AB10" i="5"/>
  <c r="AB11" i="5"/>
  <c r="AB12" i="5"/>
  <c r="AB13" i="5"/>
  <c r="AB14" i="5"/>
  <c r="AB15" i="5"/>
  <c r="AB16" i="5"/>
  <c r="AB18" i="5"/>
  <c r="AB19" i="5"/>
  <c r="AB21" i="5"/>
  <c r="AB22" i="5"/>
  <c r="AB23" i="5"/>
  <c r="AB25" i="5"/>
  <c r="AB26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X35" i="5"/>
  <c r="X23" i="5"/>
  <c r="Y23" i="5" s="1"/>
  <c r="W9" i="5"/>
  <c r="X9" i="5" s="1"/>
  <c r="W10" i="5"/>
  <c r="X10" i="5" s="1"/>
  <c r="W13" i="5"/>
  <c r="X13" i="5" s="1"/>
  <c r="W15" i="5"/>
  <c r="X15" i="5" s="1"/>
  <c r="W18" i="5"/>
  <c r="X18" i="5" s="1"/>
  <c r="W22" i="5"/>
  <c r="X22" i="5" s="1"/>
  <c r="W25" i="5"/>
  <c r="X25" i="5" s="1"/>
  <c r="W26" i="5"/>
  <c r="X26" i="5" s="1"/>
  <c r="W32" i="5"/>
  <c r="X32" i="5" s="1"/>
  <c r="Y32" i="5" s="1"/>
  <c r="W35" i="5"/>
  <c r="W38" i="5"/>
  <c r="X38" i="5" s="1"/>
  <c r="W44" i="5"/>
  <c r="X44" i="5" s="1"/>
  <c r="X46" i="5" s="1"/>
  <c r="AE46" i="5" s="1"/>
  <c r="W47" i="5"/>
  <c r="X47" i="5" s="1"/>
  <c r="W52" i="5"/>
  <c r="X52" i="5" s="1"/>
  <c r="W56" i="5"/>
  <c r="X56" i="5" s="1"/>
  <c r="Y56" i="5" s="1"/>
  <c r="W59" i="5"/>
  <c r="X59" i="5" s="1"/>
  <c r="W7" i="5"/>
  <c r="X7" i="5" s="1"/>
  <c r="V42" i="5"/>
  <c r="W42" i="5" s="1"/>
  <c r="X42" i="5" s="1"/>
  <c r="V27" i="5"/>
  <c r="W27" i="5" s="1"/>
  <c r="X27" i="5" s="1"/>
  <c r="Y27" i="5" s="1"/>
  <c r="V6" i="5"/>
  <c r="W6" i="5" s="1"/>
  <c r="X6" i="5" s="1"/>
  <c r="S59" i="5"/>
  <c r="Y59" i="5" s="1"/>
  <c r="S48" i="5"/>
  <c r="V48" i="5" s="1"/>
  <c r="W48" i="5" s="1"/>
  <c r="X48" i="5" s="1"/>
  <c r="Y48" i="5" s="1"/>
  <c r="S47" i="5"/>
  <c r="S49" i="5" s="1"/>
  <c r="S21" i="5"/>
  <c r="S26" i="5"/>
  <c r="Y26" i="5" s="1"/>
  <c r="S23" i="5"/>
  <c r="V23" i="5" s="1"/>
  <c r="W23" i="5" s="1"/>
  <c r="S14" i="5"/>
  <c r="S13" i="5"/>
  <c r="S9" i="5"/>
  <c r="S6" i="5"/>
  <c r="S7" i="5"/>
  <c r="S5" i="5"/>
  <c r="S8" i="5" s="1"/>
  <c r="S58" i="5"/>
  <c r="V58" i="5" s="1"/>
  <c r="W58" i="5" s="1"/>
  <c r="X58" i="5" s="1"/>
  <c r="Y58" i="5" s="1"/>
  <c r="S56" i="5"/>
  <c r="P55" i="5"/>
  <c r="S55" i="5" s="1"/>
  <c r="V55" i="5" s="1"/>
  <c r="W55" i="5" s="1"/>
  <c r="X55" i="5" s="1"/>
  <c r="P54" i="5"/>
  <c r="S53" i="5"/>
  <c r="V53" i="5" s="1"/>
  <c r="W53" i="5" s="1"/>
  <c r="X53" i="5" s="1"/>
  <c r="S52" i="5"/>
  <c r="S51" i="5"/>
  <c r="V51" i="5" s="1"/>
  <c r="W51" i="5" s="1"/>
  <c r="X51" i="5" s="1"/>
  <c r="P50" i="5"/>
  <c r="S50" i="5" s="1"/>
  <c r="P49" i="5"/>
  <c r="P46" i="5"/>
  <c r="S45" i="5"/>
  <c r="V45" i="5" s="1"/>
  <c r="W45" i="5" s="1"/>
  <c r="X45" i="5" s="1"/>
  <c r="S44" i="5"/>
  <c r="Y44" i="5" s="1"/>
  <c r="P43" i="5"/>
  <c r="S42" i="5"/>
  <c r="S41" i="5"/>
  <c r="P40" i="5"/>
  <c r="S39" i="5"/>
  <c r="V39" i="5" s="1"/>
  <c r="W39" i="5" s="1"/>
  <c r="X39" i="5" s="1"/>
  <c r="Y39" i="5" s="1"/>
  <c r="AF39" i="5" s="1"/>
  <c r="S38" i="5"/>
  <c r="S37" i="5"/>
  <c r="S36" i="5"/>
  <c r="V36" i="5" s="1"/>
  <c r="W36" i="5" s="1"/>
  <c r="X36" i="5" s="1"/>
  <c r="Y36" i="5" s="1"/>
  <c r="S35" i="5"/>
  <c r="P34" i="5"/>
  <c r="S33" i="5"/>
  <c r="S32" i="5"/>
  <c r="P30" i="5"/>
  <c r="AA30" i="5" s="1"/>
  <c r="S29" i="5"/>
  <c r="AB29" i="5" s="1"/>
  <c r="AB28" i="5"/>
  <c r="P27" i="5"/>
  <c r="S27" i="5" s="1"/>
  <c r="S25" i="5"/>
  <c r="P24" i="5"/>
  <c r="S22" i="5"/>
  <c r="P20" i="5"/>
  <c r="S19" i="5"/>
  <c r="V19" i="5" s="1"/>
  <c r="W19" i="5" s="1"/>
  <c r="X19" i="5" s="1"/>
  <c r="Y19" i="5" s="1"/>
  <c r="S18" i="5"/>
  <c r="P17" i="5"/>
  <c r="S16" i="5"/>
  <c r="V16" i="5" s="1"/>
  <c r="W16" i="5" s="1"/>
  <c r="X16" i="5" s="1"/>
  <c r="S15" i="5"/>
  <c r="Y15" i="5" s="1"/>
  <c r="P12" i="5"/>
  <c r="S11" i="5"/>
  <c r="V11" i="5" s="1"/>
  <c r="W11" i="5" s="1"/>
  <c r="X11" i="5" s="1"/>
  <c r="P8" i="5"/>
  <c r="J46" i="5"/>
  <c r="B55" i="5"/>
  <c r="B57" i="5" s="1"/>
  <c r="B54" i="5"/>
  <c r="J54" i="5"/>
  <c r="B50" i="5"/>
  <c r="E49" i="5"/>
  <c r="B49" i="5"/>
  <c r="B46" i="5"/>
  <c r="AF44" i="5"/>
  <c r="J43" i="5"/>
  <c r="J34" i="5"/>
  <c r="B43" i="5"/>
  <c r="B40" i="5"/>
  <c r="AA40" i="5" s="1"/>
  <c r="AB39" i="5"/>
  <c r="AF37" i="5"/>
  <c r="B34" i="5"/>
  <c r="AB27" i="5"/>
  <c r="B24" i="5"/>
  <c r="E24" i="5"/>
  <c r="AB24" i="5" s="1"/>
  <c r="B20" i="5"/>
  <c r="B17" i="5"/>
  <c r="B12" i="5"/>
  <c r="E8" i="5"/>
  <c r="B8" i="5"/>
  <c r="W63" i="4"/>
  <c r="X63" i="4" s="1"/>
  <c r="W60" i="4"/>
  <c r="X60" i="4" s="1"/>
  <c r="W56" i="4"/>
  <c r="X56" i="4" s="1"/>
  <c r="W46" i="4"/>
  <c r="X46" i="4" s="1"/>
  <c r="V47" i="4"/>
  <c r="M48" i="4"/>
  <c r="W42" i="4"/>
  <c r="X42" i="4" s="1"/>
  <c r="V50" i="4"/>
  <c r="Y52" i="4"/>
  <c r="Z52" i="4" s="1"/>
  <c r="AA52" i="4" s="1"/>
  <c r="AB52" i="4" s="1"/>
  <c r="U55" i="4"/>
  <c r="V55" i="4" s="1"/>
  <c r="U56" i="4"/>
  <c r="V56" i="4" s="1"/>
  <c r="V58" i="4"/>
  <c r="V60" i="4"/>
  <c r="V63" i="4"/>
  <c r="V64" i="4"/>
  <c r="Y64" i="4" s="1"/>
  <c r="Z64" i="4" s="1"/>
  <c r="AA64" i="4" s="1"/>
  <c r="AB64" i="4" s="1"/>
  <c r="AC64" i="4" s="1"/>
  <c r="AD64" i="4" s="1"/>
  <c r="U40" i="4"/>
  <c r="V40" i="4" s="1"/>
  <c r="Y40" i="4" s="1"/>
  <c r="Z40" i="4" s="1"/>
  <c r="AA40" i="4" s="1"/>
  <c r="AB40" i="4" s="1"/>
  <c r="AC40" i="4" s="1"/>
  <c r="U41" i="4"/>
  <c r="V41" i="4" s="1"/>
  <c r="V42" i="4"/>
  <c r="V43" i="4"/>
  <c r="Y43" i="4" s="1"/>
  <c r="Z43" i="4" s="1"/>
  <c r="AA43" i="4" s="1"/>
  <c r="AB43" i="4" s="1"/>
  <c r="V44" i="4"/>
  <c r="V46" i="4"/>
  <c r="V49" i="4"/>
  <c r="Y49" i="4" s="1"/>
  <c r="Z49" i="4" s="1"/>
  <c r="AA49" i="4" s="1"/>
  <c r="V38" i="4"/>
  <c r="W12" i="4"/>
  <c r="X12" i="4" s="1"/>
  <c r="Y12" i="4" s="1"/>
  <c r="Z12" i="4" s="1"/>
  <c r="AA12" i="4" s="1"/>
  <c r="AB12" i="4" s="1"/>
  <c r="AC12" i="4" s="1"/>
  <c r="M62" i="4"/>
  <c r="M59" i="4"/>
  <c r="M51" i="4"/>
  <c r="X38" i="4"/>
  <c r="M39" i="4"/>
  <c r="W29" i="4"/>
  <c r="X29" i="4" s="1"/>
  <c r="Y29" i="4" s="1"/>
  <c r="Z29" i="4" s="1"/>
  <c r="AA29" i="4" s="1"/>
  <c r="AB29" i="4" s="1"/>
  <c r="M31" i="4"/>
  <c r="M25" i="4"/>
  <c r="M13" i="4"/>
  <c r="W28" i="4"/>
  <c r="X28" i="4" s="1"/>
  <c r="Y28" i="4" s="1"/>
  <c r="Z28" i="4" s="1"/>
  <c r="AA28" i="4" s="1"/>
  <c r="AB28" i="4" s="1"/>
  <c r="AC28" i="4" s="1"/>
  <c r="W22" i="4"/>
  <c r="X22" i="4" s="1"/>
  <c r="Y22" i="4" s="1"/>
  <c r="Z22" i="4" s="1"/>
  <c r="AA22" i="4" s="1"/>
  <c r="AB22" i="4" s="1"/>
  <c r="AC22" i="4" s="1"/>
  <c r="M21" i="4"/>
  <c r="W20" i="4"/>
  <c r="X20" i="4" s="1"/>
  <c r="Y20" i="4" s="1"/>
  <c r="Z20" i="4" s="1"/>
  <c r="AA20" i="4" s="1"/>
  <c r="AB20" i="4" s="1"/>
  <c r="AC20" i="4" s="1"/>
  <c r="W17" i="4"/>
  <c r="X17" i="4" s="1"/>
  <c r="Y17" i="4" s="1"/>
  <c r="Z17" i="4" s="1"/>
  <c r="AA17" i="4" s="1"/>
  <c r="AB17" i="4" s="1"/>
  <c r="M18" i="4"/>
  <c r="W15" i="4"/>
  <c r="X15" i="4" s="1"/>
  <c r="Y15" i="4" s="1"/>
  <c r="Z15" i="4" s="1"/>
  <c r="AA15" i="4" s="1"/>
  <c r="AB15" i="4" s="1"/>
  <c r="AC15" i="4" s="1"/>
  <c r="R54" i="4"/>
  <c r="M54" i="4"/>
  <c r="R36" i="4"/>
  <c r="J36" i="4"/>
  <c r="K36" i="4" s="1"/>
  <c r="Y35" i="4"/>
  <c r="AA35" i="4" s="1"/>
  <c r="AA34" i="4"/>
  <c r="R9" i="4"/>
  <c r="M9" i="4"/>
  <c r="R6" i="1"/>
  <c r="R13" i="1"/>
  <c r="R12" i="1"/>
  <c r="R11" i="1"/>
  <c r="U10" i="1"/>
  <c r="V10" i="1" s="1"/>
  <c r="P9" i="1"/>
  <c r="R7" i="1"/>
  <c r="T7" i="1" s="1"/>
  <c r="U7" i="1" s="1"/>
  <c r="V7" i="1" s="1"/>
  <c r="R8" i="1"/>
  <c r="T8" i="1" s="1"/>
  <c r="U8" i="1" s="1"/>
  <c r="V8" i="1" s="1"/>
  <c r="T6" i="1"/>
  <c r="U6" i="1" s="1"/>
  <c r="M9" i="1"/>
  <c r="E9" i="1"/>
  <c r="K9" i="1" s="1"/>
  <c r="B9" i="1"/>
  <c r="P52" i="1"/>
  <c r="U50" i="1"/>
  <c r="V50" i="1" s="1"/>
  <c r="R51" i="1"/>
  <c r="S51" i="1"/>
  <c r="E52" i="1"/>
  <c r="K52" i="1" s="1"/>
  <c r="AA13" i="4" l="1"/>
  <c r="Y60" i="4"/>
  <c r="Z60" i="4" s="1"/>
  <c r="AA60" i="4" s="1"/>
  <c r="Y53" i="4"/>
  <c r="Z53" i="4" s="1"/>
  <c r="AA53" i="4" s="1"/>
  <c r="AB53" i="4" s="1"/>
  <c r="AC53" i="4" s="1"/>
  <c r="AD53" i="4" s="1"/>
  <c r="Y38" i="4"/>
  <c r="Z38" i="4" s="1"/>
  <c r="AA38" i="4" s="1"/>
  <c r="AC43" i="4"/>
  <c r="AD43" i="4" s="1"/>
  <c r="AC52" i="4"/>
  <c r="AD52" i="4" s="1"/>
  <c r="AA21" i="4"/>
  <c r="AC19" i="4"/>
  <c r="AC29" i="4"/>
  <c r="Y63" i="4"/>
  <c r="Z63" i="4" s="1"/>
  <c r="AA63" i="4" s="1"/>
  <c r="Y46" i="4"/>
  <c r="Z46" i="4" s="1"/>
  <c r="AA46" i="4" s="1"/>
  <c r="AB46" i="4" s="1"/>
  <c r="AA9" i="4"/>
  <c r="AB9" i="4" s="1"/>
  <c r="AC9" i="4" s="1"/>
  <c r="AD9" i="4" s="1"/>
  <c r="V57" i="4"/>
  <c r="Y57" i="4" s="1"/>
  <c r="Z57" i="4" s="1"/>
  <c r="AA57" i="4" s="1"/>
  <c r="AB57" i="4" s="1"/>
  <c r="V61" i="4"/>
  <c r="Y61" i="4" s="1"/>
  <c r="Z61" i="4" s="1"/>
  <c r="AA61" i="4" s="1"/>
  <c r="AB61" i="4" s="1"/>
  <c r="AC61" i="4" s="1"/>
  <c r="AD61" i="4" s="1"/>
  <c r="V37" i="4"/>
  <c r="Y37" i="4" s="1"/>
  <c r="Z37" i="4" s="1"/>
  <c r="AA37" i="4" s="1"/>
  <c r="AB37" i="4" s="1"/>
  <c r="Y42" i="4"/>
  <c r="Z42" i="4" s="1"/>
  <c r="AA42" i="4" s="1"/>
  <c r="AB42" i="4" s="1"/>
  <c r="AC42" i="4" s="1"/>
  <c r="AD42" i="4" s="1"/>
  <c r="Y56" i="4"/>
  <c r="Z56" i="4" s="1"/>
  <c r="AA56" i="4" s="1"/>
  <c r="AA18" i="4"/>
  <c r="AC17" i="4"/>
  <c r="AD17" i="4" s="1"/>
  <c r="AB49" i="4"/>
  <c r="AB13" i="4"/>
  <c r="W58" i="4"/>
  <c r="X58" i="4" s="1"/>
  <c r="Y58" i="4" s="1"/>
  <c r="Z58" i="4" s="1"/>
  <c r="AA58" i="4" s="1"/>
  <c r="AD39" i="5"/>
  <c r="X49" i="5"/>
  <c r="Y9" i="5"/>
  <c r="Y35" i="5"/>
  <c r="Y7" i="5"/>
  <c r="X40" i="5"/>
  <c r="AE40" i="5" s="1"/>
  <c r="Y16" i="5"/>
  <c r="Y13" i="5"/>
  <c r="Y18" i="5"/>
  <c r="Y10" i="5"/>
  <c r="X54" i="5"/>
  <c r="AE54" i="5" s="1"/>
  <c r="Y52" i="5"/>
  <c r="S24" i="5"/>
  <c r="Y22" i="5"/>
  <c r="V33" i="5"/>
  <c r="W33" i="5" s="1"/>
  <c r="X33" i="5" s="1"/>
  <c r="Y33" i="5" s="1"/>
  <c r="Y37" i="5"/>
  <c r="V41" i="5"/>
  <c r="W41" i="5" s="1"/>
  <c r="X41" i="5" s="1"/>
  <c r="X43" i="5" s="1"/>
  <c r="AE43" i="5" s="1"/>
  <c r="X57" i="5"/>
  <c r="V14" i="5"/>
  <c r="W14" i="5" s="1"/>
  <c r="X14" i="5" s="1"/>
  <c r="Y14" i="5" s="1"/>
  <c r="Y49" i="5"/>
  <c r="Y6" i="5"/>
  <c r="V28" i="5"/>
  <c r="X24" i="5"/>
  <c r="AE24" i="5" s="1"/>
  <c r="Y51" i="5"/>
  <c r="Y11" i="5"/>
  <c r="V29" i="5"/>
  <c r="Y38" i="5"/>
  <c r="Y42" i="5"/>
  <c r="X20" i="5"/>
  <c r="X12" i="5"/>
  <c r="AE12" i="5" s="1"/>
  <c r="Y25" i="5"/>
  <c r="Y53" i="5"/>
  <c r="V37" i="5"/>
  <c r="W37" i="5" s="1"/>
  <c r="X37" i="5" s="1"/>
  <c r="Y55" i="5"/>
  <c r="Y47" i="5"/>
  <c r="V50" i="5"/>
  <c r="W50" i="5" s="1"/>
  <c r="X50" i="5" s="1"/>
  <c r="Y50" i="5"/>
  <c r="V21" i="5"/>
  <c r="W21" i="5" s="1"/>
  <c r="X21" i="5" s="1"/>
  <c r="Y21" i="5" s="1"/>
  <c r="V5" i="5"/>
  <c r="W5" i="5" s="1"/>
  <c r="X5" i="5" s="1"/>
  <c r="X8" i="5" s="1"/>
  <c r="Y8" i="5" s="1"/>
  <c r="Y5" i="5"/>
  <c r="Y45" i="5"/>
  <c r="S12" i="5"/>
  <c r="E12" i="5"/>
  <c r="K12" i="5" s="1"/>
  <c r="AF25" i="5"/>
  <c r="AB57" i="5"/>
  <c r="S17" i="5"/>
  <c r="Y17" i="5" s="1"/>
  <c r="S20" i="5"/>
  <c r="Y20" i="5" s="1"/>
  <c r="S30" i="5"/>
  <c r="AE17" i="5"/>
  <c r="S34" i="5"/>
  <c r="E17" i="5"/>
  <c r="AB17" i="5" s="1"/>
  <c r="E20" i="5"/>
  <c r="AB20" i="5" s="1"/>
  <c r="E34" i="5"/>
  <c r="AB34" i="5" s="1"/>
  <c r="E40" i="5"/>
  <c r="E43" i="5"/>
  <c r="E46" i="5"/>
  <c r="AB46" i="5" s="1"/>
  <c r="S57" i="5"/>
  <c r="E54" i="5"/>
  <c r="S40" i="5"/>
  <c r="Y40" i="5" s="1"/>
  <c r="S43" i="5"/>
  <c r="Y43" i="5" s="1"/>
  <c r="S46" i="5"/>
  <c r="Y46" i="5" s="1"/>
  <c r="S54" i="5"/>
  <c r="P57" i="5"/>
  <c r="K46" i="5"/>
  <c r="AF45" i="5"/>
  <c r="R62" i="4"/>
  <c r="W50" i="4"/>
  <c r="X50" i="4" s="1"/>
  <c r="Y50" i="4" s="1"/>
  <c r="Z50" i="4" s="1"/>
  <c r="AA50" i="4" s="1"/>
  <c r="W47" i="4"/>
  <c r="X47" i="4" s="1"/>
  <c r="Y47" i="4" s="1"/>
  <c r="Z47" i="4" s="1"/>
  <c r="AA47" i="4" s="1"/>
  <c r="R59" i="4"/>
  <c r="R51" i="4"/>
  <c r="R39" i="4"/>
  <c r="R48" i="4"/>
  <c r="M45" i="4"/>
  <c r="W41" i="4"/>
  <c r="X41" i="4" s="1"/>
  <c r="Y41" i="4" s="1"/>
  <c r="Z41" i="4" s="1"/>
  <c r="AA41" i="4" s="1"/>
  <c r="W44" i="4"/>
  <c r="X44" i="4" s="1"/>
  <c r="Y44" i="4" s="1"/>
  <c r="Z44" i="4" s="1"/>
  <c r="AA44" i="4" s="1"/>
  <c r="R45" i="4"/>
  <c r="W30" i="4"/>
  <c r="X30" i="4" s="1"/>
  <c r="Y30" i="4" s="1"/>
  <c r="Z30" i="4" s="1"/>
  <c r="AA30" i="4" s="1"/>
  <c r="AB30" i="4" s="1"/>
  <c r="AC30" i="4" s="1"/>
  <c r="W24" i="4"/>
  <c r="X24" i="4" s="1"/>
  <c r="Y24" i="4" s="1"/>
  <c r="Z24" i="4" s="1"/>
  <c r="AA24" i="4" s="1"/>
  <c r="AB24" i="4" s="1"/>
  <c r="R25" i="4"/>
  <c r="R31" i="4"/>
  <c r="R13" i="4"/>
  <c r="AC13" i="4" s="1"/>
  <c r="R18" i="4"/>
  <c r="R21" i="4"/>
  <c r="AA36" i="4"/>
  <c r="AC36" i="4" s="1"/>
  <c r="U9" i="1"/>
  <c r="V9" i="1" s="1"/>
  <c r="V6" i="1"/>
  <c r="T51" i="1"/>
  <c r="U51" i="1" s="1"/>
  <c r="V51" i="1" s="1"/>
  <c r="J50" i="1"/>
  <c r="M52" i="1"/>
  <c r="B52" i="1"/>
  <c r="W28" i="5" l="1"/>
  <c r="AC28" i="5"/>
  <c r="W29" i="5"/>
  <c r="AC29" i="5"/>
  <c r="AC46" i="4"/>
  <c r="AD46" i="4" s="1"/>
  <c r="AC57" i="4"/>
  <c r="AD57" i="4" s="1"/>
  <c r="AC37" i="4"/>
  <c r="AD37" i="4" s="1"/>
  <c r="AC49" i="4"/>
  <c r="AD49" i="4" s="1"/>
  <c r="AC24" i="4"/>
  <c r="AA25" i="4"/>
  <c r="AA54" i="4"/>
  <c r="AA31" i="4"/>
  <c r="AB60" i="4"/>
  <c r="AB44" i="4"/>
  <c r="AB47" i="4"/>
  <c r="AC47" i="4" s="1"/>
  <c r="AD47" i="4" s="1"/>
  <c r="AB50" i="4"/>
  <c r="AC50" i="4" s="1"/>
  <c r="AD50" i="4" s="1"/>
  <c r="AB38" i="4"/>
  <c r="AC38" i="4" s="1"/>
  <c r="AD38" i="4" s="1"/>
  <c r="AB63" i="4"/>
  <c r="AC63" i="4" s="1"/>
  <c r="AD63" i="4" s="1"/>
  <c r="AB56" i="4"/>
  <c r="AC56" i="4" s="1"/>
  <c r="AB58" i="4"/>
  <c r="AC58" i="4" s="1"/>
  <c r="AD58" i="4" s="1"/>
  <c r="AF46" i="5"/>
  <c r="K54" i="5"/>
  <c r="AF54" i="5" s="1"/>
  <c r="AB54" i="5"/>
  <c r="K43" i="5"/>
  <c r="AF43" i="5" s="1"/>
  <c r="AB43" i="5"/>
  <c r="AF40" i="5"/>
  <c r="AB40" i="5"/>
  <c r="AB21" i="4"/>
  <c r="AC21" i="4" s="1"/>
  <c r="AB30" i="5"/>
  <c r="Y54" i="5"/>
  <c r="Y57" i="5"/>
  <c r="K57" i="5"/>
  <c r="AF57" i="5" s="1"/>
  <c r="X34" i="5"/>
  <c r="Y34" i="5" s="1"/>
  <c r="Y24" i="5"/>
  <c r="AF24" i="5" s="1"/>
  <c r="Y12" i="5"/>
  <c r="AF12" i="5" s="1"/>
  <c r="Y41" i="5"/>
  <c r="U52" i="1"/>
  <c r="V52" i="1" s="1"/>
  <c r="P35" i="1"/>
  <c r="U33" i="1"/>
  <c r="T34" i="1"/>
  <c r="U34" i="1" s="1"/>
  <c r="J35" i="1"/>
  <c r="K35" i="1" s="1"/>
  <c r="X29" i="5" l="1"/>
  <c r="AD29" i="5"/>
  <c r="X28" i="5"/>
  <c r="AD28" i="5"/>
  <c r="AA59" i="4"/>
  <c r="AB59" i="4" s="1"/>
  <c r="AC59" i="4" s="1"/>
  <c r="AD59" i="4" s="1"/>
  <c r="AA62" i="4"/>
  <c r="AB62" i="4" s="1"/>
  <c r="AC62" i="4" s="1"/>
  <c r="AD62" i="4" s="1"/>
  <c r="AC60" i="4"/>
  <c r="AD60" i="4" s="1"/>
  <c r="AA51" i="4"/>
  <c r="AB51" i="4" s="1"/>
  <c r="AC51" i="4" s="1"/>
  <c r="AD51" i="4" s="1"/>
  <c r="AA48" i="4"/>
  <c r="AB48" i="4" s="1"/>
  <c r="AC48" i="4" s="1"/>
  <c r="AD48" i="4" s="1"/>
  <c r="AC44" i="4"/>
  <c r="AD44" i="4" s="1"/>
  <c r="AA45" i="4"/>
  <c r="AB45" i="4" s="1"/>
  <c r="AC45" i="4" s="1"/>
  <c r="AD45" i="4" s="1"/>
  <c r="AA39" i="4"/>
  <c r="AB39" i="4" s="1"/>
  <c r="AC39" i="4" s="1"/>
  <c r="AD39" i="4" s="1"/>
  <c r="AB31" i="4"/>
  <c r="AC31" i="4" s="1"/>
  <c r="AB54" i="4"/>
  <c r="AC54" i="4" s="1"/>
  <c r="AD54" i="4" s="1"/>
  <c r="U35" i="1"/>
  <c r="V35" i="1" s="1"/>
  <c r="AE28" i="5" l="1"/>
  <c r="Y28" i="5"/>
  <c r="AF28" i="5" s="1"/>
  <c r="X30" i="5"/>
  <c r="Y29" i="5"/>
  <c r="AF29" i="5" s="1"/>
  <c r="AE29" i="5"/>
  <c r="AB18" i="4"/>
  <c r="AC18" i="4" s="1"/>
  <c r="AD18" i="4" s="1"/>
  <c r="AB41" i="4"/>
  <c r="AC41" i="4" s="1"/>
  <c r="Y30" i="5" l="1"/>
  <c r="AF30" i="5" s="1"/>
  <c r="AE30" i="5"/>
  <c r="AB25" i="4"/>
  <c r="AC25" i="4" s="1"/>
</calcChain>
</file>

<file path=xl/sharedStrings.xml><?xml version="1.0" encoding="utf-8"?>
<sst xmlns="http://schemas.openxmlformats.org/spreadsheetml/2006/main" count="491" uniqueCount="104">
  <si>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</si>
  <si>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</si>
  <si>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</si>
  <si>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</si>
  <si>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</si>
  <si>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</si>
  <si>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</si>
  <si>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</si>
  <si>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</si>
  <si>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</si>
  <si>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FI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</si>
  <si>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</si>
  <si>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</si>
  <si>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</si>
  <si>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</si>
  <si>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</si>
  <si>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</si>
  <si>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</si>
  <si>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</si>
  <si>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</si>
  <si>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</si>
  <si>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HU-1</t>
  </si>
  <si>
    <t>HU-2</t>
  </si>
  <si>
    <t>LT-1</t>
  </si>
  <si>
    <t>LT-2</t>
  </si>
  <si>
    <t>SK-1</t>
  </si>
  <si>
    <t>SK-2</t>
  </si>
  <si>
    <t>2nd release countries</t>
  </si>
  <si>
    <t>AT</t>
  </si>
  <si>
    <t>DE</t>
  </si>
  <si>
    <t>NL</t>
  </si>
  <si>
    <t>NO</t>
  </si>
  <si>
    <t>IT-1</t>
  </si>
  <si>
    <t>IT-2</t>
  </si>
  <si>
    <t>IT</t>
  </si>
  <si>
    <t>CH</t>
  </si>
  <si>
    <t>IL</t>
  </si>
  <si>
    <t>IE</t>
  </si>
  <si>
    <t>GB</t>
  </si>
  <si>
    <t>3rd release countries (provisional - awaiting final data for calculation of roh and deffc)</t>
  </si>
  <si>
    <t>ESS10 neff estimates (1st and 2nd release countries, these are preliminary prior to roh estimation)</t>
  </si>
  <si>
    <t>UA</t>
  </si>
  <si>
    <t>AT-D1</t>
  </si>
  <si>
    <t>AT-D2</t>
  </si>
  <si>
    <t>AT-D3</t>
  </si>
  <si>
    <t>BE-1</t>
  </si>
  <si>
    <t>BE-2</t>
  </si>
  <si>
    <t>BE</t>
  </si>
  <si>
    <t>CY</t>
  </si>
  <si>
    <t>CZ</t>
  </si>
  <si>
    <t>FR-1</t>
  </si>
  <si>
    <t>FR-2</t>
  </si>
  <si>
    <t>FR</t>
  </si>
  <si>
    <t>GR</t>
  </si>
  <si>
    <t>IS-1</t>
  </si>
  <si>
    <t>IS-2</t>
  </si>
  <si>
    <t>IS</t>
  </si>
  <si>
    <t>LV</t>
  </si>
  <si>
    <t>ME</t>
  </si>
  <si>
    <t>PL-1</t>
  </si>
  <si>
    <t>PL-2</t>
  </si>
  <si>
    <t>PL</t>
  </si>
  <si>
    <t>PT-2</t>
  </si>
  <si>
    <t>RS</t>
  </si>
  <si>
    <t>SE</t>
  </si>
  <si>
    <t>ES</t>
  </si>
  <si>
    <t>BG</t>
  </si>
  <si>
    <t>-</t>
  </si>
  <si>
    <t>ESS10 neff estimates (1st and 2nd release countries, these are preliminary prior to roh estimation) (actual roh should be available for 1st release countries)</t>
  </si>
  <si>
    <t>DE-D1</t>
  </si>
  <si>
    <t>DE-D2</t>
  </si>
  <si>
    <t>cluster size</t>
  </si>
  <si>
    <t>PT-1</t>
  </si>
  <si>
    <t>PT</t>
  </si>
  <si>
    <t>2nd release countries (actual roh assumed to be equal to predicted roh)</t>
  </si>
  <si>
    <t>GR-1</t>
  </si>
  <si>
    <t>GR-2</t>
  </si>
  <si>
    <t>domain weight</t>
  </si>
  <si>
    <t>EE</t>
  </si>
  <si>
    <t>Differences</t>
  </si>
  <si>
    <t>Predicted from SDS</t>
  </si>
  <si>
    <t>Predicted with calculations</t>
  </si>
  <si>
    <t>accepted?</t>
  </si>
  <si>
    <t>RI</t>
  </si>
  <si>
    <t>RR</t>
  </si>
  <si>
    <t>DEFFP</t>
  </si>
  <si>
    <t>ROH</t>
  </si>
  <si>
    <t>B_BAR</t>
  </si>
  <si>
    <t>DEFFC</t>
  </si>
  <si>
    <t>DEFF</t>
  </si>
  <si>
    <t>NEFF</t>
  </si>
  <si>
    <t>how?</t>
  </si>
  <si>
    <t>marginal difference?</t>
  </si>
  <si>
    <t>why is it only 1100?</t>
  </si>
  <si>
    <t>how are the calculations so wrong?</t>
  </si>
  <si>
    <t>minimal difference, got 1500 and planned backwards</t>
  </si>
  <si>
    <t>fine, as they only plan for the minimum responses, got 1500 and planned backwards</t>
  </si>
  <si>
    <t>unsure, something does not seem right here</t>
  </si>
  <si>
    <t>minimal difference, calculation error?</t>
  </si>
  <si>
    <t>minimal difference, got 800 and planned backwards</t>
  </si>
  <si>
    <t>ESS11 neff estimates (empirical roh estimates now included for 1st and 2nd release countries)</t>
  </si>
  <si>
    <t>3rd release countries</t>
  </si>
  <si>
    <t>UA-D1</t>
  </si>
  <si>
    <t>UA-D2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</si>
</sst>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7" borderId="23" applyNumberFormat="0" applyAlignment="0" applyProtection="0"/>
    <xf numFmtId="0" fontId="7" fillId="8" borderId="0" applyNumberFormat="0" applyBorder="0" applyAlignment="0" applyProtection="0"/>
  </cellStyleXfs>
  <cellXfs count="39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" fontId="0" fillId="3" borderId="0" xfId="0" applyNumberFormat="1" applyFill="1"/>
    <xf numFmtId="1" fontId="0" fillId="3" borderId="0" xfId="0" applyNumberFormat="1" applyFill="1" applyAlignment="1">
      <alignment horizontal="right"/>
    </xf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Font="1"/>
    <xf numFmtId="165" fontId="0" fillId="0" borderId="0" xfId="0" applyNumberFormat="1"/>
    <xf numFmtId="1" fontId="0" fillId="0" borderId="0" xfId="0" applyNumberForma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164" fontId="0" fillId="6" borderId="0" xfId="0" applyNumberFormat="1" applyFill="1" applyBorder="1"/>
    <xf numFmtId="164" fontId="0" fillId="6" borderId="0" xfId="0" applyNumberForma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" fontId="2" fillId="4" borderId="0" xfId="1" applyNumberFormat="1" applyBorder="1" applyAlignment="1">
      <alignment horizontal="right"/>
    </xf>
    <xf numFmtId="164" fontId="2" fillId="4" borderId="0" xfId="1" applyNumberFormat="1" applyBorder="1" applyAlignment="1">
      <alignment horizontal="right"/>
    </xf>
    <xf numFmtId="1" fontId="0" fillId="6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1" fontId="4" fillId="6" borderId="0" xfId="1" applyNumberFormat="1" applyFont="1" applyFill="1" applyBorder="1" applyAlignment="1">
      <alignment horizontal="right"/>
    </xf>
    <xf numFmtId="1" fontId="4" fillId="0" borderId="0" xfId="1" applyNumberFormat="1" applyFont="1" applyFill="1" applyBorder="1" applyAlignment="1">
      <alignment horizontal="right"/>
    </xf>
    <xf numFmtId="0" fontId="0" fillId="6" borderId="1" xfId="0" applyFill="1" applyBorder="1"/>
    <xf numFmtId="164" fontId="0" fillId="6" borderId="1" xfId="0" applyNumberFormat="1" applyFill="1" applyBorder="1"/>
    <xf numFmtId="1" fontId="0" fillId="6" borderId="1" xfId="0" applyNumberFormat="1" applyFill="1" applyBorder="1"/>
    <xf numFmtId="164" fontId="0" fillId="6" borderId="1" xfId="0" applyNumberFormat="1" applyFill="1" applyBorder="1" applyAlignment="1">
      <alignment horizontal="right"/>
    </xf>
    <xf numFmtId="0" fontId="0" fillId="6" borderId="12" xfId="0" applyFill="1" applyBorder="1"/>
    <xf numFmtId="0" fontId="0" fillId="6" borderId="13" xfId="0" applyFill="1" applyBorder="1" applyAlignment="1">
      <alignment horizontal="right"/>
    </xf>
    <xf numFmtId="1" fontId="0" fillId="6" borderId="13" xfId="0" applyNumberFormat="1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1" fontId="0" fillId="6" borderId="13" xfId="0" applyNumberFormat="1" applyFill="1" applyBorder="1"/>
    <xf numFmtId="1" fontId="0" fillId="0" borderId="13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4" xfId="0" applyFill="1" applyBorder="1"/>
    <xf numFmtId="164" fontId="0" fillId="0" borderId="0" xfId="0" applyNumberForma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4" fillId="6" borderId="0" xfId="1" applyNumberFormat="1" applyFont="1" applyFill="1" applyBorder="1" applyAlignment="1">
      <alignment horizontal="right"/>
    </xf>
    <xf numFmtId="1" fontId="0" fillId="0" borderId="13" xfId="0" applyNumberFormat="1" applyFill="1" applyBorder="1"/>
    <xf numFmtId="164" fontId="4" fillId="6" borderId="1" xfId="0" applyNumberFormat="1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3" xfId="0" applyBorder="1"/>
    <xf numFmtId="0" fontId="0" fillId="6" borderId="14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164" fontId="0" fillId="6" borderId="10" xfId="0" applyNumberFormat="1" applyFill="1" applyBorder="1"/>
    <xf numFmtId="0" fontId="0" fillId="6" borderId="10" xfId="0" applyFill="1" applyBorder="1" applyAlignment="1">
      <alignment horizontal="right"/>
    </xf>
    <xf numFmtId="164" fontId="0" fillId="6" borderId="10" xfId="0" applyNumberFormat="1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1" fillId="6" borderId="19" xfId="0" applyFont="1" applyFill="1" applyBorder="1"/>
    <xf numFmtId="1" fontId="4" fillId="6" borderId="10" xfId="1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0" fontId="4" fillId="6" borderId="12" xfId="2" applyFont="1" applyFill="1" applyBorder="1" applyAlignment="1">
      <alignment horizontal="right"/>
    </xf>
    <xf numFmtId="1" fontId="0" fillId="0" borderId="0" xfId="0" applyNumberFormat="1" applyFill="1" applyBorder="1"/>
    <xf numFmtId="0" fontId="0" fillId="0" borderId="14" xfId="0" applyFill="1" applyBorder="1" applyAlignment="1">
      <alignment horizontal="right"/>
    </xf>
    <xf numFmtId="16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5" xfId="0" applyNumberFormat="1" applyFill="1" applyBorder="1"/>
    <xf numFmtId="1" fontId="0" fillId="0" borderId="15" xfId="0" applyNumberForma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6" borderId="12" xfId="0" applyFont="1" applyFill="1" applyBorder="1"/>
    <xf numFmtId="0" fontId="1" fillId="0" borderId="12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64" fontId="0" fillId="0" borderId="1" xfId="0" applyNumberFormat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3" xfId="0" applyFill="1" applyBorder="1"/>
    <xf numFmtId="0" fontId="0" fillId="0" borderId="15" xfId="0" applyBorder="1"/>
    <xf numFmtId="1" fontId="5" fillId="7" borderId="23" xfId="3" applyNumberFormat="1"/>
    <xf numFmtId="1" fontId="5" fillId="7" borderId="23" xfId="3" applyNumberFormat="1" applyAlignment="1">
      <alignment horizontal="right"/>
    </xf>
    <xf numFmtId="164" fontId="5" fillId="7" borderId="23" xfId="3" applyNumberFormat="1" applyAlignment="1">
      <alignment horizontal="right"/>
    </xf>
    <xf numFmtId="164" fontId="0" fillId="6" borderId="24" xfId="0" applyNumberFormat="1" applyFill="1" applyBorder="1" applyAlignment="1">
      <alignment horizontal="right"/>
    </xf>
    <xf numFmtId="0" fontId="0" fillId="6" borderId="9" xfId="0" applyFont="1" applyFill="1" applyBorder="1" applyAlignment="1">
      <alignment horizontal="right"/>
    </xf>
    <xf numFmtId="164" fontId="0" fillId="6" borderId="10" xfId="0" applyNumberFormat="1" applyFont="1" applyFill="1" applyBorder="1"/>
    <xf numFmtId="0" fontId="0" fillId="6" borderId="12" xfId="0" applyFont="1" applyFill="1" applyBorder="1" applyAlignment="1">
      <alignment horizontal="right"/>
    </xf>
    <xf numFmtId="164" fontId="0" fillId="6" borderId="0" xfId="0" applyNumberFormat="1" applyFont="1" applyFill="1" applyBorder="1"/>
    <xf numFmtId="0" fontId="0" fillId="0" borderId="12" xfId="0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164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/>
    </xf>
    <xf numFmtId="0" fontId="0" fillId="6" borderId="9" xfId="0" applyFont="1" applyFill="1" applyBorder="1"/>
    <xf numFmtId="0" fontId="0" fillId="6" borderId="10" xfId="0" applyFont="1" applyFill="1" applyBorder="1"/>
    <xf numFmtId="0" fontId="0" fillId="6" borderId="12" xfId="0" applyFont="1" applyFill="1" applyBorder="1"/>
    <xf numFmtId="0" fontId="0" fillId="6" borderId="0" xfId="0" applyFont="1" applyFill="1" applyBorder="1"/>
    <xf numFmtId="1" fontId="4" fillId="6" borderId="0" xfId="3" applyNumberFormat="1" applyFont="1" applyFill="1" applyBorder="1" applyAlignment="1">
      <alignment horizontal="right"/>
    </xf>
    <xf numFmtId="0" fontId="4" fillId="6" borderId="14" xfId="3" applyFont="1" applyFill="1" applyBorder="1"/>
    <xf numFmtId="164" fontId="0" fillId="6" borderId="1" xfId="0" applyNumberFormat="1" applyFont="1" applyFill="1" applyBorder="1"/>
    <xf numFmtId="1" fontId="4" fillId="6" borderId="1" xfId="3" applyNumberFormat="1" applyFont="1" applyFill="1" applyBorder="1"/>
    <xf numFmtId="1" fontId="0" fillId="0" borderId="10" xfId="0" applyNumberFormat="1" applyBorder="1"/>
    <xf numFmtId="164" fontId="0" fillId="0" borderId="10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1" fillId="0" borderId="19" xfId="0" applyFont="1" applyBorder="1"/>
    <xf numFmtId="164" fontId="0" fillId="6" borderId="0" xfId="0" applyNumberFormat="1" applyFill="1"/>
    <xf numFmtId="1" fontId="0" fillId="0" borderId="11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1" fillId="6" borderId="14" xfId="0" applyFont="1" applyFill="1" applyBorder="1"/>
    <xf numFmtId="0" fontId="1" fillId="6" borderId="9" xfId="0" applyFont="1" applyFill="1" applyBorder="1"/>
    <xf numFmtId="0" fontId="1" fillId="0" borderId="12" xfId="0" applyFont="1" applyFill="1" applyBorder="1"/>
    <xf numFmtId="0" fontId="1" fillId="0" borderId="14" xfId="0" applyFont="1" applyFill="1" applyBorder="1"/>
    <xf numFmtId="1" fontId="5" fillId="7" borderId="25" xfId="3" applyNumberFormat="1" applyBorder="1" applyAlignment="1">
      <alignment horizontal="right"/>
    </xf>
    <xf numFmtId="164" fontId="5" fillId="7" borderId="25" xfId="3" applyNumberFormat="1" applyBorder="1" applyAlignment="1">
      <alignment horizontal="right"/>
    </xf>
    <xf numFmtId="0" fontId="0" fillId="0" borderId="10" xfId="0" applyBorder="1" applyAlignment="1">
      <alignment horizontal="right"/>
    </xf>
    <xf numFmtId="1" fontId="5" fillId="7" borderId="26" xfId="3" applyNumberFormat="1" applyBorder="1" applyAlignment="1">
      <alignment horizontal="right"/>
    </xf>
    <xf numFmtId="164" fontId="5" fillId="7" borderId="26" xfId="3" applyNumberFormat="1" applyBorder="1" applyAlignment="1">
      <alignment horizontal="right"/>
    </xf>
    <xf numFmtId="1" fontId="5" fillId="7" borderId="23" xfId="3" applyNumberFormat="1" applyBorder="1" applyAlignment="1">
      <alignment horizontal="right"/>
    </xf>
    <xf numFmtId="164" fontId="5" fillId="7" borderId="23" xfId="3" applyNumberFormat="1" applyBorder="1" applyAlignment="1">
      <alignment horizontal="right"/>
    </xf>
    <xf numFmtId="0" fontId="0" fillId="6" borderId="1" xfId="0" applyFont="1" applyFill="1" applyBorder="1"/>
    <xf numFmtId="0" fontId="4" fillId="6" borderId="1" xfId="3" applyFont="1" applyFill="1" applyBorder="1"/>
    <xf numFmtId="0" fontId="0" fillId="6" borderId="15" xfId="0" applyFill="1" applyBorder="1"/>
    <xf numFmtId="0" fontId="0" fillId="0" borderId="1" xfId="0" applyBorder="1" applyAlignment="1">
      <alignment horizontal="right"/>
    </xf>
    <xf numFmtId="1" fontId="5" fillId="7" borderId="27" xfId="3" applyNumberFormat="1" applyBorder="1"/>
    <xf numFmtId="164" fontId="5" fillId="7" borderId="27" xfId="3" applyNumberFormat="1" applyBorder="1" applyAlignment="1">
      <alignment horizontal="right"/>
    </xf>
    <xf numFmtId="1" fontId="5" fillId="7" borderId="27" xfId="3" applyNumberFormat="1" applyBorder="1" applyAlignment="1">
      <alignment horizontal="right"/>
    </xf>
    <xf numFmtId="0" fontId="1" fillId="0" borderId="20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0" xfId="0" applyBorder="1"/>
    <xf numFmtId="164" fontId="0" fillId="0" borderId="21" xfId="0" applyNumberFormat="1" applyBorder="1"/>
    <xf numFmtId="1" fontId="5" fillId="7" borderId="28" xfId="3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5" fillId="7" borderId="28" xfId="3" applyNumberFormat="1" applyBorder="1" applyAlignment="1">
      <alignment horizontal="right"/>
    </xf>
    <xf numFmtId="1" fontId="0" fillId="0" borderId="21" xfId="0" applyNumberFormat="1" applyBorder="1"/>
    <xf numFmtId="1" fontId="0" fillId="0" borderId="22" xfId="0" applyNumberFormat="1" applyBorder="1"/>
    <xf numFmtId="164" fontId="0" fillId="0" borderId="21" xfId="0" applyNumberFormat="1" applyFont="1" applyBorder="1"/>
    <xf numFmtId="0" fontId="6" fillId="6" borderId="20" xfId="1" applyFont="1" applyFill="1" applyBorder="1"/>
    <xf numFmtId="0" fontId="0" fillId="6" borderId="20" xfId="0" applyFill="1" applyBorder="1"/>
    <xf numFmtId="164" fontId="0" fillId="6" borderId="21" xfId="0" applyNumberFormat="1" applyFill="1" applyBorder="1"/>
    <xf numFmtId="164" fontId="0" fillId="6" borderId="21" xfId="0" applyNumberFormat="1" applyFont="1" applyFill="1" applyBorder="1"/>
    <xf numFmtId="0" fontId="0" fillId="6" borderId="21" xfId="0" applyFill="1" applyBorder="1"/>
    <xf numFmtId="164" fontId="0" fillId="6" borderId="21" xfId="0" applyNumberFormat="1" applyFill="1" applyBorder="1" applyAlignment="1">
      <alignment horizontal="right"/>
    </xf>
    <xf numFmtId="164" fontId="4" fillId="6" borderId="21" xfId="1" applyNumberFormat="1" applyFont="1" applyFill="1" applyBorder="1" applyAlignment="1">
      <alignment horizontal="right"/>
    </xf>
    <xf numFmtId="0" fontId="0" fillId="6" borderId="22" xfId="0" applyFill="1" applyBorder="1"/>
    <xf numFmtId="0" fontId="0" fillId="6" borderId="20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1" fillId="0" borderId="9" xfId="0" applyFont="1" applyBorder="1"/>
    <xf numFmtId="164" fontId="0" fillId="0" borderId="10" xfId="0" applyNumberFormat="1" applyFont="1" applyBorder="1"/>
    <xf numFmtId="164" fontId="0" fillId="0" borderId="10" xfId="0" applyNumberFormat="1" applyBorder="1" applyAlignment="1">
      <alignment horizontal="right"/>
    </xf>
    <xf numFmtId="0" fontId="1" fillId="0" borderId="14" xfId="0" applyFont="1" applyBorder="1"/>
    <xf numFmtId="164" fontId="0" fillId="0" borderId="1" xfId="0" applyNumberFormat="1" applyFont="1" applyBorder="1"/>
    <xf numFmtId="1" fontId="4" fillId="0" borderId="1" xfId="3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4" fillId="6" borderId="10" xfId="3" applyNumberFormat="1" applyFont="1" applyFill="1" applyBorder="1" applyAlignment="1">
      <alignment horizontal="right"/>
    </xf>
    <xf numFmtId="1" fontId="4" fillId="6" borderId="1" xfId="3" applyNumberFormat="1" applyFont="1" applyFill="1" applyBorder="1" applyAlignment="1">
      <alignment horizontal="right"/>
    </xf>
    <xf numFmtId="0" fontId="0" fillId="0" borderId="20" xfId="0" applyFont="1" applyFill="1" applyBorder="1"/>
    <xf numFmtId="164" fontId="0" fillId="0" borderId="21" xfId="0" applyNumberFormat="1" applyFont="1" applyFill="1" applyBorder="1"/>
    <xf numFmtId="164" fontId="0" fillId="0" borderId="21" xfId="0" applyNumberFormat="1" applyFill="1" applyBorder="1"/>
    <xf numFmtId="0" fontId="0" fillId="0" borderId="20" xfId="0" applyFont="1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1" fillId="6" borderId="20" xfId="0" applyFont="1" applyFill="1" applyBorder="1"/>
    <xf numFmtId="0" fontId="0" fillId="6" borderId="20" xfId="0" applyFont="1" applyFill="1" applyBorder="1" applyAlignment="1">
      <alignment horizontal="right"/>
    </xf>
    <xf numFmtId="1" fontId="4" fillId="6" borderId="21" xfId="1" applyNumberFormat="1" applyFont="1" applyFill="1" applyBorder="1" applyAlignment="1">
      <alignment horizontal="right"/>
    </xf>
    <xf numFmtId="1" fontId="5" fillId="7" borderId="29" xfId="3" applyNumberFormat="1" applyBorder="1"/>
    <xf numFmtId="1" fontId="5" fillId="7" borderId="30" xfId="3" applyNumberFormat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1" xfId="0" applyFill="1" applyBorder="1" applyAlignment="1">
      <alignment horizontal="right"/>
    </xf>
    <xf numFmtId="0" fontId="4" fillId="6" borderId="0" xfId="2" applyFont="1" applyFill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9" xfId="0" applyFill="1" applyBorder="1" applyAlignment="1">
      <alignment horizontal="right"/>
    </xf>
    <xf numFmtId="0" fontId="5" fillId="7" borderId="31" xfId="3" applyBorder="1"/>
    <xf numFmtId="0" fontId="0" fillId="0" borderId="21" xfId="0" applyFill="1" applyBorder="1"/>
    <xf numFmtId="0" fontId="0" fillId="0" borderId="21" xfId="0" applyFill="1" applyBorder="1" applyAlignment="1">
      <alignment horizontal="right"/>
    </xf>
    <xf numFmtId="0" fontId="5" fillId="7" borderId="32" xfId="3" applyBorder="1"/>
    <xf numFmtId="1" fontId="5" fillId="7" borderId="33" xfId="3" applyNumberFormat="1" applyBorder="1" applyAlignment="1">
      <alignment horizontal="right"/>
    </xf>
    <xf numFmtId="1" fontId="5" fillId="7" borderId="29" xfId="3" applyNumberFormat="1" applyBorder="1" applyAlignment="1">
      <alignment horizontal="right"/>
    </xf>
    <xf numFmtId="1" fontId="5" fillId="7" borderId="34" xfId="3" applyNumberFormat="1" applyBorder="1" applyAlignment="1">
      <alignment horizontal="right"/>
    </xf>
    <xf numFmtId="1" fontId="5" fillId="7" borderId="35" xfId="3" applyNumberFormat="1" applyBorder="1" applyAlignment="1">
      <alignment horizontal="right"/>
    </xf>
    <xf numFmtId="0" fontId="0" fillId="0" borderId="19" xfId="0" applyBorder="1"/>
    <xf numFmtId="0" fontId="0" fillId="0" borderId="19" xfId="0" applyFill="1" applyBorder="1"/>
    <xf numFmtId="0" fontId="0" fillId="0" borderId="10" xfId="0" applyFill="1" applyBorder="1" applyAlignment="1">
      <alignment horizontal="right"/>
    </xf>
    <xf numFmtId="0" fontId="1" fillId="0" borderId="20" xfId="0" applyFont="1" applyFill="1" applyBorder="1"/>
    <xf numFmtId="164" fontId="0" fillId="0" borderId="21" xfId="0" applyNumberFormat="1" applyFill="1" applyBorder="1" applyAlignment="1">
      <alignment horizontal="right"/>
    </xf>
    <xf numFmtId="1" fontId="0" fillId="6" borderId="11" xfId="0" applyNumberFormat="1" applyFill="1" applyBorder="1" applyAlignment="1">
      <alignment horizontal="right"/>
    </xf>
    <xf numFmtId="0" fontId="1" fillId="0" borderId="9" xfId="0" applyFont="1" applyFill="1" applyBorder="1"/>
    <xf numFmtId="0" fontId="0" fillId="0" borderId="9" xfId="0" applyFont="1" applyFill="1" applyBorder="1" applyAlignment="1">
      <alignment horizontal="right"/>
    </xf>
    <xf numFmtId="164" fontId="0" fillId="0" borderId="10" xfId="0" applyNumberFormat="1" applyFont="1" applyFill="1" applyBorder="1"/>
    <xf numFmtId="164" fontId="0" fillId="0" borderId="10" xfId="0" applyNumberFormat="1" applyFill="1" applyBorder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164" fontId="0" fillId="0" borderId="10" xfId="0" applyNumberFormat="1" applyFill="1" applyBorder="1"/>
    <xf numFmtId="0" fontId="0" fillId="0" borderId="14" xfId="0" applyFont="1" applyBorder="1"/>
    <xf numFmtId="0" fontId="0" fillId="0" borderId="1" xfId="0" applyFont="1" applyBorder="1"/>
    <xf numFmtId="0" fontId="0" fillId="0" borderId="10" xfId="0" applyFont="1" applyFill="1" applyBorder="1" applyAlignment="1">
      <alignment horizontal="right"/>
    </xf>
    <xf numFmtId="1" fontId="0" fillId="0" borderId="11" xfId="0" applyNumberFormat="1" applyFill="1" applyBorder="1"/>
    <xf numFmtId="0" fontId="0" fillId="0" borderId="11" xfId="0" applyFill="1" applyBorder="1" applyAlignment="1">
      <alignment horizontal="right"/>
    </xf>
    <xf numFmtId="1" fontId="0" fillId="6" borderId="22" xfId="0" applyNumberFormat="1" applyFill="1" applyBorder="1"/>
    <xf numFmtId="0" fontId="0" fillId="0" borderId="22" xfId="0" applyFill="1" applyBorder="1" applyAlignment="1">
      <alignment horizontal="right"/>
    </xf>
    <xf numFmtId="164" fontId="2" fillId="4" borderId="10" xfId="1" applyNumberFormat="1" applyBorder="1" applyAlignment="1">
      <alignment horizontal="right"/>
    </xf>
    <xf numFmtId="0" fontId="0" fillId="0" borderId="10" xfId="0" applyFill="1" applyBorder="1"/>
    <xf numFmtId="0" fontId="0" fillId="0" borderId="1" xfId="0" applyFont="1" applyFill="1" applyBorder="1"/>
    <xf numFmtId="1" fontId="5" fillId="7" borderId="36" xfId="3" applyNumberFormat="1" applyBorder="1" applyAlignment="1">
      <alignment horizontal="right"/>
    </xf>
    <xf numFmtId="1" fontId="5" fillId="7" borderId="37" xfId="3" applyNumberFormat="1" applyBorder="1" applyAlignment="1">
      <alignment horizontal="right"/>
    </xf>
    <xf numFmtId="0" fontId="5" fillId="7" borderId="38" xfId="3" applyBorder="1"/>
    <xf numFmtId="1" fontId="5" fillId="7" borderId="39" xfId="3" applyNumberFormat="1" applyBorder="1" applyAlignment="1">
      <alignment horizontal="right"/>
    </xf>
    <xf numFmtId="1" fontId="5" fillId="7" borderId="40" xfId="3" applyNumberFormat="1" applyBorder="1" applyAlignment="1">
      <alignment horizontal="right"/>
    </xf>
    <xf numFmtId="0" fontId="5" fillId="7" borderId="38" xfId="3" applyBorder="1" applyAlignment="1">
      <alignment horizontal="right"/>
    </xf>
    <xf numFmtId="1" fontId="5" fillId="7" borderId="41" xfId="3" applyNumberFormat="1" applyBorder="1" applyAlignment="1">
      <alignment horizontal="right"/>
    </xf>
    <xf numFmtId="164" fontId="5" fillId="7" borderId="41" xfId="3" applyNumberFormat="1" applyBorder="1" applyAlignment="1">
      <alignment horizontal="right"/>
    </xf>
    <xf numFmtId="1" fontId="5" fillId="7" borderId="42" xfId="3" applyNumberFormat="1" applyBorder="1" applyAlignment="1">
      <alignment horizontal="right"/>
    </xf>
    <xf numFmtId="0" fontId="4" fillId="6" borderId="13" xfId="1" applyFont="1" applyFill="1" applyBorder="1" applyAlignment="1">
      <alignment horizontal="right"/>
    </xf>
    <xf numFmtId="0" fontId="4" fillId="6" borderId="13" xfId="0" applyFont="1" applyFill="1" applyBorder="1" applyAlignment="1">
      <alignment horizontal="right"/>
    </xf>
    <xf numFmtId="0" fontId="4" fillId="0" borderId="13" xfId="1" applyFont="1" applyFill="1" applyBorder="1" applyAlignment="1">
      <alignment horizontal="right"/>
    </xf>
    <xf numFmtId="1" fontId="5" fillId="7" borderId="39" xfId="3" applyNumberFormat="1" applyBorder="1"/>
    <xf numFmtId="1" fontId="4" fillId="6" borderId="22" xfId="1" applyNumberFormat="1" applyFont="1" applyFill="1" applyBorder="1" applyAlignment="1">
      <alignment horizontal="right"/>
    </xf>
    <xf numFmtId="1" fontId="0" fillId="6" borderId="9" xfId="0" applyNumberFormat="1" applyFont="1" applyFill="1" applyBorder="1"/>
    <xf numFmtId="1" fontId="0" fillId="6" borderId="12" xfId="0" applyNumberFormat="1" applyFont="1" applyFill="1" applyBorder="1"/>
    <xf numFmtId="1" fontId="4" fillId="6" borderId="14" xfId="3" applyNumberFormat="1" applyFont="1" applyFill="1" applyBorder="1"/>
    <xf numFmtId="1" fontId="0" fillId="0" borderId="20" xfId="0" applyNumberFormat="1" applyFont="1" applyBorder="1"/>
    <xf numFmtId="1" fontId="0" fillId="6" borderId="20" xfId="0" applyNumberFormat="1" applyFill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1" fontId="0" fillId="0" borderId="20" xfId="0" applyNumberFormat="1" applyFont="1" applyFill="1" applyBorder="1"/>
    <xf numFmtId="1" fontId="0" fillId="6" borderId="9" xfId="0" applyNumberFormat="1" applyFill="1" applyBorder="1"/>
    <xf numFmtId="1" fontId="0" fillId="6" borderId="12" xfId="0" applyNumberFormat="1" applyFill="1" applyBorder="1"/>
    <xf numFmtId="1" fontId="0" fillId="6" borderId="14" xfId="0" applyNumberFormat="1" applyFill="1" applyBorder="1"/>
    <xf numFmtId="1" fontId="0" fillId="0" borderId="20" xfId="0" applyNumberFormat="1" applyFont="1" applyFill="1" applyBorder="1" applyAlignment="1">
      <alignment horizontal="right"/>
    </xf>
    <xf numFmtId="1" fontId="0" fillId="6" borderId="20" xfId="0" applyNumberFormat="1" applyFont="1" applyFill="1" applyBorder="1" applyAlignment="1">
      <alignment horizontal="right"/>
    </xf>
    <xf numFmtId="1" fontId="0" fillId="6" borderId="10" xfId="0" applyNumberFormat="1" applyFont="1" applyFill="1" applyBorder="1"/>
    <xf numFmtId="1" fontId="0" fillId="6" borderId="0" xfId="0" applyNumberFormat="1" applyFont="1" applyFill="1" applyBorder="1"/>
    <xf numFmtId="1" fontId="0" fillId="0" borderId="21" xfId="0" applyNumberFormat="1" applyFont="1" applyBorder="1"/>
    <xf numFmtId="1" fontId="0" fillId="6" borderId="10" xfId="0" applyNumberFormat="1" applyFill="1" applyBorder="1"/>
    <xf numFmtId="1" fontId="0" fillId="6" borderId="21" xfId="0" applyNumberFormat="1" applyFill="1" applyBorder="1"/>
    <xf numFmtId="1" fontId="0" fillId="6" borderId="11" xfId="0" applyNumberFormat="1" applyFill="1" applyBorder="1"/>
    <xf numFmtId="1" fontId="0" fillId="6" borderId="15" xfId="0" applyNumberFormat="1" applyFill="1" applyBorder="1"/>
    <xf numFmtId="1" fontId="0" fillId="6" borderId="43" xfId="0" applyNumberFormat="1" applyFill="1" applyBorder="1"/>
    <xf numFmtId="1" fontId="0" fillId="6" borderId="12" xfId="0" applyNumberFormat="1" applyFill="1" applyBorder="1" applyAlignment="1">
      <alignment horizontal="right"/>
    </xf>
    <xf numFmtId="1" fontId="0" fillId="0" borderId="12" xfId="0" applyNumberFormat="1" applyFill="1" applyBorder="1" applyAlignment="1">
      <alignment horizontal="right"/>
    </xf>
    <xf numFmtId="1" fontId="0" fillId="0" borderId="12" xfId="0" applyNumberFormat="1" applyFill="1" applyBorder="1"/>
    <xf numFmtId="1" fontId="0" fillId="6" borderId="9" xfId="0" applyNumberFormat="1" applyFill="1" applyBorder="1" applyAlignment="1">
      <alignment horizontal="right"/>
    </xf>
    <xf numFmtId="1" fontId="0" fillId="0" borderId="14" xfId="0" applyNumberFormat="1" applyFill="1" applyBorder="1" applyAlignment="1">
      <alignment horizontal="right"/>
    </xf>
    <xf numFmtId="1" fontId="0" fillId="0" borderId="1" xfId="0" applyNumberFormat="1" applyFont="1" applyBorder="1"/>
    <xf numFmtId="1" fontId="0" fillId="0" borderId="1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10" xfId="0" applyNumberFormat="1" applyFill="1" applyBorder="1"/>
    <xf numFmtId="1" fontId="0" fillId="0" borderId="1" xfId="0" applyNumberFormat="1" applyFont="1" applyFill="1" applyBorder="1"/>
    <xf numFmtId="1" fontId="0" fillId="6" borderId="9" xfId="0" applyNumberFormat="1" applyFont="1" applyFill="1" applyBorder="1" applyAlignment="1">
      <alignment horizontal="right"/>
    </xf>
    <xf numFmtId="1" fontId="0" fillId="6" borderId="12" xfId="0" applyNumberFormat="1" applyFont="1" applyFill="1" applyBorder="1" applyAlignment="1">
      <alignment horizontal="right"/>
    </xf>
    <xf numFmtId="1" fontId="0" fillId="0" borderId="9" xfId="0" applyNumberFormat="1" applyFont="1" applyFill="1" applyBorder="1" applyAlignment="1">
      <alignment horizontal="right"/>
    </xf>
    <xf numFmtId="1" fontId="0" fillId="0" borderId="12" xfId="0" applyNumberFormat="1" applyFont="1" applyFill="1" applyBorder="1" applyAlignment="1">
      <alignment horizontal="right"/>
    </xf>
    <xf numFmtId="1" fontId="0" fillId="0" borderId="14" xfId="0" applyNumberFormat="1" applyFont="1" applyBorder="1"/>
    <xf numFmtId="1" fontId="0" fillId="0" borderId="14" xfId="0" applyNumberFormat="1" applyFont="1" applyFill="1" applyBorder="1" applyAlignment="1">
      <alignment horizontal="right"/>
    </xf>
    <xf numFmtId="164" fontId="5" fillId="7" borderId="27" xfId="3" applyNumberFormat="1" applyBorder="1"/>
    <xf numFmtId="0" fontId="1" fillId="0" borderId="20" xfId="0" applyFont="1" applyBorder="1" applyAlignment="1"/>
    <xf numFmtId="0" fontId="1" fillId="0" borderId="21" xfId="0" applyFont="1" applyBorder="1" applyAlignment="1"/>
    <xf numFmtId="0" fontId="7" fillId="8" borderId="0" xfId="4"/>
    <xf numFmtId="0" fontId="3" fillId="5" borderId="0" xfId="2"/>
    <xf numFmtId="1" fontId="4" fillId="6" borderId="12" xfId="1" applyNumberFormat="1" applyFont="1" applyFill="1" applyBorder="1"/>
    <xf numFmtId="0" fontId="0" fillId="6" borderId="0" xfId="0" applyFill="1"/>
    <xf numFmtId="1" fontId="4" fillId="6" borderId="12" xfId="1" applyNumberFormat="1" applyFont="1" applyFill="1" applyBorder="1" applyAlignment="1">
      <alignment horizontal="right"/>
    </xf>
    <xf numFmtId="0" fontId="1" fillId="6" borderId="2" xfId="0" applyFont="1" applyFill="1" applyBorder="1"/>
    <xf numFmtId="0" fontId="1" fillId="6" borderId="18" xfId="0" applyFont="1" applyFill="1" applyBorder="1"/>
    <xf numFmtId="0" fontId="1" fillId="0" borderId="19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/>
    <xf numFmtId="164" fontId="4" fillId="0" borderId="0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" fontId="2" fillId="4" borderId="13" xfId="1" applyNumberFormat="1" applyBorder="1" applyAlignment="1">
      <alignment horizontal="right"/>
    </xf>
    <xf numFmtId="1" fontId="0" fillId="6" borderId="15" xfId="0" applyNumberFormat="1" applyFill="1" applyBorder="1" applyAlignment="1">
      <alignment horizontal="right"/>
    </xf>
    <xf numFmtId="1" fontId="0" fillId="0" borderId="20" xfId="0" applyNumberFormat="1" applyFill="1" applyBorder="1" applyAlignment="1">
      <alignment horizontal="right"/>
    </xf>
    <xf numFmtId="164" fontId="4" fillId="0" borderId="21" xfId="0" applyNumberFormat="1" applyFont="1" applyFill="1" applyBorder="1" applyAlignment="1">
      <alignment horizontal="right"/>
    </xf>
    <xf numFmtId="1" fontId="0" fillId="0" borderId="22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4" fillId="0" borderId="10" xfId="1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" fontId="0" fillId="0" borderId="14" xfId="0" applyNumberFormat="1" applyFill="1" applyBorder="1"/>
    <xf numFmtId="1" fontId="0" fillId="0" borderId="1" xfId="0" applyNumberFormat="1" applyFill="1" applyBorder="1"/>
    <xf numFmtId="1" fontId="4" fillId="0" borderId="21" xfId="1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21" xfId="0" applyNumberFormat="1" applyFill="1" applyBorder="1" applyAlignment="1">
      <alignment horizontal="right"/>
    </xf>
    <xf numFmtId="0" fontId="4" fillId="0" borderId="11" xfId="1" applyFont="1" applyFill="1" applyBorder="1" applyAlignment="1">
      <alignment horizontal="right"/>
    </xf>
    <xf numFmtId="0" fontId="0" fillId="0" borderId="11" xfId="0" applyBorder="1"/>
    <xf numFmtId="1" fontId="0" fillId="0" borderId="9" xfId="0" applyNumberFormat="1" applyFill="1" applyBorder="1"/>
    <xf numFmtId="1" fontId="0" fillId="0" borderId="20" xfId="0" applyNumberFormat="1" applyFill="1" applyBorder="1"/>
    <xf numFmtId="0" fontId="0" fillId="0" borderId="20" xfId="0" applyFill="1" applyBorder="1"/>
    <xf numFmtId="0" fontId="1" fillId="0" borderId="0" xfId="0" applyFont="1" applyBorder="1" applyAlignment="1"/>
    <xf numFmtId="1" fontId="0" fillId="3" borderId="0" xfId="0" applyNumberFormat="1" applyFill="1" applyBorder="1" applyAlignment="1">
      <alignment horizontal="right"/>
    </xf>
    <xf numFmtId="1" fontId="0" fillId="6" borderId="1" xfId="0" applyNumberFormat="1" applyFill="1" applyBorder="1" applyAlignment="1">
      <alignment horizontal="right"/>
    </xf>
    <xf numFmtId="1" fontId="0" fillId="6" borderId="10" xfId="0" applyNumberFormat="1" applyFill="1" applyBorder="1" applyAlignment="1">
      <alignment horizontal="right"/>
    </xf>
    <xf numFmtId="1" fontId="0" fillId="0" borderId="10" xfId="0" applyNumberFormat="1" applyFill="1" applyBorder="1" applyAlignment="1">
      <alignment horizontal="right"/>
    </xf>
    <xf numFmtId="0" fontId="1" fillId="0" borderId="1" xfId="0" applyFont="1" applyBorder="1" applyAlignment="1"/>
    <xf numFmtId="0" fontId="4" fillId="0" borderId="4" xfId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7" borderId="44" xfId="3" applyBorder="1" applyAlignment="1">
      <alignment horizontal="center"/>
    </xf>
    <xf numFmtId="0" fontId="5" fillId="7" borderId="45" xfId="3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/>
    <xf numFmtId="0" fontId="6" fillId="6" borderId="48" xfId="1" applyFont="1" applyFill="1" applyBorder="1"/>
    <xf numFmtId="0" fontId="1" fillId="6" borderId="48" xfId="0" applyFont="1" applyFill="1" applyBorder="1"/>
    <xf numFmtId="164" fontId="4" fillId="9" borderId="0" xfId="1" applyNumberFormat="1" applyFont="1" applyFill="1" applyBorder="1" applyAlignment="1">
      <alignment horizontal="right"/>
    </xf>
    <xf numFmtId="164" fontId="4" fillId="0" borderId="21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21" xfId="0" applyNumberFormat="1" applyBorder="1" applyAlignment="1">
      <alignment horizontal="right"/>
    </xf>
    <xf numFmtId="1" fontId="0" fillId="6" borderId="21" xfId="0" applyNumberFormat="1" applyFill="1" applyBorder="1" applyAlignment="1">
      <alignment horizontal="right"/>
    </xf>
    <xf numFmtId="1" fontId="4" fillId="0" borderId="12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44" xfId="3" applyFont="1" applyFill="1" applyBorder="1" applyAlignment="1">
      <alignment horizontal="center"/>
    </xf>
    <xf numFmtId="0" fontId="4" fillId="0" borderId="45" xfId="3" applyFont="1" applyFill="1" applyBorder="1" applyAlignment="1">
      <alignment horizontal="center"/>
    </xf>
    <xf numFmtId="164" fontId="4" fillId="9" borderId="27" xfId="3" applyNumberFormat="1" applyFont="1" applyFill="1" applyBorder="1" applyAlignment="1">
      <alignment horizontal="right"/>
    </xf>
    <xf numFmtId="164" fontId="4" fillId="9" borderId="23" xfId="3" applyNumberFormat="1" applyFont="1" applyFill="1" applyBorder="1" applyAlignment="1">
      <alignment horizontal="right"/>
    </xf>
    <xf numFmtId="1" fontId="4" fillId="9" borderId="37" xfId="3" applyNumberFormat="1" applyFont="1" applyFill="1" applyBorder="1" applyAlignment="1">
      <alignment horizontal="right"/>
    </xf>
    <xf numFmtId="0" fontId="4" fillId="0" borderId="0" xfId="3" applyFont="1" applyFill="1" applyBorder="1" applyAlignment="1">
      <alignment horizontal="center"/>
    </xf>
    <xf numFmtId="0" fontId="0" fillId="0" borderId="19" xfId="0" applyFont="1" applyFill="1" applyBorder="1"/>
    <xf numFmtId="0" fontId="0" fillId="6" borderId="48" xfId="0" applyFont="1" applyFill="1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4" fillId="9" borderId="1" xfId="3" applyNumberFormat="1" applyFont="1" applyFill="1" applyBorder="1" applyAlignment="1">
      <alignment horizontal="right"/>
    </xf>
    <xf numFmtId="1" fontId="4" fillId="9" borderId="15" xfId="3" applyNumberFormat="1" applyFont="1" applyFill="1" applyBorder="1"/>
    <xf numFmtId="164" fontId="4" fillId="0" borderId="1" xfId="3" applyNumberFormat="1" applyFont="1" applyFill="1" applyBorder="1" applyAlignment="1">
      <alignment horizontal="right"/>
    </xf>
    <xf numFmtId="1" fontId="4" fillId="0" borderId="15" xfId="3" applyNumberFormat="1" applyFont="1" applyFill="1" applyBorder="1" applyAlignment="1">
      <alignment horizontal="right"/>
    </xf>
    <xf numFmtId="1" fontId="4" fillId="0" borderId="15" xfId="3" applyNumberFormat="1" applyFont="1" applyFill="1" applyBorder="1"/>
    <xf numFmtId="164" fontId="4" fillId="9" borderId="1" xfId="3" applyNumberFormat="1" applyFont="1" applyFill="1" applyBorder="1"/>
    <xf numFmtId="1" fontId="0" fillId="6" borderId="20" xfId="0" applyNumberFormat="1" applyFill="1" applyBorder="1" applyAlignment="1">
      <alignment horizontal="right"/>
    </xf>
    <xf numFmtId="164" fontId="2" fillId="4" borderId="21" xfId="1" applyNumberFormat="1" applyBorder="1" applyAlignment="1">
      <alignment horizontal="right"/>
    </xf>
    <xf numFmtId="1" fontId="2" fillId="4" borderId="21" xfId="1" applyNumberFormat="1" applyBorder="1" applyAlignment="1">
      <alignment horizontal="right"/>
    </xf>
    <xf numFmtId="1" fontId="2" fillId="4" borderId="22" xfId="1" applyNumberForma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1" fillId="0" borderId="11" xfId="0" applyFont="1" applyBorder="1"/>
    <xf numFmtId="0" fontId="1" fillId="0" borderId="0" xfId="0" applyFont="1" applyBorder="1"/>
    <xf numFmtId="0" fontId="0" fillId="0" borderId="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" fillId="0" borderId="48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" fontId="0" fillId="9" borderId="13" xfId="0" applyNumberFormat="1" applyFill="1" applyBorder="1" applyAlignment="1">
      <alignment horizontal="right"/>
    </xf>
    <xf numFmtId="1" fontId="0" fillId="10" borderId="13" xfId="0" applyNumberFormat="1" applyFill="1" applyBorder="1" applyAlignment="1">
      <alignment horizontal="right"/>
    </xf>
    <xf numFmtId="1" fontId="0" fillId="10" borderId="22" xfId="0" applyNumberFormat="1" applyFill="1" applyBorder="1" applyAlignment="1">
      <alignment horizontal="right"/>
    </xf>
    <xf numFmtId="1" fontId="0" fillId="10" borderId="11" xfId="0" applyNumberFormat="1" applyFill="1" applyBorder="1" applyAlignment="1">
      <alignment horizontal="right"/>
    </xf>
  </cellXfs>
  <cellStyles count="5">
    <cellStyle name="Bad" xfId="1" builtinId="27"/>
    <cellStyle name="Calculation" xfId="3" builtinId="22"/>
    <cellStyle name="Good" xfId="4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1C9-5BB4-4689-96CA-9D00786AADFA}">
  <dimension ref="A1:AC67"/>
  <sheetViews>
    <sheetView tabSelected="1" workbookViewId="0">
      <pane xSplit="15" ySplit="17" topLeftCell="P35" activePane="bottomRight" state="frozen"/>
      <selection pane="topRight" activeCell="P1" sqref="P1"/>
      <selection pane="bottomLeft" activeCell="A18" sqref="A18"/>
      <selection pane="bottomRight" activeCell="U38" sqref="U38"/>
    </sheetView>
  </sheetViews>
  <sheetFormatPr defaultRowHeight="15" x14ac:dyDescent="0.25"/>
  <cols>
    <col min="12" max="12" width="4.28515625" customWidth="1"/>
  </cols>
  <sheetData>
    <row r="1" spans="1:29" ht="15.75" thickBot="1" x14ac:dyDescent="0.3">
      <c r="A1" t="s">
        <v>100</v>
      </c>
      <c r="L1" s="27"/>
    </row>
    <row r="2" spans="1:29" ht="15.75" thickBot="1" x14ac:dyDescent="0.3">
      <c r="B2" s="364" t="s">
        <v>1</v>
      </c>
      <c r="C2" s="365"/>
      <c r="D2" s="365"/>
      <c r="E2" s="365"/>
      <c r="F2" s="365"/>
      <c r="G2" s="365"/>
      <c r="H2" s="365"/>
      <c r="I2" s="365"/>
      <c r="J2" s="365"/>
      <c r="K2" s="366"/>
      <c r="L2" s="27"/>
      <c r="M2" s="364" t="s">
        <v>2</v>
      </c>
      <c r="N2" s="365"/>
      <c r="O2" s="365"/>
      <c r="P2" s="365"/>
      <c r="Q2" s="365"/>
      <c r="R2" s="365"/>
      <c r="S2" s="365"/>
      <c r="T2" s="365"/>
      <c r="U2" s="365"/>
      <c r="V2" s="366"/>
    </row>
    <row r="3" spans="1:29" ht="15.75" thickBot="1" x14ac:dyDescent="0.3">
      <c r="B3" s="337" t="s">
        <v>16</v>
      </c>
      <c r="C3" s="338" t="s">
        <v>17</v>
      </c>
      <c r="D3" s="338" t="s">
        <v>18</v>
      </c>
      <c r="E3" s="338" t="s">
        <v>3</v>
      </c>
      <c r="F3" s="338" t="s">
        <v>4</v>
      </c>
      <c r="G3" s="338" t="s">
        <v>5</v>
      </c>
      <c r="H3" s="338" t="s">
        <v>6</v>
      </c>
      <c r="I3" s="338" t="s">
        <v>7</v>
      </c>
      <c r="J3" s="338" t="s">
        <v>8</v>
      </c>
      <c r="K3" s="339" t="s">
        <v>9</v>
      </c>
      <c r="L3" s="28"/>
      <c r="M3" s="337" t="s">
        <v>16</v>
      </c>
      <c r="N3" s="338" t="s">
        <v>17</v>
      </c>
      <c r="O3" s="338" t="s">
        <v>18</v>
      </c>
      <c r="P3" s="331" t="s">
        <v>3</v>
      </c>
      <c r="Q3" s="338" t="s">
        <v>4</v>
      </c>
      <c r="R3" s="332" t="s">
        <v>5</v>
      </c>
      <c r="S3" s="352" t="s">
        <v>6</v>
      </c>
      <c r="T3" s="352" t="s">
        <v>7</v>
      </c>
      <c r="U3" s="352" t="s">
        <v>8</v>
      </c>
      <c r="V3" s="353" t="s">
        <v>9</v>
      </c>
      <c r="AA3" s="3"/>
      <c r="AB3" s="3"/>
      <c r="AC3" s="3"/>
    </row>
    <row r="4" spans="1:29" x14ac:dyDescent="0.25"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28"/>
      <c r="M4" s="349"/>
      <c r="N4" s="349"/>
      <c r="O4" s="349"/>
      <c r="P4" s="350"/>
      <c r="Q4" s="349"/>
      <c r="R4" s="351"/>
      <c r="S4" s="357"/>
      <c r="T4" s="357"/>
      <c r="U4" s="357"/>
      <c r="V4" s="357"/>
      <c r="AA4" s="3"/>
      <c r="AB4" s="3"/>
      <c r="AC4" s="3"/>
    </row>
    <row r="5" spans="1:29" x14ac:dyDescent="0.25">
      <c r="A5" s="360" t="s">
        <v>0</v>
      </c>
      <c r="B5" s="361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</row>
    <row r="6" spans="1:29" x14ac:dyDescent="0.25">
      <c r="A6" s="299" t="s">
        <v>42</v>
      </c>
      <c r="B6" s="252">
        <v>736</v>
      </c>
      <c r="C6" s="110">
        <v>0.03</v>
      </c>
      <c r="D6" s="110">
        <v>0.40500000000000003</v>
      </c>
      <c r="E6" s="266">
        <v>289</v>
      </c>
      <c r="F6" s="77">
        <v>1.25</v>
      </c>
      <c r="G6" s="77">
        <v>0.09</v>
      </c>
      <c r="H6" s="77">
        <v>3.1429999999999998</v>
      </c>
      <c r="I6" s="77">
        <v>1.1930000000000001</v>
      </c>
      <c r="J6" s="77">
        <v>1.4910000000000001</v>
      </c>
      <c r="K6" s="271">
        <v>191</v>
      </c>
      <c r="M6" s="274">
        <v>736</v>
      </c>
      <c r="N6" s="38">
        <v>1.4E-2</v>
      </c>
      <c r="O6" s="38">
        <v>0.40600000000000003</v>
      </c>
      <c r="P6" s="39">
        <v>295</v>
      </c>
      <c r="Q6" s="38">
        <v>1.2729999999999999</v>
      </c>
      <c r="R6" s="38">
        <v>0.115</v>
      </c>
      <c r="S6" s="38">
        <v>3.2069999999999999</v>
      </c>
      <c r="T6" s="38">
        <v>1.254</v>
      </c>
      <c r="U6" s="38">
        <v>1.5960000000000001</v>
      </c>
      <c r="V6" s="390">
        <f t="shared" ref="V6:V30" si="0">P6/U6</f>
        <v>184.83709273182956</v>
      </c>
    </row>
    <row r="7" spans="1:29" x14ac:dyDescent="0.25">
      <c r="A7" s="81" t="s">
        <v>43</v>
      </c>
      <c r="B7" s="253">
        <v>4200</v>
      </c>
      <c r="C7" s="112">
        <v>0.03</v>
      </c>
      <c r="D7" s="112">
        <v>0.40500000000000003</v>
      </c>
      <c r="E7" s="267">
        <v>1650</v>
      </c>
      <c r="F7" s="37">
        <v>1.25</v>
      </c>
      <c r="G7" s="37">
        <v>0.09</v>
      </c>
      <c r="H7" s="37">
        <v>4.7140000000000004</v>
      </c>
      <c r="I7" s="37">
        <v>1.3340000000000001</v>
      </c>
      <c r="J7" s="37">
        <v>1.6679999999999999</v>
      </c>
      <c r="K7" s="58">
        <v>987</v>
      </c>
      <c r="M7" s="274">
        <v>4200</v>
      </c>
      <c r="N7" s="38">
        <v>8.9999999999999993E-3</v>
      </c>
      <c r="O7" s="38">
        <v>0.39900000000000002</v>
      </c>
      <c r="P7" s="39">
        <v>1663</v>
      </c>
      <c r="Q7" s="38">
        <v>1.28</v>
      </c>
      <c r="R7" s="38">
        <v>0.09</v>
      </c>
      <c r="S7" s="38">
        <v>4.7510000000000003</v>
      </c>
      <c r="T7" s="38">
        <v>1.3380000000000001</v>
      </c>
      <c r="U7" s="38">
        <v>1.7130000000000001</v>
      </c>
      <c r="V7" s="390">
        <f t="shared" si="0"/>
        <v>970.81144191476938</v>
      </c>
    </row>
    <row r="8" spans="1:29" x14ac:dyDescent="0.25">
      <c r="A8" s="81" t="s">
        <v>44</v>
      </c>
      <c r="B8" s="253">
        <v>1104</v>
      </c>
      <c r="C8" s="112">
        <v>0.03</v>
      </c>
      <c r="D8" s="112">
        <v>0.38</v>
      </c>
      <c r="E8" s="267">
        <v>407</v>
      </c>
      <c r="F8" s="37">
        <v>1.26</v>
      </c>
      <c r="G8" s="44">
        <v>0</v>
      </c>
      <c r="H8" s="37">
        <v>1</v>
      </c>
      <c r="I8" s="37">
        <v>1</v>
      </c>
      <c r="J8" s="37">
        <v>1.26</v>
      </c>
      <c r="K8" s="58">
        <v>323</v>
      </c>
      <c r="M8" s="274">
        <v>1104</v>
      </c>
      <c r="N8" s="38">
        <v>0.19900000000000001</v>
      </c>
      <c r="O8" s="38">
        <v>0.373</v>
      </c>
      <c r="P8" s="39">
        <v>403</v>
      </c>
      <c r="Q8" s="38">
        <v>1.3260000000000001</v>
      </c>
      <c r="R8" s="39">
        <v>0</v>
      </c>
      <c r="S8" s="38">
        <v>1</v>
      </c>
      <c r="T8" s="38">
        <v>1</v>
      </c>
      <c r="U8" s="38">
        <v>1.3260000000000001</v>
      </c>
      <c r="V8" s="390">
        <f t="shared" si="0"/>
        <v>303.92156862745094</v>
      </c>
    </row>
    <row r="9" spans="1:29" x14ac:dyDescent="0.25">
      <c r="A9" s="298" t="s">
        <v>28</v>
      </c>
      <c r="B9" s="254">
        <v>6040</v>
      </c>
      <c r="C9" s="126"/>
      <c r="D9" s="126"/>
      <c r="E9" s="127">
        <v>2346</v>
      </c>
      <c r="F9" s="51"/>
      <c r="G9" s="51"/>
      <c r="H9" s="51"/>
      <c r="I9" s="51"/>
      <c r="J9" s="51">
        <v>1.5580000000000001</v>
      </c>
      <c r="K9" s="272">
        <v>1500</v>
      </c>
      <c r="M9" s="262">
        <v>6040</v>
      </c>
      <c r="N9" s="38"/>
      <c r="O9" s="38"/>
      <c r="P9" s="44">
        <v>2361</v>
      </c>
      <c r="Q9" s="38"/>
      <c r="R9" s="38"/>
      <c r="S9" s="38"/>
      <c r="T9" s="38"/>
      <c r="U9" s="38">
        <v>1.615</v>
      </c>
      <c r="V9" s="390">
        <f t="shared" si="0"/>
        <v>1461.9195046439629</v>
      </c>
    </row>
    <row r="10" spans="1:29" x14ac:dyDescent="0.25">
      <c r="A10" s="132" t="s">
        <v>35</v>
      </c>
      <c r="B10" s="255">
        <v>3000</v>
      </c>
      <c r="C10" s="170">
        <v>0.03</v>
      </c>
      <c r="D10" s="170">
        <v>0.51700000000000002</v>
      </c>
      <c r="E10" s="268">
        <v>1504</v>
      </c>
      <c r="F10" s="164">
        <v>1</v>
      </c>
      <c r="G10" s="168">
        <v>0</v>
      </c>
      <c r="H10" s="164">
        <v>1</v>
      </c>
      <c r="I10" s="164">
        <v>1</v>
      </c>
      <c r="J10" s="164">
        <v>1</v>
      </c>
      <c r="K10" s="169">
        <v>1500</v>
      </c>
      <c r="M10" s="309">
        <v>3012</v>
      </c>
      <c r="N10" s="219">
        <v>0.01</v>
      </c>
      <c r="O10" s="219">
        <v>0.46400000000000002</v>
      </c>
      <c r="P10" s="319">
        <v>1384</v>
      </c>
      <c r="Q10" s="219">
        <v>1</v>
      </c>
      <c r="R10" s="319">
        <v>0</v>
      </c>
      <c r="S10" s="219">
        <v>1</v>
      </c>
      <c r="T10" s="219">
        <v>1</v>
      </c>
      <c r="U10" s="219">
        <v>1</v>
      </c>
      <c r="V10" s="311">
        <f t="shared" si="0"/>
        <v>1384</v>
      </c>
    </row>
    <row r="11" spans="1:29" x14ac:dyDescent="0.25">
      <c r="A11" s="299" t="s">
        <v>69</v>
      </c>
      <c r="B11" s="252">
        <v>1564</v>
      </c>
      <c r="C11" s="110">
        <v>0.02</v>
      </c>
      <c r="D11" s="110">
        <v>0.27500000000000002</v>
      </c>
      <c r="E11" s="269">
        <v>262</v>
      </c>
      <c r="F11" s="77">
        <v>1</v>
      </c>
      <c r="G11" s="269">
        <v>0</v>
      </c>
      <c r="H11" s="77">
        <v>1</v>
      </c>
      <c r="I11" s="77">
        <v>1</v>
      </c>
      <c r="J11" s="77">
        <v>1</v>
      </c>
      <c r="K11" s="271">
        <v>262</v>
      </c>
      <c r="M11" s="262">
        <v>1564</v>
      </c>
      <c r="N11" s="38">
        <v>1.9E-2</v>
      </c>
      <c r="O11" s="38">
        <v>0.218</v>
      </c>
      <c r="P11" s="39">
        <v>335</v>
      </c>
      <c r="Q11" s="38">
        <v>1</v>
      </c>
      <c r="R11" s="39">
        <v>0</v>
      </c>
      <c r="S11" s="38">
        <v>1</v>
      </c>
      <c r="T11" s="38">
        <v>1</v>
      </c>
      <c r="U11" s="38">
        <v>1</v>
      </c>
      <c r="V11" s="391">
        <f t="shared" si="0"/>
        <v>335</v>
      </c>
    </row>
    <row r="12" spans="1:29" x14ac:dyDescent="0.25">
      <c r="A12" s="81" t="s">
        <v>70</v>
      </c>
      <c r="B12" s="253">
        <v>7636</v>
      </c>
      <c r="C12" s="112">
        <v>0.02</v>
      </c>
      <c r="D12" s="112">
        <v>0.28499999999999998</v>
      </c>
      <c r="E12" s="44">
        <v>1679</v>
      </c>
      <c r="F12" s="37">
        <v>1</v>
      </c>
      <c r="G12" s="37">
        <v>0.03</v>
      </c>
      <c r="H12" s="37">
        <v>12.85</v>
      </c>
      <c r="I12" s="37">
        <v>1.355</v>
      </c>
      <c r="J12" s="37">
        <v>1.355</v>
      </c>
      <c r="K12" s="58">
        <v>1238</v>
      </c>
      <c r="M12" s="262">
        <v>7636</v>
      </c>
      <c r="N12" s="38">
        <v>1.6E-2</v>
      </c>
      <c r="O12" s="38">
        <v>0.27700000000000002</v>
      </c>
      <c r="P12" s="39">
        <v>2085</v>
      </c>
      <c r="Q12" s="38">
        <v>1</v>
      </c>
      <c r="R12" s="38">
        <v>2.8000000000000001E-2</v>
      </c>
      <c r="S12" s="38">
        <v>12.56</v>
      </c>
      <c r="T12" s="38">
        <v>1.3240000000000001</v>
      </c>
      <c r="U12" s="38">
        <v>1.3240000000000001</v>
      </c>
      <c r="V12" s="391">
        <f t="shared" si="0"/>
        <v>1574.773413897281</v>
      </c>
    </row>
    <row r="13" spans="1:29" x14ac:dyDescent="0.25">
      <c r="A13" s="298" t="s">
        <v>29</v>
      </c>
      <c r="B13" s="254">
        <v>9200</v>
      </c>
      <c r="C13" s="126"/>
      <c r="D13" s="126"/>
      <c r="E13" s="127">
        <v>1941</v>
      </c>
      <c r="F13" s="51"/>
      <c r="G13" s="51"/>
      <c r="H13" s="51"/>
      <c r="I13" s="51"/>
      <c r="J13" s="375">
        <v>1.2932300000000001</v>
      </c>
      <c r="K13" s="371">
        <v>1500.8931125940474</v>
      </c>
      <c r="M13" s="262">
        <v>9200</v>
      </c>
      <c r="N13" s="38"/>
      <c r="O13" s="38"/>
      <c r="P13" s="39">
        <v>2420</v>
      </c>
      <c r="Q13" s="38"/>
      <c r="R13" s="38"/>
      <c r="S13" s="38"/>
      <c r="T13" s="38"/>
      <c r="U13" s="38">
        <v>1.268</v>
      </c>
      <c r="V13" s="391">
        <f t="shared" si="0"/>
        <v>1908.5173501577287</v>
      </c>
    </row>
    <row r="14" spans="1:29" x14ac:dyDescent="0.25">
      <c r="A14" s="132" t="s">
        <v>10</v>
      </c>
      <c r="B14" s="255">
        <v>3900</v>
      </c>
      <c r="C14" s="170">
        <v>0.02</v>
      </c>
      <c r="D14" s="170">
        <v>0.55000000000000004</v>
      </c>
      <c r="E14" s="268">
        <v>1500</v>
      </c>
      <c r="F14" s="164">
        <v>1</v>
      </c>
      <c r="G14" s="168">
        <v>0</v>
      </c>
      <c r="H14" s="164">
        <v>1</v>
      </c>
      <c r="I14" s="164">
        <v>1</v>
      </c>
      <c r="J14" s="99">
        <v>1</v>
      </c>
      <c r="K14" s="136">
        <v>1500</v>
      </c>
      <c r="M14" s="309">
        <v>3898</v>
      </c>
      <c r="N14" s="219">
        <v>5.0999999999999997E-2</v>
      </c>
      <c r="O14" s="219">
        <v>0.42199999999999999</v>
      </c>
      <c r="P14" s="319">
        <v>1563</v>
      </c>
      <c r="Q14" s="219">
        <v>1</v>
      </c>
      <c r="R14" s="319">
        <v>0</v>
      </c>
      <c r="S14" s="219">
        <v>1</v>
      </c>
      <c r="T14" s="219">
        <v>1</v>
      </c>
      <c r="U14" s="219">
        <v>1</v>
      </c>
      <c r="V14" s="311">
        <f t="shared" si="0"/>
        <v>1563</v>
      </c>
    </row>
    <row r="15" spans="1:29" x14ac:dyDescent="0.25">
      <c r="A15" s="341" t="s">
        <v>38</v>
      </c>
      <c r="B15" s="256">
        <v>6544</v>
      </c>
      <c r="C15" s="173">
        <v>7.0000000000000007E-2</v>
      </c>
      <c r="D15" s="174">
        <v>0.38</v>
      </c>
      <c r="E15" s="270">
        <v>2292</v>
      </c>
      <c r="F15" s="176">
        <v>1.25</v>
      </c>
      <c r="G15" s="176">
        <v>0.05</v>
      </c>
      <c r="H15" s="177">
        <v>5.72</v>
      </c>
      <c r="I15" s="176">
        <v>1.24</v>
      </c>
      <c r="J15" s="176">
        <v>1.55</v>
      </c>
      <c r="K15" s="233">
        <v>1500</v>
      </c>
      <c r="M15" s="295">
        <v>6584</v>
      </c>
      <c r="N15" s="38">
        <v>6.0999999999999999E-2</v>
      </c>
      <c r="O15" s="38">
        <v>0.28899999999999998</v>
      </c>
      <c r="P15" s="39">
        <v>1784</v>
      </c>
      <c r="Q15" s="38">
        <v>1.21</v>
      </c>
      <c r="R15" s="38">
        <v>0.05</v>
      </c>
      <c r="S15" s="38">
        <v>4.3620000000000001</v>
      </c>
      <c r="T15" s="38">
        <v>1.1679999999999999</v>
      </c>
      <c r="U15" s="38">
        <v>1.413</v>
      </c>
      <c r="V15" s="391">
        <f t="shared" si="0"/>
        <v>1262.5619249823071</v>
      </c>
    </row>
    <row r="16" spans="1:29" x14ac:dyDescent="0.25">
      <c r="A16" s="132" t="s">
        <v>19</v>
      </c>
      <c r="B16" s="257">
        <v>1828</v>
      </c>
      <c r="C16" s="129">
        <v>0.2</v>
      </c>
      <c r="D16" s="182">
        <v>0.49</v>
      </c>
      <c r="E16" s="128">
        <v>717</v>
      </c>
      <c r="F16" s="183">
        <v>1.004</v>
      </c>
      <c r="G16" s="345">
        <v>0</v>
      </c>
      <c r="H16" s="183">
        <v>1</v>
      </c>
      <c r="I16" s="183">
        <v>1</v>
      </c>
      <c r="J16" s="183">
        <v>1.004</v>
      </c>
      <c r="K16" s="134">
        <v>714</v>
      </c>
      <c r="M16" s="322">
        <v>1828</v>
      </c>
      <c r="N16" s="224">
        <v>0.115</v>
      </c>
      <c r="O16" s="224">
        <v>0.38100000000000001</v>
      </c>
      <c r="P16" s="313">
        <v>616</v>
      </c>
      <c r="Q16" s="224">
        <v>1.0009999999999999</v>
      </c>
      <c r="R16" s="329">
        <v>0</v>
      </c>
      <c r="S16" s="224">
        <v>1</v>
      </c>
      <c r="T16" s="224">
        <v>1</v>
      </c>
      <c r="U16" s="224">
        <v>1.0009999999999999</v>
      </c>
      <c r="V16" s="225">
        <f t="shared" si="0"/>
        <v>615.38461538461547</v>
      </c>
    </row>
    <row r="17" spans="1:22" x14ac:dyDescent="0.25">
      <c r="A17" s="132" t="s">
        <v>20</v>
      </c>
      <c r="B17" s="258">
        <v>2144</v>
      </c>
      <c r="C17" s="40">
        <v>0.17</v>
      </c>
      <c r="D17" s="115">
        <v>0.54</v>
      </c>
      <c r="E17" s="130">
        <v>961</v>
      </c>
      <c r="F17" s="41">
        <v>1.014</v>
      </c>
      <c r="G17" s="41">
        <v>7.8E-2</v>
      </c>
      <c r="H17" s="41">
        <v>3.5859999999999999</v>
      </c>
      <c r="I17" s="41">
        <v>1.202</v>
      </c>
      <c r="J17" s="40">
        <v>1.2190000000000001</v>
      </c>
      <c r="K17" s="135">
        <v>786</v>
      </c>
      <c r="M17" s="276">
        <v>2144</v>
      </c>
      <c r="N17" s="63">
        <v>0.106</v>
      </c>
      <c r="O17" s="63">
        <v>0.49399999999999999</v>
      </c>
      <c r="P17" s="49">
        <v>947</v>
      </c>
      <c r="Q17" s="63">
        <v>1</v>
      </c>
      <c r="R17" s="63">
        <v>7.0999999999999994E-2</v>
      </c>
      <c r="S17" s="63">
        <v>3.5339999999999998</v>
      </c>
      <c r="T17" s="63">
        <v>1.18</v>
      </c>
      <c r="U17" s="63">
        <v>1.18</v>
      </c>
      <c r="V17" s="59">
        <f t="shared" si="0"/>
        <v>802.54237288135596</v>
      </c>
    </row>
    <row r="18" spans="1:22" x14ac:dyDescent="0.25">
      <c r="A18" s="132" t="s">
        <v>11</v>
      </c>
      <c r="B18" s="259">
        <v>3972</v>
      </c>
      <c r="C18" s="99"/>
      <c r="D18" s="185"/>
      <c r="E18" s="186">
        <v>1678</v>
      </c>
      <c r="F18" s="187"/>
      <c r="G18" s="187"/>
      <c r="H18" s="187"/>
      <c r="I18" s="187"/>
      <c r="J18" s="99">
        <v>1.1160000000000001</v>
      </c>
      <c r="K18" s="136">
        <v>1502</v>
      </c>
      <c r="M18" s="315">
        <v>3972</v>
      </c>
      <c r="N18" s="89"/>
      <c r="O18" s="89"/>
      <c r="P18" s="318">
        <v>1563</v>
      </c>
      <c r="Q18" s="89"/>
      <c r="R18" s="89"/>
      <c r="S18" s="89"/>
      <c r="T18" s="89"/>
      <c r="U18" s="89">
        <v>1.095</v>
      </c>
      <c r="V18" s="91">
        <f t="shared" si="0"/>
        <v>1427.3972602739727</v>
      </c>
    </row>
    <row r="19" spans="1:22" x14ac:dyDescent="0.25">
      <c r="A19" s="299" t="s">
        <v>21</v>
      </c>
      <c r="B19" s="252">
        <v>2224</v>
      </c>
      <c r="C19" s="110">
        <v>7.0000000000000007E-2</v>
      </c>
      <c r="D19" s="110">
        <v>0.4</v>
      </c>
      <c r="E19" s="190">
        <v>870</v>
      </c>
      <c r="F19" s="79">
        <v>1</v>
      </c>
      <c r="G19" s="328">
        <v>0</v>
      </c>
      <c r="H19" s="79">
        <v>1</v>
      </c>
      <c r="I19" s="79">
        <v>1</v>
      </c>
      <c r="J19" s="79">
        <v>1</v>
      </c>
      <c r="K19" s="271">
        <v>827</v>
      </c>
      <c r="L19" s="11"/>
      <c r="M19" s="262">
        <v>2224</v>
      </c>
      <c r="N19" s="38">
        <v>4.8000000000000001E-2</v>
      </c>
      <c r="O19" s="343">
        <v>0.41799999999999998</v>
      </c>
      <c r="P19" s="39">
        <v>885</v>
      </c>
      <c r="Q19" s="38">
        <v>1.0009999999999999</v>
      </c>
      <c r="R19" s="39">
        <v>0</v>
      </c>
      <c r="S19" s="38">
        <v>1</v>
      </c>
      <c r="T19" s="38">
        <v>1</v>
      </c>
      <c r="U19" s="38">
        <v>1.0009999999999999</v>
      </c>
      <c r="V19" s="391">
        <f t="shared" si="0"/>
        <v>884.11588411588423</v>
      </c>
    </row>
    <row r="20" spans="1:22" x14ac:dyDescent="0.25">
      <c r="A20" s="81" t="s">
        <v>22</v>
      </c>
      <c r="B20" s="253">
        <v>2576</v>
      </c>
      <c r="C20" s="112">
        <v>0.10100000000000001</v>
      </c>
      <c r="D20" s="112">
        <v>0.41</v>
      </c>
      <c r="E20" s="124">
        <v>1000</v>
      </c>
      <c r="F20" s="38">
        <v>1</v>
      </c>
      <c r="G20" s="38">
        <v>0.12</v>
      </c>
      <c r="H20" s="38">
        <v>5.9</v>
      </c>
      <c r="I20" s="38">
        <v>1.5880000000000001</v>
      </c>
      <c r="J20" s="38">
        <v>1.5880000000000001</v>
      </c>
      <c r="K20" s="58">
        <v>599</v>
      </c>
      <c r="L20" s="11"/>
      <c r="M20" s="262">
        <v>2576</v>
      </c>
      <c r="N20" s="38">
        <v>6.6000000000000003E-2</v>
      </c>
      <c r="O20" s="343">
        <v>0.51300000000000001</v>
      </c>
      <c r="P20" s="39">
        <v>1234</v>
      </c>
      <c r="Q20" s="38">
        <v>1</v>
      </c>
      <c r="R20" s="38">
        <v>0.112</v>
      </c>
      <c r="S20" s="38">
        <v>7.665</v>
      </c>
      <c r="T20" s="38">
        <v>1.746</v>
      </c>
      <c r="U20" s="38">
        <v>1.746</v>
      </c>
      <c r="V20" s="391">
        <f t="shared" si="0"/>
        <v>706.75830469644904</v>
      </c>
    </row>
    <row r="21" spans="1:22" x14ac:dyDescent="0.25">
      <c r="A21" s="298" t="s">
        <v>12</v>
      </c>
      <c r="B21" s="254">
        <v>4800</v>
      </c>
      <c r="C21" s="126"/>
      <c r="D21" s="126"/>
      <c r="E21" s="191">
        <v>1870</v>
      </c>
      <c r="F21" s="53"/>
      <c r="G21" s="53"/>
      <c r="H21" s="53"/>
      <c r="I21" s="53"/>
      <c r="J21" s="53">
        <v>1.2470000000000001</v>
      </c>
      <c r="K21" s="272">
        <v>1426</v>
      </c>
      <c r="L21" s="11"/>
      <c r="M21" s="262">
        <v>4800</v>
      </c>
      <c r="N21" s="38"/>
      <c r="O21" s="38"/>
      <c r="P21" s="39">
        <v>2119</v>
      </c>
      <c r="Q21" s="38"/>
      <c r="R21" s="38"/>
      <c r="S21" s="38"/>
      <c r="T21" s="38"/>
      <c r="U21" s="38">
        <v>1.3140000000000001</v>
      </c>
      <c r="V21" s="391">
        <f t="shared" si="0"/>
        <v>1612.6331811263317</v>
      </c>
    </row>
    <row r="22" spans="1:22" x14ac:dyDescent="0.25">
      <c r="A22" s="132" t="s">
        <v>37</v>
      </c>
      <c r="B22" s="260">
        <v>3930</v>
      </c>
      <c r="C22" s="193">
        <v>0.08</v>
      </c>
      <c r="D22" s="193">
        <v>0.62</v>
      </c>
      <c r="E22" s="168">
        <v>2240</v>
      </c>
      <c r="F22" s="166">
        <v>1.2509999999999999</v>
      </c>
      <c r="G22" s="166">
        <v>0.08</v>
      </c>
      <c r="H22" s="166">
        <v>3.4220000000000002</v>
      </c>
      <c r="I22" s="166">
        <v>1.194</v>
      </c>
      <c r="J22" s="166">
        <v>1.4930000000000001</v>
      </c>
      <c r="K22" s="169">
        <v>1500</v>
      </c>
      <c r="M22" s="323">
        <v>3920</v>
      </c>
      <c r="N22" s="219">
        <v>4.9000000000000002E-2</v>
      </c>
      <c r="O22" s="344">
        <v>0.54100000000000004</v>
      </c>
      <c r="P22" s="319">
        <v>2017</v>
      </c>
      <c r="Q22" s="219">
        <v>1.2529999999999999</v>
      </c>
      <c r="R22" s="219">
        <v>9.0999999999999998E-2</v>
      </c>
      <c r="S22" s="219">
        <v>3.0790000000000002</v>
      </c>
      <c r="T22" s="219">
        <v>1.1890000000000001</v>
      </c>
      <c r="U22" s="219">
        <v>1.49</v>
      </c>
      <c r="V22" s="311">
        <f t="shared" si="0"/>
        <v>1353.6912751677853</v>
      </c>
    </row>
    <row r="23" spans="1:22" x14ac:dyDescent="0.25">
      <c r="A23" s="299" t="s">
        <v>23</v>
      </c>
      <c r="B23" s="261">
        <v>2278</v>
      </c>
      <c r="C23" s="77">
        <v>0.19700000000000001</v>
      </c>
      <c r="D23" s="77">
        <v>0.45</v>
      </c>
      <c r="E23" s="269">
        <v>823</v>
      </c>
      <c r="F23" s="77">
        <v>1.2589999999999999</v>
      </c>
      <c r="G23" s="269">
        <v>0</v>
      </c>
      <c r="H23" s="77">
        <v>1</v>
      </c>
      <c r="I23" s="77">
        <v>1</v>
      </c>
      <c r="J23" s="77">
        <v>1.2589999999999999</v>
      </c>
      <c r="K23" s="271">
        <v>981</v>
      </c>
      <c r="M23" s="274">
        <v>2245</v>
      </c>
      <c r="N23" s="38">
        <v>0.13300000000000001</v>
      </c>
      <c r="O23" s="38">
        <v>0.40200000000000002</v>
      </c>
      <c r="P23" s="296">
        <v>782</v>
      </c>
      <c r="Q23" s="38">
        <v>1.25</v>
      </c>
      <c r="R23" s="39">
        <v>0</v>
      </c>
      <c r="S23" s="38">
        <v>1</v>
      </c>
      <c r="T23" s="38">
        <v>1</v>
      </c>
      <c r="U23" s="38">
        <v>1.25</v>
      </c>
      <c r="V23" s="391">
        <f t="shared" si="0"/>
        <v>625.6</v>
      </c>
    </row>
    <row r="24" spans="1:22" x14ac:dyDescent="0.25">
      <c r="A24" s="81" t="s">
        <v>24</v>
      </c>
      <c r="B24" s="262">
        <v>1540</v>
      </c>
      <c r="C24" s="37">
        <v>0.29899999999999999</v>
      </c>
      <c r="D24" s="37">
        <v>0.48</v>
      </c>
      <c r="E24" s="44">
        <v>517</v>
      </c>
      <c r="F24" s="37">
        <v>1.2749999999999999</v>
      </c>
      <c r="G24" s="37">
        <v>7.1999999999999995E-2</v>
      </c>
      <c r="H24" s="37">
        <v>3.3650000000000002</v>
      </c>
      <c r="I24" s="37">
        <v>1.17</v>
      </c>
      <c r="J24" s="37">
        <v>1.492</v>
      </c>
      <c r="K24" s="58">
        <v>519</v>
      </c>
      <c r="M24" s="274">
        <v>1947</v>
      </c>
      <c r="N24" s="38">
        <v>0.17399999999999999</v>
      </c>
      <c r="O24" s="38">
        <v>0.46100000000000002</v>
      </c>
      <c r="P24" s="39">
        <v>583</v>
      </c>
      <c r="Q24" s="38">
        <v>1.2869999999999999</v>
      </c>
      <c r="R24" s="38">
        <v>7.6999999999999999E-2</v>
      </c>
      <c r="S24" s="38">
        <v>3.786</v>
      </c>
      <c r="T24" s="38">
        <v>1.2150000000000001</v>
      </c>
      <c r="U24" s="38">
        <v>1.5640000000000001</v>
      </c>
      <c r="V24" s="391">
        <f t="shared" si="0"/>
        <v>372.76214833759587</v>
      </c>
    </row>
    <row r="25" spans="1:22" x14ac:dyDescent="0.25">
      <c r="A25" s="298" t="s">
        <v>13</v>
      </c>
      <c r="B25" s="263">
        <v>3818</v>
      </c>
      <c r="C25" s="51"/>
      <c r="D25" s="51"/>
      <c r="E25" s="52">
        <v>1340</v>
      </c>
      <c r="F25" s="51"/>
      <c r="G25" s="51"/>
      <c r="H25" s="51"/>
      <c r="I25" s="51"/>
      <c r="J25" s="354">
        <v>1.3396179999999998</v>
      </c>
      <c r="K25" s="272">
        <v>1500</v>
      </c>
      <c r="M25" s="262">
        <v>4192</v>
      </c>
      <c r="N25" s="38"/>
      <c r="O25" s="38"/>
      <c r="P25" s="44">
        <v>1365</v>
      </c>
      <c r="Q25" s="38"/>
      <c r="R25" s="38"/>
      <c r="S25" s="38"/>
      <c r="T25" s="38"/>
      <c r="U25" s="38">
        <v>1.359</v>
      </c>
      <c r="V25" s="391">
        <f t="shared" si="0"/>
        <v>1004.4150110375276</v>
      </c>
    </row>
    <row r="26" spans="1:22" x14ac:dyDescent="0.25">
      <c r="A26" s="132" t="s">
        <v>30</v>
      </c>
      <c r="B26" s="264">
        <v>4055</v>
      </c>
      <c r="C26" s="193">
        <v>2.5000000000000001E-2</v>
      </c>
      <c r="D26" s="193">
        <v>0.43</v>
      </c>
      <c r="E26" s="168">
        <v>1700</v>
      </c>
      <c r="F26" s="166">
        <v>1</v>
      </c>
      <c r="G26" s="346">
        <v>0</v>
      </c>
      <c r="H26" s="166">
        <v>1</v>
      </c>
      <c r="I26" s="166">
        <v>1</v>
      </c>
      <c r="J26" s="164">
        <v>1</v>
      </c>
      <c r="K26" s="169">
        <v>1700</v>
      </c>
      <c r="M26" s="324">
        <v>5069</v>
      </c>
      <c r="N26" s="219">
        <v>1.6E-2</v>
      </c>
      <c r="O26" s="219">
        <v>0.34</v>
      </c>
      <c r="P26" s="319">
        <v>1695</v>
      </c>
      <c r="Q26" s="219">
        <v>1.0009999999999999</v>
      </c>
      <c r="R26" s="319">
        <v>0</v>
      </c>
      <c r="S26" s="219">
        <v>1</v>
      </c>
      <c r="T26" s="219">
        <v>1</v>
      </c>
      <c r="U26" s="219">
        <v>1.0009999999999999</v>
      </c>
      <c r="V26" s="311">
        <f t="shared" si="0"/>
        <v>1693.3066933066934</v>
      </c>
    </row>
    <row r="27" spans="1:22" x14ac:dyDescent="0.25">
      <c r="A27" s="342" t="s">
        <v>31</v>
      </c>
      <c r="B27" s="265">
        <v>3800</v>
      </c>
      <c r="C27" s="174">
        <v>0.01</v>
      </c>
      <c r="D27" s="174">
        <v>0.4</v>
      </c>
      <c r="E27" s="199">
        <v>1504</v>
      </c>
      <c r="F27" s="176">
        <v>1</v>
      </c>
      <c r="G27" s="347">
        <v>0</v>
      </c>
      <c r="H27" s="176">
        <v>1</v>
      </c>
      <c r="I27" s="176">
        <v>1</v>
      </c>
      <c r="J27" s="176">
        <v>1</v>
      </c>
      <c r="K27" s="251">
        <v>1504</v>
      </c>
      <c r="L27" s="11"/>
      <c r="M27" s="274">
        <v>3801</v>
      </c>
      <c r="N27" s="38">
        <v>0.13100000000000001</v>
      </c>
      <c r="O27" s="38">
        <v>0.40500000000000003</v>
      </c>
      <c r="P27" s="39">
        <v>1337</v>
      </c>
      <c r="Q27" s="38">
        <v>1</v>
      </c>
      <c r="R27" s="39">
        <v>0</v>
      </c>
      <c r="S27" s="38">
        <v>1</v>
      </c>
      <c r="T27" s="38">
        <v>1</v>
      </c>
      <c r="U27" s="38">
        <v>1</v>
      </c>
      <c r="V27" s="391">
        <f t="shared" si="0"/>
        <v>1337</v>
      </c>
    </row>
    <row r="28" spans="1:22" x14ac:dyDescent="0.25">
      <c r="A28" s="132" t="s">
        <v>15</v>
      </c>
      <c r="B28" s="255">
        <v>2380</v>
      </c>
      <c r="C28" s="193">
        <v>0.08</v>
      </c>
      <c r="D28" s="193">
        <v>0.56999999999999995</v>
      </c>
      <c r="E28" s="168">
        <v>1188</v>
      </c>
      <c r="F28" s="166">
        <v>1</v>
      </c>
      <c r="G28" s="166">
        <v>0.03</v>
      </c>
      <c r="H28" s="166">
        <v>3.67</v>
      </c>
      <c r="I28" s="166">
        <v>1.08</v>
      </c>
      <c r="J28" s="166">
        <v>1.08</v>
      </c>
      <c r="K28" s="169">
        <v>1100</v>
      </c>
      <c r="L28" s="11"/>
      <c r="M28" s="309">
        <v>2379</v>
      </c>
      <c r="N28" s="219">
        <v>9.5000000000000001E-2</v>
      </c>
      <c r="O28" s="219">
        <v>0.57999999999999996</v>
      </c>
      <c r="P28" s="319">
        <v>1248</v>
      </c>
      <c r="Q28" s="219">
        <v>1</v>
      </c>
      <c r="R28" s="219">
        <v>2.4E-2</v>
      </c>
      <c r="S28" s="219">
        <v>3.6709999999999998</v>
      </c>
      <c r="T28" s="219">
        <v>1.0640000000000001</v>
      </c>
      <c r="U28" s="219">
        <v>1.0640000000000001</v>
      </c>
      <c r="V28" s="311">
        <f t="shared" si="0"/>
        <v>1172.9323308270675</v>
      </c>
    </row>
    <row r="29" spans="1:22" x14ac:dyDescent="0.25">
      <c r="A29" s="299" t="s">
        <v>25</v>
      </c>
      <c r="B29" s="253">
        <v>2469</v>
      </c>
      <c r="C29" s="112">
        <v>3.6999999999999998E-2</v>
      </c>
      <c r="D29" s="112">
        <v>0.42</v>
      </c>
      <c r="E29" s="44">
        <v>1812</v>
      </c>
      <c r="F29" s="38">
        <v>1.2430000000000001</v>
      </c>
      <c r="G29" s="38">
        <v>0.13600000000000001</v>
      </c>
      <c r="H29" s="38">
        <v>3.18</v>
      </c>
      <c r="I29" s="38">
        <v>1.194</v>
      </c>
      <c r="J29" s="37">
        <v>1.484</v>
      </c>
      <c r="K29" s="58">
        <v>690</v>
      </c>
      <c r="L29" s="11"/>
      <c r="M29" s="297">
        <v>2460</v>
      </c>
      <c r="N29" s="38">
        <v>1.7000000000000001E-2</v>
      </c>
      <c r="O29" s="38">
        <v>0.45600000000000002</v>
      </c>
      <c r="P29" s="39">
        <v>1104</v>
      </c>
      <c r="Q29" s="38">
        <v>1.218</v>
      </c>
      <c r="R29" s="38">
        <v>0.152</v>
      </c>
      <c r="S29" s="38">
        <v>2.673</v>
      </c>
      <c r="T29" s="38">
        <v>1.254</v>
      </c>
      <c r="U29" s="38">
        <v>1.5269999999999999</v>
      </c>
      <c r="V29" s="391">
        <f t="shared" si="0"/>
        <v>722.98624754420439</v>
      </c>
    </row>
    <row r="30" spans="1:22" x14ac:dyDescent="0.25">
      <c r="A30" s="81" t="s">
        <v>26</v>
      </c>
      <c r="B30" s="253">
        <v>658</v>
      </c>
      <c r="C30" s="112">
        <v>3.1E-2</v>
      </c>
      <c r="D30" s="112">
        <v>0.48</v>
      </c>
      <c r="E30" s="44">
        <v>538</v>
      </c>
      <c r="F30" s="38">
        <v>1.4750000000000001</v>
      </c>
      <c r="G30" s="38">
        <v>0.17100000000000001</v>
      </c>
      <c r="H30" s="38">
        <v>3.59</v>
      </c>
      <c r="I30" s="38">
        <v>1.306</v>
      </c>
      <c r="J30" s="38">
        <v>1.927</v>
      </c>
      <c r="K30" s="273">
        <v>158</v>
      </c>
      <c r="L30" s="11"/>
      <c r="M30" s="297">
        <v>657</v>
      </c>
      <c r="N30" s="38">
        <v>0.04</v>
      </c>
      <c r="O30" s="38">
        <v>0.53600000000000003</v>
      </c>
      <c r="P30" s="39">
        <v>338</v>
      </c>
      <c r="Q30" s="38">
        <v>1.528</v>
      </c>
      <c r="R30" s="38">
        <v>0.127</v>
      </c>
      <c r="S30" s="38">
        <v>3.073</v>
      </c>
      <c r="T30" s="38">
        <v>1.2629999999999999</v>
      </c>
      <c r="U30" s="38">
        <v>1.93</v>
      </c>
      <c r="V30" s="391">
        <f t="shared" si="0"/>
        <v>175.12953367875647</v>
      </c>
    </row>
    <row r="31" spans="1:22" x14ac:dyDescent="0.25">
      <c r="A31" s="298" t="s">
        <v>14</v>
      </c>
      <c r="B31" s="254">
        <v>3127</v>
      </c>
      <c r="C31" s="126"/>
      <c r="D31" s="126"/>
      <c r="E31" s="127">
        <v>2350</v>
      </c>
      <c r="F31" s="53"/>
      <c r="G31" s="53"/>
      <c r="H31" s="53"/>
      <c r="I31" s="53"/>
      <c r="J31" s="355">
        <v>1.566398</v>
      </c>
      <c r="K31" s="356">
        <v>1500.2572781630213</v>
      </c>
      <c r="L31" s="11"/>
      <c r="M31" s="263">
        <v>3117</v>
      </c>
      <c r="N31" s="53"/>
      <c r="O31" s="53"/>
      <c r="P31" s="52">
        <v>1442</v>
      </c>
      <c r="Q31" s="53"/>
      <c r="R31" s="53"/>
      <c r="S31" s="51"/>
      <c r="T31" s="67"/>
      <c r="U31" s="53">
        <v>1.6020000000000001</v>
      </c>
      <c r="V31" s="391">
        <f t="shared" ref="V31" si="1">P31/U31</f>
        <v>900.12484394506862</v>
      </c>
    </row>
    <row r="32" spans="1:22" x14ac:dyDescent="0.25">
      <c r="C32" s="8"/>
      <c r="D32" s="8"/>
      <c r="E32" s="3"/>
      <c r="F32" s="7"/>
      <c r="G32" s="7"/>
      <c r="H32" s="3"/>
      <c r="I32" s="7"/>
      <c r="J32" s="7"/>
      <c r="K32" s="3"/>
      <c r="L32" s="29"/>
      <c r="M32" s="3"/>
      <c r="N32" s="7"/>
      <c r="O32" s="7"/>
      <c r="P32" s="3"/>
      <c r="Q32" s="3"/>
      <c r="R32" s="3"/>
      <c r="S32" s="3"/>
      <c r="T32" s="3"/>
      <c r="U32" s="3"/>
      <c r="V32" s="319"/>
    </row>
    <row r="33" spans="1:22" x14ac:dyDescent="0.25">
      <c r="A33" s="362" t="s">
        <v>27</v>
      </c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</row>
    <row r="34" spans="1:22" x14ac:dyDescent="0.25">
      <c r="A34" s="299" t="s">
        <v>45</v>
      </c>
      <c r="B34" s="284">
        <v>882</v>
      </c>
      <c r="C34" s="110">
        <v>7.0000000000000007E-2</v>
      </c>
      <c r="D34" s="110">
        <v>0.38</v>
      </c>
      <c r="E34" s="269">
        <v>309</v>
      </c>
      <c r="F34" s="79">
        <v>1</v>
      </c>
      <c r="G34" s="328">
        <v>0</v>
      </c>
      <c r="H34" s="79">
        <v>1</v>
      </c>
      <c r="I34" s="79">
        <v>1</v>
      </c>
      <c r="J34" s="79">
        <v>1</v>
      </c>
      <c r="K34" s="271">
        <v>309</v>
      </c>
      <c r="L34" s="29"/>
      <c r="M34" s="277">
        <v>1102</v>
      </c>
      <c r="N34" s="38">
        <v>0.115</v>
      </c>
      <c r="O34" s="38">
        <v>0.32100000000000001</v>
      </c>
      <c r="P34" s="82">
        <v>313</v>
      </c>
      <c r="Q34" s="38">
        <v>1</v>
      </c>
      <c r="R34" s="39">
        <v>0</v>
      </c>
      <c r="S34" s="38">
        <v>1</v>
      </c>
      <c r="T34" s="38">
        <v>1</v>
      </c>
      <c r="U34" s="38">
        <v>1</v>
      </c>
      <c r="V34" s="391">
        <f t="shared" ref="V34:V48" si="2">P34/U34</f>
        <v>313</v>
      </c>
    </row>
    <row r="35" spans="1:22" x14ac:dyDescent="0.25">
      <c r="A35" s="81" t="s">
        <v>46</v>
      </c>
      <c r="B35" s="285">
        <v>3135</v>
      </c>
      <c r="C35" s="112">
        <v>0.04</v>
      </c>
      <c r="D35" s="112">
        <v>0.48</v>
      </c>
      <c r="E35" s="44">
        <v>1433</v>
      </c>
      <c r="F35" s="38">
        <v>1</v>
      </c>
      <c r="G35" s="38">
        <v>0.05</v>
      </c>
      <c r="H35" s="38">
        <v>5.07</v>
      </c>
      <c r="I35" s="38">
        <v>1.204</v>
      </c>
      <c r="J35" s="38">
        <v>1.204</v>
      </c>
      <c r="K35" s="58">
        <v>1191</v>
      </c>
      <c r="L35" s="29"/>
      <c r="M35" s="274">
        <v>3916</v>
      </c>
      <c r="N35" s="38">
        <v>6.6000000000000003E-2</v>
      </c>
      <c r="O35" s="38">
        <v>0.35</v>
      </c>
      <c r="P35" s="48">
        <v>1281</v>
      </c>
      <c r="Q35" s="38">
        <v>1</v>
      </c>
      <c r="R35" s="38">
        <v>2.7E-2</v>
      </c>
      <c r="S35" s="38">
        <v>4.4950000000000001</v>
      </c>
      <c r="T35" s="38">
        <v>1.0940000000000001</v>
      </c>
      <c r="U35" s="38">
        <v>1.0940000000000001</v>
      </c>
      <c r="V35" s="391">
        <f t="shared" si="2"/>
        <v>1170.9323583180985</v>
      </c>
    </row>
    <row r="36" spans="1:22" x14ac:dyDescent="0.25">
      <c r="A36" s="298" t="s">
        <v>47</v>
      </c>
      <c r="B36" s="254">
        <v>4017</v>
      </c>
      <c r="C36" s="126"/>
      <c r="D36" s="126"/>
      <c r="E36" s="127">
        <v>1742</v>
      </c>
      <c r="F36" s="53"/>
      <c r="G36" s="53"/>
      <c r="H36" s="53"/>
      <c r="I36" s="53"/>
      <c r="J36" s="354">
        <v>1.1619760000000001</v>
      </c>
      <c r="K36" s="272">
        <v>1500</v>
      </c>
      <c r="L36" s="29"/>
      <c r="M36" s="262">
        <v>5018</v>
      </c>
      <c r="N36" s="38"/>
      <c r="O36" s="38"/>
      <c r="P36" s="44">
        <v>1594</v>
      </c>
      <c r="Q36" s="38"/>
      <c r="R36" s="38"/>
      <c r="S36" s="38"/>
      <c r="T36" s="38"/>
      <c r="U36" s="38">
        <v>1.075</v>
      </c>
      <c r="V36" s="391">
        <f t="shared" si="2"/>
        <v>1482.7906976744187</v>
      </c>
    </row>
    <row r="37" spans="1:22" x14ac:dyDescent="0.25">
      <c r="A37" s="300" t="s">
        <v>48</v>
      </c>
      <c r="B37" s="264">
        <v>2061</v>
      </c>
      <c r="C37" s="193">
        <v>8.4000000000000005E-2</v>
      </c>
      <c r="D37" s="193">
        <v>0.53400000000000003</v>
      </c>
      <c r="E37" s="168">
        <v>1008</v>
      </c>
      <c r="F37" s="219">
        <v>1.26</v>
      </c>
      <c r="G37" s="319">
        <v>0</v>
      </c>
      <c r="H37" s="219">
        <v>1</v>
      </c>
      <c r="I37" s="219">
        <v>1</v>
      </c>
      <c r="J37" s="219">
        <v>1.26</v>
      </c>
      <c r="K37" s="169">
        <v>800</v>
      </c>
      <c r="L37" s="29"/>
      <c r="M37" s="309">
        <v>2061</v>
      </c>
      <c r="N37" s="219">
        <v>0.09</v>
      </c>
      <c r="O37" s="219">
        <v>0.36499999999999999</v>
      </c>
      <c r="P37" s="319">
        <v>685</v>
      </c>
      <c r="Q37" s="219">
        <v>1.248</v>
      </c>
      <c r="R37" s="319">
        <v>0</v>
      </c>
      <c r="S37" s="219">
        <v>1</v>
      </c>
      <c r="T37" s="219">
        <v>1</v>
      </c>
      <c r="U37" s="219">
        <f>Q37*T37</f>
        <v>1.248</v>
      </c>
      <c r="V37" s="311">
        <f t="shared" si="2"/>
        <v>548.87820512820508</v>
      </c>
    </row>
    <row r="38" spans="1:22" x14ac:dyDescent="0.25">
      <c r="A38" s="342" t="s">
        <v>49</v>
      </c>
      <c r="B38" s="265">
        <v>6300</v>
      </c>
      <c r="C38" s="174">
        <v>0.03</v>
      </c>
      <c r="D38" s="174">
        <v>0.34</v>
      </c>
      <c r="E38" s="199">
        <v>2040</v>
      </c>
      <c r="F38" s="176">
        <v>1.2230000000000001</v>
      </c>
      <c r="G38" s="176">
        <v>5.7000000000000002E-2</v>
      </c>
      <c r="H38" s="176">
        <v>2.97</v>
      </c>
      <c r="I38" s="176">
        <v>1.1100000000000001</v>
      </c>
      <c r="J38" s="176">
        <v>1.36</v>
      </c>
      <c r="K38" s="233">
        <v>1500</v>
      </c>
      <c r="L38" s="29"/>
      <c r="M38" s="274">
        <v>6300</v>
      </c>
      <c r="N38" s="38">
        <v>0.124</v>
      </c>
      <c r="O38" s="38">
        <v>0.32700000000000001</v>
      </c>
      <c r="P38" s="48">
        <v>1805</v>
      </c>
      <c r="Q38" s="38">
        <v>2.169</v>
      </c>
      <c r="R38" s="38">
        <v>5.7000000000000002E-2</v>
      </c>
      <c r="S38" s="38">
        <v>2.5790000000000002</v>
      </c>
      <c r="T38" s="38">
        <v>1.0900000000000001</v>
      </c>
      <c r="U38" s="38">
        <f>Q38*T38</f>
        <v>2.3642100000000004</v>
      </c>
      <c r="V38" s="391">
        <f t="shared" si="2"/>
        <v>763.46855820760413</v>
      </c>
    </row>
    <row r="39" spans="1:22" x14ac:dyDescent="0.25">
      <c r="A39" s="300" t="s">
        <v>65</v>
      </c>
      <c r="B39" s="264">
        <v>3423</v>
      </c>
      <c r="C39" s="193">
        <v>4.5999999999999999E-2</v>
      </c>
      <c r="D39" s="193">
        <v>0.55000000000000004</v>
      </c>
      <c r="E39" s="168">
        <v>1796</v>
      </c>
      <c r="F39" s="219">
        <v>1</v>
      </c>
      <c r="G39" s="219">
        <v>6.5000000000000002E-2</v>
      </c>
      <c r="H39" s="219">
        <v>3.673</v>
      </c>
      <c r="I39" s="219">
        <v>1.1739999999999999</v>
      </c>
      <c r="J39" s="164">
        <v>1.1970000000000001</v>
      </c>
      <c r="K39" s="169">
        <v>1500</v>
      </c>
      <c r="L39" s="29"/>
      <c r="M39" s="163">
        <v>4890</v>
      </c>
      <c r="N39" s="219">
        <v>5.6000000000000001E-2</v>
      </c>
      <c r="O39" s="219">
        <v>0.4</v>
      </c>
      <c r="P39" s="319">
        <v>1844</v>
      </c>
      <c r="Q39" s="219">
        <v>1.03</v>
      </c>
      <c r="R39" s="219">
        <v>0.05</v>
      </c>
      <c r="S39" s="219">
        <v>3.7709999999999999</v>
      </c>
      <c r="T39" s="219">
        <v>1.139</v>
      </c>
      <c r="U39" s="219">
        <f>Q39*T39</f>
        <v>1.17317</v>
      </c>
      <c r="V39" s="311">
        <f t="shared" si="2"/>
        <v>1571.8097121474295</v>
      </c>
    </row>
    <row r="40" spans="1:22" x14ac:dyDescent="0.25">
      <c r="A40" s="299" t="s">
        <v>50</v>
      </c>
      <c r="B40" s="284">
        <v>578</v>
      </c>
      <c r="C40" s="110">
        <v>0.112</v>
      </c>
      <c r="D40" s="110">
        <v>0.28799999999999998</v>
      </c>
      <c r="E40" s="269">
        <v>129</v>
      </c>
      <c r="F40" s="79">
        <v>1</v>
      </c>
      <c r="G40" s="328">
        <v>0</v>
      </c>
      <c r="H40" s="79">
        <v>1</v>
      </c>
      <c r="I40" s="79">
        <v>1</v>
      </c>
      <c r="J40" s="79">
        <v>1</v>
      </c>
      <c r="K40" s="220">
        <v>129</v>
      </c>
      <c r="L40" s="29"/>
      <c r="M40" s="274">
        <v>431</v>
      </c>
      <c r="N40" s="38">
        <v>9.5000000000000001E-2</v>
      </c>
      <c r="O40" s="38">
        <v>0.249</v>
      </c>
      <c r="P40" s="48">
        <v>97</v>
      </c>
      <c r="Q40" s="38">
        <v>1</v>
      </c>
      <c r="R40" s="39">
        <v>0</v>
      </c>
      <c r="S40" s="38">
        <v>1</v>
      </c>
      <c r="T40" s="38">
        <v>1</v>
      </c>
      <c r="U40" s="38">
        <f>Q40*T40</f>
        <v>1</v>
      </c>
      <c r="V40" s="391">
        <f t="shared" si="2"/>
        <v>97</v>
      </c>
    </row>
    <row r="41" spans="1:22" x14ac:dyDescent="0.25">
      <c r="A41" s="81" t="s">
        <v>51</v>
      </c>
      <c r="B41" s="285">
        <v>6149</v>
      </c>
      <c r="C41" s="112">
        <v>7.9000000000000001E-2</v>
      </c>
      <c r="D41" s="112">
        <v>0.41899999999999998</v>
      </c>
      <c r="E41" s="44">
        <v>1600</v>
      </c>
      <c r="F41" s="38">
        <v>1.05</v>
      </c>
      <c r="G41" s="38">
        <v>2.3E-2</v>
      </c>
      <c r="H41" s="38">
        <v>6.3</v>
      </c>
      <c r="I41" s="38">
        <v>1.1220000000000001</v>
      </c>
      <c r="J41" s="38">
        <v>1.1779999999999999</v>
      </c>
      <c r="K41" s="56">
        <v>1371</v>
      </c>
      <c r="L41" s="29"/>
      <c r="M41" s="274">
        <v>4541</v>
      </c>
      <c r="N41" s="38">
        <v>0.114</v>
      </c>
      <c r="O41" s="38">
        <v>0.41699999999999998</v>
      </c>
      <c r="P41" s="48">
        <v>1675</v>
      </c>
      <c r="Q41" s="38">
        <v>1</v>
      </c>
      <c r="R41" s="38">
        <v>3.1E-2</v>
      </c>
      <c r="S41" s="38">
        <v>6.5940000000000003</v>
      </c>
      <c r="T41" s="38">
        <v>1.173</v>
      </c>
      <c r="U41" s="38">
        <f>Q41*T41</f>
        <v>1.173</v>
      </c>
      <c r="V41" s="391">
        <f t="shared" si="2"/>
        <v>1427.9624893435634</v>
      </c>
    </row>
    <row r="42" spans="1:22" x14ac:dyDescent="0.25">
      <c r="A42" s="298" t="s">
        <v>52</v>
      </c>
      <c r="B42" s="254">
        <v>6727</v>
      </c>
      <c r="C42" s="126"/>
      <c r="D42" s="126"/>
      <c r="E42" s="127">
        <v>1729</v>
      </c>
      <c r="F42" s="53"/>
      <c r="G42" s="53"/>
      <c r="H42" s="53"/>
      <c r="I42" s="53"/>
      <c r="J42" s="51">
        <v>1.163</v>
      </c>
      <c r="K42" s="272">
        <v>1500</v>
      </c>
      <c r="L42" s="29"/>
      <c r="M42" s="262">
        <v>4972</v>
      </c>
      <c r="N42" s="38"/>
      <c r="O42" s="38"/>
      <c r="P42" s="44">
        <v>1772</v>
      </c>
      <c r="Q42" s="38"/>
      <c r="R42" s="38"/>
      <c r="S42" s="38"/>
      <c r="T42" s="38"/>
      <c r="U42" s="38">
        <v>1.1579999999999999</v>
      </c>
      <c r="V42" s="391">
        <f t="shared" si="2"/>
        <v>1530.2245250431779</v>
      </c>
    </row>
    <row r="43" spans="1:22" x14ac:dyDescent="0.25">
      <c r="A43" s="300" t="s">
        <v>75</v>
      </c>
      <c r="B43" s="286">
        <v>4208</v>
      </c>
      <c r="C43" s="223">
        <v>8.0000000000000002E-3</v>
      </c>
      <c r="D43" s="223">
        <v>0.48099999999999998</v>
      </c>
      <c r="E43" s="128">
        <v>2007</v>
      </c>
      <c r="F43" s="224">
        <v>1.4930000000000001</v>
      </c>
      <c r="G43" s="224">
        <v>0.14199999999999999</v>
      </c>
      <c r="H43" s="224">
        <v>1.3129999999999999</v>
      </c>
      <c r="I43" s="224">
        <v>1.044</v>
      </c>
      <c r="J43" s="224">
        <v>1.5589999999999999</v>
      </c>
      <c r="K43" s="225">
        <v>1287</v>
      </c>
      <c r="L43" s="29"/>
      <c r="M43" s="312">
        <v>4208</v>
      </c>
      <c r="N43" s="224">
        <v>1.7000000000000001E-2</v>
      </c>
      <c r="O43" s="224">
        <v>0.53900000000000003</v>
      </c>
      <c r="P43" s="313">
        <v>2228</v>
      </c>
      <c r="Q43" s="224">
        <v>1.29</v>
      </c>
      <c r="R43" s="224">
        <v>0.18</v>
      </c>
      <c r="S43" s="224">
        <v>1.0589999999999999</v>
      </c>
      <c r="T43" s="224">
        <v>1.0109999999999999</v>
      </c>
      <c r="U43" s="224">
        <v>1.304</v>
      </c>
      <c r="V43" s="225">
        <f t="shared" si="2"/>
        <v>1708.5889570552147</v>
      </c>
    </row>
    <row r="44" spans="1:22" x14ac:dyDescent="0.25">
      <c r="A44" s="300" t="s">
        <v>76</v>
      </c>
      <c r="B44" s="287">
        <v>1030</v>
      </c>
      <c r="C44" s="114">
        <v>8.0000000000000002E-3</v>
      </c>
      <c r="D44" s="114">
        <v>0.48099999999999998</v>
      </c>
      <c r="E44" s="130">
        <v>489</v>
      </c>
      <c r="F44" s="63">
        <v>1.4930000000000001</v>
      </c>
      <c r="G44" s="63">
        <v>0.14199999999999999</v>
      </c>
      <c r="H44" s="63">
        <v>4.7789999999999999</v>
      </c>
      <c r="I44" s="63">
        <v>1.5369999999999999</v>
      </c>
      <c r="J44" s="63">
        <v>2.294</v>
      </c>
      <c r="K44" s="59">
        <v>213</v>
      </c>
      <c r="L44" s="29"/>
      <c r="M44" s="275">
        <v>1030</v>
      </c>
      <c r="N44" s="63">
        <v>4.8000000000000001E-2</v>
      </c>
      <c r="O44" s="63">
        <v>0.53900000000000003</v>
      </c>
      <c r="P44" s="49">
        <v>529</v>
      </c>
      <c r="Q44" s="63">
        <v>1.3029999999999999</v>
      </c>
      <c r="R44" s="63">
        <v>7.6999999999999999E-2</v>
      </c>
      <c r="S44" s="63">
        <v>5.1360000000000001</v>
      </c>
      <c r="T44" s="63">
        <v>1.3180000000000001</v>
      </c>
      <c r="U44" s="63">
        <v>1.7170000000000001</v>
      </c>
      <c r="V44" s="59">
        <f t="shared" si="2"/>
        <v>308.09551543389631</v>
      </c>
    </row>
    <row r="45" spans="1:22" x14ac:dyDescent="0.25">
      <c r="A45" s="300" t="s">
        <v>53</v>
      </c>
      <c r="B45" s="288">
        <v>5238</v>
      </c>
      <c r="C45" s="185"/>
      <c r="D45" s="185"/>
      <c r="E45" s="279">
        <v>2496</v>
      </c>
      <c r="F45" s="89"/>
      <c r="G45" s="89"/>
      <c r="H45" s="89"/>
      <c r="I45" s="89"/>
      <c r="J45" s="372">
        <v>1.661165</v>
      </c>
      <c r="K45" s="373">
        <v>1502.559950396258</v>
      </c>
      <c r="L45" s="29"/>
      <c r="M45" s="315">
        <v>5238</v>
      </c>
      <c r="N45" s="89"/>
      <c r="O45" s="89"/>
      <c r="P45" s="316">
        <v>2757</v>
      </c>
      <c r="Q45" s="89"/>
      <c r="R45" s="89"/>
      <c r="S45" s="89"/>
      <c r="T45" s="89"/>
      <c r="U45" s="89">
        <v>1.361</v>
      </c>
      <c r="V45" s="59">
        <f t="shared" si="2"/>
        <v>2025.7163850110214</v>
      </c>
    </row>
    <row r="46" spans="1:22" x14ac:dyDescent="0.25">
      <c r="A46" s="299" t="s">
        <v>54</v>
      </c>
      <c r="B46" s="284">
        <v>2600</v>
      </c>
      <c r="C46" s="110">
        <v>7.0000000000000007E-2</v>
      </c>
      <c r="D46" s="110">
        <v>0.35</v>
      </c>
      <c r="E46" s="266">
        <v>680</v>
      </c>
      <c r="F46" s="79">
        <v>1</v>
      </c>
      <c r="G46" s="328">
        <v>0</v>
      </c>
      <c r="H46" s="79">
        <v>1</v>
      </c>
      <c r="I46" s="79">
        <v>1</v>
      </c>
      <c r="J46" s="38">
        <v>1</v>
      </c>
      <c r="K46" s="56">
        <v>846</v>
      </c>
      <c r="L46" s="29"/>
      <c r="M46" s="274">
        <v>2600</v>
      </c>
      <c r="N46" s="38">
        <v>2.3E-2</v>
      </c>
      <c r="O46" s="38">
        <v>0.28999999999999998</v>
      </c>
      <c r="P46" s="48">
        <v>738</v>
      </c>
      <c r="Q46" s="38">
        <v>1</v>
      </c>
      <c r="R46" s="39">
        <v>0</v>
      </c>
      <c r="S46" s="38">
        <v>1</v>
      </c>
      <c r="T46" s="38">
        <v>1</v>
      </c>
      <c r="U46" s="38">
        <f>Q46*T46</f>
        <v>1</v>
      </c>
      <c r="V46" s="393">
        <f t="shared" si="2"/>
        <v>738</v>
      </c>
    </row>
    <row r="47" spans="1:22" x14ac:dyDescent="0.25">
      <c r="A47" s="81" t="s">
        <v>55</v>
      </c>
      <c r="B47" s="285">
        <v>504</v>
      </c>
      <c r="C47" s="112">
        <v>5.0999999999999997E-2</v>
      </c>
      <c r="D47" s="112">
        <v>0.39</v>
      </c>
      <c r="E47" s="267">
        <v>144</v>
      </c>
      <c r="F47" s="38">
        <v>1</v>
      </c>
      <c r="G47" s="38">
        <v>1.9E-2</v>
      </c>
      <c r="H47" s="38">
        <v>15.5</v>
      </c>
      <c r="I47" s="38">
        <v>1.2</v>
      </c>
      <c r="J47" s="38">
        <v>1.2</v>
      </c>
      <c r="K47" s="56">
        <v>155</v>
      </c>
      <c r="L47" s="29"/>
      <c r="M47" s="274">
        <v>504</v>
      </c>
      <c r="N47" s="38">
        <v>7.0999999999999994E-2</v>
      </c>
      <c r="O47" s="38">
        <v>0.222</v>
      </c>
      <c r="P47" s="48">
        <v>104</v>
      </c>
      <c r="Q47" s="38">
        <v>1</v>
      </c>
      <c r="R47" s="38">
        <v>0</v>
      </c>
      <c r="S47" s="38">
        <v>8.6669999999999998</v>
      </c>
      <c r="T47" s="38">
        <v>1</v>
      </c>
      <c r="U47" s="38">
        <f>Q47*T47</f>
        <v>1</v>
      </c>
      <c r="V47" s="391">
        <f t="shared" si="2"/>
        <v>104</v>
      </c>
    </row>
    <row r="48" spans="1:22" x14ac:dyDescent="0.25">
      <c r="A48" s="298" t="s">
        <v>56</v>
      </c>
      <c r="B48" s="254">
        <v>3104</v>
      </c>
      <c r="C48" s="126"/>
      <c r="D48" s="126"/>
      <c r="E48" s="127">
        <v>824</v>
      </c>
      <c r="F48" s="53"/>
      <c r="G48" s="53"/>
      <c r="H48" s="53"/>
      <c r="I48" s="53"/>
      <c r="J48" s="370">
        <v>1.03</v>
      </c>
      <c r="K48" s="371">
        <v>800</v>
      </c>
      <c r="L48" s="29"/>
      <c r="M48" s="262">
        <v>3104</v>
      </c>
      <c r="N48" s="38"/>
      <c r="O48" s="38"/>
      <c r="P48" s="44">
        <v>842</v>
      </c>
      <c r="Q48" s="38"/>
      <c r="R48" s="38"/>
      <c r="S48" s="38"/>
      <c r="T48" s="38"/>
      <c r="U48" s="38">
        <v>1</v>
      </c>
      <c r="V48" s="391">
        <f t="shared" si="2"/>
        <v>842</v>
      </c>
    </row>
    <row r="49" spans="1:22" x14ac:dyDescent="0.25">
      <c r="A49" s="300" t="s">
        <v>32</v>
      </c>
      <c r="B49" s="286">
        <v>443</v>
      </c>
      <c r="C49" s="223">
        <v>5.8000000000000003E-2</v>
      </c>
      <c r="D49" s="223">
        <v>0.54800000000000004</v>
      </c>
      <c r="E49" s="280">
        <v>229</v>
      </c>
      <c r="F49" s="224">
        <v>1</v>
      </c>
      <c r="G49" s="329">
        <v>0</v>
      </c>
      <c r="H49" s="224">
        <v>1</v>
      </c>
      <c r="I49" s="224">
        <v>1</v>
      </c>
      <c r="J49" s="40">
        <v>1</v>
      </c>
      <c r="K49" s="66">
        <v>229</v>
      </c>
      <c r="L49" s="29"/>
      <c r="M49" s="312">
        <v>443</v>
      </c>
      <c r="N49" s="224">
        <v>2.9000000000000001E-2</v>
      </c>
      <c r="O49" s="224">
        <v>0.435</v>
      </c>
      <c r="P49" s="313">
        <v>187</v>
      </c>
      <c r="Q49" s="224">
        <v>1</v>
      </c>
      <c r="R49" s="329">
        <v>0</v>
      </c>
      <c r="S49" s="224">
        <v>1</v>
      </c>
      <c r="T49" s="224">
        <v>1</v>
      </c>
      <c r="U49" s="224">
        <f>Q49*T49</f>
        <v>1</v>
      </c>
      <c r="V49" s="225">
        <f>P49/U49</f>
        <v>187</v>
      </c>
    </row>
    <row r="50" spans="1:22" x14ac:dyDescent="0.25">
      <c r="A50" s="300" t="s">
        <v>33</v>
      </c>
      <c r="B50" s="287">
        <v>5425</v>
      </c>
      <c r="C50" s="114">
        <v>5.6000000000000001E-2</v>
      </c>
      <c r="D50" s="114">
        <v>0.50900000000000001</v>
      </c>
      <c r="E50" s="281">
        <v>2607</v>
      </c>
      <c r="F50" s="63">
        <v>1</v>
      </c>
      <c r="G50" s="63">
        <v>9.5000000000000001E-2</v>
      </c>
      <c r="H50" s="63">
        <v>12.012</v>
      </c>
      <c r="I50" s="63">
        <v>2.0459999999999998</v>
      </c>
      <c r="J50" s="63">
        <v>2.0459999999999998</v>
      </c>
      <c r="K50" s="66">
        <v>1271</v>
      </c>
      <c r="L50" s="29"/>
      <c r="M50" s="275">
        <v>5425</v>
      </c>
      <c r="N50" s="63">
        <v>3.6999999999999998E-2</v>
      </c>
      <c r="O50" s="63">
        <v>0.51300000000000001</v>
      </c>
      <c r="P50" s="49">
        <v>2678</v>
      </c>
      <c r="Q50" s="63">
        <v>1.0009999999999999</v>
      </c>
      <c r="R50" s="63">
        <v>0.11600000000000001</v>
      </c>
      <c r="S50" s="63">
        <f>P50/217</f>
        <v>12.341013824884792</v>
      </c>
      <c r="T50" s="63">
        <f>1+((S50-1)*R50)</f>
        <v>2.3155576036866359</v>
      </c>
      <c r="U50" s="63">
        <f>Q50*T50</f>
        <v>2.3178731612903221</v>
      </c>
      <c r="V50" s="59">
        <f t="shared" ref="V50:V60" si="3">P50/U50</f>
        <v>1155.3695192316741</v>
      </c>
    </row>
    <row r="51" spans="1:22" x14ac:dyDescent="0.25">
      <c r="A51" s="304" t="s">
        <v>34</v>
      </c>
      <c r="B51" s="318">
        <f>B49+B50</f>
        <v>5868</v>
      </c>
      <c r="C51" s="99"/>
      <c r="D51" s="99"/>
      <c r="E51" s="318">
        <f>E49+E50</f>
        <v>2836</v>
      </c>
      <c r="F51" s="89"/>
      <c r="G51" s="89"/>
      <c r="H51" s="89"/>
      <c r="I51" s="89"/>
      <c r="J51" s="89">
        <v>1.887</v>
      </c>
      <c r="K51" s="136">
        <v>1503</v>
      </c>
      <c r="L51" s="29"/>
      <c r="M51" s="278">
        <f>M49+M50</f>
        <v>5868</v>
      </c>
      <c r="N51" s="89"/>
      <c r="O51" s="89"/>
      <c r="P51" s="318">
        <f>P49+P50</f>
        <v>2865</v>
      </c>
      <c r="Q51" s="89"/>
      <c r="R51" s="89"/>
      <c r="S51" s="89"/>
      <c r="T51" s="89"/>
      <c r="U51" s="89">
        <f>(0.152*U49)+(0.848*U50)</f>
        <v>2.1175564407741931</v>
      </c>
      <c r="V51" s="59">
        <f t="shared" si="3"/>
        <v>1352.9745629601903</v>
      </c>
    </row>
    <row r="52" spans="1:22" x14ac:dyDescent="0.25">
      <c r="A52" s="300" t="s">
        <v>58</v>
      </c>
      <c r="B52" s="264">
        <v>2748</v>
      </c>
      <c r="C52" s="193">
        <v>2.1000000000000001E-2</v>
      </c>
      <c r="D52" s="193">
        <v>0.6</v>
      </c>
      <c r="E52" s="168">
        <v>1445</v>
      </c>
      <c r="F52" s="219">
        <v>1.246</v>
      </c>
      <c r="G52" s="219">
        <v>0.17799999999999999</v>
      </c>
      <c r="H52" s="219">
        <v>3.524</v>
      </c>
      <c r="I52" s="219">
        <v>1.4490000000000001</v>
      </c>
      <c r="J52" s="219">
        <v>1.806</v>
      </c>
      <c r="K52" s="169">
        <v>800</v>
      </c>
      <c r="L52" s="29"/>
      <c r="M52" s="309">
        <v>2747</v>
      </c>
      <c r="N52" s="219">
        <v>0.09</v>
      </c>
      <c r="O52" s="219">
        <v>0.64900000000000002</v>
      </c>
      <c r="P52" s="317">
        <v>1622</v>
      </c>
      <c r="Q52" s="219">
        <v>1.014</v>
      </c>
      <c r="R52" s="219">
        <v>0.17799999999999999</v>
      </c>
      <c r="S52" s="219">
        <v>3.5409999999999999</v>
      </c>
      <c r="T52" s="219">
        <v>1.452</v>
      </c>
      <c r="U52" s="219">
        <v>1.472</v>
      </c>
      <c r="V52" s="311">
        <f t="shared" si="3"/>
        <v>1101.9021739130435</v>
      </c>
    </row>
    <row r="53" spans="1:22" x14ac:dyDescent="0.25">
      <c r="A53" s="299" t="s">
        <v>59</v>
      </c>
      <c r="B53" s="284">
        <v>1505</v>
      </c>
      <c r="C53" s="110">
        <v>8.5000000000000006E-2</v>
      </c>
      <c r="D53" s="110">
        <v>0.4</v>
      </c>
      <c r="E53" s="269">
        <v>549</v>
      </c>
      <c r="F53" s="79">
        <v>1.002</v>
      </c>
      <c r="G53" s="328">
        <v>0</v>
      </c>
      <c r="H53" s="79">
        <v>1</v>
      </c>
      <c r="I53" s="133">
        <v>1</v>
      </c>
      <c r="J53" s="79">
        <v>1.002</v>
      </c>
      <c r="K53" s="271">
        <v>548</v>
      </c>
      <c r="L53" s="29"/>
      <c r="M53" s="274">
        <v>1505</v>
      </c>
      <c r="N53" s="38">
        <v>0.113</v>
      </c>
      <c r="O53" s="38">
        <v>0.34499999999999997</v>
      </c>
      <c r="P53" s="48">
        <v>460</v>
      </c>
      <c r="Q53" s="38">
        <v>1.0009999999999999</v>
      </c>
      <c r="R53" s="39">
        <v>0</v>
      </c>
      <c r="S53" s="38">
        <v>1</v>
      </c>
      <c r="T53" s="38">
        <v>1</v>
      </c>
      <c r="U53" s="38">
        <v>1.0009999999999999</v>
      </c>
      <c r="V53" s="391">
        <f t="shared" si="3"/>
        <v>459.54045954045961</v>
      </c>
    </row>
    <row r="54" spans="1:22" x14ac:dyDescent="0.25">
      <c r="A54" s="81" t="s">
        <v>60</v>
      </c>
      <c r="B54" s="285">
        <v>2292</v>
      </c>
      <c r="C54" s="112">
        <v>8.5000000000000006E-2</v>
      </c>
      <c r="D54" s="112">
        <v>0.55000000000000004</v>
      </c>
      <c r="E54" s="44">
        <v>1150</v>
      </c>
      <c r="F54" s="38">
        <v>1.0049999999999999</v>
      </c>
      <c r="G54" s="38">
        <v>0.1</v>
      </c>
      <c r="H54" s="38">
        <v>3.02</v>
      </c>
      <c r="I54" s="38">
        <v>1.202</v>
      </c>
      <c r="J54" s="38">
        <v>1.208</v>
      </c>
      <c r="K54" s="58">
        <v>952</v>
      </c>
      <c r="L54" s="29"/>
      <c r="M54" s="274">
        <v>2292</v>
      </c>
      <c r="N54" s="38">
        <v>0.10100000000000001</v>
      </c>
      <c r="O54" s="38">
        <v>0.47699999999999998</v>
      </c>
      <c r="P54" s="48">
        <v>980</v>
      </c>
      <c r="Q54" s="38">
        <v>1.004</v>
      </c>
      <c r="R54" s="38">
        <v>8.7999999999999995E-2</v>
      </c>
      <c r="S54" s="38">
        <v>2.5649999999999999</v>
      </c>
      <c r="T54" s="38">
        <v>1.1379999999999999</v>
      </c>
      <c r="U54" s="38">
        <v>1.143</v>
      </c>
      <c r="V54" s="391">
        <f t="shared" si="3"/>
        <v>857.39282589676293</v>
      </c>
    </row>
    <row r="55" spans="1:22" x14ac:dyDescent="0.25">
      <c r="A55" s="298" t="s">
        <v>61</v>
      </c>
      <c r="B55" s="254">
        <v>3797</v>
      </c>
      <c r="C55" s="126"/>
      <c r="D55" s="126"/>
      <c r="E55" s="127">
        <v>1699</v>
      </c>
      <c r="F55" s="53"/>
      <c r="G55" s="53"/>
      <c r="H55" s="53"/>
      <c r="I55" s="53"/>
      <c r="J55" s="370">
        <v>1.1326068</v>
      </c>
      <c r="K55" s="371">
        <v>1500.0792861211851</v>
      </c>
      <c r="L55" s="29"/>
      <c r="M55" s="262">
        <v>3797</v>
      </c>
      <c r="N55" s="38"/>
      <c r="O55" s="38"/>
      <c r="P55" s="44">
        <v>1440</v>
      </c>
      <c r="Q55" s="38"/>
      <c r="R55" s="38"/>
      <c r="S55" s="38"/>
      <c r="T55" s="38"/>
      <c r="U55" s="38">
        <v>1.091</v>
      </c>
      <c r="V55" s="391">
        <f t="shared" si="3"/>
        <v>1319.8900091659029</v>
      </c>
    </row>
    <row r="56" spans="1:22" x14ac:dyDescent="0.25">
      <c r="A56" s="300" t="s">
        <v>72</v>
      </c>
      <c r="B56" s="286">
        <v>1905</v>
      </c>
      <c r="C56" s="223">
        <v>0.31</v>
      </c>
      <c r="D56" s="223">
        <v>0.5</v>
      </c>
      <c r="E56" s="282">
        <v>913</v>
      </c>
      <c r="F56" s="224">
        <v>1.2010000000000001</v>
      </c>
      <c r="G56" s="224">
        <v>3.1E-2</v>
      </c>
      <c r="H56" s="224">
        <v>4.5659999999999998</v>
      </c>
      <c r="I56" s="224">
        <v>1.111</v>
      </c>
      <c r="J56" s="63">
        <v>1.3340000000000001</v>
      </c>
      <c r="K56" s="66">
        <v>485</v>
      </c>
      <c r="L56" s="29"/>
      <c r="M56" s="312">
        <v>1905</v>
      </c>
      <c r="N56" s="224">
        <v>0.27</v>
      </c>
      <c r="O56" s="224">
        <v>0.44800000000000001</v>
      </c>
      <c r="P56" s="313">
        <v>622</v>
      </c>
      <c r="Q56" s="224">
        <v>1.214</v>
      </c>
      <c r="R56" s="224">
        <v>6.4000000000000001E-2</v>
      </c>
      <c r="S56" s="224">
        <v>4.8979999999999997</v>
      </c>
      <c r="T56" s="224">
        <v>1.2490000000000001</v>
      </c>
      <c r="U56" s="224">
        <v>1.516</v>
      </c>
      <c r="V56" s="225">
        <f t="shared" si="3"/>
        <v>410.29023746701847</v>
      </c>
    </row>
    <row r="57" spans="1:22" x14ac:dyDescent="0.25">
      <c r="A57" s="300" t="s">
        <v>62</v>
      </c>
      <c r="B57" s="287">
        <v>2200</v>
      </c>
      <c r="C57" s="114">
        <v>0.21</v>
      </c>
      <c r="D57" s="114">
        <v>0.4</v>
      </c>
      <c r="E57" s="85">
        <v>982</v>
      </c>
      <c r="F57" s="63">
        <v>1.2030000000000001</v>
      </c>
      <c r="G57" s="45">
        <v>0</v>
      </c>
      <c r="H57" s="63">
        <v>1</v>
      </c>
      <c r="I57" s="63">
        <v>1</v>
      </c>
      <c r="J57" s="63">
        <v>1.2030000000000001</v>
      </c>
      <c r="K57" s="66">
        <v>578</v>
      </c>
      <c r="L57" s="29"/>
      <c r="M57" s="348">
        <v>2202</v>
      </c>
      <c r="N57" s="63">
        <v>0.159</v>
      </c>
      <c r="O57" s="63">
        <v>0.40600000000000003</v>
      </c>
      <c r="P57" s="49">
        <v>751</v>
      </c>
      <c r="Q57" s="63">
        <v>1.198</v>
      </c>
      <c r="R57" s="45">
        <v>0</v>
      </c>
      <c r="S57" s="63">
        <v>1</v>
      </c>
      <c r="T57" s="63">
        <v>1</v>
      </c>
      <c r="U57" s="63">
        <v>1.198</v>
      </c>
      <c r="V57" s="59">
        <f t="shared" si="3"/>
        <v>626.87813021702846</v>
      </c>
    </row>
    <row r="58" spans="1:22" x14ac:dyDescent="0.25">
      <c r="A58" s="300" t="s">
        <v>73</v>
      </c>
      <c r="B58" s="288">
        <v>4105</v>
      </c>
      <c r="C58" s="118"/>
      <c r="D58" s="118"/>
      <c r="E58" s="283">
        <v>1910</v>
      </c>
      <c r="F58" s="89"/>
      <c r="G58" s="89"/>
      <c r="H58" s="89"/>
      <c r="I58" s="89"/>
      <c r="J58" s="89">
        <v>1.2629999999999999</v>
      </c>
      <c r="K58" s="374">
        <v>1512.2723673792559</v>
      </c>
      <c r="L58" s="29"/>
      <c r="M58" s="315">
        <v>4107</v>
      </c>
      <c r="N58" s="89"/>
      <c r="O58" s="89"/>
      <c r="P58" s="316">
        <v>1373</v>
      </c>
      <c r="Q58" s="89"/>
      <c r="R58" s="89"/>
      <c r="S58" s="89"/>
      <c r="T58" s="89"/>
      <c r="U58" s="89">
        <v>1.343</v>
      </c>
      <c r="V58" s="59">
        <f t="shared" si="3"/>
        <v>1022.3380491437082</v>
      </c>
    </row>
    <row r="59" spans="1:22" x14ac:dyDescent="0.25">
      <c r="A59" s="342" t="s">
        <v>63</v>
      </c>
      <c r="B59" s="265">
        <v>3795</v>
      </c>
      <c r="C59" s="174">
        <v>0.05</v>
      </c>
      <c r="D59" s="174">
        <v>0.62</v>
      </c>
      <c r="E59" s="270">
        <v>2234</v>
      </c>
      <c r="F59" s="176">
        <v>1.278</v>
      </c>
      <c r="G59" s="176">
        <v>8.5000000000000006E-2</v>
      </c>
      <c r="H59" s="176">
        <v>2.9449999999999998</v>
      </c>
      <c r="I59" s="176">
        <v>1.165</v>
      </c>
      <c r="J59" s="176">
        <v>1.4890000000000001</v>
      </c>
      <c r="K59" s="272">
        <v>1500</v>
      </c>
      <c r="L59" s="29"/>
      <c r="M59" s="274">
        <v>3795</v>
      </c>
      <c r="N59" s="38">
        <v>5.8999999999999997E-2</v>
      </c>
      <c r="O59" s="38">
        <v>0.438</v>
      </c>
      <c r="P59" s="39">
        <v>1563</v>
      </c>
      <c r="Q59" s="38">
        <v>1.3220000000000001</v>
      </c>
      <c r="R59" s="38">
        <v>9.7000000000000003E-2</v>
      </c>
      <c r="S59" s="38">
        <v>2.0590000000000002</v>
      </c>
      <c r="T59" s="38">
        <v>1.103</v>
      </c>
      <c r="U59" s="38">
        <v>1.458</v>
      </c>
      <c r="V59" s="392">
        <f t="shared" si="3"/>
        <v>1072.0164609053497</v>
      </c>
    </row>
    <row r="60" spans="1:22" x14ac:dyDescent="0.25">
      <c r="A60" s="304" t="s">
        <v>64</v>
      </c>
      <c r="B60" s="289">
        <v>5357</v>
      </c>
      <c r="C60" s="118">
        <v>6.9000000000000006E-2</v>
      </c>
      <c r="D60" s="118">
        <v>0.35</v>
      </c>
      <c r="E60" s="119">
        <v>1745</v>
      </c>
      <c r="F60" s="89">
        <v>1</v>
      </c>
      <c r="G60" s="318">
        <v>0</v>
      </c>
      <c r="H60" s="89">
        <v>1</v>
      </c>
      <c r="I60" s="89">
        <v>1</v>
      </c>
      <c r="J60" s="89">
        <v>1</v>
      </c>
      <c r="K60" s="90">
        <v>1745</v>
      </c>
      <c r="L60" s="29"/>
      <c r="M60" s="309">
        <v>5287</v>
      </c>
      <c r="N60" s="219">
        <v>8.5999999999999993E-2</v>
      </c>
      <c r="O60" s="219">
        <v>0.255</v>
      </c>
      <c r="P60" s="208">
        <v>1230</v>
      </c>
      <c r="Q60" s="219">
        <v>1</v>
      </c>
      <c r="R60" s="319">
        <v>0</v>
      </c>
      <c r="S60" s="219">
        <v>1</v>
      </c>
      <c r="T60" s="219">
        <v>1</v>
      </c>
      <c r="U60" s="219">
        <v>1</v>
      </c>
      <c r="V60" s="311">
        <f t="shared" si="3"/>
        <v>1230</v>
      </c>
    </row>
    <row r="62" spans="1:22" x14ac:dyDescent="0.25">
      <c r="A62" s="360" t="s">
        <v>101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</row>
    <row r="63" spans="1:22" x14ac:dyDescent="0.25">
      <c r="A63" s="387" t="s">
        <v>36</v>
      </c>
      <c r="B63" s="388">
        <v>3500</v>
      </c>
      <c r="C63" s="384">
        <v>0.02</v>
      </c>
      <c r="D63" s="389">
        <v>0.44</v>
      </c>
      <c r="E63" s="388">
        <v>1509</v>
      </c>
      <c r="F63" s="389">
        <v>1</v>
      </c>
      <c r="G63" s="388">
        <v>0</v>
      </c>
      <c r="H63" s="389">
        <v>1</v>
      </c>
      <c r="I63" s="389">
        <v>1</v>
      </c>
      <c r="J63" s="389">
        <v>1</v>
      </c>
      <c r="K63" s="388">
        <v>1509</v>
      </c>
      <c r="L63" s="385"/>
      <c r="M63" s="384"/>
      <c r="N63" s="384"/>
      <c r="O63" s="384"/>
      <c r="P63" s="384"/>
      <c r="Q63" s="384"/>
      <c r="R63" s="384"/>
      <c r="S63" s="384"/>
      <c r="T63" s="384"/>
      <c r="U63" s="384"/>
      <c r="V63" s="386"/>
    </row>
    <row r="64" spans="1:22" x14ac:dyDescent="0.25">
      <c r="A64" s="342" t="s">
        <v>57</v>
      </c>
      <c r="B64" s="265">
        <v>4200</v>
      </c>
      <c r="C64" s="174">
        <v>6.6000000000000003E-2</v>
      </c>
      <c r="D64" s="174">
        <v>0.3</v>
      </c>
      <c r="E64" s="270">
        <v>1172</v>
      </c>
      <c r="F64" s="176">
        <v>1.35</v>
      </c>
      <c r="G64" s="176">
        <v>2.9000000000000001E-2</v>
      </c>
      <c r="H64" s="176">
        <v>3.92</v>
      </c>
      <c r="I64" s="176">
        <v>1.085</v>
      </c>
      <c r="J64" s="176">
        <v>1.4650000000000001</v>
      </c>
      <c r="K64" s="233">
        <v>800</v>
      </c>
      <c r="L64" s="29"/>
      <c r="M64" s="376">
        <v>4200</v>
      </c>
      <c r="N64" s="377"/>
      <c r="O64" s="377"/>
      <c r="P64" s="378"/>
      <c r="Q64" s="377"/>
      <c r="R64" s="377">
        <v>2.9000000000000001E-2</v>
      </c>
      <c r="S64" s="377"/>
      <c r="T64" s="377"/>
      <c r="U64" s="377"/>
      <c r="V64" s="379" t="e">
        <v>#DIV/0!</v>
      </c>
    </row>
    <row r="65" spans="1:22" x14ac:dyDescent="0.25">
      <c r="A65" s="382" t="s">
        <v>102</v>
      </c>
      <c r="B65" s="27">
        <v>1675</v>
      </c>
      <c r="C65" s="27">
        <v>0.15</v>
      </c>
      <c r="D65" s="27">
        <v>0.71</v>
      </c>
      <c r="E65" s="46">
        <v>1011</v>
      </c>
      <c r="F65" s="27">
        <v>1.33</v>
      </c>
      <c r="G65" s="27">
        <v>0.05</v>
      </c>
      <c r="H65" s="41">
        <v>15.09</v>
      </c>
      <c r="I65" s="46">
        <v>1.704</v>
      </c>
      <c r="J65" s="46">
        <v>2.2669999999999999</v>
      </c>
      <c r="K65" s="321">
        <v>446</v>
      </c>
      <c r="L65" s="215"/>
      <c r="M65" s="27"/>
      <c r="N65" s="27"/>
      <c r="O65" s="27"/>
      <c r="P65" s="27"/>
      <c r="Q65" s="27"/>
      <c r="R65" s="27"/>
      <c r="S65" s="27"/>
      <c r="T65" s="27"/>
      <c r="U65" s="27"/>
      <c r="V65" s="73"/>
    </row>
    <row r="66" spans="1:22" x14ac:dyDescent="0.25">
      <c r="A66" s="383" t="s">
        <v>103</v>
      </c>
      <c r="B66" s="97">
        <v>4200</v>
      </c>
      <c r="C66" s="27">
        <v>0.15</v>
      </c>
      <c r="D66" s="27">
        <v>0.46</v>
      </c>
      <c r="E66" s="46">
        <v>1642</v>
      </c>
      <c r="F66" s="27">
        <v>1.33</v>
      </c>
      <c r="G66" s="27">
        <v>0.05</v>
      </c>
      <c r="H66" s="41">
        <v>9.7799999999999994</v>
      </c>
      <c r="I66" s="46">
        <v>1.4390000000000001</v>
      </c>
      <c r="J66" s="46">
        <v>1.9139999999999999</v>
      </c>
      <c r="K66" s="46">
        <v>858</v>
      </c>
      <c r="L66" s="215"/>
      <c r="M66" s="27"/>
      <c r="N66" s="27"/>
      <c r="O66" s="27"/>
      <c r="P66" s="27"/>
      <c r="Q66" s="27"/>
      <c r="R66" s="27"/>
      <c r="S66" s="27"/>
      <c r="T66" s="27"/>
      <c r="U66" s="27"/>
      <c r="V66" s="73"/>
    </row>
    <row r="67" spans="1:22" x14ac:dyDescent="0.25">
      <c r="A67" s="380" t="s">
        <v>41</v>
      </c>
      <c r="B67" s="98">
        <v>5875</v>
      </c>
      <c r="C67" s="6"/>
      <c r="D67" s="6"/>
      <c r="E67" s="6"/>
      <c r="F67" s="6"/>
      <c r="G67" s="6"/>
      <c r="H67" s="187"/>
      <c r="I67" s="6"/>
      <c r="J67" s="6"/>
      <c r="K67" s="6">
        <v>1304</v>
      </c>
      <c r="L67" s="381"/>
      <c r="M67" s="6"/>
      <c r="N67" s="6"/>
      <c r="O67" s="6"/>
      <c r="P67" s="6"/>
      <c r="Q67" s="6"/>
      <c r="R67" s="6"/>
      <c r="S67" s="6"/>
      <c r="T67" s="6"/>
      <c r="U67" s="6"/>
      <c r="V67" s="104"/>
    </row>
  </sheetData>
  <mergeCells count="5">
    <mergeCell ref="A5:V5"/>
    <mergeCell ref="A33:V33"/>
    <mergeCell ref="B2:K2"/>
    <mergeCell ref="M2:V2"/>
    <mergeCell ref="A62:V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A68"/>
  <sheetViews>
    <sheetView topLeftCell="B1" workbookViewId="0">
      <pane ySplit="4" topLeftCell="A5" activePane="bottomLeft" state="frozen"/>
      <selection pane="bottomLeft" activeCell="AG9" sqref="X6:AG9"/>
    </sheetView>
  </sheetViews>
  <sheetFormatPr defaultRowHeight="15" x14ac:dyDescent="0.25"/>
  <cols>
    <col min="2" max="11" width="8.140625" customWidth="1"/>
    <col min="12" max="12" width="2" customWidth="1"/>
    <col min="13" max="22" width="8.140625" customWidth="1"/>
  </cols>
  <sheetData>
    <row r="1" spans="1:27" x14ac:dyDescent="0.25">
      <c r="A1" t="s">
        <v>40</v>
      </c>
    </row>
    <row r="3" spans="1:27" x14ac:dyDescent="0.25">
      <c r="B3" s="6"/>
      <c r="C3" s="6"/>
      <c r="D3" s="6"/>
      <c r="E3" s="6" t="s">
        <v>1</v>
      </c>
      <c r="F3" s="6"/>
      <c r="G3" s="6"/>
      <c r="H3" s="6"/>
      <c r="I3" s="6"/>
      <c r="J3" s="6"/>
      <c r="K3" s="6"/>
      <c r="M3" s="6"/>
      <c r="N3" s="6"/>
      <c r="O3" s="6"/>
      <c r="P3" s="6" t="s">
        <v>2</v>
      </c>
      <c r="Q3" s="6"/>
      <c r="R3" s="6"/>
      <c r="S3" s="6"/>
      <c r="T3" s="6"/>
      <c r="U3" s="6"/>
      <c r="V3" s="6"/>
    </row>
    <row r="4" spans="1:27" x14ac:dyDescent="0.25">
      <c r="B4" t="s">
        <v>16</v>
      </c>
      <c r="C4" t="s">
        <v>17</v>
      </c>
      <c r="D4" t="s">
        <v>18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t="s">
        <v>16</v>
      </c>
      <c r="N4" t="s">
        <v>17</v>
      </c>
      <c r="O4" t="s">
        <v>18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3" t="s">
        <v>9</v>
      </c>
      <c r="W4" s="3"/>
      <c r="X4" s="3"/>
      <c r="Y4" s="3"/>
      <c r="Z4" s="3"/>
      <c r="AA4" s="3"/>
    </row>
    <row r="5" spans="1:27" x14ac:dyDescent="0.25">
      <c r="A5" s="1" t="s">
        <v>0</v>
      </c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24" t="s">
        <v>42</v>
      </c>
      <c r="B6">
        <v>736</v>
      </c>
      <c r="C6">
        <v>0.03</v>
      </c>
      <c r="D6">
        <v>0.40500000000000003</v>
      </c>
      <c r="E6" s="3">
        <v>289</v>
      </c>
      <c r="F6" s="3">
        <v>1.25</v>
      </c>
      <c r="G6" s="3">
        <v>0.09</v>
      </c>
      <c r="H6" s="3">
        <v>3.1429999999999998</v>
      </c>
      <c r="I6" s="3">
        <v>1.1930000000000001</v>
      </c>
      <c r="J6" s="3">
        <v>1.4910000000000001</v>
      </c>
      <c r="K6" s="3">
        <v>191</v>
      </c>
      <c r="L6" s="3"/>
      <c r="M6" s="3">
        <v>736</v>
      </c>
      <c r="N6" s="3">
        <v>1.4E-2</v>
      </c>
      <c r="O6" s="3">
        <v>0.40600000000000003</v>
      </c>
      <c r="P6" s="3">
        <v>295</v>
      </c>
      <c r="Q6" s="3">
        <v>1.2729999999999999</v>
      </c>
      <c r="R6" s="7">
        <f>G6</f>
        <v>0.09</v>
      </c>
      <c r="S6" s="3">
        <v>3.2069999999999999</v>
      </c>
      <c r="T6" s="9">
        <f>1+((S6-1)*R6)</f>
        <v>1.1986300000000001</v>
      </c>
      <c r="U6" s="9">
        <f>Q6*T6</f>
        <v>1.5258559899999999</v>
      </c>
      <c r="V6" s="10">
        <f>P6/U6</f>
        <v>193.3341035676637</v>
      </c>
      <c r="W6" s="3"/>
    </row>
    <row r="7" spans="1:27" x14ac:dyDescent="0.25">
      <c r="A7" s="24" t="s">
        <v>43</v>
      </c>
      <c r="B7">
        <v>4200</v>
      </c>
      <c r="C7">
        <v>0.03</v>
      </c>
      <c r="D7">
        <v>0.40500000000000003</v>
      </c>
      <c r="E7" s="3">
        <v>1650</v>
      </c>
      <c r="F7" s="3">
        <v>1.25</v>
      </c>
      <c r="G7" s="3">
        <v>0.09</v>
      </c>
      <c r="H7" s="3">
        <v>4.7140000000000004</v>
      </c>
      <c r="I7" s="3">
        <v>1.3340000000000001</v>
      </c>
      <c r="J7" s="3">
        <v>1.6679999999999999</v>
      </c>
      <c r="K7" s="3">
        <v>987</v>
      </c>
      <c r="L7" s="3"/>
      <c r="M7" s="3">
        <v>4200</v>
      </c>
      <c r="N7" s="3">
        <v>8.5999999999999993E-2</v>
      </c>
      <c r="O7" s="3">
        <v>0.39900000000000002</v>
      </c>
      <c r="P7" s="3">
        <v>1663</v>
      </c>
      <c r="Q7" s="7">
        <v>1.28</v>
      </c>
      <c r="R7" s="7">
        <f>G7</f>
        <v>0.09</v>
      </c>
      <c r="S7" s="3">
        <v>4.7510000000000003</v>
      </c>
      <c r="T7" s="9">
        <f>1+((S7-1)*R7)</f>
        <v>1.3375900000000001</v>
      </c>
      <c r="U7" s="9">
        <f>Q7*T7</f>
        <v>1.7121152000000002</v>
      </c>
      <c r="V7" s="10">
        <f>P7/U7</f>
        <v>971.31314528368171</v>
      </c>
      <c r="W7" s="3"/>
    </row>
    <row r="8" spans="1:27" x14ac:dyDescent="0.25">
      <c r="A8" s="24" t="s">
        <v>44</v>
      </c>
      <c r="B8">
        <v>1104</v>
      </c>
      <c r="C8">
        <v>0.03</v>
      </c>
      <c r="D8">
        <v>0.38</v>
      </c>
      <c r="E8" s="3">
        <v>407</v>
      </c>
      <c r="F8" s="3">
        <v>1.26</v>
      </c>
      <c r="G8" s="3">
        <v>0</v>
      </c>
      <c r="H8" s="3">
        <v>1</v>
      </c>
      <c r="I8" s="3">
        <v>1</v>
      </c>
      <c r="J8" s="3">
        <v>1.26</v>
      </c>
      <c r="K8" s="3">
        <v>323</v>
      </c>
      <c r="L8" s="3"/>
      <c r="M8" s="3">
        <v>1104</v>
      </c>
      <c r="N8" s="3">
        <v>0.02</v>
      </c>
      <c r="O8" s="3">
        <v>0.373</v>
      </c>
      <c r="P8" s="3">
        <v>403</v>
      </c>
      <c r="Q8" s="3">
        <v>1.3260000000000001</v>
      </c>
      <c r="R8" s="7">
        <f>G8</f>
        <v>0</v>
      </c>
      <c r="S8" s="3">
        <v>1</v>
      </c>
      <c r="T8" s="9">
        <f>1+((S8-1)*R8)</f>
        <v>1</v>
      </c>
      <c r="U8" s="9">
        <f>Q8*T8</f>
        <v>1.3260000000000001</v>
      </c>
      <c r="V8" s="10">
        <f>P8/U8</f>
        <v>303.92156862745094</v>
      </c>
      <c r="W8" s="3"/>
    </row>
    <row r="9" spans="1:27" x14ac:dyDescent="0.25">
      <c r="A9" t="s">
        <v>28</v>
      </c>
      <c r="B9">
        <f>SUM(B6:B8)</f>
        <v>6040</v>
      </c>
      <c r="C9" s="8"/>
      <c r="D9" s="8"/>
      <c r="E9">
        <f>SUM(E6:E8)</f>
        <v>2346</v>
      </c>
      <c r="G9" s="7"/>
      <c r="H9" s="7"/>
      <c r="I9" s="7"/>
      <c r="J9" s="7">
        <v>1.5580000000000001</v>
      </c>
      <c r="K9" s="10">
        <f>E9/J9</f>
        <v>1505.7766367137356</v>
      </c>
      <c r="L9" s="4"/>
      <c r="M9">
        <f>SUM(M6:M8)</f>
        <v>6040</v>
      </c>
      <c r="N9" s="9"/>
      <c r="O9" s="9"/>
      <c r="P9">
        <f>SUM(P6:P8)</f>
        <v>2361</v>
      </c>
      <c r="Q9" s="5"/>
      <c r="R9" s="9"/>
      <c r="S9" s="9"/>
      <c r="T9" s="9"/>
      <c r="U9" s="9">
        <f>(0.127*U6)+(0.658*U7)+(0.215*U8)</f>
        <v>1.6054455123300002</v>
      </c>
      <c r="V9" s="10">
        <f>P9/U9</f>
        <v>1470.6198260029737</v>
      </c>
      <c r="W9" s="3"/>
    </row>
    <row r="10" spans="1:27" x14ac:dyDescent="0.25">
      <c r="A10" t="s">
        <v>35</v>
      </c>
      <c r="B10">
        <v>3000</v>
      </c>
      <c r="C10" s="8">
        <v>0.03</v>
      </c>
      <c r="D10" s="8">
        <v>0.51700000000000002</v>
      </c>
      <c r="E10" s="3">
        <v>1504</v>
      </c>
      <c r="F10" s="7">
        <v>1</v>
      </c>
      <c r="G10" s="7">
        <v>0</v>
      </c>
      <c r="H10" s="7">
        <v>1</v>
      </c>
      <c r="I10" s="7">
        <v>1</v>
      </c>
      <c r="J10" s="9">
        <v>1</v>
      </c>
      <c r="K10" s="4">
        <v>1504</v>
      </c>
      <c r="L10" s="4"/>
      <c r="M10" s="5">
        <v>3012</v>
      </c>
      <c r="N10" s="9">
        <v>0.01</v>
      </c>
      <c r="O10" s="9">
        <v>0.46400000000000002</v>
      </c>
      <c r="P10" s="5">
        <v>1384</v>
      </c>
      <c r="Q10" s="5">
        <v>1</v>
      </c>
      <c r="R10" s="9">
        <v>0</v>
      </c>
      <c r="S10" s="9">
        <v>1</v>
      </c>
      <c r="T10" s="9">
        <v>1</v>
      </c>
      <c r="U10" s="9">
        <f>Q10*T10</f>
        <v>1</v>
      </c>
      <c r="V10" s="10">
        <f>P10/U10</f>
        <v>1384</v>
      </c>
      <c r="W10" s="3"/>
      <c r="X10" s="3"/>
      <c r="Y10" s="3"/>
      <c r="Z10" s="3"/>
      <c r="AA10" s="3"/>
    </row>
    <row r="11" spans="1:27" x14ac:dyDescent="0.25">
      <c r="A11" t="s">
        <v>29</v>
      </c>
      <c r="C11" s="8"/>
      <c r="D11" s="8"/>
      <c r="E11" s="3"/>
      <c r="F11" s="7"/>
      <c r="G11" s="7"/>
      <c r="H11" s="7"/>
      <c r="I11" s="7"/>
      <c r="J11" s="7"/>
      <c r="K11" s="4"/>
      <c r="L11" s="4"/>
      <c r="M11" s="5"/>
      <c r="N11" s="9"/>
      <c r="O11" s="9"/>
      <c r="P11" s="5"/>
      <c r="Q11" s="9"/>
      <c r="R11" s="9">
        <f>G11</f>
        <v>0</v>
      </c>
      <c r="S11" s="9"/>
      <c r="T11" s="9"/>
      <c r="U11" s="9"/>
      <c r="V11" s="10"/>
      <c r="W11" s="3"/>
      <c r="X11" s="3"/>
      <c r="Y11" s="3"/>
      <c r="Z11" s="3"/>
      <c r="AA11" s="3"/>
    </row>
    <row r="12" spans="1:27" x14ac:dyDescent="0.25">
      <c r="A12" t="s">
        <v>10</v>
      </c>
      <c r="C12" s="8"/>
      <c r="D12" s="8"/>
      <c r="E12" s="3"/>
      <c r="F12" s="7"/>
      <c r="G12" s="7"/>
      <c r="H12" s="7"/>
      <c r="I12" s="7"/>
      <c r="J12" s="7"/>
      <c r="K12" s="4"/>
      <c r="L12" s="4"/>
      <c r="M12" s="5"/>
      <c r="N12" s="9"/>
      <c r="O12" s="9"/>
      <c r="P12" s="5"/>
      <c r="Q12" s="9"/>
      <c r="R12" s="9">
        <f>G12</f>
        <v>0</v>
      </c>
      <c r="S12" s="9"/>
      <c r="T12" s="9"/>
      <c r="U12" s="9"/>
      <c r="V12" s="10"/>
      <c r="W12" s="3"/>
      <c r="X12" s="3"/>
      <c r="Y12" s="3"/>
      <c r="Z12" s="3"/>
      <c r="AA12" s="3"/>
    </row>
    <row r="13" spans="1:27" x14ac:dyDescent="0.25">
      <c r="A13" t="s">
        <v>38</v>
      </c>
      <c r="C13" s="8"/>
      <c r="D13" s="8"/>
      <c r="E13" s="3"/>
      <c r="F13" s="7"/>
      <c r="G13" s="7"/>
      <c r="H13" s="7"/>
      <c r="I13" s="7"/>
      <c r="J13" s="7"/>
      <c r="K13" s="4"/>
      <c r="L13" s="4"/>
      <c r="M13" s="5"/>
      <c r="N13" s="9"/>
      <c r="O13" s="9"/>
      <c r="P13" s="5"/>
      <c r="Q13" s="9"/>
      <c r="R13" s="9">
        <f>G13</f>
        <v>0</v>
      </c>
      <c r="S13" s="9"/>
      <c r="T13" s="9"/>
      <c r="U13" s="9"/>
      <c r="V13" s="10"/>
      <c r="W13" s="3"/>
      <c r="X13" s="3"/>
      <c r="Y13" s="3"/>
      <c r="Z13" s="3"/>
      <c r="AA13" s="3"/>
    </row>
    <row r="14" spans="1:27" x14ac:dyDescent="0.25">
      <c r="A14" t="s">
        <v>19</v>
      </c>
      <c r="C14" s="8"/>
      <c r="D14" s="8"/>
      <c r="E14" s="3"/>
      <c r="F14" s="7"/>
      <c r="G14" s="7"/>
      <c r="H14" s="7"/>
      <c r="I14" s="7"/>
      <c r="J14" s="7"/>
      <c r="K14" s="4"/>
      <c r="L14" s="4"/>
      <c r="M14" s="2"/>
      <c r="N14" s="9"/>
      <c r="O14" s="9"/>
      <c r="P14" s="5"/>
      <c r="Q14" s="5"/>
      <c r="R14" s="9"/>
      <c r="S14" s="9"/>
      <c r="T14" s="9"/>
      <c r="U14" s="9"/>
      <c r="V14" s="10"/>
      <c r="W14" s="3"/>
      <c r="X14" s="3"/>
      <c r="Y14" s="3"/>
      <c r="Z14" s="3"/>
      <c r="AA14" s="3"/>
    </row>
    <row r="15" spans="1:27" x14ac:dyDescent="0.25">
      <c r="A15" t="s">
        <v>20</v>
      </c>
      <c r="C15" s="8"/>
      <c r="D15" s="8"/>
      <c r="E15" s="3"/>
      <c r="F15" s="7"/>
      <c r="G15" s="7"/>
      <c r="H15" s="7"/>
      <c r="I15" s="7"/>
      <c r="J15" s="7"/>
      <c r="K15" s="4"/>
      <c r="L15" s="4"/>
      <c r="M15" s="2"/>
      <c r="N15" s="9"/>
      <c r="O15" s="9"/>
      <c r="P15" s="5"/>
      <c r="Q15" s="5"/>
      <c r="R15" s="9"/>
      <c r="S15" s="9"/>
      <c r="T15" s="9"/>
      <c r="U15" s="9"/>
      <c r="V15" s="10"/>
      <c r="W15" s="3"/>
      <c r="X15" s="3"/>
      <c r="Y15" s="3"/>
      <c r="Z15" s="3"/>
      <c r="AA15" s="3"/>
    </row>
    <row r="16" spans="1:27" x14ac:dyDescent="0.25">
      <c r="A16" t="s">
        <v>11</v>
      </c>
      <c r="C16" s="8"/>
      <c r="D16" s="8"/>
      <c r="E16" s="3"/>
      <c r="F16" s="7"/>
      <c r="G16" s="7"/>
      <c r="H16" s="7"/>
      <c r="I16" s="7"/>
      <c r="J16" s="7"/>
      <c r="K16" s="4"/>
      <c r="L16" s="4"/>
      <c r="M16" s="2"/>
      <c r="N16" s="9"/>
      <c r="O16" s="9"/>
      <c r="P16" s="5"/>
      <c r="Q16" s="5"/>
      <c r="R16" s="5"/>
      <c r="S16" s="9"/>
      <c r="T16" s="9"/>
      <c r="U16" s="9"/>
      <c r="V16" s="10"/>
      <c r="W16" s="3"/>
      <c r="X16" s="3"/>
      <c r="Y16" s="3"/>
      <c r="Z16" s="3"/>
      <c r="AA16" s="3"/>
    </row>
    <row r="17" spans="1:27" x14ac:dyDescent="0.25">
      <c r="A17" t="s">
        <v>21</v>
      </c>
      <c r="C17" s="8"/>
      <c r="D17" s="8"/>
      <c r="E17" s="3"/>
      <c r="F17" s="7"/>
      <c r="G17" s="7"/>
      <c r="H17" s="7"/>
      <c r="I17" s="7"/>
      <c r="J17" s="7"/>
      <c r="K17" s="4"/>
      <c r="L17" s="4"/>
      <c r="M17" s="2"/>
      <c r="N17" s="9"/>
      <c r="O17" s="9"/>
      <c r="P17" s="5"/>
      <c r="Q17" s="9"/>
      <c r="R17" s="9"/>
      <c r="S17" s="9"/>
      <c r="T17" s="9"/>
      <c r="U17" s="9"/>
      <c r="V17" s="10"/>
      <c r="W17" s="3"/>
      <c r="X17" s="3"/>
      <c r="Y17" s="3"/>
      <c r="Z17" s="3"/>
      <c r="AA17" s="3"/>
    </row>
    <row r="18" spans="1:27" x14ac:dyDescent="0.25">
      <c r="A18" t="s">
        <v>22</v>
      </c>
      <c r="C18" s="8"/>
      <c r="D18" s="8"/>
      <c r="E18" s="3"/>
      <c r="F18" s="7"/>
      <c r="G18" s="7"/>
      <c r="H18" s="7"/>
      <c r="I18" s="7"/>
      <c r="J18" s="7"/>
      <c r="K18" s="4"/>
      <c r="L18" s="4"/>
      <c r="M18" s="2"/>
      <c r="N18" s="9"/>
      <c r="O18" s="9"/>
      <c r="P18" s="5"/>
      <c r="Q18" s="9"/>
      <c r="R18" s="9"/>
      <c r="S18" s="9"/>
      <c r="T18" s="9"/>
      <c r="U18" s="9"/>
      <c r="V18" s="10"/>
      <c r="W18" s="3"/>
      <c r="X18" s="3"/>
      <c r="Y18" s="3"/>
      <c r="Z18" s="3"/>
      <c r="AA18" s="3"/>
    </row>
    <row r="19" spans="1:27" x14ac:dyDescent="0.25">
      <c r="A19" t="s">
        <v>12</v>
      </c>
      <c r="B19" s="11"/>
      <c r="C19" s="12"/>
      <c r="D19" s="12"/>
      <c r="E19" s="4"/>
      <c r="F19" s="7"/>
      <c r="G19" s="7"/>
      <c r="H19" s="7"/>
      <c r="I19" s="7"/>
      <c r="J19" s="7"/>
      <c r="K19" s="4"/>
      <c r="L19" s="4"/>
      <c r="M19" s="5"/>
      <c r="N19" s="9"/>
      <c r="O19" s="9"/>
      <c r="P19" s="5"/>
      <c r="Q19" s="5"/>
      <c r="R19" s="5"/>
      <c r="S19" s="9"/>
      <c r="T19" s="9"/>
      <c r="U19" s="9"/>
      <c r="V19" s="10"/>
      <c r="W19" s="3"/>
      <c r="X19" s="3"/>
      <c r="Y19" s="3"/>
      <c r="Z19" s="3"/>
      <c r="AA19" s="3"/>
    </row>
    <row r="20" spans="1:27" x14ac:dyDescent="0.25">
      <c r="A20" t="s">
        <v>37</v>
      </c>
      <c r="B20" s="11"/>
      <c r="C20" s="12"/>
      <c r="D20" s="12"/>
      <c r="E20" s="4"/>
      <c r="F20" s="7"/>
      <c r="G20" s="7"/>
      <c r="H20" s="7"/>
      <c r="I20" s="7"/>
      <c r="J20" s="7"/>
      <c r="K20" s="4"/>
      <c r="L20" s="4"/>
      <c r="M20" s="5"/>
      <c r="N20" s="9"/>
      <c r="O20" s="9"/>
      <c r="P20" s="5"/>
      <c r="Q20" s="5"/>
      <c r="R20" s="5"/>
      <c r="S20" s="9"/>
      <c r="T20" s="9"/>
      <c r="U20" s="9"/>
      <c r="V20" s="10"/>
      <c r="W20" s="3"/>
      <c r="X20" s="3"/>
      <c r="Y20" s="3"/>
      <c r="Z20" s="3"/>
      <c r="AA20" s="3"/>
    </row>
    <row r="21" spans="1:27" x14ac:dyDescent="0.25">
      <c r="A21" t="s">
        <v>23</v>
      </c>
      <c r="B21" s="11"/>
      <c r="C21" s="12"/>
      <c r="D21" s="12"/>
      <c r="E21" s="4"/>
      <c r="F21" s="7"/>
      <c r="G21" s="7"/>
      <c r="H21" s="7"/>
      <c r="I21" s="7"/>
      <c r="J21" s="7"/>
      <c r="K21" s="4"/>
      <c r="L21" s="4"/>
      <c r="M21" s="5"/>
      <c r="N21" s="9"/>
      <c r="O21" s="9"/>
      <c r="P21" s="5"/>
      <c r="Q21" s="5"/>
      <c r="R21" s="9"/>
      <c r="S21" s="9"/>
      <c r="T21" s="9"/>
      <c r="U21" s="9"/>
      <c r="V21" s="10"/>
      <c r="W21" s="3"/>
      <c r="X21" s="3"/>
      <c r="Y21" s="3"/>
      <c r="Z21" s="3"/>
      <c r="AA21" s="3"/>
    </row>
    <row r="22" spans="1:27" x14ac:dyDescent="0.25">
      <c r="A22" t="s">
        <v>24</v>
      </c>
      <c r="B22" s="11"/>
      <c r="C22" s="12"/>
      <c r="D22" s="12"/>
      <c r="E22" s="4"/>
      <c r="F22" s="7"/>
      <c r="G22" s="7"/>
      <c r="H22" s="7"/>
      <c r="I22" s="7"/>
      <c r="J22" s="7"/>
      <c r="K22" s="4"/>
      <c r="L22" s="4"/>
      <c r="M22" s="5"/>
      <c r="N22" s="9"/>
      <c r="O22" s="9"/>
      <c r="P22" s="5"/>
      <c r="Q22" s="5"/>
      <c r="R22" s="9"/>
      <c r="S22" s="9"/>
      <c r="T22" s="9"/>
      <c r="U22" s="9"/>
      <c r="V22" s="10"/>
      <c r="W22" s="3"/>
      <c r="X22" s="3"/>
      <c r="Y22" s="3"/>
      <c r="Z22" s="3"/>
      <c r="AA22" s="3"/>
    </row>
    <row r="23" spans="1:27" x14ac:dyDescent="0.25">
      <c r="A23" t="s">
        <v>13</v>
      </c>
      <c r="B23" s="4"/>
      <c r="C23" s="12"/>
      <c r="D23" s="12"/>
      <c r="E23" s="4"/>
      <c r="F23" s="7"/>
      <c r="G23" s="7"/>
      <c r="H23" s="7"/>
      <c r="I23" s="7"/>
      <c r="J23" s="7"/>
      <c r="K23" s="4"/>
      <c r="L23" s="4"/>
      <c r="M23" s="5"/>
      <c r="N23" s="9"/>
      <c r="O23" s="9"/>
      <c r="P23" s="5"/>
      <c r="Q23" s="5"/>
      <c r="R23" s="5"/>
      <c r="S23" s="9"/>
      <c r="T23" s="9"/>
      <c r="U23" s="9"/>
      <c r="V23" s="10"/>
      <c r="W23" s="3"/>
      <c r="X23" s="3"/>
      <c r="Y23" s="3"/>
      <c r="Z23" s="3"/>
      <c r="AA23" s="3"/>
    </row>
    <row r="24" spans="1:27" x14ac:dyDescent="0.25">
      <c r="A24" t="s">
        <v>30</v>
      </c>
      <c r="B24" s="4"/>
      <c r="C24" s="12"/>
      <c r="D24" s="12"/>
      <c r="E24" s="4"/>
      <c r="F24" s="7"/>
      <c r="G24" s="7"/>
      <c r="H24" s="7"/>
      <c r="I24" s="7"/>
      <c r="J24" s="7"/>
      <c r="K24" s="4"/>
      <c r="L24" s="4"/>
      <c r="M24" s="5"/>
      <c r="N24" s="9"/>
      <c r="O24" s="9"/>
      <c r="P24" s="5"/>
      <c r="Q24" s="5"/>
      <c r="R24" s="5"/>
      <c r="S24" s="9"/>
      <c r="T24" s="9"/>
      <c r="U24" s="9"/>
      <c r="V24" s="10"/>
      <c r="W24" s="3"/>
      <c r="X24" s="3"/>
      <c r="Y24" s="3"/>
      <c r="Z24" s="3"/>
      <c r="AA24" s="3"/>
    </row>
    <row r="25" spans="1:27" x14ac:dyDescent="0.25">
      <c r="A25" t="s">
        <v>31</v>
      </c>
      <c r="B25" s="4"/>
      <c r="C25" s="12"/>
      <c r="D25" s="12"/>
      <c r="E25" s="4"/>
      <c r="F25" s="7"/>
      <c r="G25" s="7"/>
      <c r="H25" s="7"/>
      <c r="I25" s="7"/>
      <c r="J25" s="7"/>
      <c r="K25" s="4"/>
      <c r="L25" s="4"/>
      <c r="M25" s="5"/>
      <c r="N25" s="9"/>
      <c r="O25" s="9"/>
      <c r="P25" s="5"/>
      <c r="Q25" s="5"/>
      <c r="R25" s="5"/>
      <c r="S25" s="9"/>
      <c r="T25" s="9"/>
      <c r="U25" s="9"/>
      <c r="V25" s="10"/>
      <c r="W25" s="3"/>
      <c r="X25" s="3"/>
      <c r="Y25" s="3"/>
      <c r="Z25" s="3"/>
      <c r="AA25" s="3"/>
    </row>
    <row r="26" spans="1:27" x14ac:dyDescent="0.25">
      <c r="A26" t="s">
        <v>15</v>
      </c>
      <c r="B26" s="11"/>
      <c r="C26" s="12"/>
      <c r="D26" s="12"/>
      <c r="E26" s="4"/>
      <c r="F26" s="7"/>
      <c r="G26" s="7"/>
      <c r="H26" s="7"/>
      <c r="I26" s="7"/>
      <c r="J26" s="7"/>
      <c r="K26" s="4"/>
      <c r="L26" s="4"/>
      <c r="M26" s="5"/>
      <c r="N26" s="9"/>
      <c r="O26" s="9"/>
      <c r="P26" s="5"/>
      <c r="Q26" s="9"/>
      <c r="R26" s="9"/>
      <c r="S26" s="9"/>
      <c r="T26" s="9"/>
      <c r="U26" s="9"/>
      <c r="V26" s="10"/>
      <c r="W26" s="3"/>
      <c r="X26" s="3"/>
      <c r="Y26" s="3"/>
      <c r="Z26" s="3"/>
      <c r="AA26" s="3"/>
    </row>
    <row r="27" spans="1:27" x14ac:dyDescent="0.25">
      <c r="A27" t="s">
        <v>25</v>
      </c>
      <c r="B27" s="11"/>
      <c r="C27" s="12"/>
      <c r="D27" s="12"/>
      <c r="E27" s="4"/>
      <c r="F27" s="7"/>
      <c r="G27" s="7"/>
      <c r="H27" s="7"/>
      <c r="I27" s="7"/>
      <c r="J27" s="7"/>
      <c r="K27" s="4"/>
      <c r="L27" s="4"/>
      <c r="M27" s="5"/>
      <c r="N27" s="9"/>
      <c r="O27" s="9"/>
      <c r="P27" s="5"/>
      <c r="Q27" s="5"/>
      <c r="R27" s="9"/>
      <c r="S27" s="9"/>
      <c r="T27" s="9"/>
      <c r="U27" s="9"/>
      <c r="V27" s="10"/>
      <c r="W27" s="3"/>
      <c r="X27" s="3"/>
      <c r="Y27" s="3"/>
      <c r="Z27" s="3"/>
      <c r="AA27" s="3"/>
    </row>
    <row r="28" spans="1:27" x14ac:dyDescent="0.25">
      <c r="A28" t="s">
        <v>26</v>
      </c>
      <c r="B28" s="11"/>
      <c r="C28" s="12"/>
      <c r="D28" s="12"/>
      <c r="E28" s="4"/>
      <c r="F28" s="7"/>
      <c r="G28" s="7"/>
      <c r="H28" s="7"/>
      <c r="I28" s="7"/>
      <c r="J28" s="7"/>
      <c r="K28" s="4"/>
      <c r="L28" s="4"/>
      <c r="M28" s="5"/>
      <c r="N28" s="9"/>
      <c r="O28" s="9"/>
      <c r="P28" s="5"/>
      <c r="Q28" s="5"/>
      <c r="R28" s="9"/>
      <c r="S28" s="9"/>
      <c r="T28" s="9"/>
      <c r="U28" s="9"/>
      <c r="V28" s="10"/>
      <c r="W28" s="3"/>
      <c r="X28" s="3"/>
      <c r="Y28" s="3"/>
      <c r="Z28" s="3"/>
      <c r="AA28" s="3"/>
    </row>
    <row r="29" spans="1:27" x14ac:dyDescent="0.25">
      <c r="A29" t="s">
        <v>14</v>
      </c>
      <c r="B29" s="11"/>
      <c r="C29" s="12"/>
      <c r="D29" s="12"/>
      <c r="E29" s="4"/>
      <c r="F29" s="7"/>
      <c r="G29" s="7"/>
      <c r="H29" s="7"/>
      <c r="I29" s="7"/>
      <c r="J29" s="14"/>
      <c r="K29" s="4"/>
      <c r="L29" s="4"/>
      <c r="M29" s="5"/>
      <c r="N29" s="9"/>
      <c r="O29" s="9"/>
      <c r="P29" s="5"/>
      <c r="Q29" s="5"/>
      <c r="R29" s="5"/>
      <c r="S29" s="5"/>
      <c r="T29" s="5"/>
      <c r="U29" s="9"/>
      <c r="V29" s="10"/>
      <c r="W29" s="3"/>
      <c r="X29" s="3"/>
      <c r="Y29" s="3"/>
      <c r="Z29" s="3"/>
      <c r="AA29" s="3"/>
    </row>
    <row r="30" spans="1:27" x14ac:dyDescent="0.25">
      <c r="C30" s="8"/>
      <c r="D30" s="8"/>
      <c r="E30" s="3"/>
      <c r="F30" s="7"/>
      <c r="G30" s="7"/>
      <c r="H30" s="3"/>
      <c r="I30" s="7"/>
      <c r="J30" s="7"/>
      <c r="K30" s="3"/>
      <c r="L30" s="3"/>
      <c r="M30" s="3"/>
      <c r="N30" s="7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" t="s">
        <v>27</v>
      </c>
      <c r="C31" s="8"/>
      <c r="D31" s="8"/>
      <c r="E31" s="3"/>
      <c r="F31" s="7"/>
      <c r="G31" s="7"/>
      <c r="H31" s="3"/>
      <c r="I31" s="7"/>
      <c r="J31" s="7"/>
      <c r="K31" s="3"/>
      <c r="L31" s="3"/>
      <c r="M31" s="3"/>
      <c r="N31" s="7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C32" s="8"/>
      <c r="D32" s="8"/>
      <c r="E32" s="3"/>
      <c r="F32" s="7"/>
      <c r="G32" s="7"/>
      <c r="H32" s="3"/>
      <c r="I32" s="7"/>
      <c r="J32" s="7"/>
      <c r="K32" s="3"/>
      <c r="L32" s="3"/>
      <c r="M32" s="3"/>
      <c r="N32" s="7"/>
      <c r="O32" s="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idden="1" x14ac:dyDescent="0.25">
      <c r="A33" s="15" t="s">
        <v>32</v>
      </c>
      <c r="B33" s="16">
        <v>486</v>
      </c>
      <c r="C33" s="17">
        <v>3.2000000000000001E-2</v>
      </c>
      <c r="D33" s="17">
        <v>0.49</v>
      </c>
      <c r="E33" s="16">
        <v>231</v>
      </c>
      <c r="F33" s="18">
        <v>1</v>
      </c>
      <c r="G33" s="18">
        <v>0</v>
      </c>
      <c r="H33" s="18">
        <v>1</v>
      </c>
      <c r="I33" s="18">
        <v>1</v>
      </c>
      <c r="J33" s="18">
        <v>1</v>
      </c>
      <c r="K33" s="19">
        <v>231</v>
      </c>
      <c r="L33" s="16"/>
      <c r="M33" s="16">
        <v>486</v>
      </c>
      <c r="N33" s="18">
        <v>5.8000000000000003E-2</v>
      </c>
      <c r="O33" s="18">
        <v>0.63100000000000001</v>
      </c>
      <c r="P33" s="16">
        <v>289</v>
      </c>
      <c r="Q33" s="18">
        <v>1</v>
      </c>
      <c r="R33" s="18">
        <v>0</v>
      </c>
      <c r="S33" s="18">
        <v>1</v>
      </c>
      <c r="T33" s="18">
        <v>1</v>
      </c>
      <c r="U33" s="18">
        <f>Q33*T33</f>
        <v>1</v>
      </c>
      <c r="V33" s="20"/>
      <c r="W33" s="3"/>
      <c r="X33" s="3"/>
      <c r="Y33" s="3"/>
      <c r="Z33" s="3"/>
      <c r="AA33" s="3"/>
    </row>
    <row r="34" spans="1:27" hidden="1" x14ac:dyDescent="0.25">
      <c r="A34" s="15" t="s">
        <v>33</v>
      </c>
      <c r="B34" s="16">
        <v>4975</v>
      </c>
      <c r="C34" s="17">
        <v>3.9E-2</v>
      </c>
      <c r="D34" s="17">
        <v>0.5</v>
      </c>
      <c r="E34" s="16">
        <v>2390</v>
      </c>
      <c r="F34" s="18">
        <v>1</v>
      </c>
      <c r="G34" s="18">
        <v>9.5000000000000001E-2</v>
      </c>
      <c r="H34" s="16">
        <v>12.01</v>
      </c>
      <c r="I34" s="18">
        <v>2.0459999999999998</v>
      </c>
      <c r="J34" s="18">
        <v>2.0459999999999998</v>
      </c>
      <c r="K34" s="19">
        <v>1168</v>
      </c>
      <c r="L34" s="16"/>
      <c r="M34" s="16">
        <v>4975</v>
      </c>
      <c r="N34" s="18">
        <v>5.6000000000000001E-2</v>
      </c>
      <c r="O34" s="18">
        <v>0.55600000000000005</v>
      </c>
      <c r="P34" s="16">
        <v>2614</v>
      </c>
      <c r="Q34" s="18">
        <v>1.0029999999999999</v>
      </c>
      <c r="R34" s="18"/>
      <c r="S34" s="18">
        <v>13.135999999999999</v>
      </c>
      <c r="T34" s="18">
        <f>1+((S34-1)*G34)</f>
        <v>2.1529199999999999</v>
      </c>
      <c r="U34" s="18">
        <f>Q34*T34</f>
        <v>2.1593787599999996</v>
      </c>
      <c r="V34" s="20"/>
      <c r="W34" s="3"/>
      <c r="X34" s="3"/>
      <c r="Y34" s="3"/>
      <c r="Z34" s="3"/>
      <c r="AA34" s="3"/>
    </row>
    <row r="35" spans="1:27" hidden="1" x14ac:dyDescent="0.25">
      <c r="A35" s="15" t="s">
        <v>34</v>
      </c>
      <c r="B35" s="16">
        <v>5461</v>
      </c>
      <c r="C35" s="17"/>
      <c r="D35" s="17"/>
      <c r="E35" s="16">
        <v>2621</v>
      </c>
      <c r="F35" s="18"/>
      <c r="G35" s="18"/>
      <c r="H35" s="16"/>
      <c r="I35" s="18"/>
      <c r="J35" s="18">
        <f>(0.15*J33)+(0.85*J34)</f>
        <v>1.8890999999999998</v>
      </c>
      <c r="K35" s="19">
        <f>E35/J35</f>
        <v>1387.433169234027</v>
      </c>
      <c r="L35" s="16"/>
      <c r="M35" s="16"/>
      <c r="N35" s="18"/>
      <c r="O35" s="18"/>
      <c r="P35" s="16">
        <f>P33+P34</f>
        <v>2903</v>
      </c>
      <c r="Q35" s="16"/>
      <c r="R35" s="18"/>
      <c r="S35" s="16"/>
      <c r="T35" s="16"/>
      <c r="U35" s="18">
        <f>(0.15*U33)+(0.85*U34)</f>
        <v>1.9854719459999994</v>
      </c>
      <c r="V35" s="20">
        <f>P35/U35</f>
        <v>1462.1208855901914</v>
      </c>
      <c r="W35" s="3"/>
      <c r="X35" s="3"/>
      <c r="Y35" s="3"/>
      <c r="Z35" s="3"/>
      <c r="AA35" s="3"/>
    </row>
    <row r="36" spans="1:27" x14ac:dyDescent="0.25">
      <c r="A36" s="11" t="s">
        <v>45</v>
      </c>
      <c r="B36" s="4"/>
      <c r="C36" s="12"/>
      <c r="D36" s="12"/>
      <c r="E36" s="4"/>
      <c r="F36" s="14"/>
      <c r="G36" s="14"/>
      <c r="H36" s="4"/>
      <c r="I36" s="14"/>
      <c r="J36" s="14"/>
      <c r="K36" s="26"/>
      <c r="L36" s="4"/>
      <c r="M36" s="5"/>
      <c r="N36" s="9"/>
      <c r="O36" s="9"/>
      <c r="P36" s="5"/>
      <c r="Q36" s="5"/>
      <c r="R36" s="9"/>
      <c r="S36" s="5"/>
      <c r="T36" s="5"/>
      <c r="U36" s="9"/>
      <c r="V36" s="10"/>
      <c r="W36" s="3"/>
      <c r="X36" s="3"/>
      <c r="Y36" s="3"/>
      <c r="Z36" s="3"/>
      <c r="AA36" s="3"/>
    </row>
    <row r="37" spans="1:27" x14ac:dyDescent="0.25">
      <c r="A37" s="11" t="s">
        <v>46</v>
      </c>
      <c r="B37" s="4"/>
      <c r="C37" s="12"/>
      <c r="D37" s="12"/>
      <c r="E37" s="4"/>
      <c r="F37" s="14"/>
      <c r="G37" s="14"/>
      <c r="H37" s="4"/>
      <c r="I37" s="14"/>
      <c r="J37" s="14"/>
      <c r="K37" s="26"/>
      <c r="L37" s="4"/>
      <c r="M37" s="5"/>
      <c r="N37" s="9"/>
      <c r="O37" s="9"/>
      <c r="P37" s="5"/>
      <c r="Q37" s="5"/>
      <c r="R37" s="9"/>
      <c r="S37" s="5"/>
      <c r="T37" s="5"/>
      <c r="U37" s="9"/>
      <c r="V37" s="10"/>
      <c r="W37" s="3"/>
      <c r="X37" s="3"/>
      <c r="Y37" s="3"/>
      <c r="Z37" s="3"/>
      <c r="AA37" s="3"/>
    </row>
    <row r="38" spans="1:27" x14ac:dyDescent="0.25">
      <c r="A38" s="11" t="s">
        <v>47</v>
      </c>
      <c r="B38" s="4"/>
      <c r="C38" s="12"/>
      <c r="D38" s="12"/>
      <c r="E38" s="4"/>
      <c r="F38" s="14"/>
      <c r="G38" s="14"/>
      <c r="H38" s="4"/>
      <c r="I38" s="14"/>
      <c r="J38" s="14"/>
      <c r="K38" s="26"/>
      <c r="L38" s="4"/>
      <c r="M38" s="5"/>
      <c r="N38" s="9"/>
      <c r="O38" s="9"/>
      <c r="P38" s="5"/>
      <c r="Q38" s="5"/>
      <c r="R38" s="9"/>
      <c r="S38" s="5"/>
      <c r="T38" s="5"/>
      <c r="U38" s="9"/>
      <c r="V38" s="10"/>
      <c r="W38" s="3"/>
      <c r="X38" s="3"/>
      <c r="Y38" s="3"/>
      <c r="Z38" s="3"/>
      <c r="AA38" s="3"/>
    </row>
    <row r="39" spans="1:27" x14ac:dyDescent="0.25">
      <c r="A39" s="11" t="s">
        <v>48</v>
      </c>
      <c r="B39" s="4"/>
      <c r="C39" s="12"/>
      <c r="D39" s="12"/>
      <c r="E39" s="4"/>
      <c r="F39" s="14"/>
      <c r="G39" s="14"/>
      <c r="H39" s="4"/>
      <c r="I39" s="14"/>
      <c r="J39" s="14"/>
      <c r="K39" s="26"/>
      <c r="L39" s="4"/>
      <c r="M39" s="5"/>
      <c r="N39" s="9"/>
      <c r="O39" s="9"/>
      <c r="P39" s="5"/>
      <c r="Q39" s="5"/>
      <c r="R39" s="9"/>
      <c r="S39" s="5"/>
      <c r="T39" s="5"/>
      <c r="U39" s="9"/>
      <c r="V39" s="10"/>
      <c r="W39" s="3"/>
      <c r="X39" s="3"/>
      <c r="Y39" s="3"/>
      <c r="Z39" s="3"/>
      <c r="AA39" s="3"/>
    </row>
    <row r="40" spans="1:27" x14ac:dyDescent="0.25">
      <c r="A40" s="11" t="s">
        <v>49</v>
      </c>
      <c r="B40" s="4"/>
      <c r="C40" s="12"/>
      <c r="D40" s="12"/>
      <c r="E40" s="4"/>
      <c r="F40" s="14"/>
      <c r="G40" s="14"/>
      <c r="H40" s="4"/>
      <c r="I40" s="14"/>
      <c r="J40" s="14"/>
      <c r="K40" s="26"/>
      <c r="L40" s="4"/>
      <c r="M40" s="5"/>
      <c r="N40" s="9"/>
      <c r="O40" s="9"/>
      <c r="P40" s="5"/>
      <c r="Q40" s="5"/>
      <c r="R40" s="9"/>
      <c r="S40" s="5"/>
      <c r="T40" s="5"/>
      <c r="U40" s="9"/>
      <c r="V40" s="10"/>
      <c r="W40" s="3"/>
      <c r="X40" s="3"/>
      <c r="Y40" s="3"/>
      <c r="Z40" s="3"/>
      <c r="AA40" s="3"/>
    </row>
    <row r="41" spans="1:27" x14ac:dyDescent="0.25">
      <c r="A41" s="11" t="s">
        <v>65</v>
      </c>
      <c r="B41" s="4"/>
      <c r="C41" s="12"/>
      <c r="D41" s="12"/>
      <c r="E41" s="4"/>
      <c r="F41" s="14"/>
      <c r="G41" s="14"/>
      <c r="H41" s="4"/>
      <c r="I41" s="14"/>
      <c r="J41" s="14"/>
      <c r="K41" s="26"/>
      <c r="L41" s="4"/>
      <c r="M41" s="5"/>
      <c r="N41" s="9"/>
      <c r="O41" s="9"/>
      <c r="P41" s="5"/>
      <c r="Q41" s="5"/>
      <c r="R41" s="9"/>
      <c r="S41" s="5"/>
      <c r="T41" s="5"/>
      <c r="U41" s="9"/>
      <c r="V41" s="10"/>
      <c r="W41" s="3"/>
      <c r="X41" s="3"/>
      <c r="Y41" s="3"/>
      <c r="Z41" s="3"/>
      <c r="AA41" s="3"/>
    </row>
    <row r="42" spans="1:27" x14ac:dyDescent="0.25">
      <c r="A42" s="11" t="s">
        <v>50</v>
      </c>
      <c r="B42" s="4"/>
      <c r="C42" s="12"/>
      <c r="D42" s="12"/>
      <c r="E42" s="4"/>
      <c r="F42" s="14"/>
      <c r="G42" s="14"/>
      <c r="H42" s="4"/>
      <c r="I42" s="14"/>
      <c r="J42" s="14"/>
      <c r="K42" s="26"/>
      <c r="L42" s="4"/>
      <c r="M42" s="5"/>
      <c r="N42" s="9"/>
      <c r="O42" s="9"/>
      <c r="P42" s="5"/>
      <c r="Q42" s="5"/>
      <c r="R42" s="9"/>
      <c r="S42" s="5"/>
      <c r="T42" s="5"/>
      <c r="U42" s="9"/>
      <c r="V42" s="10"/>
      <c r="W42" s="3"/>
      <c r="X42" s="3"/>
      <c r="Y42" s="3"/>
      <c r="Z42" s="3"/>
      <c r="AA42" s="3"/>
    </row>
    <row r="43" spans="1:27" x14ac:dyDescent="0.25">
      <c r="A43" s="11" t="s">
        <v>51</v>
      </c>
      <c r="B43" s="4"/>
      <c r="C43" s="12"/>
      <c r="D43" s="12"/>
      <c r="E43" s="4"/>
      <c r="F43" s="14"/>
      <c r="G43" s="14"/>
      <c r="H43" s="4"/>
      <c r="I43" s="14"/>
      <c r="J43" s="14"/>
      <c r="K43" s="26"/>
      <c r="L43" s="4"/>
      <c r="M43" s="5"/>
      <c r="N43" s="9"/>
      <c r="O43" s="9"/>
      <c r="P43" s="5"/>
      <c r="Q43" s="5"/>
      <c r="R43" s="9"/>
      <c r="S43" s="5"/>
      <c r="T43" s="5"/>
      <c r="U43" s="9"/>
      <c r="V43" s="10"/>
      <c r="W43" s="3"/>
      <c r="X43" s="3"/>
      <c r="Y43" s="3"/>
      <c r="Z43" s="3"/>
      <c r="AA43" s="3"/>
    </row>
    <row r="44" spans="1:27" x14ac:dyDescent="0.25">
      <c r="A44" s="11" t="s">
        <v>52</v>
      </c>
      <c r="B44" s="4"/>
      <c r="C44" s="12"/>
      <c r="D44" s="12"/>
      <c r="E44" s="4"/>
      <c r="F44" s="14"/>
      <c r="G44" s="14"/>
      <c r="H44" s="4"/>
      <c r="I44" s="14"/>
      <c r="J44" s="14"/>
      <c r="K44" s="26"/>
      <c r="L44" s="4"/>
      <c r="M44" s="5"/>
      <c r="N44" s="9"/>
      <c r="O44" s="9"/>
      <c r="P44" s="5"/>
      <c r="Q44" s="5"/>
      <c r="R44" s="9"/>
      <c r="S44" s="5"/>
      <c r="T44" s="5"/>
      <c r="U44" s="9"/>
      <c r="V44" s="10"/>
      <c r="W44" s="3"/>
      <c r="X44" s="3"/>
      <c r="Y44" s="3"/>
      <c r="Z44" s="3"/>
      <c r="AA44" s="3"/>
    </row>
    <row r="45" spans="1:27" x14ac:dyDescent="0.25">
      <c r="A45" s="11" t="s">
        <v>53</v>
      </c>
      <c r="B45" s="4"/>
      <c r="C45" s="12"/>
      <c r="D45" s="12"/>
      <c r="E45" s="4"/>
      <c r="F45" s="14"/>
      <c r="G45" s="14"/>
      <c r="H45" s="4"/>
      <c r="I45" s="14"/>
      <c r="J45" s="14"/>
      <c r="K45" s="26"/>
      <c r="L45" s="4"/>
      <c r="M45" s="5"/>
      <c r="N45" s="9"/>
      <c r="O45" s="9"/>
      <c r="P45" s="5"/>
      <c r="Q45" s="5"/>
      <c r="R45" s="9"/>
      <c r="S45" s="5"/>
      <c r="T45" s="5"/>
      <c r="U45" s="9"/>
      <c r="V45" s="10"/>
      <c r="W45" s="3"/>
      <c r="X45" s="3"/>
      <c r="Y45" s="3"/>
      <c r="Z45" s="3"/>
      <c r="AA45" s="3"/>
    </row>
    <row r="46" spans="1:27" x14ac:dyDescent="0.25">
      <c r="A46" s="11" t="s">
        <v>37</v>
      </c>
      <c r="B46" s="4"/>
      <c r="C46" s="12"/>
      <c r="D46" s="12"/>
      <c r="E46" s="4"/>
      <c r="F46" s="14"/>
      <c r="G46" s="14"/>
      <c r="H46" s="4"/>
      <c r="I46" s="14"/>
      <c r="J46" s="14"/>
      <c r="K46" s="26"/>
      <c r="L46" s="4"/>
      <c r="M46" s="5"/>
      <c r="N46" s="9"/>
      <c r="O46" s="9"/>
      <c r="P46" s="5"/>
      <c r="Q46" s="5"/>
      <c r="R46" s="9"/>
      <c r="S46" s="5"/>
      <c r="T46" s="5"/>
      <c r="U46" s="9"/>
      <c r="V46" s="10"/>
      <c r="W46" s="3"/>
      <c r="X46" s="3"/>
      <c r="Y46" s="3"/>
      <c r="Z46" s="3"/>
      <c r="AA46" s="3"/>
    </row>
    <row r="47" spans="1:27" x14ac:dyDescent="0.25">
      <c r="A47" s="11" t="s">
        <v>54</v>
      </c>
      <c r="B47" s="4"/>
      <c r="C47" s="12"/>
      <c r="D47" s="12"/>
      <c r="E47" s="4"/>
      <c r="F47" s="14"/>
      <c r="G47" s="14"/>
      <c r="H47" s="4"/>
      <c r="I47" s="14"/>
      <c r="J47" s="14"/>
      <c r="K47" s="26"/>
      <c r="L47" s="4"/>
      <c r="M47" s="5"/>
      <c r="N47" s="9"/>
      <c r="O47" s="9"/>
      <c r="P47" s="5"/>
      <c r="Q47" s="5"/>
      <c r="R47" s="9"/>
      <c r="S47" s="5"/>
      <c r="T47" s="5"/>
      <c r="U47" s="9"/>
      <c r="V47" s="10"/>
      <c r="W47" s="3"/>
      <c r="X47" s="3"/>
      <c r="Y47" s="3"/>
      <c r="Z47" s="3"/>
      <c r="AA47" s="3"/>
    </row>
    <row r="48" spans="1:27" x14ac:dyDescent="0.25">
      <c r="A48" s="11" t="s">
        <v>55</v>
      </c>
      <c r="B48" s="4"/>
      <c r="C48" s="12"/>
      <c r="D48" s="12"/>
      <c r="E48" s="4"/>
      <c r="F48" s="14"/>
      <c r="G48" s="14"/>
      <c r="H48" s="4"/>
      <c r="I48" s="14"/>
      <c r="J48" s="14"/>
      <c r="K48" s="26"/>
      <c r="L48" s="4"/>
      <c r="M48" s="5"/>
      <c r="N48" s="9"/>
      <c r="O48" s="9"/>
      <c r="P48" s="5"/>
      <c r="Q48" s="5"/>
      <c r="R48" s="9"/>
      <c r="S48" s="5"/>
      <c r="T48" s="5"/>
      <c r="U48" s="9"/>
      <c r="V48" s="10"/>
      <c r="W48" s="3"/>
      <c r="X48" s="3"/>
      <c r="Y48" s="3"/>
      <c r="Z48" s="3"/>
      <c r="AA48" s="3"/>
    </row>
    <row r="49" spans="1:27" x14ac:dyDescent="0.25">
      <c r="A49" s="11" t="s">
        <v>56</v>
      </c>
      <c r="B49" s="4"/>
      <c r="C49" s="12"/>
      <c r="D49" s="12"/>
      <c r="E49" s="4"/>
      <c r="F49" s="14"/>
      <c r="G49" s="14"/>
      <c r="H49" s="4"/>
      <c r="I49" s="14"/>
      <c r="J49" s="14"/>
      <c r="K49" s="26"/>
      <c r="L49" s="4"/>
      <c r="M49" s="5"/>
      <c r="N49" s="9"/>
      <c r="O49" s="9"/>
      <c r="P49" s="5"/>
      <c r="Q49" s="5"/>
      <c r="R49" s="9"/>
      <c r="S49" s="5"/>
      <c r="T49" s="5"/>
      <c r="U49" s="9"/>
      <c r="V49" s="10"/>
      <c r="W49" s="3"/>
      <c r="X49" s="3"/>
      <c r="Y49" s="3"/>
      <c r="Z49" s="3"/>
      <c r="AA49" s="3"/>
    </row>
    <row r="50" spans="1:27" x14ac:dyDescent="0.25">
      <c r="A50" t="s">
        <v>32</v>
      </c>
      <c r="B50" s="4">
        <v>443</v>
      </c>
      <c r="C50" s="8">
        <v>5.8000000000000003E-2</v>
      </c>
      <c r="D50" s="8">
        <v>0.54800000000000004</v>
      </c>
      <c r="E50" s="3">
        <v>229</v>
      </c>
      <c r="F50" s="7">
        <v>1</v>
      </c>
      <c r="G50" s="7">
        <v>0</v>
      </c>
      <c r="H50" s="7">
        <v>1</v>
      </c>
      <c r="I50" s="7">
        <v>1</v>
      </c>
      <c r="J50" s="14">
        <f>F50*I50</f>
        <v>1</v>
      </c>
      <c r="K50" s="13">
        <v>229</v>
      </c>
      <c r="L50" s="3"/>
      <c r="M50" s="5">
        <v>443</v>
      </c>
      <c r="N50" s="9">
        <v>2.9000000000000001E-2</v>
      </c>
      <c r="O50" s="9">
        <v>0.435</v>
      </c>
      <c r="P50" s="5">
        <v>187</v>
      </c>
      <c r="Q50" s="9">
        <v>1</v>
      </c>
      <c r="R50" s="9">
        <v>0</v>
      </c>
      <c r="S50" s="9">
        <v>1</v>
      </c>
      <c r="T50" s="9">
        <v>1</v>
      </c>
      <c r="U50" s="9">
        <f>Q50*T50</f>
        <v>1</v>
      </c>
      <c r="V50" s="10">
        <f>P50/U50</f>
        <v>187</v>
      </c>
      <c r="W50" s="3"/>
      <c r="X50" s="3"/>
      <c r="Y50" s="3"/>
      <c r="Z50" s="3"/>
      <c r="AA50" s="3"/>
    </row>
    <row r="51" spans="1:27" x14ac:dyDescent="0.25">
      <c r="A51" t="s">
        <v>33</v>
      </c>
      <c r="B51" s="4">
        <v>5425</v>
      </c>
      <c r="C51" s="8">
        <v>5.6000000000000001E-2</v>
      </c>
      <c r="D51" s="8">
        <v>0.50900000000000001</v>
      </c>
      <c r="E51" s="3">
        <v>2607</v>
      </c>
      <c r="F51" s="7">
        <v>1</v>
      </c>
      <c r="G51" s="7">
        <v>9.5000000000000001E-2</v>
      </c>
      <c r="H51" s="3">
        <v>12.012</v>
      </c>
      <c r="I51" s="7">
        <v>2.0459999999999998</v>
      </c>
      <c r="J51" s="14">
        <v>2.0459999999999998</v>
      </c>
      <c r="K51" s="13">
        <v>1271</v>
      </c>
      <c r="L51" s="3"/>
      <c r="M51" s="5">
        <v>5425</v>
      </c>
      <c r="N51" s="9">
        <v>3.6999999999999998E-2</v>
      </c>
      <c r="O51" s="9">
        <v>0.51300000000000001</v>
      </c>
      <c r="P51" s="5">
        <v>2678</v>
      </c>
      <c r="Q51" s="9">
        <v>1.0009999999999999</v>
      </c>
      <c r="R51" s="9">
        <f>G51</f>
        <v>9.5000000000000001E-2</v>
      </c>
      <c r="S51" s="9">
        <f>P51/217</f>
        <v>12.341013824884792</v>
      </c>
      <c r="T51" s="9">
        <f>1+((S51-1)*R51)</f>
        <v>2.0773963133640549</v>
      </c>
      <c r="U51" s="9">
        <f>Q51*T51</f>
        <v>2.0794737096774187</v>
      </c>
      <c r="V51" s="10">
        <f>P51/U51</f>
        <v>1287.8258510974051</v>
      </c>
      <c r="W51" s="3"/>
      <c r="X51" s="3"/>
      <c r="Y51" s="3"/>
      <c r="Z51" s="3"/>
      <c r="AA51" s="3"/>
    </row>
    <row r="52" spans="1:27" x14ac:dyDescent="0.25">
      <c r="A52" t="s">
        <v>34</v>
      </c>
      <c r="B52" s="4">
        <f>B50+B51</f>
        <v>5868</v>
      </c>
      <c r="C52" s="8"/>
      <c r="D52" s="8"/>
      <c r="E52" s="4">
        <f>E50+E51</f>
        <v>2836</v>
      </c>
      <c r="F52" s="7"/>
      <c r="G52" s="7"/>
      <c r="H52" s="3"/>
      <c r="I52" s="7"/>
      <c r="J52" s="14">
        <v>1.887</v>
      </c>
      <c r="K52" s="13">
        <f>E52/J52</f>
        <v>1502.9146793852676</v>
      </c>
      <c r="L52" s="3"/>
      <c r="M52" s="5">
        <f>M50+M51</f>
        <v>5868</v>
      </c>
      <c r="N52" s="9"/>
      <c r="O52" s="9"/>
      <c r="P52" s="5">
        <f>P50+P51</f>
        <v>2865</v>
      </c>
      <c r="Q52" s="5"/>
      <c r="R52" s="9"/>
      <c r="S52" s="5"/>
      <c r="T52" s="5"/>
      <c r="U52" s="9">
        <f>(0.152*U50)+(0.848*U51)</f>
        <v>1.915393705806451</v>
      </c>
      <c r="V52" s="10">
        <f>P52/U52</f>
        <v>1495.7760335720275</v>
      </c>
      <c r="W52" s="3"/>
      <c r="X52" s="3"/>
      <c r="Y52" s="3"/>
      <c r="Z52" s="3"/>
      <c r="AA52" s="3"/>
    </row>
    <row r="53" spans="1:27" x14ac:dyDescent="0.25">
      <c r="A53" t="s">
        <v>57</v>
      </c>
      <c r="B53" s="4"/>
      <c r="C53" s="8"/>
      <c r="D53" s="8"/>
      <c r="E53" s="4"/>
      <c r="F53" s="7"/>
      <c r="G53" s="7"/>
      <c r="H53" s="3"/>
      <c r="I53" s="7"/>
      <c r="J53" s="14"/>
      <c r="K53" s="13"/>
      <c r="L53" s="3"/>
      <c r="M53" s="5"/>
      <c r="N53" s="9"/>
      <c r="O53" s="9"/>
      <c r="P53" s="5"/>
      <c r="Q53" s="5"/>
      <c r="R53" s="9"/>
      <c r="S53" s="5"/>
      <c r="T53" s="5"/>
      <c r="U53" s="9"/>
      <c r="V53" s="10"/>
      <c r="W53" s="3"/>
      <c r="X53" s="3"/>
      <c r="Y53" s="3"/>
      <c r="Z53" s="3"/>
      <c r="AA53" s="3"/>
    </row>
    <row r="54" spans="1:27" x14ac:dyDescent="0.25">
      <c r="A54" t="s">
        <v>58</v>
      </c>
      <c r="B54" s="4"/>
      <c r="C54" s="8"/>
      <c r="D54" s="8"/>
      <c r="E54" s="4"/>
      <c r="F54" s="7"/>
      <c r="G54" s="7"/>
      <c r="H54" s="3"/>
      <c r="I54" s="7"/>
      <c r="J54" s="14"/>
      <c r="K54" s="13"/>
      <c r="L54" s="3"/>
      <c r="M54" s="5"/>
      <c r="N54" s="9"/>
      <c r="O54" s="9"/>
      <c r="P54" s="5"/>
      <c r="Q54" s="5"/>
      <c r="R54" s="9"/>
      <c r="S54" s="5"/>
      <c r="T54" s="5"/>
      <c r="U54" s="9"/>
      <c r="V54" s="10"/>
      <c r="W54" s="3"/>
      <c r="X54" s="3"/>
      <c r="Y54" s="3"/>
      <c r="Z54" s="3"/>
      <c r="AA54" s="3"/>
    </row>
    <row r="55" spans="1:27" x14ac:dyDescent="0.25">
      <c r="A55" t="s">
        <v>59</v>
      </c>
      <c r="B55" s="4"/>
      <c r="C55" s="8"/>
      <c r="D55" s="8"/>
      <c r="E55" s="4"/>
      <c r="F55" s="7"/>
      <c r="G55" s="7"/>
      <c r="H55" s="3"/>
      <c r="I55" s="7"/>
      <c r="J55" s="14"/>
      <c r="K55" s="13"/>
      <c r="L55" s="3"/>
      <c r="M55" s="5"/>
      <c r="N55" s="9"/>
      <c r="O55" s="9"/>
      <c r="P55" s="5"/>
      <c r="Q55" s="5"/>
      <c r="R55" s="9"/>
      <c r="S55" s="5"/>
      <c r="T55" s="5"/>
      <c r="U55" s="9"/>
      <c r="V55" s="10"/>
      <c r="W55" s="3"/>
      <c r="X55" s="3"/>
      <c r="Y55" s="3"/>
      <c r="Z55" s="3"/>
      <c r="AA55" s="3"/>
    </row>
    <row r="56" spans="1:27" x14ac:dyDescent="0.25">
      <c r="A56" t="s">
        <v>60</v>
      </c>
      <c r="B56" s="4"/>
      <c r="C56" s="8"/>
      <c r="D56" s="8"/>
      <c r="E56" s="4"/>
      <c r="F56" s="7"/>
      <c r="G56" s="7"/>
      <c r="H56" s="3"/>
      <c r="I56" s="7"/>
      <c r="J56" s="14"/>
      <c r="K56" s="13"/>
      <c r="L56" s="3"/>
      <c r="M56" s="5"/>
      <c r="N56" s="9"/>
      <c r="O56" s="9"/>
      <c r="P56" s="5"/>
      <c r="Q56" s="5"/>
      <c r="R56" s="9"/>
      <c r="S56" s="5"/>
      <c r="T56" s="5"/>
      <c r="U56" s="9"/>
      <c r="V56" s="10"/>
      <c r="W56" s="3"/>
      <c r="X56" s="3"/>
      <c r="Y56" s="3"/>
      <c r="Z56" s="3"/>
      <c r="AA56" s="3"/>
    </row>
    <row r="57" spans="1:27" x14ac:dyDescent="0.25">
      <c r="A57" t="s">
        <v>61</v>
      </c>
      <c r="B57" s="4"/>
      <c r="C57" s="8"/>
      <c r="D57" s="8"/>
      <c r="E57" s="4"/>
      <c r="F57" s="7"/>
      <c r="G57" s="7"/>
      <c r="H57" s="3"/>
      <c r="I57" s="7"/>
      <c r="J57" s="14"/>
      <c r="K57" s="13"/>
      <c r="L57" s="3"/>
      <c r="M57" s="5"/>
      <c r="N57" s="9"/>
      <c r="O57" s="9"/>
      <c r="P57" s="5"/>
      <c r="Q57" s="5"/>
      <c r="R57" s="9"/>
      <c r="S57" s="5"/>
      <c r="T57" s="5"/>
      <c r="U57" s="9"/>
      <c r="V57" s="10"/>
      <c r="W57" s="3"/>
      <c r="X57" s="3"/>
      <c r="Y57" s="3"/>
      <c r="Z57" s="3"/>
      <c r="AA57" s="3"/>
    </row>
    <row r="58" spans="1:27" x14ac:dyDescent="0.25">
      <c r="A58" t="s">
        <v>62</v>
      </c>
      <c r="B58" s="4"/>
      <c r="C58" s="8"/>
      <c r="D58" s="8"/>
      <c r="E58" s="4"/>
      <c r="F58" s="7"/>
      <c r="G58" s="7"/>
      <c r="H58" s="3"/>
      <c r="I58" s="7"/>
      <c r="J58" s="14"/>
      <c r="K58" s="13"/>
      <c r="L58" s="3"/>
      <c r="M58" s="5"/>
      <c r="N58" s="9"/>
      <c r="O58" s="9"/>
      <c r="P58" s="5"/>
      <c r="Q58" s="5"/>
      <c r="R58" s="9"/>
      <c r="S58" s="5"/>
      <c r="T58" s="5"/>
      <c r="U58" s="9"/>
      <c r="V58" s="10"/>
      <c r="W58" s="3"/>
      <c r="X58" s="3"/>
      <c r="Y58" s="3"/>
      <c r="Z58" s="3"/>
      <c r="AA58" s="3"/>
    </row>
    <row r="59" spans="1:27" x14ac:dyDescent="0.25">
      <c r="A59" t="s">
        <v>62</v>
      </c>
      <c r="B59" s="4"/>
      <c r="C59" s="8"/>
      <c r="D59" s="8"/>
      <c r="E59" s="4"/>
      <c r="F59" s="7"/>
      <c r="G59" s="7"/>
      <c r="H59" s="3"/>
      <c r="I59" s="7"/>
      <c r="J59" s="14"/>
      <c r="K59" s="13"/>
      <c r="L59" s="3"/>
      <c r="M59" s="5"/>
      <c r="N59" s="9"/>
      <c r="O59" s="9"/>
      <c r="P59" s="5"/>
      <c r="Q59" s="5"/>
      <c r="R59" s="9"/>
      <c r="S59" s="5"/>
      <c r="T59" s="5"/>
      <c r="U59" s="9"/>
      <c r="V59" s="10"/>
      <c r="W59" s="3"/>
      <c r="X59" s="3"/>
      <c r="Y59" s="3"/>
      <c r="Z59" s="3"/>
      <c r="AA59" s="3"/>
    </row>
    <row r="60" spans="1:27" x14ac:dyDescent="0.25">
      <c r="A60" t="s">
        <v>62</v>
      </c>
      <c r="B60" s="4"/>
      <c r="C60" s="8"/>
      <c r="D60" s="8"/>
      <c r="E60" s="4"/>
      <c r="F60" s="7"/>
      <c r="G60" s="7"/>
      <c r="H60" s="3"/>
      <c r="I60" s="7"/>
      <c r="J60" s="14"/>
      <c r="K60" s="13"/>
      <c r="L60" s="3"/>
      <c r="M60" s="5"/>
      <c r="N60" s="9"/>
      <c r="O60" s="9"/>
      <c r="P60" s="5"/>
      <c r="Q60" s="5"/>
      <c r="R60" s="9"/>
      <c r="S60" s="5"/>
      <c r="T60" s="5"/>
      <c r="U60" s="9"/>
      <c r="V60" s="10"/>
      <c r="W60" s="3"/>
      <c r="X60" s="3"/>
      <c r="Y60" s="3"/>
      <c r="Z60" s="3"/>
      <c r="AA60" s="3"/>
    </row>
    <row r="61" spans="1:27" x14ac:dyDescent="0.25">
      <c r="A61" t="s">
        <v>63</v>
      </c>
      <c r="B61" s="4"/>
      <c r="C61" s="8"/>
      <c r="D61" s="8"/>
      <c r="E61" s="4"/>
      <c r="F61" s="7"/>
      <c r="G61" s="7"/>
      <c r="H61" s="3"/>
      <c r="I61" s="7"/>
      <c r="J61" s="14"/>
      <c r="K61" s="13"/>
      <c r="L61" s="3"/>
      <c r="M61" s="5"/>
      <c r="N61" s="9"/>
      <c r="O61" s="9"/>
      <c r="P61" s="5"/>
      <c r="Q61" s="5"/>
      <c r="R61" s="9"/>
      <c r="S61" s="5"/>
      <c r="T61" s="5"/>
      <c r="U61" s="9"/>
      <c r="V61" s="10"/>
      <c r="W61" s="3"/>
      <c r="X61" s="3"/>
      <c r="Y61" s="3"/>
      <c r="Z61" s="3"/>
      <c r="AA61" s="3"/>
    </row>
    <row r="62" spans="1:27" x14ac:dyDescent="0.25">
      <c r="A62" t="s">
        <v>64</v>
      </c>
      <c r="B62" s="4"/>
      <c r="C62" s="8"/>
      <c r="D62" s="8"/>
      <c r="E62" s="4"/>
      <c r="F62" s="7"/>
      <c r="G62" s="7"/>
      <c r="H62" s="3"/>
      <c r="I62" s="7"/>
      <c r="J62" s="14"/>
      <c r="K62" s="13"/>
      <c r="L62" s="3"/>
      <c r="M62" s="5"/>
      <c r="N62" s="9"/>
      <c r="O62" s="9"/>
      <c r="P62" s="5"/>
      <c r="Q62" s="5"/>
      <c r="R62" s="9"/>
      <c r="S62" s="5"/>
      <c r="T62" s="5"/>
      <c r="U62" s="9"/>
      <c r="V62" s="10"/>
      <c r="W62" s="3"/>
      <c r="X62" s="3"/>
      <c r="Y62" s="3"/>
      <c r="Z62" s="3"/>
      <c r="AA62" s="3"/>
    </row>
    <row r="63" spans="1:27" x14ac:dyDescent="0.25">
      <c r="T63" s="8"/>
    </row>
    <row r="64" spans="1:27" x14ac:dyDescent="0.25">
      <c r="A64" s="1" t="s">
        <v>39</v>
      </c>
      <c r="T64" s="8"/>
    </row>
    <row r="65" spans="1:22" x14ac:dyDescent="0.25">
      <c r="T65" s="8"/>
    </row>
    <row r="66" spans="1:22" x14ac:dyDescent="0.25">
      <c r="A66" t="s">
        <v>66</v>
      </c>
      <c r="M66" s="2"/>
      <c r="N66" s="2"/>
      <c r="O66" s="2"/>
      <c r="P66" s="2"/>
      <c r="Q66" s="2"/>
      <c r="R66" s="2"/>
      <c r="S66" s="2"/>
      <c r="T66" s="22"/>
      <c r="U66" s="2"/>
      <c r="V66" s="2"/>
    </row>
    <row r="67" spans="1:22" x14ac:dyDescent="0.25">
      <c r="A67" t="s">
        <v>36</v>
      </c>
      <c r="C67" s="8"/>
      <c r="D67" s="8"/>
      <c r="F67" s="8"/>
      <c r="G67" s="8"/>
      <c r="H67" s="8"/>
      <c r="I67" s="8"/>
      <c r="J67" s="8"/>
      <c r="M67" s="2"/>
      <c r="N67" s="2"/>
      <c r="O67" s="2"/>
      <c r="P67" s="2"/>
      <c r="Q67" s="2"/>
      <c r="R67" s="2"/>
      <c r="S67" s="2"/>
      <c r="T67" s="9"/>
      <c r="U67" s="9"/>
      <c r="V67" s="10"/>
    </row>
    <row r="68" spans="1:22" x14ac:dyDescent="0.25">
      <c r="A68" t="s">
        <v>41</v>
      </c>
      <c r="C68" s="8"/>
      <c r="D68" s="8"/>
      <c r="F68" s="8"/>
      <c r="G68" s="8"/>
      <c r="H68" s="8"/>
      <c r="I68" s="8"/>
      <c r="J68" s="8"/>
      <c r="M68" s="21"/>
      <c r="N68" s="23"/>
      <c r="O68" s="2"/>
      <c r="P68" s="2"/>
      <c r="Q68" s="22"/>
      <c r="R68" s="22"/>
      <c r="S68" s="22"/>
      <c r="T68" s="9"/>
      <c r="U68" s="9"/>
      <c r="V6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1446-44B0-4DB5-B9ED-1A08D9D4954A}">
  <dimension ref="A1:AS73"/>
  <sheetViews>
    <sheetView workbookViewId="0">
      <pane ySplit="4" topLeftCell="A29" activePane="bottomLeft" state="frozen"/>
      <selection pane="bottomLeft" activeCell="Q53" sqref="Q53"/>
    </sheetView>
  </sheetViews>
  <sheetFormatPr defaultRowHeight="15" x14ac:dyDescent="0.25"/>
  <cols>
    <col min="1" max="1" width="20.140625" customWidth="1"/>
    <col min="2" max="8" width="8.140625" customWidth="1"/>
    <col min="9" max="9" width="8.5703125" customWidth="1"/>
    <col min="10" max="10" width="8.140625" customWidth="1"/>
    <col min="11" max="11" width="8.42578125" customWidth="1"/>
    <col min="12" max="12" width="2" style="27" customWidth="1"/>
    <col min="13" max="13" width="8.140625" customWidth="1"/>
    <col min="14" max="14" width="8.140625" hidden="1" customWidth="1"/>
    <col min="15" max="15" width="8.140625" customWidth="1"/>
    <col min="16" max="16" width="8.140625" hidden="1" customWidth="1"/>
    <col min="17" max="17" width="8.140625" customWidth="1"/>
    <col min="18" max="18" width="8.85546875" customWidth="1"/>
    <col min="19" max="19" width="8.140625" hidden="1" customWidth="1"/>
    <col min="20" max="20" width="8.140625" customWidth="1"/>
    <col min="21" max="21" width="8.140625" hidden="1" customWidth="1"/>
    <col min="22" max="22" width="8.140625" customWidth="1"/>
    <col min="23" max="23" width="8.140625" hidden="1" customWidth="1"/>
    <col min="24" max="24" width="8.140625" customWidth="1"/>
    <col min="25" max="25" width="8.140625" hidden="1" customWidth="1"/>
    <col min="26" max="26" width="8.140625" customWidth="1"/>
    <col min="27" max="27" width="9.5703125" hidden="1" customWidth="1"/>
    <col min="28" max="28" width="9.5703125" customWidth="1"/>
    <col min="29" max="29" width="9.5703125" hidden="1" customWidth="1"/>
    <col min="30" max="30" width="9.5703125" customWidth="1"/>
    <col min="31" max="31" width="4.140625" customWidth="1"/>
    <col min="32" max="32" width="10.85546875" bestFit="1" customWidth="1"/>
    <col min="33" max="33" width="16" bestFit="1" customWidth="1"/>
    <col min="36" max="36" width="13.7109375" bestFit="1" customWidth="1"/>
  </cols>
  <sheetData>
    <row r="1" spans="1:45" x14ac:dyDescent="0.25">
      <c r="A1" t="s">
        <v>68</v>
      </c>
    </row>
    <row r="2" spans="1:45" ht="15.75" thickBot="1" x14ac:dyDescent="0.3"/>
    <row r="3" spans="1:45" ht="15.75" thickBot="1" x14ac:dyDescent="0.3">
      <c r="B3" s="364" t="s">
        <v>1</v>
      </c>
      <c r="C3" s="365"/>
      <c r="D3" s="365"/>
      <c r="E3" s="365"/>
      <c r="F3" s="365"/>
      <c r="G3" s="365"/>
      <c r="H3" s="365"/>
      <c r="I3" s="365"/>
      <c r="J3" s="365"/>
      <c r="K3" s="366"/>
      <c r="M3" s="364" t="s">
        <v>2</v>
      </c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6"/>
    </row>
    <row r="4" spans="1:45" ht="15.75" thickBot="1" x14ac:dyDescent="0.3">
      <c r="B4" s="301" t="s">
        <v>16</v>
      </c>
      <c r="C4" s="302" t="s">
        <v>17</v>
      </c>
      <c r="D4" s="302" t="s">
        <v>18</v>
      </c>
      <c r="E4" s="302" t="s">
        <v>3</v>
      </c>
      <c r="F4" s="302" t="s">
        <v>4</v>
      </c>
      <c r="G4" s="302" t="s">
        <v>5</v>
      </c>
      <c r="H4" s="302" t="s">
        <v>6</v>
      </c>
      <c r="I4" s="302" t="s">
        <v>7</v>
      </c>
      <c r="J4" s="302" t="s">
        <v>8</v>
      </c>
      <c r="K4" s="303" t="s">
        <v>9</v>
      </c>
      <c r="L4" s="28"/>
      <c r="M4" s="301" t="s">
        <v>16</v>
      </c>
      <c r="N4" s="302" t="s">
        <v>83</v>
      </c>
      <c r="O4" s="302" t="s">
        <v>17</v>
      </c>
      <c r="P4" s="302" t="s">
        <v>84</v>
      </c>
      <c r="Q4" s="302" t="s">
        <v>18</v>
      </c>
      <c r="R4" s="331" t="s">
        <v>3</v>
      </c>
      <c r="S4" s="302" t="s">
        <v>85</v>
      </c>
      <c r="T4" s="302" t="s">
        <v>4</v>
      </c>
      <c r="U4" s="332" t="s">
        <v>86</v>
      </c>
      <c r="V4" s="332" t="s">
        <v>5</v>
      </c>
      <c r="W4" s="333" t="s">
        <v>87</v>
      </c>
      <c r="X4" s="333" t="s">
        <v>6</v>
      </c>
      <c r="Y4" s="333" t="s">
        <v>88</v>
      </c>
      <c r="Z4" s="333" t="s">
        <v>7</v>
      </c>
      <c r="AA4" s="333" t="s">
        <v>89</v>
      </c>
      <c r="AB4" s="333" t="s">
        <v>8</v>
      </c>
      <c r="AC4" s="333" t="s">
        <v>90</v>
      </c>
      <c r="AD4" s="334" t="s">
        <v>9</v>
      </c>
      <c r="AE4" s="3"/>
      <c r="AF4" s="335" t="s">
        <v>71</v>
      </c>
      <c r="AG4" s="336" t="s">
        <v>77</v>
      </c>
      <c r="AH4" s="3"/>
      <c r="AI4" s="3"/>
    </row>
    <row r="5" spans="1:45" x14ac:dyDescent="0.25">
      <c r="A5" s="340" t="s">
        <v>0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292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25"/>
      <c r="AD5" s="325"/>
      <c r="AE5" s="3"/>
      <c r="AF5" s="71"/>
      <c r="AG5" s="72"/>
      <c r="AH5" s="3"/>
      <c r="AI5" s="3"/>
    </row>
    <row r="6" spans="1:45" x14ac:dyDescent="0.25">
      <c r="A6" s="299" t="s">
        <v>42</v>
      </c>
      <c r="B6" s="252">
        <v>736</v>
      </c>
      <c r="C6" s="110">
        <v>0.03</v>
      </c>
      <c r="D6" s="110">
        <v>0.40500000000000003</v>
      </c>
      <c r="E6" s="266">
        <v>289</v>
      </c>
      <c r="F6" s="77">
        <v>1.25</v>
      </c>
      <c r="G6" s="77">
        <v>0.09</v>
      </c>
      <c r="H6" s="77">
        <v>3.1429999999999998</v>
      </c>
      <c r="I6" s="77">
        <v>1.1930000000000001</v>
      </c>
      <c r="J6" s="77">
        <v>1.4910000000000001</v>
      </c>
      <c r="K6" s="271">
        <v>191</v>
      </c>
      <c r="L6"/>
      <c r="M6" s="274">
        <v>736</v>
      </c>
      <c r="N6" s="38">
        <v>1.3599999999999999E-2</v>
      </c>
      <c r="O6" s="38">
        <f>ROUND(N6,3)</f>
        <v>1.4E-2</v>
      </c>
      <c r="P6" s="38">
        <v>0.40629999999999999</v>
      </c>
      <c r="Q6" s="38">
        <f>ROUND(P6,3)</f>
        <v>0.40600000000000003</v>
      </c>
      <c r="R6" s="39">
        <v>295</v>
      </c>
      <c r="S6" s="38">
        <v>1.2734338999999999</v>
      </c>
      <c r="T6" s="38">
        <f>ROUND(S6,3)</f>
        <v>1.2729999999999999</v>
      </c>
      <c r="U6" s="38">
        <v>0.115428382680207</v>
      </c>
      <c r="V6" s="38">
        <f>ROUND(U6,3)</f>
        <v>0.115</v>
      </c>
      <c r="W6" s="37">
        <f>R6/AF6</f>
        <v>3.2065217391304346</v>
      </c>
      <c r="X6" s="38">
        <f>ROUND(W6,3)</f>
        <v>3.2069999999999999</v>
      </c>
      <c r="Y6" s="38">
        <f>1+((X6-1)*V6)</f>
        <v>1.2538050000000001</v>
      </c>
      <c r="Z6" s="38">
        <f>ROUND(Y6,3)</f>
        <v>1.254</v>
      </c>
      <c r="AA6" s="38">
        <f>T6*Z6</f>
        <v>1.5963419999999999</v>
      </c>
      <c r="AB6" s="38">
        <f>ROUND(AA6,3)</f>
        <v>1.5960000000000001</v>
      </c>
      <c r="AC6" s="328">
        <f t="shared" ref="AC6:AC31" si="0">R6/AB6</f>
        <v>184.83709273182956</v>
      </c>
      <c r="AD6" s="220">
        <f>ROUND(AC6,0)</f>
        <v>185</v>
      </c>
      <c r="AE6" s="3"/>
      <c r="AF6" s="76">
        <v>92</v>
      </c>
      <c r="AG6" s="80">
        <v>0.127</v>
      </c>
      <c r="AH6" s="3"/>
      <c r="AI6" s="3"/>
    </row>
    <row r="7" spans="1:45" x14ac:dyDescent="0.25">
      <c r="A7" s="81" t="s">
        <v>43</v>
      </c>
      <c r="B7" s="253">
        <v>4200</v>
      </c>
      <c r="C7" s="112">
        <v>0.03</v>
      </c>
      <c r="D7" s="112">
        <v>0.40500000000000003</v>
      </c>
      <c r="E7" s="267">
        <v>1650</v>
      </c>
      <c r="F7" s="37">
        <v>1.25</v>
      </c>
      <c r="G7" s="37">
        <v>0.09</v>
      </c>
      <c r="H7" s="37">
        <v>4.7140000000000004</v>
      </c>
      <c r="I7" s="37">
        <v>1.3340000000000001</v>
      </c>
      <c r="J7" s="37">
        <v>1.6679999999999999</v>
      </c>
      <c r="K7" s="58">
        <v>987</v>
      </c>
      <c r="L7"/>
      <c r="M7" s="274">
        <v>4200</v>
      </c>
      <c r="N7" s="38">
        <v>8.6E-3</v>
      </c>
      <c r="O7" s="38">
        <f t="shared" ref="O7:O30" si="1">ROUND(N7,3)</f>
        <v>8.9999999999999993E-3</v>
      </c>
      <c r="P7" s="38">
        <v>0.39900000000000002</v>
      </c>
      <c r="Q7" s="38">
        <f t="shared" ref="Q7:Q30" si="2">ROUND(P7,3)</f>
        <v>0.39900000000000002</v>
      </c>
      <c r="R7" s="39">
        <v>1663</v>
      </c>
      <c r="S7" s="38">
        <v>1.2802161999999999</v>
      </c>
      <c r="T7" s="38">
        <f t="shared" ref="T7:T30" si="3">ROUND(S7,3)</f>
        <v>1.28</v>
      </c>
      <c r="U7" s="38">
        <v>9.02821475935838E-2</v>
      </c>
      <c r="V7" s="38">
        <f t="shared" ref="V7:V30" si="4">ROUND(U7,3)</f>
        <v>0.09</v>
      </c>
      <c r="W7" s="37">
        <f>R7/AF7</f>
        <v>4.7514285714285718</v>
      </c>
      <c r="X7" s="38">
        <f t="shared" ref="X7:X30" si="5">ROUND(W7,3)</f>
        <v>4.7510000000000003</v>
      </c>
      <c r="Y7" s="38">
        <f t="shared" ref="Y7:Y30" si="6">1+((X7-1)*V7)</f>
        <v>1.3375900000000001</v>
      </c>
      <c r="Z7" s="38">
        <f t="shared" ref="Z7:Z30" si="7">ROUND(Y7,3)</f>
        <v>1.3380000000000001</v>
      </c>
      <c r="AA7" s="38">
        <f>T7*Z7</f>
        <v>1.7126400000000002</v>
      </c>
      <c r="AB7" s="38">
        <f t="shared" ref="AB7:AB31" si="8">ROUND(AA7,3)</f>
        <v>1.7130000000000001</v>
      </c>
      <c r="AC7" s="39">
        <f t="shared" si="0"/>
        <v>970.81144191476938</v>
      </c>
      <c r="AD7" s="56">
        <f t="shared" ref="AD7:AD64" si="9">ROUND(AC7,0)</f>
        <v>971</v>
      </c>
      <c r="AE7" s="3"/>
      <c r="AF7" s="61">
        <v>350</v>
      </c>
      <c r="AG7" s="55">
        <v>0.65800000000000003</v>
      </c>
      <c r="AH7" s="3"/>
      <c r="AI7" s="3"/>
    </row>
    <row r="8" spans="1:45" x14ac:dyDescent="0.25">
      <c r="A8" s="81" t="s">
        <v>44</v>
      </c>
      <c r="B8" s="253">
        <v>1104</v>
      </c>
      <c r="C8" s="112">
        <v>0.03</v>
      </c>
      <c r="D8" s="112">
        <v>0.38</v>
      </c>
      <c r="E8" s="267">
        <v>407</v>
      </c>
      <c r="F8" s="37">
        <v>1.26</v>
      </c>
      <c r="G8" s="44">
        <v>0</v>
      </c>
      <c r="H8" s="37">
        <v>1</v>
      </c>
      <c r="I8" s="37">
        <v>1</v>
      </c>
      <c r="J8" s="37">
        <v>1.26</v>
      </c>
      <c r="K8" s="58">
        <v>323</v>
      </c>
      <c r="L8"/>
      <c r="M8" s="274">
        <v>1104</v>
      </c>
      <c r="N8" s="38">
        <v>0.19900000000000001</v>
      </c>
      <c r="O8" s="38">
        <f t="shared" si="1"/>
        <v>0.19900000000000001</v>
      </c>
      <c r="P8" s="38">
        <v>0.3725</v>
      </c>
      <c r="Q8" s="38">
        <f t="shared" si="2"/>
        <v>0.373</v>
      </c>
      <c r="R8" s="39">
        <v>403</v>
      </c>
      <c r="S8" s="38">
        <v>1.3260958</v>
      </c>
      <c r="T8" s="38">
        <f t="shared" si="3"/>
        <v>1.3260000000000001</v>
      </c>
      <c r="U8" s="38">
        <v>0</v>
      </c>
      <c r="V8" s="39">
        <f t="shared" si="4"/>
        <v>0</v>
      </c>
      <c r="W8" s="38">
        <v>1</v>
      </c>
      <c r="X8" s="38">
        <f t="shared" si="5"/>
        <v>1</v>
      </c>
      <c r="Y8" s="38">
        <f t="shared" si="6"/>
        <v>1</v>
      </c>
      <c r="Z8" s="38">
        <f t="shared" si="7"/>
        <v>1</v>
      </c>
      <c r="AA8" s="38">
        <f>T8*Z8</f>
        <v>1.3260000000000001</v>
      </c>
      <c r="AB8" s="38">
        <f t="shared" si="8"/>
        <v>1.3260000000000001</v>
      </c>
      <c r="AC8" s="39">
        <f t="shared" si="0"/>
        <v>303.92156862745094</v>
      </c>
      <c r="AD8" s="56">
        <f t="shared" si="9"/>
        <v>304</v>
      </c>
      <c r="AE8" s="3"/>
      <c r="AF8" s="61" t="s">
        <v>67</v>
      </c>
      <c r="AG8" s="55">
        <v>0.215</v>
      </c>
      <c r="AH8" s="3"/>
      <c r="AI8" s="3"/>
    </row>
    <row r="9" spans="1:45" x14ac:dyDescent="0.25">
      <c r="A9" s="298" t="s">
        <v>28</v>
      </c>
      <c r="B9" s="254">
        <f>SUM(B6:B8)</f>
        <v>6040</v>
      </c>
      <c r="C9" s="126"/>
      <c r="D9" s="126"/>
      <c r="E9" s="127">
        <f>SUM(E6:E8)</f>
        <v>2346</v>
      </c>
      <c r="F9" s="51"/>
      <c r="G9" s="51"/>
      <c r="H9" s="51"/>
      <c r="I9" s="51"/>
      <c r="J9" s="51">
        <v>1.5580000000000001</v>
      </c>
      <c r="K9" s="272">
        <v>1500</v>
      </c>
      <c r="L9"/>
      <c r="M9" s="262">
        <f>SUM(M6:M8)</f>
        <v>6040</v>
      </c>
      <c r="N9" s="38"/>
      <c r="O9" s="38"/>
      <c r="P9" s="38"/>
      <c r="Q9" s="38"/>
      <c r="R9" s="44">
        <f>SUM(R6:R8)</f>
        <v>2361</v>
      </c>
      <c r="S9" s="38"/>
      <c r="T9" s="38"/>
      <c r="U9" s="38"/>
      <c r="V9" s="38"/>
      <c r="W9" s="38"/>
      <c r="X9" s="38"/>
      <c r="Y9" s="38"/>
      <c r="Z9" s="38"/>
      <c r="AA9" s="38">
        <f>(AG6*AB6)+(AG7*AB7)+(AG8*AB8)</f>
        <v>1.6149360000000004</v>
      </c>
      <c r="AB9" s="38">
        <f t="shared" si="8"/>
        <v>1.615</v>
      </c>
      <c r="AC9" s="39">
        <f t="shared" si="0"/>
        <v>1461.9195046439629</v>
      </c>
      <c r="AD9" s="56">
        <f t="shared" si="9"/>
        <v>1462</v>
      </c>
      <c r="AE9" s="3"/>
      <c r="AF9" s="61" t="s">
        <v>67</v>
      </c>
      <c r="AG9" s="55" t="s">
        <v>67</v>
      </c>
      <c r="AH9" s="3"/>
      <c r="AI9" s="3"/>
    </row>
    <row r="10" spans="1:45" x14ac:dyDescent="0.25">
      <c r="A10" s="132" t="s">
        <v>35</v>
      </c>
      <c r="B10" s="255">
        <v>3000</v>
      </c>
      <c r="C10" s="170">
        <v>0.03</v>
      </c>
      <c r="D10" s="170">
        <v>0.51700000000000002</v>
      </c>
      <c r="E10" s="268">
        <v>1504</v>
      </c>
      <c r="F10" s="164">
        <v>1</v>
      </c>
      <c r="G10" s="168">
        <v>0</v>
      </c>
      <c r="H10" s="164">
        <v>1</v>
      </c>
      <c r="I10" s="164">
        <v>1</v>
      </c>
      <c r="J10" s="164">
        <v>1</v>
      </c>
      <c r="K10" s="169">
        <v>1500</v>
      </c>
      <c r="L10"/>
      <c r="M10" s="309">
        <v>3012</v>
      </c>
      <c r="N10" s="219">
        <v>9.5999999999999992E-3</v>
      </c>
      <c r="O10" s="219">
        <f t="shared" si="1"/>
        <v>0.01</v>
      </c>
      <c r="P10" s="219">
        <v>0.46400000000000002</v>
      </c>
      <c r="Q10" s="219">
        <f t="shared" si="2"/>
        <v>0.46400000000000002</v>
      </c>
      <c r="R10" s="319">
        <v>1384</v>
      </c>
      <c r="S10" s="219">
        <v>1</v>
      </c>
      <c r="T10" s="219">
        <f t="shared" si="3"/>
        <v>1</v>
      </c>
      <c r="U10" s="194">
        <v>0</v>
      </c>
      <c r="V10" s="319">
        <f t="shared" si="4"/>
        <v>0</v>
      </c>
      <c r="W10" s="219">
        <v>1</v>
      </c>
      <c r="X10" s="219">
        <f t="shared" si="5"/>
        <v>1</v>
      </c>
      <c r="Y10" s="219">
        <f t="shared" si="6"/>
        <v>1</v>
      </c>
      <c r="Z10" s="219">
        <f t="shared" si="7"/>
        <v>1</v>
      </c>
      <c r="AA10" s="219">
        <f>T10*Z10</f>
        <v>1</v>
      </c>
      <c r="AB10" s="219">
        <f t="shared" si="8"/>
        <v>1</v>
      </c>
      <c r="AC10" s="319">
        <f t="shared" si="0"/>
        <v>1384</v>
      </c>
      <c r="AD10" s="311">
        <f t="shared" si="9"/>
        <v>1384</v>
      </c>
      <c r="AE10" s="3"/>
      <c r="AF10" s="161" t="s">
        <v>67</v>
      </c>
      <c r="AG10" s="162" t="s">
        <v>67</v>
      </c>
      <c r="AH10" s="3"/>
      <c r="AI10" s="3"/>
    </row>
    <row r="11" spans="1:45" x14ac:dyDescent="0.25">
      <c r="A11" s="299" t="s">
        <v>69</v>
      </c>
      <c r="B11" s="252">
        <v>1564</v>
      </c>
      <c r="C11" s="110">
        <v>0.02</v>
      </c>
      <c r="D11" s="110">
        <v>0.27500000000000002</v>
      </c>
      <c r="E11" s="269">
        <v>262</v>
      </c>
      <c r="F11" s="77">
        <v>1</v>
      </c>
      <c r="G11" s="269">
        <v>0</v>
      </c>
      <c r="H11" s="77">
        <v>1</v>
      </c>
      <c r="I11" s="77">
        <v>1</v>
      </c>
      <c r="J11" s="77">
        <v>1</v>
      </c>
      <c r="K11" s="271">
        <v>262</v>
      </c>
      <c r="L11"/>
      <c r="M11" s="262">
        <v>1564</v>
      </c>
      <c r="N11" s="38">
        <v>1.8499999999999999E-2</v>
      </c>
      <c r="O11" s="38">
        <f t="shared" si="1"/>
        <v>1.9E-2</v>
      </c>
      <c r="P11" s="38">
        <v>0.218</v>
      </c>
      <c r="Q11" s="38">
        <f t="shared" si="2"/>
        <v>0.218</v>
      </c>
      <c r="R11" s="39">
        <v>335</v>
      </c>
      <c r="S11" s="38">
        <v>1.0000100000000001</v>
      </c>
      <c r="T11" s="38">
        <f t="shared" si="3"/>
        <v>1</v>
      </c>
      <c r="U11" s="38">
        <v>0</v>
      </c>
      <c r="V11" s="39">
        <f t="shared" si="4"/>
        <v>0</v>
      </c>
      <c r="W11" s="37">
        <v>1</v>
      </c>
      <c r="X11" s="38">
        <f t="shared" si="5"/>
        <v>1</v>
      </c>
      <c r="Y11" s="38">
        <f t="shared" si="6"/>
        <v>1</v>
      </c>
      <c r="Z11" s="38">
        <f t="shared" si="7"/>
        <v>1</v>
      </c>
      <c r="AA11" s="38">
        <f>T11*Z11</f>
        <v>1</v>
      </c>
      <c r="AB11" s="38">
        <f t="shared" si="8"/>
        <v>1</v>
      </c>
      <c r="AC11" s="39">
        <f t="shared" si="0"/>
        <v>335</v>
      </c>
      <c r="AD11" s="56">
        <f t="shared" si="9"/>
        <v>335</v>
      </c>
      <c r="AE11" s="3"/>
      <c r="AF11" s="61" t="s">
        <v>67</v>
      </c>
      <c r="AG11" s="247">
        <v>0.17399999999999999</v>
      </c>
      <c r="AH11" s="3"/>
      <c r="AI11" s="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spans="1:45" x14ac:dyDescent="0.25">
      <c r="A12" s="81" t="s">
        <v>70</v>
      </c>
      <c r="B12" s="253">
        <v>7636</v>
      </c>
      <c r="C12" s="112">
        <v>0.02</v>
      </c>
      <c r="D12" s="112">
        <v>0.28499999999999998</v>
      </c>
      <c r="E12" s="44">
        <v>1679</v>
      </c>
      <c r="F12" s="37">
        <v>1</v>
      </c>
      <c r="G12" s="37">
        <v>0.03</v>
      </c>
      <c r="H12" s="37">
        <v>12.85</v>
      </c>
      <c r="I12" s="37">
        <v>1.355</v>
      </c>
      <c r="J12" s="37">
        <v>1.355</v>
      </c>
      <c r="K12" s="58">
        <v>1238</v>
      </c>
      <c r="L12"/>
      <c r="M12" s="262">
        <v>7636</v>
      </c>
      <c r="N12" s="38">
        <v>1.5699999999999999E-2</v>
      </c>
      <c r="O12" s="38">
        <f t="shared" si="1"/>
        <v>1.6E-2</v>
      </c>
      <c r="P12" s="38">
        <v>0.27700000000000002</v>
      </c>
      <c r="Q12" s="38">
        <f t="shared" si="2"/>
        <v>0.27700000000000002</v>
      </c>
      <c r="R12" s="39">
        <v>2085</v>
      </c>
      <c r="S12" s="38">
        <v>1.0003299999999999</v>
      </c>
      <c r="T12" s="38">
        <f t="shared" si="3"/>
        <v>1</v>
      </c>
      <c r="U12" s="38">
        <v>2.7915844569707401E-2</v>
      </c>
      <c r="V12" s="38">
        <f t="shared" si="4"/>
        <v>2.8000000000000001E-2</v>
      </c>
      <c r="W12" s="37">
        <f>R12/AF12</f>
        <v>12.560240963855422</v>
      </c>
      <c r="X12" s="38">
        <f t="shared" si="5"/>
        <v>12.56</v>
      </c>
      <c r="Y12" s="38">
        <f t="shared" si="6"/>
        <v>1.32368</v>
      </c>
      <c r="Z12" s="38">
        <f t="shared" si="7"/>
        <v>1.3240000000000001</v>
      </c>
      <c r="AA12" s="38">
        <f>T12*Z12</f>
        <v>1.3240000000000001</v>
      </c>
      <c r="AB12" s="38">
        <f t="shared" si="8"/>
        <v>1.3240000000000001</v>
      </c>
      <c r="AC12" s="39">
        <f t="shared" si="0"/>
        <v>1574.773413897281</v>
      </c>
      <c r="AD12" s="56">
        <f t="shared" si="9"/>
        <v>1575</v>
      </c>
      <c r="AE12" s="3"/>
      <c r="AF12" s="61">
        <v>166</v>
      </c>
      <c r="AG12" s="248">
        <v>0.82600000000000007</v>
      </c>
      <c r="AI12" s="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A13" s="298" t="s">
        <v>29</v>
      </c>
      <c r="B13" s="254">
        <f>SUM(B11:B12)</f>
        <v>9200</v>
      </c>
      <c r="C13" s="126"/>
      <c r="D13" s="126"/>
      <c r="E13" s="127">
        <f>SUM(E11:E12)</f>
        <v>1941</v>
      </c>
      <c r="F13" s="51"/>
      <c r="G13" s="51"/>
      <c r="H13" s="51"/>
      <c r="I13" s="51"/>
      <c r="J13" s="290">
        <f>(AG11*J11)+(AG12*J12)</f>
        <v>1.2932300000000001</v>
      </c>
      <c r="K13" s="250">
        <f>E13/J13</f>
        <v>1500.8931125940474</v>
      </c>
      <c r="L13"/>
      <c r="M13" s="262">
        <f>SUM(M11:M12)</f>
        <v>9200</v>
      </c>
      <c r="N13" s="38"/>
      <c r="O13" s="38"/>
      <c r="P13" s="38"/>
      <c r="Q13" s="38"/>
      <c r="R13" s="39">
        <f>SUM(R11:R12)</f>
        <v>2420</v>
      </c>
      <c r="S13" s="38"/>
      <c r="T13" s="38"/>
      <c r="U13" s="38"/>
      <c r="V13" s="38"/>
      <c r="W13" s="38"/>
      <c r="X13" s="38"/>
      <c r="Y13" s="38"/>
      <c r="Z13" s="38"/>
      <c r="AA13" s="38">
        <f>(AG11*AB11)+(AG12*AB12)</f>
        <v>1.2676240000000001</v>
      </c>
      <c r="AB13" s="38">
        <f t="shared" si="8"/>
        <v>1.268</v>
      </c>
      <c r="AC13" s="39">
        <f t="shared" si="0"/>
        <v>1908.5173501577287</v>
      </c>
      <c r="AD13" s="56">
        <f t="shared" si="9"/>
        <v>1909</v>
      </c>
      <c r="AE13" s="3"/>
      <c r="AF13" s="61" t="s">
        <v>67</v>
      </c>
      <c r="AG13" s="55" t="s">
        <v>67</v>
      </c>
      <c r="AH13" s="3"/>
      <c r="AI13" s="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A14" s="132" t="s">
        <v>10</v>
      </c>
      <c r="B14" s="255">
        <v>3900</v>
      </c>
      <c r="C14" s="170">
        <v>0.02</v>
      </c>
      <c r="D14" s="170">
        <v>0.55000000000000004</v>
      </c>
      <c r="E14" s="268">
        <v>1500</v>
      </c>
      <c r="F14" s="164">
        <v>1</v>
      </c>
      <c r="G14" s="168">
        <v>0</v>
      </c>
      <c r="H14" s="164">
        <v>1</v>
      </c>
      <c r="I14" s="164">
        <v>1</v>
      </c>
      <c r="J14" s="164">
        <v>1</v>
      </c>
      <c r="K14" s="169">
        <v>1500</v>
      </c>
      <c r="L14"/>
      <c r="M14" s="309">
        <v>3898</v>
      </c>
      <c r="N14" s="219">
        <v>5.0500000000000003E-2</v>
      </c>
      <c r="O14" s="219">
        <f t="shared" si="1"/>
        <v>5.0999999999999997E-2</v>
      </c>
      <c r="P14" s="219">
        <v>0.42230000000000001</v>
      </c>
      <c r="Q14" s="219">
        <f t="shared" si="2"/>
        <v>0.42199999999999999</v>
      </c>
      <c r="R14" s="319">
        <v>1563</v>
      </c>
      <c r="S14" s="219">
        <v>1</v>
      </c>
      <c r="T14" s="219">
        <f t="shared" si="3"/>
        <v>1</v>
      </c>
      <c r="U14" s="219">
        <v>0</v>
      </c>
      <c r="V14" s="319">
        <f t="shared" si="4"/>
        <v>0</v>
      </c>
      <c r="W14" s="219">
        <v>1</v>
      </c>
      <c r="X14" s="219">
        <f t="shared" si="5"/>
        <v>1</v>
      </c>
      <c r="Y14" s="219">
        <f t="shared" si="6"/>
        <v>1</v>
      </c>
      <c r="Z14" s="219">
        <f t="shared" si="7"/>
        <v>1</v>
      </c>
      <c r="AA14" s="219">
        <f>T14*Z14</f>
        <v>1</v>
      </c>
      <c r="AB14" s="219">
        <f t="shared" si="8"/>
        <v>1</v>
      </c>
      <c r="AC14" s="319">
        <f t="shared" si="0"/>
        <v>1563</v>
      </c>
      <c r="AD14" s="311">
        <f t="shared" si="9"/>
        <v>1563</v>
      </c>
      <c r="AE14" s="3"/>
      <c r="AF14" s="161" t="s">
        <v>67</v>
      </c>
      <c r="AG14" s="162" t="s">
        <v>67</v>
      </c>
      <c r="AH14" s="3"/>
      <c r="AI14" s="3"/>
    </row>
    <row r="15" spans="1:45" x14ac:dyDescent="0.25">
      <c r="A15" s="341" t="s">
        <v>38</v>
      </c>
      <c r="B15" s="256">
        <v>6544</v>
      </c>
      <c r="C15" s="173">
        <v>7.0000000000000007E-2</v>
      </c>
      <c r="D15" s="174">
        <v>0.38</v>
      </c>
      <c r="E15" s="270">
        <v>2292</v>
      </c>
      <c r="F15" s="176">
        <v>1.25</v>
      </c>
      <c r="G15" s="176">
        <v>0.05</v>
      </c>
      <c r="H15" s="177">
        <v>5.72</v>
      </c>
      <c r="I15" s="176">
        <v>1.24</v>
      </c>
      <c r="J15" s="176">
        <v>1.55</v>
      </c>
      <c r="K15" s="233">
        <v>1500</v>
      </c>
      <c r="L15"/>
      <c r="M15" s="295">
        <v>6584</v>
      </c>
      <c r="N15" s="38">
        <v>6.1400000000000003E-2</v>
      </c>
      <c r="O15" s="38">
        <f t="shared" si="1"/>
        <v>6.0999999999999999E-2</v>
      </c>
      <c r="P15" s="38">
        <v>0.28870000000000001</v>
      </c>
      <c r="Q15" s="38">
        <f t="shared" si="2"/>
        <v>0.28899999999999998</v>
      </c>
      <c r="R15" s="39">
        <v>1784</v>
      </c>
      <c r="S15" s="133">
        <v>1.21</v>
      </c>
      <c r="T15" s="38">
        <f t="shared" si="3"/>
        <v>1.21</v>
      </c>
      <c r="U15" s="38">
        <v>0.05</v>
      </c>
      <c r="V15" s="38">
        <f t="shared" si="4"/>
        <v>0.05</v>
      </c>
      <c r="W15" s="37">
        <f>R15/AF15</f>
        <v>4.3618581907090466</v>
      </c>
      <c r="X15" s="38">
        <f t="shared" si="5"/>
        <v>4.3620000000000001</v>
      </c>
      <c r="Y15" s="38">
        <f t="shared" si="6"/>
        <v>1.1680999999999999</v>
      </c>
      <c r="Z15" s="38">
        <f t="shared" si="7"/>
        <v>1.1679999999999999</v>
      </c>
      <c r="AA15" s="38">
        <f>T15*Z15</f>
        <v>1.4132799999999999</v>
      </c>
      <c r="AB15" s="38">
        <f t="shared" si="8"/>
        <v>1.413</v>
      </c>
      <c r="AC15" s="39">
        <f t="shared" si="0"/>
        <v>1262.5619249823071</v>
      </c>
      <c r="AD15" s="56">
        <f t="shared" si="9"/>
        <v>1263</v>
      </c>
      <c r="AE15" s="3"/>
      <c r="AF15" s="61">
        <v>409</v>
      </c>
      <c r="AG15" s="55" t="s">
        <v>67</v>
      </c>
      <c r="AH15" s="3"/>
      <c r="AI15" s="3"/>
    </row>
    <row r="16" spans="1:45" x14ac:dyDescent="0.25">
      <c r="A16" s="132" t="s">
        <v>19</v>
      </c>
      <c r="B16" s="257">
        <v>1828</v>
      </c>
      <c r="C16" s="129">
        <v>0.2</v>
      </c>
      <c r="D16" s="182">
        <v>0.49</v>
      </c>
      <c r="E16" s="128">
        <v>717</v>
      </c>
      <c r="F16" s="183">
        <v>1.004</v>
      </c>
      <c r="G16" s="345">
        <v>0</v>
      </c>
      <c r="H16" s="183">
        <v>1</v>
      </c>
      <c r="I16" s="183">
        <v>1</v>
      </c>
      <c r="J16" s="183">
        <v>1.004</v>
      </c>
      <c r="K16" s="134">
        <v>714</v>
      </c>
      <c r="L16"/>
      <c r="M16" s="322">
        <v>1828</v>
      </c>
      <c r="N16" s="224">
        <v>0.115</v>
      </c>
      <c r="O16" s="224">
        <f t="shared" si="1"/>
        <v>0.115</v>
      </c>
      <c r="P16" s="224">
        <v>0.38069999999999998</v>
      </c>
      <c r="Q16" s="224">
        <f t="shared" si="2"/>
        <v>0.38100000000000001</v>
      </c>
      <c r="R16" s="313">
        <v>616</v>
      </c>
      <c r="S16" s="227">
        <v>1.0011961</v>
      </c>
      <c r="T16" s="224">
        <f t="shared" si="3"/>
        <v>1.0009999999999999</v>
      </c>
      <c r="U16" s="224">
        <v>0</v>
      </c>
      <c r="V16" s="329">
        <f t="shared" si="4"/>
        <v>0</v>
      </c>
      <c r="W16" s="224">
        <v>1</v>
      </c>
      <c r="X16" s="224">
        <f t="shared" si="5"/>
        <v>1</v>
      </c>
      <c r="Y16" s="224">
        <f t="shared" si="6"/>
        <v>1</v>
      </c>
      <c r="Z16" s="224">
        <f t="shared" si="7"/>
        <v>1</v>
      </c>
      <c r="AA16" s="224">
        <f>T16*Z16</f>
        <v>1.0009999999999999</v>
      </c>
      <c r="AB16" s="224">
        <f t="shared" si="8"/>
        <v>1.0009999999999999</v>
      </c>
      <c r="AC16" s="329">
        <f t="shared" si="0"/>
        <v>615.38461538461547</v>
      </c>
      <c r="AD16" s="225">
        <f t="shared" si="9"/>
        <v>615</v>
      </c>
      <c r="AE16" s="3"/>
      <c r="AF16" s="70" t="s">
        <v>67</v>
      </c>
      <c r="AG16" s="321">
        <v>0.47599999999999998</v>
      </c>
      <c r="AH16" s="3"/>
      <c r="AI16" s="3"/>
    </row>
    <row r="17" spans="1:35" x14ac:dyDescent="0.25">
      <c r="A17" s="132" t="s">
        <v>20</v>
      </c>
      <c r="B17" s="258">
        <v>2144</v>
      </c>
      <c r="C17" s="40">
        <v>0.17</v>
      </c>
      <c r="D17" s="115">
        <v>0.54</v>
      </c>
      <c r="E17" s="130">
        <v>961</v>
      </c>
      <c r="F17" s="41">
        <v>1.014</v>
      </c>
      <c r="G17" s="41">
        <v>7.8E-2</v>
      </c>
      <c r="H17" s="41">
        <v>3.5859999999999999</v>
      </c>
      <c r="I17" s="41">
        <v>1.202</v>
      </c>
      <c r="J17" s="40">
        <v>1.2190000000000001</v>
      </c>
      <c r="K17" s="135">
        <v>786</v>
      </c>
      <c r="L17"/>
      <c r="M17" s="276">
        <v>2144</v>
      </c>
      <c r="N17" s="63">
        <v>0.106</v>
      </c>
      <c r="O17" s="63">
        <f t="shared" si="1"/>
        <v>0.106</v>
      </c>
      <c r="P17" s="63">
        <v>0.49399999999999999</v>
      </c>
      <c r="Q17" s="63">
        <f t="shared" si="2"/>
        <v>0.49399999999999999</v>
      </c>
      <c r="R17" s="49">
        <v>947</v>
      </c>
      <c r="S17" s="47">
        <v>1.0001979000000001</v>
      </c>
      <c r="T17" s="63">
        <f t="shared" si="3"/>
        <v>1</v>
      </c>
      <c r="U17" s="63">
        <v>7.1013112100584697E-2</v>
      </c>
      <c r="V17" s="63">
        <f t="shared" si="4"/>
        <v>7.0999999999999994E-2</v>
      </c>
      <c r="W17" s="47">
        <f>R17/AF17</f>
        <v>3.533582089552239</v>
      </c>
      <c r="X17" s="63">
        <f t="shared" si="5"/>
        <v>3.5339999999999998</v>
      </c>
      <c r="Y17" s="63">
        <f t="shared" si="6"/>
        <v>1.1799139999999999</v>
      </c>
      <c r="Z17" s="63">
        <f t="shared" si="7"/>
        <v>1.18</v>
      </c>
      <c r="AA17" s="63">
        <f>T17*Z17</f>
        <v>1.18</v>
      </c>
      <c r="AB17" s="63">
        <f t="shared" si="8"/>
        <v>1.18</v>
      </c>
      <c r="AC17" s="45">
        <f t="shared" si="0"/>
        <v>802.54237288135596</v>
      </c>
      <c r="AD17" s="59">
        <f t="shared" si="9"/>
        <v>803</v>
      </c>
      <c r="AE17" s="3"/>
      <c r="AF17" s="71">
        <v>268</v>
      </c>
      <c r="AG17" s="73">
        <v>0.52400000000000002</v>
      </c>
      <c r="AH17" s="3"/>
      <c r="AI17" s="3"/>
    </row>
    <row r="18" spans="1:35" x14ac:dyDescent="0.25">
      <c r="A18" s="132" t="s">
        <v>11</v>
      </c>
      <c r="B18" s="259">
        <f>B16+B17</f>
        <v>3972</v>
      </c>
      <c r="C18" s="99"/>
      <c r="D18" s="185"/>
      <c r="E18" s="186">
        <f>SUM(E16:E17)</f>
        <v>1678</v>
      </c>
      <c r="F18" s="187"/>
      <c r="G18" s="187"/>
      <c r="H18" s="187"/>
      <c r="I18" s="187"/>
      <c r="J18" s="99">
        <v>1.1160000000000001</v>
      </c>
      <c r="K18" s="136">
        <v>1502</v>
      </c>
      <c r="L18"/>
      <c r="M18" s="315">
        <f>SUM(M16:M17)</f>
        <v>3972</v>
      </c>
      <c r="N18" s="89"/>
      <c r="O18" s="89"/>
      <c r="P18" s="89"/>
      <c r="Q18" s="89"/>
      <c r="R18" s="318">
        <f>SUM(R16:R17)</f>
        <v>1563</v>
      </c>
      <c r="S18" s="89"/>
      <c r="T18" s="89"/>
      <c r="U18" s="89"/>
      <c r="V18" s="89"/>
      <c r="W18" s="89"/>
      <c r="X18" s="89"/>
      <c r="Y18" s="89"/>
      <c r="Z18" s="89"/>
      <c r="AA18" s="89">
        <f>(AG16*AB16)+(AG17*AB17)</f>
        <v>1.0947959999999999</v>
      </c>
      <c r="AB18" s="89">
        <f t="shared" si="8"/>
        <v>1.095</v>
      </c>
      <c r="AC18" s="318">
        <f t="shared" si="0"/>
        <v>1427.3972602739727</v>
      </c>
      <c r="AD18" s="91">
        <f t="shared" si="9"/>
        <v>1427</v>
      </c>
      <c r="AE18" s="3"/>
      <c r="AF18" s="188" t="s">
        <v>67</v>
      </c>
      <c r="AG18" s="189" t="s">
        <v>67</v>
      </c>
      <c r="AH18" s="3"/>
      <c r="AI18" s="3"/>
    </row>
    <row r="19" spans="1:35" x14ac:dyDescent="0.25">
      <c r="A19" s="299" t="s">
        <v>21</v>
      </c>
      <c r="B19" s="252">
        <v>2224</v>
      </c>
      <c r="C19" s="110">
        <v>7.0000000000000007E-2</v>
      </c>
      <c r="D19" s="110">
        <v>0.4</v>
      </c>
      <c r="E19" s="190">
        <v>870</v>
      </c>
      <c r="F19" s="79">
        <v>1</v>
      </c>
      <c r="G19" s="328">
        <v>0</v>
      </c>
      <c r="H19" s="79">
        <v>1</v>
      </c>
      <c r="I19" s="79">
        <v>1</v>
      </c>
      <c r="J19" s="79">
        <v>1</v>
      </c>
      <c r="K19" s="271">
        <v>827</v>
      </c>
      <c r="L19" s="11"/>
      <c r="M19" s="262">
        <v>2224</v>
      </c>
      <c r="N19" s="38">
        <v>4.7699999999999999E-2</v>
      </c>
      <c r="O19" s="38">
        <f t="shared" si="1"/>
        <v>4.8000000000000001E-2</v>
      </c>
      <c r="P19" s="343">
        <v>0.4178</v>
      </c>
      <c r="Q19" s="343">
        <f t="shared" si="2"/>
        <v>0.41799999999999998</v>
      </c>
      <c r="R19" s="39">
        <v>885</v>
      </c>
      <c r="S19" s="38">
        <v>1.0008258000000001</v>
      </c>
      <c r="T19" s="38">
        <f t="shared" si="3"/>
        <v>1.0009999999999999</v>
      </c>
      <c r="U19" s="38">
        <v>0</v>
      </c>
      <c r="V19" s="39">
        <f t="shared" si="4"/>
        <v>0</v>
      </c>
      <c r="W19" s="38">
        <v>1</v>
      </c>
      <c r="X19" s="38">
        <f t="shared" si="5"/>
        <v>1</v>
      </c>
      <c r="Y19" s="38">
        <f t="shared" si="6"/>
        <v>1</v>
      </c>
      <c r="Z19" s="38">
        <f t="shared" si="7"/>
        <v>1</v>
      </c>
      <c r="AA19" s="38">
        <f>T19*Z19</f>
        <v>1.0009999999999999</v>
      </c>
      <c r="AB19" s="38">
        <f t="shared" si="8"/>
        <v>1.0009999999999999</v>
      </c>
      <c r="AC19" s="39">
        <f t="shared" si="0"/>
        <v>884.11588411588423</v>
      </c>
      <c r="AD19" s="56">
        <f t="shared" si="9"/>
        <v>884</v>
      </c>
      <c r="AE19" s="3"/>
      <c r="AF19" s="61" t="s">
        <v>67</v>
      </c>
      <c r="AG19" s="55">
        <v>0.57999999999999996</v>
      </c>
      <c r="AH19" s="3"/>
      <c r="AI19" s="3"/>
    </row>
    <row r="20" spans="1:35" x14ac:dyDescent="0.25">
      <c r="A20" s="81" t="s">
        <v>22</v>
      </c>
      <c r="B20" s="253">
        <v>2576</v>
      </c>
      <c r="C20" s="112">
        <v>0.10100000000000001</v>
      </c>
      <c r="D20" s="112">
        <v>0.41</v>
      </c>
      <c r="E20" s="124">
        <v>1000</v>
      </c>
      <c r="F20" s="38">
        <v>1</v>
      </c>
      <c r="G20" s="38">
        <v>0.12</v>
      </c>
      <c r="H20" s="38">
        <v>5.9</v>
      </c>
      <c r="I20" s="38">
        <v>1.5880000000000001</v>
      </c>
      <c r="J20" s="38">
        <v>1.5880000000000001</v>
      </c>
      <c r="K20" s="58">
        <v>599</v>
      </c>
      <c r="L20" s="11"/>
      <c r="M20" s="262">
        <v>2576</v>
      </c>
      <c r="N20" s="38">
        <v>6.5600000000000006E-2</v>
      </c>
      <c r="O20" s="38">
        <f t="shared" si="1"/>
        <v>6.6000000000000003E-2</v>
      </c>
      <c r="P20" s="343">
        <v>0.51270000000000004</v>
      </c>
      <c r="Q20" s="343">
        <f t="shared" si="2"/>
        <v>0.51300000000000001</v>
      </c>
      <c r="R20" s="39">
        <v>1234</v>
      </c>
      <c r="S20" s="38">
        <v>1.0002187</v>
      </c>
      <c r="T20" s="38">
        <f t="shared" si="3"/>
        <v>1</v>
      </c>
      <c r="U20" s="38">
        <v>0.11170577985390499</v>
      </c>
      <c r="V20" s="38">
        <f t="shared" si="4"/>
        <v>0.112</v>
      </c>
      <c r="W20" s="37">
        <f>R20/AF20</f>
        <v>7.6645962732919255</v>
      </c>
      <c r="X20" s="38">
        <f t="shared" si="5"/>
        <v>7.665</v>
      </c>
      <c r="Y20" s="38">
        <f t="shared" si="6"/>
        <v>1.74648</v>
      </c>
      <c r="Z20" s="38">
        <f t="shared" si="7"/>
        <v>1.746</v>
      </c>
      <c r="AA20" s="38">
        <f>T20*Z20</f>
        <v>1.746</v>
      </c>
      <c r="AB20" s="38">
        <f t="shared" si="8"/>
        <v>1.746</v>
      </c>
      <c r="AC20" s="39">
        <f t="shared" si="0"/>
        <v>706.75830469644904</v>
      </c>
      <c r="AD20" s="56">
        <f t="shared" si="9"/>
        <v>707</v>
      </c>
      <c r="AE20" s="3"/>
      <c r="AF20" s="61">
        <v>161</v>
      </c>
      <c r="AG20" s="55">
        <v>0.42</v>
      </c>
      <c r="AH20" s="3"/>
      <c r="AI20" s="3"/>
    </row>
    <row r="21" spans="1:35" x14ac:dyDescent="0.25">
      <c r="A21" s="298" t="s">
        <v>12</v>
      </c>
      <c r="B21" s="254">
        <f>SUM(B19:B20)</f>
        <v>4800</v>
      </c>
      <c r="C21" s="126"/>
      <c r="D21" s="126"/>
      <c r="E21" s="191">
        <f>SUM(E19:E20)</f>
        <v>1870</v>
      </c>
      <c r="F21" s="53"/>
      <c r="G21" s="53"/>
      <c r="H21" s="53"/>
      <c r="I21" s="53"/>
      <c r="J21" s="53">
        <v>1.2470000000000001</v>
      </c>
      <c r="K21" s="272">
        <v>1426</v>
      </c>
      <c r="L21" s="11"/>
      <c r="M21" s="262">
        <f>SUM(M19:M20)</f>
        <v>4800</v>
      </c>
      <c r="N21" s="38"/>
      <c r="O21" s="38"/>
      <c r="P21" s="38"/>
      <c r="Q21" s="38"/>
      <c r="R21" s="39">
        <f>SUM(R19:R20)</f>
        <v>2119</v>
      </c>
      <c r="S21" s="38"/>
      <c r="T21" s="38"/>
      <c r="U21" s="38"/>
      <c r="V21" s="38"/>
      <c r="W21" s="38"/>
      <c r="X21" s="38"/>
      <c r="Y21" s="38"/>
      <c r="Z21" s="38"/>
      <c r="AA21" s="38">
        <f>(AG19*AB19)+(AG20*AB20)</f>
        <v>1.3138999999999998</v>
      </c>
      <c r="AB21" s="38">
        <f t="shared" si="8"/>
        <v>1.3140000000000001</v>
      </c>
      <c r="AC21" s="39">
        <f t="shared" si="0"/>
        <v>1612.6331811263317</v>
      </c>
      <c r="AD21" s="56">
        <f t="shared" si="9"/>
        <v>1613</v>
      </c>
      <c r="AE21" s="3"/>
      <c r="AF21" s="61" t="s">
        <v>67</v>
      </c>
      <c r="AG21" s="55" t="s">
        <v>67</v>
      </c>
      <c r="AH21" s="3"/>
      <c r="AI21" s="3"/>
    </row>
    <row r="22" spans="1:35" x14ac:dyDescent="0.25">
      <c r="A22" s="132" t="s">
        <v>37</v>
      </c>
      <c r="B22" s="260">
        <v>3930</v>
      </c>
      <c r="C22" s="193">
        <v>0.08</v>
      </c>
      <c r="D22" s="193">
        <v>0.62</v>
      </c>
      <c r="E22" s="168">
        <v>2240</v>
      </c>
      <c r="F22" s="166">
        <v>1.2509999999999999</v>
      </c>
      <c r="G22" s="166">
        <v>0.08</v>
      </c>
      <c r="H22" s="166">
        <v>3.4220000000000002</v>
      </c>
      <c r="I22" s="166">
        <v>1.194</v>
      </c>
      <c r="J22" s="166">
        <v>1.4930000000000001</v>
      </c>
      <c r="K22" s="169">
        <v>1500</v>
      </c>
      <c r="L22"/>
      <c r="M22" s="323">
        <v>3920</v>
      </c>
      <c r="N22" s="219">
        <v>4.8899999999999999E-2</v>
      </c>
      <c r="O22" s="219">
        <f t="shared" si="1"/>
        <v>4.9000000000000002E-2</v>
      </c>
      <c r="P22" s="344">
        <v>0.54100000000000004</v>
      </c>
      <c r="Q22" s="344">
        <f t="shared" si="2"/>
        <v>0.54100000000000004</v>
      </c>
      <c r="R22" s="319">
        <v>2017</v>
      </c>
      <c r="S22" s="194">
        <v>1.2529999999999999</v>
      </c>
      <c r="T22" s="219">
        <f t="shared" si="3"/>
        <v>1.2529999999999999</v>
      </c>
      <c r="U22" s="194">
        <v>9.1284063440587704E-2</v>
      </c>
      <c r="V22" s="219">
        <f t="shared" si="4"/>
        <v>9.0999999999999998E-2</v>
      </c>
      <c r="W22" s="194">
        <f>R22/AF22</f>
        <v>3.0793893129770993</v>
      </c>
      <c r="X22" s="219">
        <f t="shared" si="5"/>
        <v>3.0790000000000002</v>
      </c>
      <c r="Y22" s="219">
        <f t="shared" si="6"/>
        <v>1.1891890000000001</v>
      </c>
      <c r="Z22" s="219">
        <f t="shared" si="7"/>
        <v>1.1890000000000001</v>
      </c>
      <c r="AA22" s="219">
        <f>T22*Z22</f>
        <v>1.4898169999999999</v>
      </c>
      <c r="AB22" s="219">
        <f t="shared" si="8"/>
        <v>1.49</v>
      </c>
      <c r="AC22" s="319">
        <f t="shared" si="0"/>
        <v>1353.6912751677853</v>
      </c>
      <c r="AD22" s="311">
        <f t="shared" si="9"/>
        <v>1354</v>
      </c>
      <c r="AE22" s="3"/>
      <c r="AF22" s="161">
        <v>655</v>
      </c>
      <c r="AG22" s="162" t="s">
        <v>67</v>
      </c>
      <c r="AH22" s="3"/>
      <c r="AI22" s="3"/>
    </row>
    <row r="23" spans="1:35" x14ac:dyDescent="0.25">
      <c r="A23" s="299" t="s">
        <v>23</v>
      </c>
      <c r="B23" s="261">
        <v>2278</v>
      </c>
      <c r="C23" s="77">
        <v>0.19700000000000001</v>
      </c>
      <c r="D23" s="77">
        <v>0.45</v>
      </c>
      <c r="E23" s="269">
        <v>823</v>
      </c>
      <c r="F23" s="77">
        <v>1.2589999999999999</v>
      </c>
      <c r="G23" s="269">
        <v>0</v>
      </c>
      <c r="H23" s="77">
        <v>1</v>
      </c>
      <c r="I23" s="77">
        <v>1</v>
      </c>
      <c r="J23" s="77">
        <v>1.2589999999999999</v>
      </c>
      <c r="K23" s="271">
        <v>981</v>
      </c>
      <c r="L23"/>
      <c r="M23" s="274">
        <v>2245</v>
      </c>
      <c r="N23" s="38">
        <v>0.13270000000000001</v>
      </c>
      <c r="O23" s="38">
        <f t="shared" si="1"/>
        <v>0.13300000000000001</v>
      </c>
      <c r="P23" s="38">
        <v>0.40160000000000001</v>
      </c>
      <c r="Q23" s="38">
        <f t="shared" si="2"/>
        <v>0.40200000000000002</v>
      </c>
      <c r="R23" s="296">
        <v>782</v>
      </c>
      <c r="S23" s="133">
        <v>1.2495258</v>
      </c>
      <c r="T23" s="38">
        <f t="shared" si="3"/>
        <v>1.25</v>
      </c>
      <c r="U23" s="38">
        <v>0</v>
      </c>
      <c r="V23" s="39">
        <f t="shared" si="4"/>
        <v>0</v>
      </c>
      <c r="W23" s="37">
        <v>1</v>
      </c>
      <c r="X23" s="38">
        <f t="shared" si="5"/>
        <v>1</v>
      </c>
      <c r="Y23" s="38">
        <f t="shared" si="6"/>
        <v>1</v>
      </c>
      <c r="Z23" s="38">
        <f t="shared" si="7"/>
        <v>1</v>
      </c>
      <c r="AA23" s="38">
        <f>T23*Z23</f>
        <v>1.25</v>
      </c>
      <c r="AB23" s="38">
        <f t="shared" si="8"/>
        <v>1.25</v>
      </c>
      <c r="AC23" s="39">
        <f t="shared" si="0"/>
        <v>625.6</v>
      </c>
      <c r="AD23" s="56">
        <f t="shared" si="9"/>
        <v>626</v>
      </c>
      <c r="AE23" s="3"/>
      <c r="AF23" s="61" t="s">
        <v>67</v>
      </c>
      <c r="AG23" s="247">
        <v>0.65400000000000003</v>
      </c>
      <c r="AH23" s="3"/>
      <c r="AI23" s="3"/>
    </row>
    <row r="24" spans="1:35" x14ac:dyDescent="0.25">
      <c r="A24" s="81" t="s">
        <v>24</v>
      </c>
      <c r="B24" s="262">
        <v>1540</v>
      </c>
      <c r="C24" s="37">
        <v>0.29899999999999999</v>
      </c>
      <c r="D24" s="37">
        <v>0.48</v>
      </c>
      <c r="E24" s="44">
        <v>517</v>
      </c>
      <c r="F24" s="37">
        <v>1.2749999999999999</v>
      </c>
      <c r="G24" s="37">
        <v>7.1999999999999995E-2</v>
      </c>
      <c r="H24" s="37">
        <v>3.3650000000000002</v>
      </c>
      <c r="I24" s="37">
        <v>1.17</v>
      </c>
      <c r="J24" s="37">
        <v>1.492</v>
      </c>
      <c r="K24" s="58">
        <v>519</v>
      </c>
      <c r="L24"/>
      <c r="M24" s="274">
        <v>1947</v>
      </c>
      <c r="N24" s="38">
        <v>0.17399999999999999</v>
      </c>
      <c r="O24" s="38">
        <f t="shared" si="1"/>
        <v>0.17399999999999999</v>
      </c>
      <c r="P24" s="38">
        <v>0.46050000000000002</v>
      </c>
      <c r="Q24" s="38">
        <f t="shared" si="2"/>
        <v>0.46100000000000002</v>
      </c>
      <c r="R24" s="39">
        <v>583</v>
      </c>
      <c r="S24" s="133">
        <v>1.2870233</v>
      </c>
      <c r="T24" s="38">
        <f t="shared" si="3"/>
        <v>1.2869999999999999</v>
      </c>
      <c r="U24" s="38">
        <v>7.6801562454791306E-2</v>
      </c>
      <c r="V24" s="38">
        <f t="shared" si="4"/>
        <v>7.6999999999999999E-2</v>
      </c>
      <c r="W24" s="37">
        <f>R24/AF24</f>
        <v>3.7857142857142856</v>
      </c>
      <c r="X24" s="38">
        <f t="shared" si="5"/>
        <v>3.786</v>
      </c>
      <c r="Y24" s="38">
        <f t="shared" si="6"/>
        <v>1.2145220000000001</v>
      </c>
      <c r="Z24" s="38">
        <f t="shared" si="7"/>
        <v>1.2150000000000001</v>
      </c>
      <c r="AA24" s="38">
        <f>T24*Z24</f>
        <v>1.5637049999999999</v>
      </c>
      <c r="AB24" s="38">
        <f t="shared" si="8"/>
        <v>1.5640000000000001</v>
      </c>
      <c r="AC24" s="39">
        <f t="shared" si="0"/>
        <v>372.76214833759587</v>
      </c>
      <c r="AD24" s="56">
        <f t="shared" si="9"/>
        <v>373</v>
      </c>
      <c r="AE24" s="3"/>
      <c r="AF24" s="61">
        <v>154</v>
      </c>
      <c r="AG24" s="247">
        <v>0.34599999999999997</v>
      </c>
      <c r="AH24" s="3"/>
      <c r="AI24" s="3"/>
    </row>
    <row r="25" spans="1:35" x14ac:dyDescent="0.25">
      <c r="A25" s="298" t="s">
        <v>13</v>
      </c>
      <c r="B25" s="263">
        <f>SUM(B23:B24)</f>
        <v>3818</v>
      </c>
      <c r="C25" s="51"/>
      <c r="D25" s="51"/>
      <c r="E25" s="52">
        <f>SUM(E23:E24)</f>
        <v>1340</v>
      </c>
      <c r="F25" s="51"/>
      <c r="G25" s="51"/>
      <c r="H25" s="51"/>
      <c r="I25" s="51"/>
      <c r="J25" s="153">
        <f>(AG23*J23)+(AG24*J24)</f>
        <v>1.3396179999999998</v>
      </c>
      <c r="K25" s="272">
        <v>1500</v>
      </c>
      <c r="L25"/>
      <c r="M25" s="262">
        <f>SUM(M23:M24)</f>
        <v>4192</v>
      </c>
      <c r="N25" s="38"/>
      <c r="O25" s="38"/>
      <c r="P25" s="38"/>
      <c r="Q25" s="38"/>
      <c r="R25" s="44">
        <f>SUM(R23:R24)</f>
        <v>1365</v>
      </c>
      <c r="S25" s="38"/>
      <c r="T25" s="38"/>
      <c r="U25" s="38"/>
      <c r="V25" s="38"/>
      <c r="W25" s="37"/>
      <c r="X25" s="38"/>
      <c r="Y25" s="38"/>
      <c r="Z25" s="38"/>
      <c r="AA25" s="38">
        <f>(AG23*AB23)+(AG24*AB24)</f>
        <v>1.358644</v>
      </c>
      <c r="AB25" s="38">
        <f t="shared" si="8"/>
        <v>1.359</v>
      </c>
      <c r="AC25" s="39">
        <f t="shared" si="0"/>
        <v>1004.4150110375276</v>
      </c>
      <c r="AD25" s="56">
        <f t="shared" si="9"/>
        <v>1004</v>
      </c>
      <c r="AE25" s="3"/>
      <c r="AF25" s="61" t="s">
        <v>67</v>
      </c>
      <c r="AG25" s="55" t="s">
        <v>67</v>
      </c>
      <c r="AH25" s="3"/>
      <c r="AI25" s="3"/>
    </row>
    <row r="26" spans="1:35" x14ac:dyDescent="0.25">
      <c r="A26" s="132" t="s">
        <v>30</v>
      </c>
      <c r="B26" s="264">
        <v>4055</v>
      </c>
      <c r="C26" s="193">
        <v>2.5000000000000001E-2</v>
      </c>
      <c r="D26" s="193">
        <v>0.43</v>
      </c>
      <c r="E26" s="168">
        <v>1700</v>
      </c>
      <c r="F26" s="166">
        <v>1</v>
      </c>
      <c r="G26" s="346">
        <v>0</v>
      </c>
      <c r="H26" s="166">
        <v>1</v>
      </c>
      <c r="I26" s="166">
        <v>1</v>
      </c>
      <c r="J26" s="164">
        <v>1</v>
      </c>
      <c r="K26" s="169">
        <v>1700</v>
      </c>
      <c r="L26"/>
      <c r="M26" s="324">
        <v>5069</v>
      </c>
      <c r="N26" s="219">
        <v>1.5599999999999999E-2</v>
      </c>
      <c r="O26" s="219">
        <f t="shared" si="1"/>
        <v>1.6E-2</v>
      </c>
      <c r="P26" s="219">
        <v>0.3397</v>
      </c>
      <c r="Q26" s="219">
        <f t="shared" si="2"/>
        <v>0.34</v>
      </c>
      <c r="R26" s="319">
        <v>1695</v>
      </c>
      <c r="S26" s="219">
        <v>1.0011000000000001</v>
      </c>
      <c r="T26" s="219">
        <f t="shared" si="3"/>
        <v>1.0009999999999999</v>
      </c>
      <c r="U26" s="219">
        <v>0</v>
      </c>
      <c r="V26" s="319">
        <f t="shared" si="4"/>
        <v>0</v>
      </c>
      <c r="W26" s="194">
        <v>1</v>
      </c>
      <c r="X26" s="219">
        <f t="shared" si="5"/>
        <v>1</v>
      </c>
      <c r="Y26" s="219">
        <f t="shared" si="6"/>
        <v>1</v>
      </c>
      <c r="Z26" s="219">
        <f t="shared" si="7"/>
        <v>1</v>
      </c>
      <c r="AA26" s="219">
        <f>T26*Z26</f>
        <v>1.0009999999999999</v>
      </c>
      <c r="AB26" s="219">
        <f t="shared" si="8"/>
        <v>1.0009999999999999</v>
      </c>
      <c r="AC26" s="319">
        <f t="shared" si="0"/>
        <v>1693.3066933066934</v>
      </c>
      <c r="AD26" s="311">
        <f t="shared" si="9"/>
        <v>1693</v>
      </c>
      <c r="AE26" s="3"/>
      <c r="AF26" s="161" t="s">
        <v>67</v>
      </c>
      <c r="AG26" s="162" t="s">
        <v>67</v>
      </c>
      <c r="AH26" s="3"/>
      <c r="AI26" s="3"/>
    </row>
    <row r="27" spans="1:35" x14ac:dyDescent="0.25">
      <c r="A27" s="342" t="s">
        <v>31</v>
      </c>
      <c r="B27" s="265">
        <v>3800</v>
      </c>
      <c r="C27" s="174">
        <v>0.01</v>
      </c>
      <c r="D27" s="174">
        <v>0.4</v>
      </c>
      <c r="E27" s="199">
        <v>1504</v>
      </c>
      <c r="F27" s="176">
        <v>1</v>
      </c>
      <c r="G27" s="347">
        <v>0</v>
      </c>
      <c r="H27" s="176">
        <v>1</v>
      </c>
      <c r="I27" s="176">
        <v>1</v>
      </c>
      <c r="J27" s="176">
        <v>1</v>
      </c>
      <c r="K27" s="251">
        <v>1504</v>
      </c>
      <c r="L27" s="11"/>
      <c r="M27" s="274">
        <v>3801</v>
      </c>
      <c r="N27" s="38">
        <v>0.13100000000000001</v>
      </c>
      <c r="O27" s="38">
        <f t="shared" si="1"/>
        <v>0.13100000000000001</v>
      </c>
      <c r="P27" s="38">
        <v>0.40479999999999999</v>
      </c>
      <c r="Q27" s="38">
        <f t="shared" si="2"/>
        <v>0.40500000000000003</v>
      </c>
      <c r="R27" s="39">
        <v>1337</v>
      </c>
      <c r="S27" s="38">
        <v>1.0000123000000001</v>
      </c>
      <c r="T27" s="38">
        <f t="shared" si="3"/>
        <v>1</v>
      </c>
      <c r="U27" s="38">
        <v>0</v>
      </c>
      <c r="V27" s="39">
        <f t="shared" si="4"/>
        <v>0</v>
      </c>
      <c r="W27" s="37">
        <v>1</v>
      </c>
      <c r="X27" s="38">
        <f t="shared" si="5"/>
        <v>1</v>
      </c>
      <c r="Y27" s="38">
        <f t="shared" si="6"/>
        <v>1</v>
      </c>
      <c r="Z27" s="38">
        <f t="shared" si="7"/>
        <v>1</v>
      </c>
      <c r="AA27" s="38">
        <f>T27*Z27</f>
        <v>1</v>
      </c>
      <c r="AB27" s="38">
        <f t="shared" si="8"/>
        <v>1</v>
      </c>
      <c r="AC27" s="39">
        <f t="shared" si="0"/>
        <v>1337</v>
      </c>
      <c r="AD27" s="56">
        <f t="shared" si="9"/>
        <v>1337</v>
      </c>
      <c r="AE27" s="3"/>
      <c r="AF27" s="61" t="s">
        <v>67</v>
      </c>
      <c r="AG27" s="55" t="s">
        <v>67</v>
      </c>
      <c r="AH27" s="3"/>
      <c r="AI27" s="3"/>
    </row>
    <row r="28" spans="1:35" x14ac:dyDescent="0.25">
      <c r="A28" s="132" t="s">
        <v>15</v>
      </c>
      <c r="B28" s="255">
        <v>2380</v>
      </c>
      <c r="C28" s="193">
        <v>0.08</v>
      </c>
      <c r="D28" s="193">
        <v>0.56999999999999995</v>
      </c>
      <c r="E28" s="168">
        <v>1188</v>
      </c>
      <c r="F28" s="166">
        <v>1</v>
      </c>
      <c r="G28" s="166">
        <v>0.03</v>
      </c>
      <c r="H28" s="166">
        <v>3.67</v>
      </c>
      <c r="I28" s="166">
        <v>1.08</v>
      </c>
      <c r="J28" s="166">
        <v>1.08</v>
      </c>
      <c r="K28" s="169">
        <v>1100</v>
      </c>
      <c r="L28" s="11"/>
      <c r="M28" s="309">
        <v>2379</v>
      </c>
      <c r="N28" s="219">
        <v>9.5399999999999999E-2</v>
      </c>
      <c r="O28" s="219">
        <f t="shared" si="1"/>
        <v>9.5000000000000001E-2</v>
      </c>
      <c r="P28" s="219">
        <v>0.57989999999999997</v>
      </c>
      <c r="Q28" s="219">
        <f t="shared" si="2"/>
        <v>0.57999999999999996</v>
      </c>
      <c r="R28" s="319">
        <v>1248</v>
      </c>
      <c r="S28" s="219">
        <v>1</v>
      </c>
      <c r="T28" s="219">
        <f t="shared" si="3"/>
        <v>1</v>
      </c>
      <c r="U28" s="219">
        <v>2.35383544401211E-2</v>
      </c>
      <c r="V28" s="219">
        <f t="shared" si="4"/>
        <v>2.4E-2</v>
      </c>
      <c r="W28" s="194">
        <f>R28/AF28</f>
        <v>3.6705882352941175</v>
      </c>
      <c r="X28" s="219">
        <f t="shared" si="5"/>
        <v>3.6709999999999998</v>
      </c>
      <c r="Y28" s="219">
        <f t="shared" si="6"/>
        <v>1.0641039999999999</v>
      </c>
      <c r="Z28" s="219">
        <f t="shared" si="7"/>
        <v>1.0640000000000001</v>
      </c>
      <c r="AA28" s="219">
        <f>T28*Z28</f>
        <v>1.0640000000000001</v>
      </c>
      <c r="AB28" s="219">
        <f t="shared" si="8"/>
        <v>1.0640000000000001</v>
      </c>
      <c r="AC28" s="319">
        <f t="shared" si="0"/>
        <v>1172.9323308270675</v>
      </c>
      <c r="AD28" s="311">
        <f t="shared" si="9"/>
        <v>1173</v>
      </c>
      <c r="AE28" s="3"/>
      <c r="AF28" s="161">
        <v>340</v>
      </c>
      <c r="AG28" s="162" t="s">
        <v>67</v>
      </c>
      <c r="AH28" s="3"/>
      <c r="AI28" s="3"/>
    </row>
    <row r="29" spans="1:35" s="11" customFormat="1" x14ac:dyDescent="0.25">
      <c r="A29" s="299" t="s">
        <v>25</v>
      </c>
      <c r="B29" s="253">
        <v>2469</v>
      </c>
      <c r="C29" s="112">
        <v>3.6999999999999998E-2</v>
      </c>
      <c r="D29" s="112">
        <v>0.42</v>
      </c>
      <c r="E29" s="44">
        <v>1812</v>
      </c>
      <c r="F29" s="38">
        <v>1.2430000000000001</v>
      </c>
      <c r="G29" s="38">
        <v>0.13600000000000001</v>
      </c>
      <c r="H29" s="38">
        <v>3.18</v>
      </c>
      <c r="I29" s="38">
        <v>1.194</v>
      </c>
      <c r="J29" s="37">
        <v>1.484</v>
      </c>
      <c r="K29" s="58">
        <v>690</v>
      </c>
      <c r="M29" s="297">
        <v>2460</v>
      </c>
      <c r="N29" s="38">
        <v>1.66E-2</v>
      </c>
      <c r="O29" s="38">
        <f t="shared" si="1"/>
        <v>1.7000000000000001E-2</v>
      </c>
      <c r="P29" s="38">
        <v>0.45639999999999997</v>
      </c>
      <c r="Q29" s="38">
        <f t="shared" si="2"/>
        <v>0.45600000000000002</v>
      </c>
      <c r="R29" s="39">
        <v>1104</v>
      </c>
      <c r="S29" s="133">
        <v>1.218</v>
      </c>
      <c r="T29" s="38">
        <f t="shared" si="3"/>
        <v>1.218</v>
      </c>
      <c r="U29" s="38">
        <v>0.152237383152624</v>
      </c>
      <c r="V29" s="38">
        <f t="shared" si="4"/>
        <v>0.152</v>
      </c>
      <c r="W29" s="37">
        <f>R29/AF29</f>
        <v>2.6731234866828086</v>
      </c>
      <c r="X29" s="38">
        <f t="shared" si="5"/>
        <v>2.673</v>
      </c>
      <c r="Y29" s="38">
        <f t="shared" si="6"/>
        <v>1.2542960000000001</v>
      </c>
      <c r="Z29" s="38">
        <f t="shared" si="7"/>
        <v>1.254</v>
      </c>
      <c r="AA29" s="38">
        <f>T29*Z29</f>
        <v>1.527372</v>
      </c>
      <c r="AB29" s="38">
        <f t="shared" si="8"/>
        <v>1.5269999999999999</v>
      </c>
      <c r="AC29" s="39">
        <f t="shared" si="0"/>
        <v>722.98624754420439</v>
      </c>
      <c r="AD29" s="56">
        <f t="shared" si="9"/>
        <v>723</v>
      </c>
      <c r="AE29" s="4"/>
      <c r="AF29" s="84">
        <v>413</v>
      </c>
      <c r="AG29" s="247">
        <v>0.81399999999999995</v>
      </c>
      <c r="AH29" s="4"/>
      <c r="AI29" s="4"/>
    </row>
    <row r="30" spans="1:35" s="11" customFormat="1" x14ac:dyDescent="0.25">
      <c r="A30" s="81" t="s">
        <v>26</v>
      </c>
      <c r="B30" s="253">
        <v>658</v>
      </c>
      <c r="C30" s="112">
        <v>3.1E-2</v>
      </c>
      <c r="D30" s="112">
        <v>0.48</v>
      </c>
      <c r="E30" s="44">
        <v>538</v>
      </c>
      <c r="F30" s="38">
        <v>1.4750000000000001</v>
      </c>
      <c r="G30" s="38">
        <v>0.17100000000000001</v>
      </c>
      <c r="H30" s="38">
        <v>3.59</v>
      </c>
      <c r="I30" s="38">
        <v>1.306</v>
      </c>
      <c r="J30" s="38">
        <v>1.927</v>
      </c>
      <c r="K30" s="273">
        <v>158</v>
      </c>
      <c r="M30" s="297">
        <v>657</v>
      </c>
      <c r="N30" s="38">
        <v>3.9600000000000003E-2</v>
      </c>
      <c r="O30" s="38">
        <f t="shared" si="1"/>
        <v>0.04</v>
      </c>
      <c r="P30" s="38">
        <v>0.53569999999999995</v>
      </c>
      <c r="Q30" s="38">
        <f t="shared" si="2"/>
        <v>0.53600000000000003</v>
      </c>
      <c r="R30" s="39">
        <v>338</v>
      </c>
      <c r="S30" s="133">
        <v>1.528</v>
      </c>
      <c r="T30" s="38">
        <f t="shared" si="3"/>
        <v>1.528</v>
      </c>
      <c r="U30" s="38">
        <v>0.12735792549323899</v>
      </c>
      <c r="V30" s="38">
        <f t="shared" si="4"/>
        <v>0.127</v>
      </c>
      <c r="W30" s="37">
        <f>R30/AF30</f>
        <v>3.0727272727272728</v>
      </c>
      <c r="X30" s="38">
        <f t="shared" si="5"/>
        <v>3.073</v>
      </c>
      <c r="Y30" s="38">
        <f t="shared" si="6"/>
        <v>1.263271</v>
      </c>
      <c r="Z30" s="38">
        <f t="shared" si="7"/>
        <v>1.2629999999999999</v>
      </c>
      <c r="AA30" s="38">
        <f>T30*Z30</f>
        <v>1.9298639999999998</v>
      </c>
      <c r="AB30" s="38">
        <f t="shared" si="8"/>
        <v>1.93</v>
      </c>
      <c r="AC30" s="39">
        <f t="shared" si="0"/>
        <v>175.12953367875647</v>
      </c>
      <c r="AD30" s="56">
        <f t="shared" si="9"/>
        <v>175</v>
      </c>
      <c r="AE30" s="4"/>
      <c r="AF30" s="84">
        <v>110</v>
      </c>
      <c r="AG30" s="247">
        <v>0.186</v>
      </c>
      <c r="AH30" s="4"/>
      <c r="AI30" s="4"/>
    </row>
    <row r="31" spans="1:35" s="11" customFormat="1" x14ac:dyDescent="0.25">
      <c r="A31" s="298" t="s">
        <v>14</v>
      </c>
      <c r="B31" s="254">
        <f>SUM(B29:B30)</f>
        <v>3127</v>
      </c>
      <c r="C31" s="126"/>
      <c r="D31" s="126"/>
      <c r="E31" s="127">
        <f>SUM(E29:E30)</f>
        <v>2350</v>
      </c>
      <c r="F31" s="53"/>
      <c r="G31" s="53"/>
      <c r="H31" s="53"/>
      <c r="I31" s="53"/>
      <c r="J31" s="147">
        <f>(AG29*J29)+(AG30*J30)</f>
        <v>1.566398</v>
      </c>
      <c r="K31" s="239">
        <f>E31/J31</f>
        <v>1500.2572781630213</v>
      </c>
      <c r="M31" s="263">
        <f>SUM(M29:M30)</f>
        <v>3117</v>
      </c>
      <c r="N31" s="53"/>
      <c r="O31" s="53"/>
      <c r="P31" s="53"/>
      <c r="Q31" s="53"/>
      <c r="R31" s="52">
        <f>SUM(R29:R30)</f>
        <v>1442</v>
      </c>
      <c r="S31" s="53"/>
      <c r="T31" s="53"/>
      <c r="U31" s="53"/>
      <c r="V31" s="53"/>
      <c r="W31" s="51"/>
      <c r="X31" s="51"/>
      <c r="Y31" s="67"/>
      <c r="Z31" s="67"/>
      <c r="AA31" s="53">
        <f>(AG29*AB29)+(AG30*AB30)</f>
        <v>1.6019579999999998</v>
      </c>
      <c r="AB31" s="53">
        <f t="shared" si="8"/>
        <v>1.6020000000000001</v>
      </c>
      <c r="AC31" s="327">
        <f t="shared" si="0"/>
        <v>900.12484394506862</v>
      </c>
      <c r="AD31" s="308">
        <f t="shared" si="9"/>
        <v>900</v>
      </c>
      <c r="AE31" s="4"/>
      <c r="AF31" s="74" t="s">
        <v>67</v>
      </c>
      <c r="AG31" s="75" t="s">
        <v>67</v>
      </c>
      <c r="AH31" s="4"/>
      <c r="AI31" s="4"/>
    </row>
    <row r="32" spans="1:35" x14ac:dyDescent="0.25">
      <c r="C32" s="8"/>
      <c r="D32" s="8"/>
      <c r="E32" s="3"/>
      <c r="F32" s="7"/>
      <c r="G32" s="7"/>
      <c r="H32" s="3"/>
      <c r="I32" s="7"/>
      <c r="J32" s="7"/>
      <c r="K32" s="3"/>
      <c r="L32" s="29"/>
      <c r="M32" s="3"/>
      <c r="N32" s="7"/>
      <c r="O32" s="7"/>
      <c r="P32" s="7"/>
      <c r="Q32" s="7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160"/>
      <c r="AD32" s="319"/>
      <c r="AE32" s="3"/>
      <c r="AF32" s="3"/>
      <c r="AG32" s="3"/>
      <c r="AH32" s="3"/>
      <c r="AI32" s="3"/>
    </row>
    <row r="33" spans="1:35" x14ac:dyDescent="0.25">
      <c r="A33" s="291" t="s">
        <v>74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325"/>
      <c r="AD33" s="45"/>
      <c r="AE33" s="3"/>
      <c r="AF33" s="3"/>
      <c r="AG33" s="3"/>
      <c r="AH33" s="3"/>
      <c r="AI33" s="3"/>
    </row>
    <row r="34" spans="1:35" ht="15" hidden="1" customHeight="1" x14ac:dyDescent="0.25">
      <c r="A34" s="15" t="s">
        <v>32</v>
      </c>
      <c r="B34" s="16">
        <v>486</v>
      </c>
      <c r="C34" s="17">
        <v>3.2000000000000001E-2</v>
      </c>
      <c r="D34" s="17">
        <v>0.49</v>
      </c>
      <c r="E34" s="16">
        <v>231</v>
      </c>
      <c r="F34" s="18">
        <v>1</v>
      </c>
      <c r="G34" s="18">
        <v>0</v>
      </c>
      <c r="H34" s="18">
        <v>1</v>
      </c>
      <c r="I34" s="18">
        <v>1</v>
      </c>
      <c r="J34" s="18">
        <v>1</v>
      </c>
      <c r="K34" s="19">
        <v>231</v>
      </c>
      <c r="L34" s="30"/>
      <c r="M34" s="16">
        <v>486</v>
      </c>
      <c r="N34" s="18">
        <v>5.8000000000000003E-2</v>
      </c>
      <c r="O34" s="18"/>
      <c r="P34" s="18">
        <v>0.63100000000000001</v>
      </c>
      <c r="Q34" s="18"/>
      <c r="R34" s="16">
        <v>289</v>
      </c>
      <c r="S34" s="18">
        <v>1</v>
      </c>
      <c r="T34" s="18"/>
      <c r="U34" s="18">
        <v>0</v>
      </c>
      <c r="V34" s="18"/>
      <c r="W34" s="18">
        <v>1</v>
      </c>
      <c r="X34" s="18"/>
      <c r="Y34" s="18">
        <v>1</v>
      </c>
      <c r="Z34" s="18"/>
      <c r="AA34" s="18">
        <f>S34*Y34</f>
        <v>1</v>
      </c>
      <c r="AB34" s="18"/>
      <c r="AC34" s="326"/>
      <c r="AD34" s="39">
        <f t="shared" si="9"/>
        <v>0</v>
      </c>
      <c r="AE34" s="3"/>
      <c r="AF34" s="3"/>
      <c r="AG34" s="3"/>
      <c r="AH34" s="3"/>
      <c r="AI34" s="3"/>
    </row>
    <row r="35" spans="1:35" ht="15" hidden="1" customHeight="1" x14ac:dyDescent="0.25">
      <c r="A35" s="15" t="s">
        <v>33</v>
      </c>
      <c r="B35" s="16">
        <v>4975</v>
      </c>
      <c r="C35" s="17">
        <v>3.9E-2</v>
      </c>
      <c r="D35" s="17">
        <v>0.5</v>
      </c>
      <c r="E35" s="16">
        <v>2390</v>
      </c>
      <c r="F35" s="18">
        <v>1</v>
      </c>
      <c r="G35" s="18">
        <v>9.5000000000000001E-2</v>
      </c>
      <c r="H35" s="16">
        <v>12.01</v>
      </c>
      <c r="I35" s="18">
        <v>2.0459999999999998</v>
      </c>
      <c r="J35" s="18">
        <v>2.0459999999999998</v>
      </c>
      <c r="K35" s="19">
        <v>1168</v>
      </c>
      <c r="L35" s="30"/>
      <c r="M35" s="16">
        <v>4975</v>
      </c>
      <c r="N35" s="18">
        <v>5.6000000000000001E-2</v>
      </c>
      <c r="O35" s="18"/>
      <c r="P35" s="18">
        <v>0.55600000000000005</v>
      </c>
      <c r="Q35" s="18"/>
      <c r="R35" s="16">
        <v>2614</v>
      </c>
      <c r="S35" s="18">
        <v>1.0029999999999999</v>
      </c>
      <c r="T35" s="18"/>
      <c r="U35" s="18"/>
      <c r="V35" s="18"/>
      <c r="W35" s="18">
        <v>13.135999999999999</v>
      </c>
      <c r="X35" s="18"/>
      <c r="Y35" s="18">
        <f>1+((W35-1)*G35)</f>
        <v>2.1529199999999999</v>
      </c>
      <c r="Z35" s="18"/>
      <c r="AA35" s="18">
        <f>S35*Y35</f>
        <v>2.1593787599999996</v>
      </c>
      <c r="AB35" s="18"/>
      <c r="AC35" s="326"/>
      <c r="AD35" s="39">
        <f t="shared" si="9"/>
        <v>0</v>
      </c>
      <c r="AE35" s="3"/>
      <c r="AF35" s="3"/>
      <c r="AG35" s="3"/>
      <c r="AH35" s="3"/>
      <c r="AI35" s="3"/>
    </row>
    <row r="36" spans="1:35" ht="15" hidden="1" customHeight="1" x14ac:dyDescent="0.25">
      <c r="A36" s="15" t="s">
        <v>34</v>
      </c>
      <c r="B36" s="16">
        <v>5461</v>
      </c>
      <c r="C36" s="17"/>
      <c r="D36" s="17"/>
      <c r="E36" s="16">
        <v>2621</v>
      </c>
      <c r="F36" s="18"/>
      <c r="G36" s="18"/>
      <c r="H36" s="16"/>
      <c r="I36" s="18"/>
      <c r="J36" s="18">
        <f>(0.15*J34)+(0.85*J35)</f>
        <v>1.8890999999999998</v>
      </c>
      <c r="K36" s="19">
        <f>E36/J36</f>
        <v>1387.433169234027</v>
      </c>
      <c r="L36" s="30"/>
      <c r="M36" s="16"/>
      <c r="N36" s="18"/>
      <c r="O36" s="18"/>
      <c r="P36" s="18"/>
      <c r="Q36" s="18"/>
      <c r="R36" s="16">
        <f>R34+R35</f>
        <v>2903</v>
      </c>
      <c r="S36" s="16"/>
      <c r="T36" s="16"/>
      <c r="U36" s="18"/>
      <c r="V36" s="18"/>
      <c r="W36" s="16"/>
      <c r="X36" s="16"/>
      <c r="Y36" s="16"/>
      <c r="Z36" s="16"/>
      <c r="AA36" s="18">
        <f>(0.15*AA34)+(0.85*AA35)</f>
        <v>1.9854719459999994</v>
      </c>
      <c r="AB36" s="18"/>
      <c r="AC36" s="326">
        <f>R36/AA36</f>
        <v>1462.1208855901914</v>
      </c>
      <c r="AD36" s="39">
        <f t="shared" si="9"/>
        <v>1462</v>
      </c>
      <c r="AE36" s="3"/>
      <c r="AF36" s="3"/>
      <c r="AG36" s="3"/>
      <c r="AH36" s="3"/>
      <c r="AI36" s="3"/>
    </row>
    <row r="37" spans="1:35" x14ac:dyDescent="0.25">
      <c r="A37" s="299" t="s">
        <v>45</v>
      </c>
      <c r="B37" s="284">
        <v>882</v>
      </c>
      <c r="C37" s="110">
        <v>7.0000000000000007E-2</v>
      </c>
      <c r="D37" s="110">
        <v>0.38</v>
      </c>
      <c r="E37" s="269">
        <v>309</v>
      </c>
      <c r="F37" s="79">
        <v>1</v>
      </c>
      <c r="G37" s="328">
        <v>0</v>
      </c>
      <c r="H37" s="79">
        <v>1</v>
      </c>
      <c r="I37" s="79">
        <v>1</v>
      </c>
      <c r="J37" s="79">
        <v>1</v>
      </c>
      <c r="K37" s="271">
        <v>309</v>
      </c>
      <c r="L37" s="29"/>
      <c r="M37" s="277">
        <v>1102</v>
      </c>
      <c r="N37" s="79">
        <v>0.115</v>
      </c>
      <c r="O37" s="38">
        <f>ROUND(N37,3)</f>
        <v>0.115</v>
      </c>
      <c r="P37" s="79">
        <v>0.32100000000000001</v>
      </c>
      <c r="Q37" s="38">
        <f>ROUND(P37,3)</f>
        <v>0.32100000000000001</v>
      </c>
      <c r="R37" s="82">
        <v>313</v>
      </c>
      <c r="S37" s="79">
        <v>1.0002986</v>
      </c>
      <c r="T37" s="38">
        <f>ROUND(S37,3)</f>
        <v>1</v>
      </c>
      <c r="U37" s="79">
        <v>0</v>
      </c>
      <c r="V37" s="39">
        <f>ROUND(U37,3)</f>
        <v>0</v>
      </c>
      <c r="W37" s="79">
        <v>1</v>
      </c>
      <c r="X37" s="38">
        <f>ROUND(W37,3)</f>
        <v>1</v>
      </c>
      <c r="Y37" s="83">
        <f>1+((X37-1)*V37)</f>
        <v>1</v>
      </c>
      <c r="Z37" s="38">
        <f>ROUND(Y37,3)</f>
        <v>1</v>
      </c>
      <c r="AA37" s="38">
        <f>T37*Z37</f>
        <v>1</v>
      </c>
      <c r="AB37" s="38">
        <f>ROUND(AA37,3)</f>
        <v>1</v>
      </c>
      <c r="AC37" s="328">
        <f t="shared" ref="AC37:AC64" si="10">R37/AB37</f>
        <v>313</v>
      </c>
      <c r="AD37" s="220">
        <f t="shared" si="9"/>
        <v>313</v>
      </c>
      <c r="AE37" s="4"/>
      <c r="AF37" s="76" t="s">
        <v>67</v>
      </c>
      <c r="AG37" s="80">
        <v>0.20599999999999999</v>
      </c>
      <c r="AH37" s="3"/>
      <c r="AI37" s="3"/>
    </row>
    <row r="38" spans="1:35" x14ac:dyDescent="0.25">
      <c r="A38" s="81" t="s">
        <v>46</v>
      </c>
      <c r="B38" s="285">
        <v>3135</v>
      </c>
      <c r="C38" s="112">
        <v>0.04</v>
      </c>
      <c r="D38" s="112">
        <v>0.48</v>
      </c>
      <c r="E38" s="44">
        <v>1433</v>
      </c>
      <c r="F38" s="38">
        <v>1</v>
      </c>
      <c r="G38" s="38">
        <v>0.05</v>
      </c>
      <c r="H38" s="38">
        <v>5.07</v>
      </c>
      <c r="I38" s="38">
        <v>1.204</v>
      </c>
      <c r="J38" s="38">
        <v>1.204</v>
      </c>
      <c r="K38" s="58">
        <v>1191</v>
      </c>
      <c r="L38" s="29"/>
      <c r="M38" s="274">
        <v>3916</v>
      </c>
      <c r="N38" s="38">
        <v>6.59E-2</v>
      </c>
      <c r="O38" s="38">
        <f t="shared" ref="O38:O64" si="11">ROUND(N38,3)</f>
        <v>6.6000000000000003E-2</v>
      </c>
      <c r="P38" s="38">
        <v>0.35</v>
      </c>
      <c r="Q38" s="38">
        <f t="shared" ref="Q38:Q64" si="12">ROUND(P38,3)</f>
        <v>0.35</v>
      </c>
      <c r="R38" s="48">
        <v>1281</v>
      </c>
      <c r="S38" s="38">
        <v>1</v>
      </c>
      <c r="T38" s="38">
        <f t="shared" ref="T38:T64" si="13">ROUND(S38,3)</f>
        <v>1</v>
      </c>
      <c r="U38" s="38">
        <v>2.6971850254106498E-2</v>
      </c>
      <c r="V38" s="38">
        <f t="shared" ref="V38:V64" si="14">ROUND(U38,3)</f>
        <v>2.7E-2</v>
      </c>
      <c r="W38" s="38">
        <f>R38/AF38</f>
        <v>4.4947368421052634</v>
      </c>
      <c r="X38" s="38">
        <f t="shared" ref="X38:X64" si="15">ROUND(W38,3)</f>
        <v>4.4950000000000001</v>
      </c>
      <c r="Y38" s="64">
        <f t="shared" ref="Y38:Y64" si="16">1+((X38-1)*V38)</f>
        <v>1.094365</v>
      </c>
      <c r="Z38" s="38">
        <f t="shared" ref="Z38:Z64" si="17">ROUND(Y38,3)</f>
        <v>1.0940000000000001</v>
      </c>
      <c r="AA38" s="38">
        <f>T38*Z38</f>
        <v>1.0940000000000001</v>
      </c>
      <c r="AB38" s="38">
        <f t="shared" ref="AB38:AB64" si="18">ROUND(AA38,3)</f>
        <v>1.0940000000000001</v>
      </c>
      <c r="AC38" s="39">
        <f t="shared" si="10"/>
        <v>1170.9323583180985</v>
      </c>
      <c r="AD38" s="56">
        <f t="shared" si="9"/>
        <v>1171</v>
      </c>
      <c r="AE38" s="4"/>
      <c r="AF38" s="61">
        <v>285</v>
      </c>
      <c r="AG38" s="55">
        <v>0.79400000000000004</v>
      </c>
      <c r="AH38" s="3"/>
      <c r="AI38" s="3"/>
    </row>
    <row r="39" spans="1:35" x14ac:dyDescent="0.25">
      <c r="A39" s="298" t="s">
        <v>47</v>
      </c>
      <c r="B39" s="254">
        <f>SUM(B37:B38)</f>
        <v>4017</v>
      </c>
      <c r="C39" s="126"/>
      <c r="D39" s="126"/>
      <c r="E39" s="127">
        <f>SUM(E37:E38)</f>
        <v>1742</v>
      </c>
      <c r="F39" s="53"/>
      <c r="G39" s="53"/>
      <c r="H39" s="53"/>
      <c r="I39" s="53"/>
      <c r="J39" s="153">
        <f>(0.206*J37)+(0.794*J38)</f>
        <v>1.1619760000000001</v>
      </c>
      <c r="K39" s="272">
        <v>1500</v>
      </c>
      <c r="L39" s="29"/>
      <c r="M39" s="262">
        <f>SUM(M37:M38)</f>
        <v>5018</v>
      </c>
      <c r="N39" s="38"/>
      <c r="O39" s="38"/>
      <c r="P39" s="38"/>
      <c r="Q39" s="38"/>
      <c r="R39" s="44">
        <f>SUM(R37:R38)</f>
        <v>1594</v>
      </c>
      <c r="S39" s="38"/>
      <c r="T39" s="38"/>
      <c r="U39" s="38"/>
      <c r="V39" s="38"/>
      <c r="W39" s="38"/>
      <c r="X39" s="38"/>
      <c r="Y39" s="64"/>
      <c r="Z39" s="38"/>
      <c r="AA39" s="38">
        <f>(AG37*AB37)+(AG38*AB38)</f>
        <v>1.0746360000000001</v>
      </c>
      <c r="AB39" s="38">
        <f t="shared" si="18"/>
        <v>1.075</v>
      </c>
      <c r="AC39" s="39">
        <f t="shared" si="10"/>
        <v>1482.7906976744187</v>
      </c>
      <c r="AD39" s="56">
        <f t="shared" si="9"/>
        <v>1483</v>
      </c>
      <c r="AE39" s="4"/>
      <c r="AF39" s="61" t="s">
        <v>67</v>
      </c>
      <c r="AG39" s="55" t="s">
        <v>67</v>
      </c>
      <c r="AH39" s="3"/>
      <c r="AI39" s="3"/>
    </row>
    <row r="40" spans="1:35" x14ac:dyDescent="0.25">
      <c r="A40" s="300" t="s">
        <v>48</v>
      </c>
      <c r="B40" s="264">
        <v>2061</v>
      </c>
      <c r="C40" s="193">
        <v>8.4000000000000005E-2</v>
      </c>
      <c r="D40" s="193">
        <v>0.53400000000000003</v>
      </c>
      <c r="E40" s="168">
        <v>1008</v>
      </c>
      <c r="F40" s="219">
        <v>1.26</v>
      </c>
      <c r="G40" s="319">
        <v>0</v>
      </c>
      <c r="H40" s="219">
        <v>1</v>
      </c>
      <c r="I40" s="219">
        <v>1</v>
      </c>
      <c r="J40" s="219">
        <v>1.26</v>
      </c>
      <c r="K40" s="169">
        <v>800</v>
      </c>
      <c r="L40" s="29"/>
      <c r="M40" s="309">
        <v>2061</v>
      </c>
      <c r="N40" s="219">
        <v>8.9800000000000005E-2</v>
      </c>
      <c r="O40" s="219">
        <f t="shared" si="11"/>
        <v>0.09</v>
      </c>
      <c r="P40" s="219">
        <v>0.36509999999999998</v>
      </c>
      <c r="Q40" s="219">
        <f t="shared" si="12"/>
        <v>0.36499999999999999</v>
      </c>
      <c r="R40" s="319">
        <v>685</v>
      </c>
      <c r="S40" s="194">
        <v>1.248246</v>
      </c>
      <c r="T40" s="219">
        <f t="shared" si="13"/>
        <v>1.248</v>
      </c>
      <c r="U40" s="219">
        <f>G40</f>
        <v>0</v>
      </c>
      <c r="V40" s="319">
        <f t="shared" si="14"/>
        <v>0</v>
      </c>
      <c r="W40" s="219">
        <v>1</v>
      </c>
      <c r="X40" s="219">
        <f t="shared" si="15"/>
        <v>1</v>
      </c>
      <c r="Y40" s="310">
        <f t="shared" si="16"/>
        <v>1</v>
      </c>
      <c r="Z40" s="219">
        <f t="shared" si="17"/>
        <v>1</v>
      </c>
      <c r="AA40" s="219">
        <f>T40*Z40</f>
        <v>1.248</v>
      </c>
      <c r="AB40" s="219">
        <f t="shared" si="18"/>
        <v>1.248</v>
      </c>
      <c r="AC40" s="319">
        <f t="shared" si="10"/>
        <v>548.87820512820508</v>
      </c>
      <c r="AD40" s="311">
        <f t="shared" si="9"/>
        <v>549</v>
      </c>
      <c r="AE40" s="4"/>
      <c r="AF40" s="161" t="s">
        <v>67</v>
      </c>
      <c r="AG40" s="162" t="s">
        <v>67</v>
      </c>
      <c r="AH40" s="3"/>
      <c r="AI40" s="3"/>
    </row>
    <row r="41" spans="1:35" x14ac:dyDescent="0.25">
      <c r="A41" s="359" t="s">
        <v>49</v>
      </c>
      <c r="B41" s="265">
        <v>6300</v>
      </c>
      <c r="C41" s="174">
        <v>0.03</v>
      </c>
      <c r="D41" s="174">
        <v>0.34</v>
      </c>
      <c r="E41" s="199">
        <v>2040</v>
      </c>
      <c r="F41" s="176">
        <v>1.2230000000000001</v>
      </c>
      <c r="G41" s="176">
        <v>5.7000000000000002E-2</v>
      </c>
      <c r="H41" s="176">
        <v>2.97</v>
      </c>
      <c r="I41" s="176">
        <v>1.1100000000000001</v>
      </c>
      <c r="J41" s="176">
        <v>1.36</v>
      </c>
      <c r="K41" s="233">
        <v>1500</v>
      </c>
      <c r="L41" s="29"/>
      <c r="M41" s="274">
        <v>6300</v>
      </c>
      <c r="N41" s="38">
        <v>0.1235</v>
      </c>
      <c r="O41" s="38">
        <f t="shared" si="11"/>
        <v>0.124</v>
      </c>
      <c r="P41" s="38">
        <v>0.32690000000000002</v>
      </c>
      <c r="Q41" s="38">
        <f t="shared" si="12"/>
        <v>0.32700000000000001</v>
      </c>
      <c r="R41" s="48">
        <v>1805</v>
      </c>
      <c r="S41" s="133">
        <v>2.1689250000000002</v>
      </c>
      <c r="T41" s="38">
        <f t="shared" si="13"/>
        <v>2.169</v>
      </c>
      <c r="U41" s="38">
        <f>G41</f>
        <v>5.7000000000000002E-2</v>
      </c>
      <c r="V41" s="38">
        <f t="shared" si="14"/>
        <v>5.7000000000000002E-2</v>
      </c>
      <c r="W41" s="37">
        <f>R41/AF41</f>
        <v>2.5785714285714287</v>
      </c>
      <c r="X41" s="38">
        <f t="shared" si="15"/>
        <v>2.5790000000000002</v>
      </c>
      <c r="Y41" s="64">
        <f t="shared" si="16"/>
        <v>1.0900030000000001</v>
      </c>
      <c r="Z41" s="38">
        <f t="shared" si="17"/>
        <v>1.0900000000000001</v>
      </c>
      <c r="AA41" s="38">
        <f>T41*Z41</f>
        <v>2.3642100000000004</v>
      </c>
      <c r="AB41" s="38">
        <f t="shared" si="18"/>
        <v>2.3639999999999999</v>
      </c>
      <c r="AC41" s="39">
        <f t="shared" si="10"/>
        <v>763.53637901861259</v>
      </c>
      <c r="AD41" s="56">
        <f t="shared" si="9"/>
        <v>764</v>
      </c>
      <c r="AE41" s="4"/>
      <c r="AF41" s="61">
        <v>700</v>
      </c>
      <c r="AG41" s="55" t="s">
        <v>67</v>
      </c>
      <c r="AH41" s="3"/>
      <c r="AI41" s="3"/>
    </row>
    <row r="42" spans="1:35" x14ac:dyDescent="0.25">
      <c r="A42" s="300" t="s">
        <v>65</v>
      </c>
      <c r="B42" s="264">
        <v>3423</v>
      </c>
      <c r="C42" s="193">
        <v>4.5999999999999999E-2</v>
      </c>
      <c r="D42" s="193">
        <v>0.55000000000000004</v>
      </c>
      <c r="E42" s="168">
        <v>1796</v>
      </c>
      <c r="F42" s="219">
        <v>1</v>
      </c>
      <c r="G42" s="219">
        <v>6.5000000000000002E-2</v>
      </c>
      <c r="H42" s="219">
        <v>3.673</v>
      </c>
      <c r="I42" s="219">
        <v>1.1739999999999999</v>
      </c>
      <c r="J42" s="164">
        <v>1.1970000000000001</v>
      </c>
      <c r="K42" s="169">
        <v>1500</v>
      </c>
      <c r="L42" s="29"/>
      <c r="M42" s="163">
        <v>4890</v>
      </c>
      <c r="N42" s="219">
        <v>5.6000000000000001E-2</v>
      </c>
      <c r="O42" s="219">
        <f t="shared" si="11"/>
        <v>5.6000000000000001E-2</v>
      </c>
      <c r="P42" s="219">
        <v>0.39950000000000002</v>
      </c>
      <c r="Q42" s="219">
        <f t="shared" si="12"/>
        <v>0.4</v>
      </c>
      <c r="R42" s="319">
        <v>1844</v>
      </c>
      <c r="S42" s="194">
        <v>1.0299531</v>
      </c>
      <c r="T42" s="219">
        <f t="shared" si="13"/>
        <v>1.03</v>
      </c>
      <c r="U42" s="219">
        <v>4.9669957116450801E-2</v>
      </c>
      <c r="V42" s="219">
        <f t="shared" si="14"/>
        <v>0.05</v>
      </c>
      <c r="W42" s="194">
        <f>R42/AF42</f>
        <v>3.7709611451942742</v>
      </c>
      <c r="X42" s="219">
        <f t="shared" si="15"/>
        <v>3.7709999999999999</v>
      </c>
      <c r="Y42" s="310">
        <f t="shared" si="16"/>
        <v>1.13855</v>
      </c>
      <c r="Z42" s="219">
        <f t="shared" si="17"/>
        <v>1.139</v>
      </c>
      <c r="AA42" s="219">
        <f>T42*Z42</f>
        <v>1.17317</v>
      </c>
      <c r="AB42" s="219">
        <f t="shared" si="18"/>
        <v>1.173</v>
      </c>
      <c r="AC42" s="319">
        <f t="shared" si="10"/>
        <v>1572.0375106564363</v>
      </c>
      <c r="AD42" s="311">
        <f t="shared" si="9"/>
        <v>1572</v>
      </c>
      <c r="AE42" s="4"/>
      <c r="AF42" s="161">
        <v>489</v>
      </c>
      <c r="AG42" s="162" t="s">
        <v>67</v>
      </c>
      <c r="AH42" s="3"/>
      <c r="AI42" s="3"/>
    </row>
    <row r="43" spans="1:35" x14ac:dyDescent="0.25">
      <c r="A43" s="299" t="s">
        <v>50</v>
      </c>
      <c r="B43" s="284">
        <v>578</v>
      </c>
      <c r="C43" s="110">
        <v>0.112</v>
      </c>
      <c r="D43" s="110">
        <v>0.28799999999999998</v>
      </c>
      <c r="E43" s="269">
        <v>129</v>
      </c>
      <c r="F43" s="79">
        <v>1</v>
      </c>
      <c r="G43" s="328">
        <v>0</v>
      </c>
      <c r="H43" s="79">
        <v>1</v>
      </c>
      <c r="I43" s="79">
        <v>1</v>
      </c>
      <c r="J43" s="79">
        <v>1</v>
      </c>
      <c r="K43" s="220">
        <v>129</v>
      </c>
      <c r="L43" s="29"/>
      <c r="M43" s="274">
        <v>431</v>
      </c>
      <c r="N43" s="38">
        <v>9.5000000000000001E-2</v>
      </c>
      <c r="O43" s="38">
        <f t="shared" si="11"/>
        <v>9.5000000000000001E-2</v>
      </c>
      <c r="P43" s="38">
        <v>0.2487</v>
      </c>
      <c r="Q43" s="38">
        <f t="shared" si="12"/>
        <v>0.249</v>
      </c>
      <c r="R43" s="48">
        <v>97</v>
      </c>
      <c r="S43" s="38">
        <v>1.0002827999999999</v>
      </c>
      <c r="T43" s="38">
        <f t="shared" si="13"/>
        <v>1</v>
      </c>
      <c r="U43" s="38">
        <v>0</v>
      </c>
      <c r="V43" s="39">
        <f t="shared" si="14"/>
        <v>0</v>
      </c>
      <c r="W43" s="38">
        <v>1</v>
      </c>
      <c r="X43" s="38">
        <f t="shared" si="15"/>
        <v>1</v>
      </c>
      <c r="Y43" s="64">
        <f t="shared" si="16"/>
        <v>1</v>
      </c>
      <c r="Z43" s="38">
        <f t="shared" si="17"/>
        <v>1</v>
      </c>
      <c r="AA43" s="38">
        <f>T43*Z43</f>
        <v>1</v>
      </c>
      <c r="AB43" s="38">
        <f t="shared" si="18"/>
        <v>1</v>
      </c>
      <c r="AC43" s="39">
        <f t="shared" si="10"/>
        <v>97</v>
      </c>
      <c r="AD43" s="56">
        <f t="shared" si="9"/>
        <v>97</v>
      </c>
      <c r="AE43" s="4"/>
      <c r="AF43" s="61" t="s">
        <v>67</v>
      </c>
      <c r="AG43" s="55">
        <v>8.5999999999999993E-2</v>
      </c>
      <c r="AH43" s="3"/>
      <c r="AI43" s="3"/>
    </row>
    <row r="44" spans="1:35" x14ac:dyDescent="0.25">
      <c r="A44" s="81" t="s">
        <v>51</v>
      </c>
      <c r="B44" s="285">
        <v>6149</v>
      </c>
      <c r="C44" s="112">
        <v>7.9000000000000001E-2</v>
      </c>
      <c r="D44" s="112">
        <v>0.41899999999999998</v>
      </c>
      <c r="E44" s="44">
        <v>1600</v>
      </c>
      <c r="F44" s="38">
        <v>1.05</v>
      </c>
      <c r="G44" s="38">
        <v>2.3E-2</v>
      </c>
      <c r="H44" s="38">
        <v>6.3</v>
      </c>
      <c r="I44" s="38">
        <v>1.1220000000000001</v>
      </c>
      <c r="J44" s="38">
        <v>1.1779999999999999</v>
      </c>
      <c r="K44" s="56">
        <v>1371</v>
      </c>
      <c r="L44" s="29"/>
      <c r="M44" s="274">
        <v>4541</v>
      </c>
      <c r="N44" s="38">
        <v>0.114</v>
      </c>
      <c r="O44" s="38">
        <f t="shared" si="11"/>
        <v>0.114</v>
      </c>
      <c r="P44" s="38">
        <v>0.41660000000000003</v>
      </c>
      <c r="Q44" s="38">
        <f t="shared" si="12"/>
        <v>0.41699999999999998</v>
      </c>
      <c r="R44" s="48">
        <v>1675</v>
      </c>
      <c r="S44" s="133">
        <v>1.0000502</v>
      </c>
      <c r="T44" s="38">
        <f t="shared" si="13"/>
        <v>1</v>
      </c>
      <c r="U44" s="38">
        <v>3.09475028946853E-2</v>
      </c>
      <c r="V44" s="38">
        <f t="shared" si="14"/>
        <v>3.1E-2</v>
      </c>
      <c r="W44" s="37">
        <f>R44/AF44</f>
        <v>6.5944881889763778</v>
      </c>
      <c r="X44" s="38">
        <f t="shared" si="15"/>
        <v>6.5940000000000003</v>
      </c>
      <c r="Y44" s="64">
        <f t="shared" si="16"/>
        <v>1.173414</v>
      </c>
      <c r="Z44" s="38">
        <f t="shared" si="17"/>
        <v>1.173</v>
      </c>
      <c r="AA44" s="38">
        <f>T44*Z44</f>
        <v>1.173</v>
      </c>
      <c r="AB44" s="38">
        <f t="shared" si="18"/>
        <v>1.173</v>
      </c>
      <c r="AC44" s="39">
        <f t="shared" si="10"/>
        <v>1427.9624893435634</v>
      </c>
      <c r="AD44" s="56">
        <f t="shared" si="9"/>
        <v>1428</v>
      </c>
      <c r="AE44" s="4"/>
      <c r="AF44" s="61">
        <v>254</v>
      </c>
      <c r="AG44" s="55">
        <v>0.91400000000000003</v>
      </c>
      <c r="AH44" s="3"/>
      <c r="AI44" s="3"/>
    </row>
    <row r="45" spans="1:35" x14ac:dyDescent="0.25">
      <c r="A45" s="298" t="s">
        <v>52</v>
      </c>
      <c r="B45" s="254">
        <f>SUM(B43:B44)</f>
        <v>6727</v>
      </c>
      <c r="C45" s="126"/>
      <c r="D45" s="126"/>
      <c r="E45" s="127">
        <f>SUM(E43:E44)</f>
        <v>1729</v>
      </c>
      <c r="F45" s="53"/>
      <c r="G45" s="53"/>
      <c r="H45" s="53"/>
      <c r="I45" s="53"/>
      <c r="J45" s="51">
        <v>1.163</v>
      </c>
      <c r="K45" s="272">
        <v>1500</v>
      </c>
      <c r="L45" s="29"/>
      <c r="M45" s="262">
        <f>SUM(M43:M44)</f>
        <v>4972</v>
      </c>
      <c r="N45" s="38"/>
      <c r="O45" s="38"/>
      <c r="P45" s="38"/>
      <c r="Q45" s="38"/>
      <c r="R45" s="44">
        <f>SUM(R43:R44)</f>
        <v>1772</v>
      </c>
      <c r="S45" s="38"/>
      <c r="T45" s="38"/>
      <c r="U45" s="38"/>
      <c r="V45" s="38"/>
      <c r="W45" s="38"/>
      <c r="X45" s="38"/>
      <c r="Y45" s="64"/>
      <c r="Z45" s="38"/>
      <c r="AA45" s="38">
        <f>(AG43*AB43)+(AG44*AB44)</f>
        <v>1.1581220000000001</v>
      </c>
      <c r="AB45" s="38">
        <f t="shared" si="18"/>
        <v>1.1579999999999999</v>
      </c>
      <c r="AC45" s="39">
        <f t="shared" si="10"/>
        <v>1530.2245250431779</v>
      </c>
      <c r="AD45" s="56">
        <f t="shared" si="9"/>
        <v>1530</v>
      </c>
      <c r="AE45" s="4"/>
      <c r="AF45" s="61" t="s">
        <v>67</v>
      </c>
      <c r="AG45" s="55" t="s">
        <v>67</v>
      </c>
      <c r="AH45" s="3"/>
      <c r="AI45" s="3"/>
    </row>
    <row r="46" spans="1:35" x14ac:dyDescent="0.25">
      <c r="A46" s="300" t="s">
        <v>75</v>
      </c>
      <c r="B46" s="286">
        <v>4208</v>
      </c>
      <c r="C46" s="223">
        <v>8.0000000000000002E-3</v>
      </c>
      <c r="D46" s="223">
        <v>0.48099999999999998</v>
      </c>
      <c r="E46" s="128">
        <v>2007</v>
      </c>
      <c r="F46" s="224">
        <v>1.4930000000000001</v>
      </c>
      <c r="G46" s="224">
        <v>0.14199999999999999</v>
      </c>
      <c r="H46" s="224">
        <v>1.3129999999999999</v>
      </c>
      <c r="I46" s="224">
        <v>1.044</v>
      </c>
      <c r="J46" s="224">
        <v>1.5589999999999999</v>
      </c>
      <c r="K46" s="225">
        <v>1287</v>
      </c>
      <c r="L46" s="29"/>
      <c r="M46" s="312">
        <v>4208</v>
      </c>
      <c r="N46" s="224">
        <v>1.7000000000000001E-2</v>
      </c>
      <c r="O46" s="224">
        <f t="shared" si="11"/>
        <v>1.7000000000000001E-2</v>
      </c>
      <c r="P46" s="224">
        <v>0.53859999999999997</v>
      </c>
      <c r="Q46" s="224">
        <f t="shared" si="12"/>
        <v>0.53900000000000003</v>
      </c>
      <c r="R46" s="313">
        <v>2228</v>
      </c>
      <c r="S46" s="227">
        <v>1.2904271</v>
      </c>
      <c r="T46" s="224">
        <f t="shared" si="13"/>
        <v>1.29</v>
      </c>
      <c r="U46" s="224">
        <v>0.180158074015007</v>
      </c>
      <c r="V46" s="224">
        <f t="shared" si="14"/>
        <v>0.18</v>
      </c>
      <c r="W46" s="227">
        <f>R46/AF46</f>
        <v>1.05893536121673</v>
      </c>
      <c r="X46" s="224">
        <f t="shared" si="15"/>
        <v>1.0589999999999999</v>
      </c>
      <c r="Y46" s="314">
        <f t="shared" si="16"/>
        <v>1.0106200000000001</v>
      </c>
      <c r="Z46" s="224">
        <f t="shared" si="17"/>
        <v>1.0109999999999999</v>
      </c>
      <c r="AA46" s="224">
        <f>T46*Z46</f>
        <v>1.30419</v>
      </c>
      <c r="AB46" s="224">
        <f t="shared" si="18"/>
        <v>1.304</v>
      </c>
      <c r="AC46" s="329">
        <f t="shared" si="10"/>
        <v>1708.5889570552147</v>
      </c>
      <c r="AD46" s="225">
        <f t="shared" si="9"/>
        <v>1709</v>
      </c>
      <c r="AE46" s="4"/>
      <c r="AF46" s="70">
        <v>2104</v>
      </c>
      <c r="AG46" s="320">
        <v>0.86099999999999999</v>
      </c>
      <c r="AH46" s="3"/>
      <c r="AI46" s="3"/>
    </row>
    <row r="47" spans="1:35" x14ac:dyDescent="0.25">
      <c r="A47" s="300" t="s">
        <v>76</v>
      </c>
      <c r="B47" s="287">
        <v>1030</v>
      </c>
      <c r="C47" s="114">
        <v>8.0000000000000002E-3</v>
      </c>
      <c r="D47" s="114">
        <v>0.48099999999999998</v>
      </c>
      <c r="E47" s="130">
        <v>489</v>
      </c>
      <c r="F47" s="63">
        <v>1.4930000000000001</v>
      </c>
      <c r="G47" s="63">
        <v>0.14199999999999999</v>
      </c>
      <c r="H47" s="63">
        <v>4.7789999999999999</v>
      </c>
      <c r="I47" s="63">
        <v>1.5369999999999999</v>
      </c>
      <c r="J47" s="63">
        <v>2.294</v>
      </c>
      <c r="K47" s="59">
        <v>213</v>
      </c>
      <c r="L47" s="29"/>
      <c r="M47" s="275">
        <v>1030</v>
      </c>
      <c r="N47" s="63">
        <v>4.7600000000000003E-2</v>
      </c>
      <c r="O47" s="63">
        <f t="shared" si="11"/>
        <v>4.8000000000000001E-2</v>
      </c>
      <c r="P47" s="63">
        <v>0.53920000000000001</v>
      </c>
      <c r="Q47" s="63">
        <f t="shared" si="12"/>
        <v>0.53900000000000003</v>
      </c>
      <c r="R47" s="49">
        <v>529</v>
      </c>
      <c r="S47" s="47">
        <v>1.3031189000000001</v>
      </c>
      <c r="T47" s="63">
        <f t="shared" si="13"/>
        <v>1.3029999999999999</v>
      </c>
      <c r="U47" s="63">
        <v>7.7415555285534704E-2</v>
      </c>
      <c r="V47" s="63">
        <f t="shared" si="14"/>
        <v>7.6999999999999999E-2</v>
      </c>
      <c r="W47" s="47">
        <f>R47/AF47</f>
        <v>5.1359223300970873</v>
      </c>
      <c r="X47" s="63">
        <f t="shared" si="15"/>
        <v>5.1360000000000001</v>
      </c>
      <c r="Y47" s="305">
        <f t="shared" si="16"/>
        <v>1.3184720000000001</v>
      </c>
      <c r="Z47" s="63">
        <f t="shared" si="17"/>
        <v>1.3180000000000001</v>
      </c>
      <c r="AA47" s="63">
        <f>T47*Z47</f>
        <v>1.717354</v>
      </c>
      <c r="AB47" s="63">
        <f t="shared" si="18"/>
        <v>1.7170000000000001</v>
      </c>
      <c r="AC47" s="45">
        <f t="shared" si="10"/>
        <v>308.09551543389631</v>
      </c>
      <c r="AD47" s="59">
        <f t="shared" si="9"/>
        <v>308</v>
      </c>
      <c r="AE47" s="4"/>
      <c r="AF47" s="71">
        <v>103</v>
      </c>
      <c r="AG47" s="249">
        <v>0.13900000000000001</v>
      </c>
      <c r="AH47" s="3"/>
      <c r="AI47" s="3"/>
    </row>
    <row r="48" spans="1:35" x14ac:dyDescent="0.25">
      <c r="A48" s="300" t="s">
        <v>53</v>
      </c>
      <c r="B48" s="288">
        <f>SUM(B46:B47)</f>
        <v>5238</v>
      </c>
      <c r="C48" s="185"/>
      <c r="D48" s="185"/>
      <c r="E48" s="279">
        <f>SUM(E46:E47)</f>
        <v>2496</v>
      </c>
      <c r="F48" s="89"/>
      <c r="G48" s="89"/>
      <c r="H48" s="89"/>
      <c r="I48" s="89"/>
      <c r="J48" s="107">
        <f>(AG46*J46)+(AG47*J47)</f>
        <v>1.661165</v>
      </c>
      <c r="K48" s="106">
        <f>E48/J48</f>
        <v>1502.559950396258</v>
      </c>
      <c r="L48" s="29"/>
      <c r="M48" s="315">
        <f>SUM(M46:M47)</f>
        <v>5238</v>
      </c>
      <c r="N48" s="89"/>
      <c r="O48" s="89"/>
      <c r="P48" s="89"/>
      <c r="Q48" s="89"/>
      <c r="R48" s="316">
        <f>SUM(R46:R47)</f>
        <v>2757</v>
      </c>
      <c r="S48" s="89"/>
      <c r="T48" s="89"/>
      <c r="U48" s="89"/>
      <c r="V48" s="89"/>
      <c r="W48" s="89"/>
      <c r="X48" s="89"/>
      <c r="Y48" s="306"/>
      <c r="Z48" s="89"/>
      <c r="AA48" s="89">
        <f>(AG46*AB46)+(AG47*AB47)</f>
        <v>1.361407</v>
      </c>
      <c r="AB48" s="89">
        <f t="shared" si="18"/>
        <v>1.361</v>
      </c>
      <c r="AC48" s="318">
        <f t="shared" si="10"/>
        <v>2025.7163850110214</v>
      </c>
      <c r="AD48" s="91">
        <f t="shared" si="9"/>
        <v>2026</v>
      </c>
      <c r="AE48" s="4"/>
      <c r="AF48" s="188" t="s">
        <v>67</v>
      </c>
      <c r="AG48" s="189" t="s">
        <v>67</v>
      </c>
      <c r="AH48" s="3"/>
      <c r="AI48" s="3"/>
    </row>
    <row r="49" spans="1:35" x14ac:dyDescent="0.25">
      <c r="A49" s="299" t="s">
        <v>54</v>
      </c>
      <c r="B49" s="284">
        <v>2600</v>
      </c>
      <c r="C49" s="110">
        <v>7.0000000000000007E-2</v>
      </c>
      <c r="D49" s="110">
        <v>0.35</v>
      </c>
      <c r="E49" s="266">
        <v>680</v>
      </c>
      <c r="F49" s="79">
        <v>1</v>
      </c>
      <c r="G49" s="328">
        <v>0</v>
      </c>
      <c r="H49" s="79">
        <v>1</v>
      </c>
      <c r="I49" s="79">
        <v>1</v>
      </c>
      <c r="J49" s="79">
        <v>1</v>
      </c>
      <c r="K49" s="220">
        <v>846</v>
      </c>
      <c r="L49" s="29"/>
      <c r="M49" s="274">
        <v>2600</v>
      </c>
      <c r="N49" s="38">
        <v>2.2700000000000001E-2</v>
      </c>
      <c r="O49" s="38">
        <f t="shared" si="11"/>
        <v>2.3E-2</v>
      </c>
      <c r="P49" s="38">
        <v>0.29039999999999999</v>
      </c>
      <c r="Q49" s="38">
        <f t="shared" si="12"/>
        <v>0.28999999999999998</v>
      </c>
      <c r="R49" s="48">
        <v>738</v>
      </c>
      <c r="S49" s="65">
        <v>1</v>
      </c>
      <c r="T49" s="38">
        <f t="shared" si="13"/>
        <v>1</v>
      </c>
      <c r="U49" s="38">
        <v>0</v>
      </c>
      <c r="V49" s="39">
        <f t="shared" si="14"/>
        <v>0</v>
      </c>
      <c r="W49" s="38">
        <v>1</v>
      </c>
      <c r="X49" s="38">
        <f t="shared" si="15"/>
        <v>1</v>
      </c>
      <c r="Y49" s="64">
        <f t="shared" si="16"/>
        <v>1</v>
      </c>
      <c r="Z49" s="38">
        <f t="shared" si="17"/>
        <v>1</v>
      </c>
      <c r="AA49" s="38">
        <f>T49*Z49</f>
        <v>1</v>
      </c>
      <c r="AB49" s="38">
        <f t="shared" si="18"/>
        <v>1</v>
      </c>
      <c r="AC49" s="39">
        <f t="shared" si="10"/>
        <v>738</v>
      </c>
      <c r="AD49" s="56">
        <f t="shared" si="9"/>
        <v>738</v>
      </c>
      <c r="AE49" s="4"/>
      <c r="AF49" s="61" t="s">
        <v>67</v>
      </c>
      <c r="AG49" s="247">
        <v>0.85</v>
      </c>
      <c r="AH49" s="3"/>
      <c r="AI49" s="3"/>
    </row>
    <row r="50" spans="1:35" x14ac:dyDescent="0.25">
      <c r="A50" s="81" t="s">
        <v>55</v>
      </c>
      <c r="B50" s="285">
        <v>504</v>
      </c>
      <c r="C50" s="112">
        <v>5.0999999999999997E-2</v>
      </c>
      <c r="D50" s="112">
        <v>0.39</v>
      </c>
      <c r="E50" s="267">
        <v>144</v>
      </c>
      <c r="F50" s="38">
        <v>1</v>
      </c>
      <c r="G50" s="38">
        <v>1.9E-2</v>
      </c>
      <c r="H50" s="38">
        <v>15.5</v>
      </c>
      <c r="I50" s="38">
        <v>1.2</v>
      </c>
      <c r="J50" s="38">
        <v>1.2</v>
      </c>
      <c r="K50" s="56">
        <v>155</v>
      </c>
      <c r="L50" s="29"/>
      <c r="M50" s="274">
        <v>504</v>
      </c>
      <c r="N50" s="38">
        <v>7.1400000000000005E-2</v>
      </c>
      <c r="O50" s="38">
        <f t="shared" si="11"/>
        <v>7.0999999999999994E-2</v>
      </c>
      <c r="P50" s="38">
        <v>0.22220000000000001</v>
      </c>
      <c r="Q50" s="38">
        <f t="shared" si="12"/>
        <v>0.222</v>
      </c>
      <c r="R50" s="48">
        <v>104</v>
      </c>
      <c r="S50" s="65">
        <v>1</v>
      </c>
      <c r="T50" s="38">
        <f t="shared" si="13"/>
        <v>1</v>
      </c>
      <c r="U50" s="38">
        <v>0</v>
      </c>
      <c r="V50" s="38">
        <f t="shared" si="14"/>
        <v>0</v>
      </c>
      <c r="W50" s="37">
        <f>R50/AF50</f>
        <v>8.6666666666666661</v>
      </c>
      <c r="X50" s="38">
        <f t="shared" si="15"/>
        <v>8.6669999999999998</v>
      </c>
      <c r="Y50" s="64">
        <f t="shared" si="16"/>
        <v>1</v>
      </c>
      <c r="Z50" s="38">
        <f t="shared" si="17"/>
        <v>1</v>
      </c>
      <c r="AA50" s="38">
        <f>T50*Z50</f>
        <v>1</v>
      </c>
      <c r="AB50" s="38">
        <f t="shared" si="18"/>
        <v>1</v>
      </c>
      <c r="AC50" s="39">
        <f t="shared" si="10"/>
        <v>104</v>
      </c>
      <c r="AD50" s="56">
        <f t="shared" si="9"/>
        <v>104</v>
      </c>
      <c r="AE50" s="4"/>
      <c r="AF50" s="61">
        <v>12</v>
      </c>
      <c r="AG50" s="247">
        <v>0.15</v>
      </c>
      <c r="AH50" s="3"/>
      <c r="AI50" s="3"/>
    </row>
    <row r="51" spans="1:35" x14ac:dyDescent="0.25">
      <c r="A51" s="298" t="s">
        <v>56</v>
      </c>
      <c r="B51" s="254">
        <f>SUM(B49:B50)</f>
        <v>3104</v>
      </c>
      <c r="C51" s="126"/>
      <c r="D51" s="126"/>
      <c r="E51" s="127">
        <f>SUM(E49:E50)</f>
        <v>824</v>
      </c>
      <c r="F51" s="53"/>
      <c r="G51" s="53"/>
      <c r="H51" s="53"/>
      <c r="I51" s="53"/>
      <c r="J51" s="107">
        <f>(AG49*J49)+(AG50*J50)</f>
        <v>1.03</v>
      </c>
      <c r="K51" s="105">
        <f>E51/J51</f>
        <v>800</v>
      </c>
      <c r="L51" s="29"/>
      <c r="M51" s="262">
        <f>SUM(M49:M50)</f>
        <v>3104</v>
      </c>
      <c r="N51" s="38"/>
      <c r="O51" s="38"/>
      <c r="P51" s="38"/>
      <c r="Q51" s="38"/>
      <c r="R51" s="44">
        <f>SUM(R49:R50)</f>
        <v>842</v>
      </c>
      <c r="S51" s="38"/>
      <c r="T51" s="38"/>
      <c r="U51" s="38"/>
      <c r="V51" s="38"/>
      <c r="W51" s="38"/>
      <c r="X51" s="38"/>
      <c r="Y51" s="64"/>
      <c r="Z51" s="38"/>
      <c r="AA51" s="38">
        <f>(AG49*AB49)+(AG50*AB50)</f>
        <v>1</v>
      </c>
      <c r="AB51" s="38">
        <f t="shared" si="18"/>
        <v>1</v>
      </c>
      <c r="AC51" s="39">
        <f t="shared" si="10"/>
        <v>842</v>
      </c>
      <c r="AD51" s="56">
        <f t="shared" si="9"/>
        <v>842</v>
      </c>
      <c r="AE51" s="4"/>
      <c r="AF51" s="61" t="s">
        <v>67</v>
      </c>
      <c r="AG51" s="55" t="s">
        <v>67</v>
      </c>
      <c r="AH51" s="3"/>
      <c r="AI51" s="3"/>
    </row>
    <row r="52" spans="1:35" x14ac:dyDescent="0.25">
      <c r="A52" s="300" t="s">
        <v>32</v>
      </c>
      <c r="B52" s="286">
        <v>443</v>
      </c>
      <c r="C52" s="223">
        <v>5.8000000000000003E-2</v>
      </c>
      <c r="D52" s="223">
        <v>0.54800000000000004</v>
      </c>
      <c r="E52" s="280">
        <v>229</v>
      </c>
      <c r="F52" s="224">
        <v>1</v>
      </c>
      <c r="G52" s="329">
        <v>0</v>
      </c>
      <c r="H52" s="224">
        <v>1</v>
      </c>
      <c r="I52" s="224">
        <v>1</v>
      </c>
      <c r="J52" s="129">
        <v>1</v>
      </c>
      <c r="K52" s="231">
        <v>229</v>
      </c>
      <c r="L52" s="29"/>
      <c r="M52" s="312">
        <v>443</v>
      </c>
      <c r="N52" s="224">
        <v>2.9000000000000001E-2</v>
      </c>
      <c r="O52" s="224">
        <f t="shared" si="11"/>
        <v>2.9000000000000001E-2</v>
      </c>
      <c r="P52" s="224">
        <v>0.435</v>
      </c>
      <c r="Q52" s="224">
        <f t="shared" si="12"/>
        <v>0.435</v>
      </c>
      <c r="R52" s="313">
        <v>187</v>
      </c>
      <c r="S52" s="224">
        <v>1.0001720999999999</v>
      </c>
      <c r="T52" s="224">
        <f t="shared" si="13"/>
        <v>1</v>
      </c>
      <c r="U52" s="224">
        <v>0</v>
      </c>
      <c r="V52" s="329">
        <f t="shared" si="14"/>
        <v>0</v>
      </c>
      <c r="W52" s="224">
        <v>1</v>
      </c>
      <c r="X52" s="224">
        <f t="shared" si="15"/>
        <v>1</v>
      </c>
      <c r="Y52" s="314">
        <f t="shared" si="16"/>
        <v>1</v>
      </c>
      <c r="Z52" s="224">
        <f t="shared" si="17"/>
        <v>1</v>
      </c>
      <c r="AA52" s="224">
        <f>T52*Z52</f>
        <v>1</v>
      </c>
      <c r="AB52" s="224">
        <f t="shared" si="18"/>
        <v>1</v>
      </c>
      <c r="AC52" s="329">
        <f t="shared" si="10"/>
        <v>187</v>
      </c>
      <c r="AD52" s="225">
        <f t="shared" si="9"/>
        <v>187</v>
      </c>
      <c r="AE52" s="4"/>
      <c r="AF52" s="226" t="s">
        <v>67</v>
      </c>
      <c r="AG52" s="232">
        <v>0.152</v>
      </c>
      <c r="AH52" s="3"/>
      <c r="AI52" s="3"/>
    </row>
    <row r="53" spans="1:35" x14ac:dyDescent="0.25">
      <c r="A53" s="300" t="s">
        <v>33</v>
      </c>
      <c r="B53" s="287">
        <v>5425</v>
      </c>
      <c r="C53" s="114">
        <v>5.6000000000000001E-2</v>
      </c>
      <c r="D53" s="114">
        <v>0.50900000000000001</v>
      </c>
      <c r="E53" s="281">
        <v>2607</v>
      </c>
      <c r="F53" s="63">
        <v>1</v>
      </c>
      <c r="G53" s="63">
        <v>9.5000000000000001E-2</v>
      </c>
      <c r="H53" s="63">
        <v>12.012</v>
      </c>
      <c r="I53" s="63">
        <v>2.0459999999999998</v>
      </c>
      <c r="J53" s="63">
        <v>2.0459999999999998</v>
      </c>
      <c r="K53" s="66">
        <v>1271</v>
      </c>
      <c r="L53" s="29"/>
      <c r="M53" s="275">
        <v>5425</v>
      </c>
      <c r="N53" s="63">
        <v>3.6999999999999998E-2</v>
      </c>
      <c r="O53" s="63">
        <f t="shared" si="11"/>
        <v>3.6999999999999998E-2</v>
      </c>
      <c r="P53" s="63">
        <v>0.51300000000000001</v>
      </c>
      <c r="Q53" s="63">
        <f t="shared" si="12"/>
        <v>0.51300000000000001</v>
      </c>
      <c r="R53" s="49">
        <v>2678</v>
      </c>
      <c r="S53" s="63">
        <v>1.0012605999999999</v>
      </c>
      <c r="T53" s="63">
        <f t="shared" si="13"/>
        <v>1.0009999999999999</v>
      </c>
      <c r="U53" s="63">
        <v>0.115785339939651</v>
      </c>
      <c r="V53" s="63">
        <f t="shared" si="14"/>
        <v>0.11600000000000001</v>
      </c>
      <c r="W53" s="63">
        <f>R53/AF53</f>
        <v>12.341013824884792</v>
      </c>
      <c r="X53" s="63">
        <f t="shared" si="15"/>
        <v>12.340999999999999</v>
      </c>
      <c r="Y53" s="305">
        <f t="shared" si="16"/>
        <v>2.3155559999999999</v>
      </c>
      <c r="Z53" s="63">
        <f t="shared" si="17"/>
        <v>2.3159999999999998</v>
      </c>
      <c r="AA53" s="63">
        <f>T53*Z53</f>
        <v>2.3183159999999994</v>
      </c>
      <c r="AB53" s="63">
        <f t="shared" si="18"/>
        <v>2.3180000000000001</v>
      </c>
      <c r="AC53" s="45">
        <f t="shared" si="10"/>
        <v>1155.3062985332183</v>
      </c>
      <c r="AD53" s="59">
        <f t="shared" si="9"/>
        <v>1155</v>
      </c>
      <c r="AE53" s="4"/>
      <c r="AF53" s="60">
        <v>217</v>
      </c>
      <c r="AG53" s="57">
        <v>0.84799999999999998</v>
      </c>
      <c r="AH53" s="3"/>
      <c r="AI53" s="3"/>
    </row>
    <row r="54" spans="1:35" x14ac:dyDescent="0.25">
      <c r="A54" s="300" t="s">
        <v>34</v>
      </c>
      <c r="B54" s="259">
        <f>B52+B53</f>
        <v>5868</v>
      </c>
      <c r="C54" s="99"/>
      <c r="D54" s="99"/>
      <c r="E54" s="131">
        <f>E52+E53</f>
        <v>2836</v>
      </c>
      <c r="F54" s="89"/>
      <c r="G54" s="89"/>
      <c r="H54" s="89"/>
      <c r="I54" s="89"/>
      <c r="J54" s="89">
        <v>1.887</v>
      </c>
      <c r="K54" s="136">
        <v>1503</v>
      </c>
      <c r="L54" s="29"/>
      <c r="M54" s="278">
        <f>M52+M53</f>
        <v>5868</v>
      </c>
      <c r="N54" s="89"/>
      <c r="O54" s="89"/>
      <c r="P54" s="89"/>
      <c r="Q54" s="89"/>
      <c r="R54" s="318">
        <f>R52+R53</f>
        <v>2865</v>
      </c>
      <c r="S54" s="89"/>
      <c r="T54" s="89"/>
      <c r="U54" s="89"/>
      <c r="V54" s="89"/>
      <c r="W54" s="89"/>
      <c r="X54" s="89"/>
      <c r="Y54" s="306"/>
      <c r="Z54" s="89"/>
      <c r="AA54" s="89">
        <f>(AG52*AB52)+(AG53*AB53)</f>
        <v>2.117664</v>
      </c>
      <c r="AB54" s="89">
        <f t="shared" si="18"/>
        <v>2.1179999999999999</v>
      </c>
      <c r="AC54" s="318">
        <f t="shared" si="10"/>
        <v>1352.6912181303117</v>
      </c>
      <c r="AD54" s="91">
        <f t="shared" si="9"/>
        <v>1353</v>
      </c>
      <c r="AE54" s="4"/>
      <c r="AF54" s="86" t="s">
        <v>67</v>
      </c>
      <c r="AG54" s="92" t="s">
        <v>67</v>
      </c>
      <c r="AH54" s="3"/>
      <c r="AI54" s="3"/>
    </row>
    <row r="55" spans="1:35" x14ac:dyDescent="0.25">
      <c r="A55" s="359" t="s">
        <v>57</v>
      </c>
      <c r="B55" s="265">
        <f>300*14</f>
        <v>4200</v>
      </c>
      <c r="C55" s="174">
        <v>6.6000000000000003E-2</v>
      </c>
      <c r="D55" s="174">
        <v>0.3</v>
      </c>
      <c r="E55" s="270">
        <v>1172</v>
      </c>
      <c r="F55" s="176">
        <v>1.35</v>
      </c>
      <c r="G55" s="176">
        <v>2.9000000000000001E-2</v>
      </c>
      <c r="H55" s="176">
        <v>3.92</v>
      </c>
      <c r="I55" s="176">
        <v>1.085</v>
      </c>
      <c r="J55" s="176">
        <v>1.4650000000000001</v>
      </c>
      <c r="K55" s="233">
        <v>800</v>
      </c>
      <c r="L55" s="29"/>
      <c r="M55" s="274">
        <v>4200</v>
      </c>
      <c r="N55" s="43"/>
      <c r="O55" s="43"/>
      <c r="P55" s="43"/>
      <c r="Q55" s="43"/>
      <c r="R55" s="42"/>
      <c r="S55" s="43"/>
      <c r="T55" s="43"/>
      <c r="U55" s="43">
        <f>G55</f>
        <v>2.9000000000000001E-2</v>
      </c>
      <c r="V55" s="43">
        <f t="shared" si="14"/>
        <v>2.9000000000000001E-2</v>
      </c>
      <c r="W55" s="43">
        <f>R55/AF55</f>
        <v>0</v>
      </c>
      <c r="X55" s="43"/>
      <c r="Y55" s="43"/>
      <c r="Z55" s="43"/>
      <c r="AA55" s="43">
        <f>T55*Z55</f>
        <v>0</v>
      </c>
      <c r="AB55" s="43"/>
      <c r="AC55" s="42" t="e">
        <f t="shared" si="10"/>
        <v>#DIV/0!</v>
      </c>
      <c r="AD55" s="307" t="e">
        <f t="shared" si="9"/>
        <v>#DIV/0!</v>
      </c>
      <c r="AE55" s="4"/>
      <c r="AF55" s="61">
        <v>300</v>
      </c>
      <c r="AG55" s="55" t="s">
        <v>67</v>
      </c>
      <c r="AH55" s="3"/>
      <c r="AI55" s="3"/>
    </row>
    <row r="56" spans="1:35" x14ac:dyDescent="0.25">
      <c r="A56" s="358" t="s">
        <v>58</v>
      </c>
      <c r="B56" s="264">
        <v>2748</v>
      </c>
      <c r="C56" s="193">
        <v>2.1000000000000001E-2</v>
      </c>
      <c r="D56" s="193">
        <v>0.6</v>
      </c>
      <c r="E56" s="168">
        <v>1445</v>
      </c>
      <c r="F56" s="219">
        <v>1.246</v>
      </c>
      <c r="G56" s="219">
        <v>0.17799999999999999</v>
      </c>
      <c r="H56" s="219">
        <v>3.524</v>
      </c>
      <c r="I56" s="219">
        <v>1.4490000000000001</v>
      </c>
      <c r="J56" s="219">
        <v>1.806</v>
      </c>
      <c r="K56" s="169">
        <v>800</v>
      </c>
      <c r="L56" s="29"/>
      <c r="M56" s="309">
        <v>2747</v>
      </c>
      <c r="N56" s="219">
        <v>0.09</v>
      </c>
      <c r="O56" s="219">
        <f t="shared" si="11"/>
        <v>0.09</v>
      </c>
      <c r="P56" s="219">
        <v>0.64880000000000004</v>
      </c>
      <c r="Q56" s="219">
        <f t="shared" si="12"/>
        <v>0.64900000000000002</v>
      </c>
      <c r="R56" s="317">
        <v>1622</v>
      </c>
      <c r="S56" s="194">
        <v>1.0136955999999999</v>
      </c>
      <c r="T56" s="219">
        <f t="shared" si="13"/>
        <v>1.014</v>
      </c>
      <c r="U56" s="219">
        <f>G56</f>
        <v>0.17799999999999999</v>
      </c>
      <c r="V56" s="219">
        <f t="shared" si="14"/>
        <v>0.17799999999999999</v>
      </c>
      <c r="W56" s="194">
        <f>R56/AF56</f>
        <v>3.5414847161572052</v>
      </c>
      <c r="X56" s="219">
        <f t="shared" si="15"/>
        <v>3.5409999999999999</v>
      </c>
      <c r="Y56" s="310">
        <f t="shared" si="16"/>
        <v>1.4522979999999999</v>
      </c>
      <c r="Z56" s="219">
        <f t="shared" si="17"/>
        <v>1.452</v>
      </c>
      <c r="AA56" s="219">
        <f>T56*Z56</f>
        <v>1.4723280000000001</v>
      </c>
      <c r="AB56" s="219">
        <f t="shared" si="18"/>
        <v>1.472</v>
      </c>
      <c r="AC56" s="319">
        <f t="shared" si="10"/>
        <v>1101.9021739130435</v>
      </c>
      <c r="AD56" s="311">
        <f t="shared" si="9"/>
        <v>1102</v>
      </c>
      <c r="AE56" s="4"/>
      <c r="AF56" s="196">
        <v>458</v>
      </c>
      <c r="AG56" s="234" t="s">
        <v>67</v>
      </c>
      <c r="AH56" s="3"/>
      <c r="AI56" s="3"/>
    </row>
    <row r="57" spans="1:35" x14ac:dyDescent="0.25">
      <c r="A57" s="299" t="s">
        <v>59</v>
      </c>
      <c r="B57" s="284">
        <v>1505</v>
      </c>
      <c r="C57" s="110">
        <v>8.5000000000000006E-2</v>
      </c>
      <c r="D57" s="110">
        <v>0.4</v>
      </c>
      <c r="E57" s="269">
        <v>549</v>
      </c>
      <c r="F57" s="79">
        <v>1.002</v>
      </c>
      <c r="G57" s="328">
        <v>0</v>
      </c>
      <c r="H57" s="79">
        <v>1</v>
      </c>
      <c r="I57" s="133">
        <v>1</v>
      </c>
      <c r="J57" s="79">
        <v>1.002</v>
      </c>
      <c r="K57" s="271">
        <v>548</v>
      </c>
      <c r="L57" s="29"/>
      <c r="M57" s="274">
        <v>1505</v>
      </c>
      <c r="N57" s="38">
        <v>0.113</v>
      </c>
      <c r="O57" s="38">
        <f t="shared" si="11"/>
        <v>0.113</v>
      </c>
      <c r="P57" s="38">
        <v>0.34460000000000002</v>
      </c>
      <c r="Q57" s="38">
        <f t="shared" si="12"/>
        <v>0.34499999999999997</v>
      </c>
      <c r="R57" s="48">
        <v>460</v>
      </c>
      <c r="S57" s="133">
        <v>1.0007751</v>
      </c>
      <c r="T57" s="38">
        <f t="shared" si="13"/>
        <v>1.0009999999999999</v>
      </c>
      <c r="U57" s="38">
        <v>0</v>
      </c>
      <c r="V57" s="39">
        <f t="shared" si="14"/>
        <v>0</v>
      </c>
      <c r="W57" s="38">
        <v>1</v>
      </c>
      <c r="X57" s="38">
        <f t="shared" si="15"/>
        <v>1</v>
      </c>
      <c r="Y57" s="64">
        <f t="shared" si="16"/>
        <v>1</v>
      </c>
      <c r="Z57" s="38">
        <f t="shared" si="17"/>
        <v>1</v>
      </c>
      <c r="AA57" s="38">
        <f>T57*Z57</f>
        <v>1.0009999999999999</v>
      </c>
      <c r="AB57" s="38">
        <f t="shared" si="18"/>
        <v>1.0009999999999999</v>
      </c>
      <c r="AC57" s="39">
        <f t="shared" si="10"/>
        <v>459.54045954045961</v>
      </c>
      <c r="AD57" s="56">
        <f t="shared" si="9"/>
        <v>460</v>
      </c>
      <c r="AE57" s="4"/>
      <c r="AF57" s="61" t="s">
        <v>67</v>
      </c>
      <c r="AG57" s="247">
        <v>0.3654</v>
      </c>
      <c r="AH57" s="3"/>
      <c r="AI57" s="3"/>
    </row>
    <row r="58" spans="1:35" x14ac:dyDescent="0.25">
      <c r="A58" s="81" t="s">
        <v>60</v>
      </c>
      <c r="B58" s="285">
        <v>2292</v>
      </c>
      <c r="C58" s="112">
        <v>8.5000000000000006E-2</v>
      </c>
      <c r="D58" s="112">
        <v>0.55000000000000004</v>
      </c>
      <c r="E58" s="44">
        <v>1150</v>
      </c>
      <c r="F58" s="38">
        <v>1.0049999999999999</v>
      </c>
      <c r="G58" s="38">
        <v>0.1</v>
      </c>
      <c r="H58" s="38">
        <v>3.02</v>
      </c>
      <c r="I58" s="38">
        <v>1.202</v>
      </c>
      <c r="J58" s="38">
        <v>1.208</v>
      </c>
      <c r="K58" s="58">
        <v>952</v>
      </c>
      <c r="L58" s="29"/>
      <c r="M58" s="274">
        <v>2292</v>
      </c>
      <c r="N58" s="38">
        <v>0.1012</v>
      </c>
      <c r="O58" s="38">
        <f t="shared" si="11"/>
        <v>0.10100000000000001</v>
      </c>
      <c r="P58" s="38">
        <v>0.47670000000000001</v>
      </c>
      <c r="Q58" s="38">
        <f t="shared" si="12"/>
        <v>0.47699999999999998</v>
      </c>
      <c r="R58" s="48">
        <v>980</v>
      </c>
      <c r="S58" s="133">
        <v>1.0035753000000001</v>
      </c>
      <c r="T58" s="38">
        <f t="shared" si="13"/>
        <v>1.004</v>
      </c>
      <c r="U58" s="38">
        <v>8.7713180764236898E-2</v>
      </c>
      <c r="V58" s="38">
        <f t="shared" si="14"/>
        <v>8.7999999999999995E-2</v>
      </c>
      <c r="W58" s="37">
        <f>R58/AF58</f>
        <v>2.5654450261780104</v>
      </c>
      <c r="X58" s="38">
        <f t="shared" si="15"/>
        <v>2.5649999999999999</v>
      </c>
      <c r="Y58" s="64">
        <f t="shared" si="16"/>
        <v>1.1377200000000001</v>
      </c>
      <c r="Z58" s="38">
        <f t="shared" si="17"/>
        <v>1.1379999999999999</v>
      </c>
      <c r="AA58" s="38">
        <f>T58*Z58</f>
        <v>1.142552</v>
      </c>
      <c r="AB58" s="38">
        <f t="shared" si="18"/>
        <v>1.143</v>
      </c>
      <c r="AC58" s="39">
        <f t="shared" si="10"/>
        <v>857.39282589676293</v>
      </c>
      <c r="AD58" s="56">
        <f t="shared" si="9"/>
        <v>857</v>
      </c>
      <c r="AE58" s="4"/>
      <c r="AF58" s="61">
        <v>382</v>
      </c>
      <c r="AG58" s="247">
        <v>0.63449999999999995</v>
      </c>
      <c r="AH58" s="3"/>
      <c r="AI58" s="3"/>
    </row>
    <row r="59" spans="1:35" x14ac:dyDescent="0.25">
      <c r="A59" s="298" t="s">
        <v>61</v>
      </c>
      <c r="B59" s="254">
        <f>SUM(B57:B58)</f>
        <v>3797</v>
      </c>
      <c r="C59" s="126"/>
      <c r="D59" s="126"/>
      <c r="E59" s="127">
        <f>SUM(E57:E58)</f>
        <v>1699</v>
      </c>
      <c r="F59" s="53"/>
      <c r="G59" s="53"/>
      <c r="H59" s="53"/>
      <c r="I59" s="53"/>
      <c r="J59" s="107">
        <f>(AG57*J57)+(AG58*J58)</f>
        <v>1.1326068</v>
      </c>
      <c r="K59" s="105">
        <f>E59/J59</f>
        <v>1500.0792861211851</v>
      </c>
      <c r="L59" s="29"/>
      <c r="M59" s="262">
        <f>SUM(M57:M58)</f>
        <v>3797</v>
      </c>
      <c r="N59" s="38"/>
      <c r="O59" s="38"/>
      <c r="P59" s="38"/>
      <c r="Q59" s="38"/>
      <c r="R59" s="44">
        <f>SUM(R57:R58)</f>
        <v>1440</v>
      </c>
      <c r="S59" s="38"/>
      <c r="T59" s="38"/>
      <c r="U59" s="38"/>
      <c r="V59" s="38"/>
      <c r="W59" s="38"/>
      <c r="X59" s="38"/>
      <c r="Y59" s="64"/>
      <c r="Z59" s="38"/>
      <c r="AA59" s="38">
        <f>(AG57*AB57)+(AG58*AB58)</f>
        <v>1.0909989</v>
      </c>
      <c r="AB59" s="38">
        <f t="shared" si="18"/>
        <v>1.091</v>
      </c>
      <c r="AC59" s="39">
        <f t="shared" si="10"/>
        <v>1319.8900091659029</v>
      </c>
      <c r="AD59" s="56">
        <f t="shared" si="9"/>
        <v>1320</v>
      </c>
      <c r="AE59" s="4"/>
      <c r="AF59" s="61" t="s">
        <v>67</v>
      </c>
      <c r="AG59" s="55" t="s">
        <v>67</v>
      </c>
      <c r="AH59" s="3"/>
      <c r="AI59" s="3"/>
    </row>
    <row r="60" spans="1:35" x14ac:dyDescent="0.25">
      <c r="A60" s="300" t="s">
        <v>72</v>
      </c>
      <c r="B60" s="286">
        <f>127*15</f>
        <v>1905</v>
      </c>
      <c r="C60" s="223">
        <v>0.31</v>
      </c>
      <c r="D60" s="223">
        <v>0.5</v>
      </c>
      <c r="E60" s="282">
        <v>913</v>
      </c>
      <c r="F60" s="224">
        <v>1.2010000000000001</v>
      </c>
      <c r="G60" s="224">
        <v>3.1E-2</v>
      </c>
      <c r="H60" s="224">
        <v>4.5659999999999998</v>
      </c>
      <c r="I60" s="224">
        <v>1.111</v>
      </c>
      <c r="J60" s="224">
        <v>1.3340000000000001</v>
      </c>
      <c r="K60" s="231">
        <v>485</v>
      </c>
      <c r="L60" s="29"/>
      <c r="M60" s="312">
        <v>1905</v>
      </c>
      <c r="N60" s="224">
        <v>0.27029999999999998</v>
      </c>
      <c r="O60" s="224">
        <f t="shared" si="11"/>
        <v>0.27</v>
      </c>
      <c r="P60" s="224">
        <v>0.44750000000000001</v>
      </c>
      <c r="Q60" s="224">
        <f t="shared" si="12"/>
        <v>0.44800000000000001</v>
      </c>
      <c r="R60" s="313">
        <v>622</v>
      </c>
      <c r="S60" s="227">
        <v>1.2137861999999999</v>
      </c>
      <c r="T60" s="224">
        <f t="shared" si="13"/>
        <v>1.214</v>
      </c>
      <c r="U60" s="224">
        <v>6.4172015448502207E-2</v>
      </c>
      <c r="V60" s="224">
        <f t="shared" si="14"/>
        <v>6.4000000000000001E-2</v>
      </c>
      <c r="W60" s="227">
        <f>R60/AF60</f>
        <v>4.8976377952755907</v>
      </c>
      <c r="X60" s="224">
        <f t="shared" si="15"/>
        <v>4.8979999999999997</v>
      </c>
      <c r="Y60" s="314">
        <f t="shared" si="16"/>
        <v>1.2494719999999999</v>
      </c>
      <c r="Z60" s="224">
        <f t="shared" si="17"/>
        <v>1.2490000000000001</v>
      </c>
      <c r="AA60" s="224">
        <f>T60*Z60</f>
        <v>1.516286</v>
      </c>
      <c r="AB60" s="224">
        <f t="shared" si="18"/>
        <v>1.516</v>
      </c>
      <c r="AC60" s="329">
        <f t="shared" si="10"/>
        <v>410.29023746701847</v>
      </c>
      <c r="AD60" s="225">
        <f t="shared" si="9"/>
        <v>410</v>
      </c>
      <c r="AE60" s="4"/>
      <c r="AF60" s="226">
        <v>127</v>
      </c>
      <c r="AG60" s="232">
        <v>0.45600000000000002</v>
      </c>
      <c r="AH60" s="3"/>
      <c r="AI60" s="3"/>
    </row>
    <row r="61" spans="1:35" x14ac:dyDescent="0.25">
      <c r="A61" s="300" t="s">
        <v>62</v>
      </c>
      <c r="B61" s="287">
        <v>2200</v>
      </c>
      <c r="C61" s="114">
        <v>0.21</v>
      </c>
      <c r="D61" s="114">
        <v>0.4</v>
      </c>
      <c r="E61" s="85">
        <v>982</v>
      </c>
      <c r="F61" s="63">
        <v>1.2030000000000001</v>
      </c>
      <c r="G61" s="45">
        <v>0</v>
      </c>
      <c r="H61" s="63">
        <v>1</v>
      </c>
      <c r="I61" s="63">
        <v>1</v>
      </c>
      <c r="J61" s="63">
        <v>1.2030000000000001</v>
      </c>
      <c r="K61" s="66">
        <v>578</v>
      </c>
      <c r="L61" s="29"/>
      <c r="M61" s="348">
        <v>2202</v>
      </c>
      <c r="N61" s="63">
        <v>0.15939999999999999</v>
      </c>
      <c r="O61" s="63">
        <f t="shared" si="11"/>
        <v>0.159</v>
      </c>
      <c r="P61" s="63">
        <v>0.40570000000000001</v>
      </c>
      <c r="Q61" s="63">
        <f t="shared" si="12"/>
        <v>0.40600000000000003</v>
      </c>
      <c r="R61" s="49">
        <v>751</v>
      </c>
      <c r="S61" s="47">
        <v>1.1984066</v>
      </c>
      <c r="T61" s="63">
        <f t="shared" si="13"/>
        <v>1.198</v>
      </c>
      <c r="U61" s="63">
        <v>0</v>
      </c>
      <c r="V61" s="45">
        <f t="shared" si="14"/>
        <v>0</v>
      </c>
      <c r="W61" s="63">
        <v>1</v>
      </c>
      <c r="X61" s="63">
        <f t="shared" si="15"/>
        <v>1</v>
      </c>
      <c r="Y61" s="305">
        <f t="shared" si="16"/>
        <v>1</v>
      </c>
      <c r="Z61" s="63">
        <f t="shared" si="17"/>
        <v>1</v>
      </c>
      <c r="AA61" s="63">
        <f>T61*Z61</f>
        <v>1.198</v>
      </c>
      <c r="AB61" s="63">
        <f t="shared" si="18"/>
        <v>1.198</v>
      </c>
      <c r="AC61" s="45">
        <f t="shared" si="10"/>
        <v>626.87813021702846</v>
      </c>
      <c r="AD61" s="59">
        <f t="shared" si="9"/>
        <v>627</v>
      </c>
      <c r="AE61" s="4"/>
      <c r="AF61" s="60" t="s">
        <v>67</v>
      </c>
      <c r="AG61" s="57">
        <v>0.54400000000000004</v>
      </c>
      <c r="AH61" s="3"/>
      <c r="AI61" s="3"/>
    </row>
    <row r="62" spans="1:35" x14ac:dyDescent="0.25">
      <c r="A62" s="300" t="s">
        <v>73</v>
      </c>
      <c r="B62" s="288">
        <f>SUM(B60:B61)</f>
        <v>4105</v>
      </c>
      <c r="C62" s="118"/>
      <c r="D62" s="118"/>
      <c r="E62" s="283">
        <v>1910</v>
      </c>
      <c r="F62" s="89"/>
      <c r="G62" s="89"/>
      <c r="H62" s="89"/>
      <c r="I62" s="89"/>
      <c r="J62" s="89">
        <v>1.2629999999999999</v>
      </c>
      <c r="K62" s="105">
        <f>E62/J62</f>
        <v>1512.2723673792559</v>
      </c>
      <c r="L62" s="29"/>
      <c r="M62" s="315">
        <f>SUM(M60:M61)</f>
        <v>4107</v>
      </c>
      <c r="N62" s="89"/>
      <c r="O62" s="89"/>
      <c r="P62" s="89"/>
      <c r="Q62" s="89"/>
      <c r="R62" s="316">
        <f>SUM(R60:R61)</f>
        <v>1373</v>
      </c>
      <c r="S62" s="89"/>
      <c r="T62" s="89"/>
      <c r="U62" s="89"/>
      <c r="V62" s="89"/>
      <c r="W62" s="89"/>
      <c r="X62" s="89"/>
      <c r="Y62" s="306"/>
      <c r="Z62" s="89"/>
      <c r="AA62" s="89">
        <f>(AG60*AB60)+(AG61*AB61)</f>
        <v>1.3430080000000002</v>
      </c>
      <c r="AB62" s="89">
        <f t="shared" si="18"/>
        <v>1.343</v>
      </c>
      <c r="AC62" s="318">
        <f t="shared" si="10"/>
        <v>1022.3380491437082</v>
      </c>
      <c r="AD62" s="91">
        <f t="shared" si="9"/>
        <v>1022</v>
      </c>
      <c r="AE62" s="4"/>
      <c r="AF62" s="86" t="s">
        <v>67</v>
      </c>
      <c r="AG62" s="92" t="s">
        <v>67</v>
      </c>
      <c r="AH62" s="3"/>
      <c r="AI62" s="3"/>
    </row>
    <row r="63" spans="1:35" x14ac:dyDescent="0.25">
      <c r="A63" s="342" t="s">
        <v>63</v>
      </c>
      <c r="B63" s="265">
        <v>3795</v>
      </c>
      <c r="C63" s="174">
        <v>0.05</v>
      </c>
      <c r="D63" s="174">
        <v>0.62</v>
      </c>
      <c r="E63" s="270">
        <v>2234</v>
      </c>
      <c r="F63" s="176">
        <v>1.278</v>
      </c>
      <c r="G63" s="176">
        <v>8.5000000000000006E-2</v>
      </c>
      <c r="H63" s="176">
        <v>2.9449999999999998</v>
      </c>
      <c r="I63" s="176">
        <v>1.165</v>
      </c>
      <c r="J63" s="176">
        <v>1.4890000000000001</v>
      </c>
      <c r="K63" s="233">
        <v>1500</v>
      </c>
      <c r="L63" s="29"/>
      <c r="M63" s="274">
        <v>3795</v>
      </c>
      <c r="N63" s="38">
        <v>5.9299999999999999E-2</v>
      </c>
      <c r="O63" s="38">
        <f t="shared" si="11"/>
        <v>5.8999999999999997E-2</v>
      </c>
      <c r="P63" s="38">
        <v>0.43780000000000002</v>
      </c>
      <c r="Q63" s="38">
        <f t="shared" si="12"/>
        <v>0.438</v>
      </c>
      <c r="R63" s="39">
        <v>1563</v>
      </c>
      <c r="S63" s="133">
        <v>1.321744</v>
      </c>
      <c r="T63" s="38">
        <f t="shared" si="13"/>
        <v>1.3220000000000001</v>
      </c>
      <c r="U63" s="38">
        <v>9.73684087105183E-2</v>
      </c>
      <c r="V63" s="38">
        <f t="shared" si="14"/>
        <v>9.7000000000000003E-2</v>
      </c>
      <c r="W63" s="38">
        <f>R63/AF63</f>
        <v>2.0592885375494072</v>
      </c>
      <c r="X63" s="38">
        <f t="shared" si="15"/>
        <v>2.0590000000000002</v>
      </c>
      <c r="Y63" s="64">
        <f t="shared" si="16"/>
        <v>1.1027230000000001</v>
      </c>
      <c r="Z63" s="38">
        <f t="shared" si="17"/>
        <v>1.103</v>
      </c>
      <c r="AA63" s="38">
        <f>T63*Z63</f>
        <v>1.4581660000000001</v>
      </c>
      <c r="AB63" s="38">
        <f t="shared" si="18"/>
        <v>1.458</v>
      </c>
      <c r="AC63" s="39">
        <f t="shared" si="10"/>
        <v>1072.0164609053497</v>
      </c>
      <c r="AD63" s="56">
        <f t="shared" si="9"/>
        <v>1072</v>
      </c>
      <c r="AE63" s="4"/>
      <c r="AF63" s="61">
        <v>759</v>
      </c>
      <c r="AG63" s="55" t="s">
        <v>67</v>
      </c>
      <c r="AH63" s="3"/>
      <c r="AI63" s="3"/>
    </row>
    <row r="64" spans="1:35" x14ac:dyDescent="0.25">
      <c r="A64" s="304" t="s">
        <v>64</v>
      </c>
      <c r="B64" s="289">
        <v>5357</v>
      </c>
      <c r="C64" s="118">
        <v>6.9000000000000006E-2</v>
      </c>
      <c r="D64" s="118">
        <v>0.35</v>
      </c>
      <c r="E64" s="119">
        <v>1745</v>
      </c>
      <c r="F64" s="89">
        <v>1</v>
      </c>
      <c r="G64" s="318">
        <v>0</v>
      </c>
      <c r="H64" s="89">
        <v>1</v>
      </c>
      <c r="I64" s="89">
        <v>1</v>
      </c>
      <c r="J64" s="89">
        <v>1</v>
      </c>
      <c r="K64" s="90">
        <v>1745</v>
      </c>
      <c r="L64" s="29"/>
      <c r="M64" s="309">
        <v>5287</v>
      </c>
      <c r="N64" s="219">
        <v>8.5999999999999993E-2</v>
      </c>
      <c r="O64" s="219">
        <f t="shared" si="11"/>
        <v>8.5999999999999993E-2</v>
      </c>
      <c r="P64" s="219">
        <v>0.25469999999999998</v>
      </c>
      <c r="Q64" s="219">
        <f t="shared" si="12"/>
        <v>0.255</v>
      </c>
      <c r="R64" s="208">
        <v>1230</v>
      </c>
      <c r="S64" s="219">
        <v>1.0000031</v>
      </c>
      <c r="T64" s="219">
        <f t="shared" si="13"/>
        <v>1</v>
      </c>
      <c r="U64" s="219">
        <v>0</v>
      </c>
      <c r="V64" s="319">
        <f t="shared" si="14"/>
        <v>0</v>
      </c>
      <c r="W64" s="219">
        <v>1</v>
      </c>
      <c r="X64" s="219">
        <f t="shared" si="15"/>
        <v>1</v>
      </c>
      <c r="Y64" s="310">
        <f t="shared" si="16"/>
        <v>1</v>
      </c>
      <c r="Z64" s="219">
        <f t="shared" si="17"/>
        <v>1</v>
      </c>
      <c r="AA64" s="219">
        <f>T64*Z64</f>
        <v>1</v>
      </c>
      <c r="AB64" s="219">
        <f t="shared" si="18"/>
        <v>1</v>
      </c>
      <c r="AC64" s="319">
        <f t="shared" si="10"/>
        <v>1230</v>
      </c>
      <c r="AD64" s="311">
        <f t="shared" si="9"/>
        <v>1230</v>
      </c>
      <c r="AE64" s="4"/>
      <c r="AF64" s="196" t="s">
        <v>67</v>
      </c>
      <c r="AG64" s="234" t="s">
        <v>67</v>
      </c>
      <c r="AH64" s="3"/>
      <c r="AI64" s="3"/>
    </row>
    <row r="65" spans="1:30" x14ac:dyDescent="0.25">
      <c r="N65" s="8"/>
      <c r="O65" s="8"/>
      <c r="P65" s="8"/>
      <c r="Q65" s="8"/>
      <c r="Y65" s="8"/>
      <c r="Z65" s="8"/>
    </row>
    <row r="66" spans="1:30" x14ac:dyDescent="0.25">
      <c r="A66" s="1" t="s">
        <v>39</v>
      </c>
      <c r="Y66" s="8"/>
      <c r="Z66" s="8"/>
    </row>
    <row r="67" spans="1:30" x14ac:dyDescent="0.25">
      <c r="Y67" s="8"/>
      <c r="Z67" s="8"/>
    </row>
    <row r="68" spans="1:30" x14ac:dyDescent="0.25">
      <c r="A68" t="s">
        <v>66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2"/>
      <c r="Z68" s="22"/>
      <c r="AA68" s="2"/>
      <c r="AB68" s="2"/>
      <c r="AC68" s="2"/>
      <c r="AD68" s="2"/>
    </row>
    <row r="69" spans="1:30" x14ac:dyDescent="0.25">
      <c r="A69" t="s">
        <v>36</v>
      </c>
      <c r="C69" s="8"/>
      <c r="D69" s="8"/>
      <c r="F69" s="8"/>
      <c r="G69" s="8"/>
      <c r="H69" s="8"/>
      <c r="I69" s="8"/>
      <c r="J69" s="8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9"/>
      <c r="Z69" s="9"/>
      <c r="AA69" s="9"/>
      <c r="AB69" s="9"/>
      <c r="AC69" s="10"/>
      <c r="AD69" s="10"/>
    </row>
    <row r="70" spans="1:30" x14ac:dyDescent="0.25">
      <c r="A70" t="s">
        <v>41</v>
      </c>
      <c r="C70" s="8"/>
      <c r="D70" s="8"/>
      <c r="F70" s="8"/>
      <c r="G70" s="8"/>
      <c r="H70" s="8"/>
      <c r="I70" s="8"/>
      <c r="J70" s="8"/>
      <c r="M70" s="21"/>
      <c r="N70" s="23"/>
      <c r="O70" s="23"/>
      <c r="P70" s="2"/>
      <c r="Q70" s="2"/>
      <c r="R70" s="2"/>
      <c r="S70" s="22"/>
      <c r="T70" s="22"/>
      <c r="U70" s="22"/>
      <c r="V70" s="22"/>
      <c r="W70" s="22"/>
      <c r="X70" s="22"/>
      <c r="Y70" s="9"/>
      <c r="Z70" s="9"/>
      <c r="AA70" s="9"/>
      <c r="AB70" s="9"/>
      <c r="AC70" s="10"/>
      <c r="AD70" s="10"/>
    </row>
    <row r="71" spans="1:30" x14ac:dyDescent="0.25">
      <c r="A71" t="s">
        <v>78</v>
      </c>
    </row>
    <row r="73" spans="1:30" x14ac:dyDescent="0.25">
      <c r="AA73" s="63"/>
      <c r="AB73" s="63"/>
    </row>
  </sheetData>
  <mergeCells count="2">
    <mergeCell ref="B3:K3"/>
    <mergeCell ref="M3:AD3"/>
  </mergeCells>
  <pageMargins left="0.7" right="0.7" top="0.75" bottom="0.75" header="0.3" footer="0.3"/>
  <pageSetup paperSize="9" orientation="portrait" r:id="rId1"/>
  <ignoredErrors>
    <ignoredError sqref="M18 M13 M25 M31" formulaRange="1"/>
    <ignoredError sqref="R18 R21 R25 R3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BAA1-5D26-4B28-9A6B-82948C6616A3}">
  <dimension ref="A1:AG66"/>
  <sheetViews>
    <sheetView zoomScaleNormal="100" workbookViewId="0">
      <pane ySplit="3" topLeftCell="A10" activePane="bottomLeft" state="frozen"/>
      <selection pane="bottomLeft" activeCell="AG20" sqref="AG20"/>
    </sheetView>
  </sheetViews>
  <sheetFormatPr defaultRowHeight="15" x14ac:dyDescent="0.25"/>
  <cols>
    <col min="1" max="1" width="20.140625" customWidth="1"/>
    <col min="2" max="8" width="8.140625" customWidth="1"/>
    <col min="9" max="9" width="8.5703125" bestFit="1" customWidth="1"/>
    <col min="10" max="10" width="8.140625" customWidth="1"/>
    <col min="11" max="11" width="12" bestFit="1" customWidth="1"/>
    <col min="12" max="12" width="4.140625" customWidth="1"/>
    <col min="13" max="13" width="10.85546875" bestFit="1" customWidth="1"/>
    <col min="14" max="14" width="16" bestFit="1" customWidth="1"/>
    <col min="15" max="15" width="3.5703125" customWidth="1"/>
    <col min="16" max="16" width="13.7109375" bestFit="1" customWidth="1"/>
    <col min="26" max="26" width="5.7109375" customWidth="1"/>
    <col min="32" max="32" width="10.28515625" bestFit="1" customWidth="1"/>
    <col min="33" max="33" width="10" bestFit="1" customWidth="1"/>
  </cols>
  <sheetData>
    <row r="1" spans="1:33" ht="15.75" thickBot="1" x14ac:dyDescent="0.3"/>
    <row r="2" spans="1:33" ht="15.75" thickBot="1" x14ac:dyDescent="0.3">
      <c r="B2" s="364" t="s">
        <v>80</v>
      </c>
      <c r="C2" s="365"/>
      <c r="D2" s="365"/>
      <c r="E2" s="365"/>
      <c r="F2" s="365"/>
      <c r="G2" s="365"/>
      <c r="H2" s="365"/>
      <c r="I2" s="365"/>
      <c r="J2" s="365"/>
      <c r="K2" s="366"/>
      <c r="P2" s="364" t="s">
        <v>81</v>
      </c>
      <c r="Q2" s="365"/>
      <c r="R2" s="365"/>
      <c r="S2" s="365"/>
      <c r="T2" s="365"/>
      <c r="U2" s="365"/>
      <c r="V2" s="365"/>
      <c r="W2" s="365"/>
      <c r="X2" s="365"/>
      <c r="Y2" s="366"/>
      <c r="AA2" s="364" t="s">
        <v>79</v>
      </c>
      <c r="AB2" s="365"/>
      <c r="AC2" s="365"/>
      <c r="AD2" s="365"/>
      <c r="AE2" s="365"/>
      <c r="AF2" s="366"/>
      <c r="AG2" s="1" t="s">
        <v>82</v>
      </c>
    </row>
    <row r="3" spans="1:33" x14ac:dyDescent="0.25">
      <c r="B3" s="31" t="s">
        <v>16</v>
      </c>
      <c r="C3" s="32" t="s">
        <v>17</v>
      </c>
      <c r="D3" s="32" t="s">
        <v>18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4" t="s">
        <v>9</v>
      </c>
      <c r="L3" s="3"/>
      <c r="M3" s="68" t="s">
        <v>71</v>
      </c>
      <c r="N3" s="69" t="s">
        <v>77</v>
      </c>
      <c r="O3" s="3"/>
      <c r="P3" s="31" t="s">
        <v>16</v>
      </c>
      <c r="Q3" s="32" t="s">
        <v>17</v>
      </c>
      <c r="R3" s="32" t="s">
        <v>18</v>
      </c>
      <c r="S3" s="33" t="s">
        <v>3</v>
      </c>
      <c r="T3" s="33" t="s">
        <v>4</v>
      </c>
      <c r="U3" s="33" t="s">
        <v>5</v>
      </c>
      <c r="V3" s="33" t="s">
        <v>6</v>
      </c>
      <c r="W3" s="33" t="s">
        <v>7</v>
      </c>
      <c r="X3" s="33" t="s">
        <v>8</v>
      </c>
      <c r="Y3" s="34" t="s">
        <v>9</v>
      </c>
      <c r="AA3" s="31" t="s">
        <v>16</v>
      </c>
      <c r="AB3" s="33" t="s">
        <v>3</v>
      </c>
      <c r="AC3" s="33" t="s">
        <v>6</v>
      </c>
      <c r="AD3" s="33" t="s">
        <v>7</v>
      </c>
      <c r="AE3" s="33" t="s">
        <v>8</v>
      </c>
      <c r="AF3" s="34" t="s">
        <v>9</v>
      </c>
    </row>
    <row r="4" spans="1:33" x14ac:dyDescent="0.25">
      <c r="A4" s="367" t="s">
        <v>0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205"/>
      <c r="M4" s="143"/>
      <c r="N4" s="143"/>
      <c r="O4" s="205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215"/>
    </row>
    <row r="5" spans="1:33" x14ac:dyDescent="0.25">
      <c r="A5" s="138" t="s">
        <v>42</v>
      </c>
      <c r="B5" s="120">
        <v>736</v>
      </c>
      <c r="C5" s="121">
        <v>0.03</v>
      </c>
      <c r="D5" s="121">
        <v>0.40500000000000003</v>
      </c>
      <c r="E5" s="121">
        <v>289</v>
      </c>
      <c r="F5" s="101">
        <v>1.25</v>
      </c>
      <c r="G5" s="101">
        <v>0.09</v>
      </c>
      <c r="H5" s="101">
        <v>3.1429999999999998</v>
      </c>
      <c r="I5" s="101">
        <v>1.1930000000000001</v>
      </c>
      <c r="J5" s="101">
        <v>1.4910000000000001</v>
      </c>
      <c r="K5" s="101">
        <v>191</v>
      </c>
      <c r="L5" s="205"/>
      <c r="M5" s="78">
        <v>92</v>
      </c>
      <c r="N5" s="78">
        <v>0.127</v>
      </c>
      <c r="O5" s="205"/>
      <c r="P5" s="101">
        <v>736</v>
      </c>
      <c r="Q5" s="101">
        <v>0.03</v>
      </c>
      <c r="R5" s="101">
        <v>0.40500000000000003</v>
      </c>
      <c r="S5" s="144">
        <f>P5*(1-Q5)*R5</f>
        <v>289.13760000000002</v>
      </c>
      <c r="T5" s="78">
        <v>1.25</v>
      </c>
      <c r="U5" s="78">
        <v>0.09</v>
      </c>
      <c r="V5" s="145">
        <f>S5/M5</f>
        <v>3.1428000000000003</v>
      </c>
      <c r="W5" s="145">
        <f>1+((V5-1)*U5)</f>
        <v>1.192852</v>
      </c>
      <c r="X5" s="145">
        <f t="shared" ref="X5:X29" si="0">T5*W5</f>
        <v>1.4910650000000001</v>
      </c>
      <c r="Y5" s="211">
        <f>S5/X5</f>
        <v>193.91347795032411</v>
      </c>
      <c r="Z5" s="215"/>
      <c r="AA5" s="96">
        <f>P5-B5</f>
        <v>0</v>
      </c>
      <c r="AB5" s="128">
        <f>S5-E5</f>
        <v>0.13760000000002037</v>
      </c>
      <c r="AC5" s="129">
        <f>V5-H5</f>
        <v>-1.9999999999953388E-4</v>
      </c>
      <c r="AD5" s="129">
        <f>W5-I5</f>
        <v>-1.4800000000003699E-4</v>
      </c>
      <c r="AE5" s="129">
        <f>X5-J5</f>
        <v>6.4999999999981739E-5</v>
      </c>
      <c r="AF5" s="134">
        <f t="shared" ref="AF5:AF20" si="1">Y5-K5</f>
        <v>2.9134779503241077</v>
      </c>
      <c r="AG5" s="293"/>
    </row>
    <row r="6" spans="1:33" x14ac:dyDescent="0.25">
      <c r="A6" s="93" t="s">
        <v>43</v>
      </c>
      <c r="B6" s="122">
        <v>4200</v>
      </c>
      <c r="C6" s="123">
        <v>0.03</v>
      </c>
      <c r="D6" s="123">
        <v>0.40500000000000003</v>
      </c>
      <c r="E6" s="123">
        <v>1650</v>
      </c>
      <c r="F6" s="35">
        <v>1.25</v>
      </c>
      <c r="G6" s="35">
        <v>0.09</v>
      </c>
      <c r="H6" s="35">
        <v>4.7140000000000004</v>
      </c>
      <c r="I6" s="35">
        <v>1.3340000000000001</v>
      </c>
      <c r="J6" s="35">
        <v>1.6679999999999999</v>
      </c>
      <c r="K6" s="35">
        <v>987</v>
      </c>
      <c r="L6" s="205"/>
      <c r="M6" s="36">
        <v>350</v>
      </c>
      <c r="N6" s="36">
        <v>0.65800000000000003</v>
      </c>
      <c r="O6" s="205"/>
      <c r="P6" s="35">
        <v>4200</v>
      </c>
      <c r="Q6" s="35">
        <v>0.03</v>
      </c>
      <c r="R6" s="35">
        <v>0.40500000000000003</v>
      </c>
      <c r="S6" s="146">
        <f>P6*(1-Q6)*R6</f>
        <v>1649.97</v>
      </c>
      <c r="T6" s="36">
        <v>1.25</v>
      </c>
      <c r="U6" s="36">
        <v>0.09</v>
      </c>
      <c r="V6" s="147">
        <f>S6/M6</f>
        <v>4.7141999999999999</v>
      </c>
      <c r="W6" s="147">
        <f t="shared" ref="W6:W59" si="2">1+((V6-1)*U6)</f>
        <v>1.3342779999999999</v>
      </c>
      <c r="X6" s="147">
        <f t="shared" si="0"/>
        <v>1.6678474999999997</v>
      </c>
      <c r="Y6" s="201">
        <f t="shared" ref="Y6:Y59" si="3">S6/X6</f>
        <v>989.28109434465705</v>
      </c>
      <c r="Z6" s="215"/>
      <c r="AA6" s="27">
        <f t="shared" ref="AA6:AA59" si="4">P6-B6</f>
        <v>0</v>
      </c>
      <c r="AB6" s="130">
        <f t="shared" ref="AB6:AB59" si="5">S6-E6</f>
        <v>-2.9999999999972715E-2</v>
      </c>
      <c r="AC6" s="40">
        <f t="shared" ref="AC6:AC59" si="6">V6-H6</f>
        <v>1.9999999999953388E-4</v>
      </c>
      <c r="AD6" s="40">
        <f t="shared" ref="AD6:AF59" si="7">W6-I6</f>
        <v>2.7799999999977842E-4</v>
      </c>
      <c r="AE6" s="40">
        <f t="shared" ref="AE6:AF30" si="8">X6-J6</f>
        <v>-1.525000000002219E-4</v>
      </c>
      <c r="AF6" s="135">
        <f t="shared" si="1"/>
        <v>2.2810943446570491</v>
      </c>
      <c r="AG6" s="293"/>
    </row>
    <row r="7" spans="1:33" x14ac:dyDescent="0.25">
      <c r="A7" s="93" t="s">
        <v>44</v>
      </c>
      <c r="B7" s="122">
        <v>1104</v>
      </c>
      <c r="C7" s="123">
        <v>0.03</v>
      </c>
      <c r="D7" s="123">
        <v>0.38</v>
      </c>
      <c r="E7" s="123">
        <v>407</v>
      </c>
      <c r="F7" s="35">
        <v>1.26</v>
      </c>
      <c r="G7" s="35">
        <v>0</v>
      </c>
      <c r="H7" s="35">
        <v>1</v>
      </c>
      <c r="I7" s="35">
        <v>1</v>
      </c>
      <c r="J7" s="35">
        <v>1.26</v>
      </c>
      <c r="K7" s="35">
        <v>323</v>
      </c>
      <c r="L7" s="205"/>
      <c r="M7" s="36" t="s">
        <v>67</v>
      </c>
      <c r="N7" s="36">
        <v>0.215</v>
      </c>
      <c r="O7" s="205"/>
      <c r="P7" s="35">
        <v>1104</v>
      </c>
      <c r="Q7" s="35">
        <v>0.03</v>
      </c>
      <c r="R7" s="35">
        <v>0.38</v>
      </c>
      <c r="S7" s="146">
        <f>P7*(1-Q7)*R7</f>
        <v>406.93439999999998</v>
      </c>
      <c r="T7" s="36">
        <v>1.26</v>
      </c>
      <c r="U7" s="36">
        <v>0</v>
      </c>
      <c r="V7" s="38">
        <v>1</v>
      </c>
      <c r="W7" s="147">
        <f t="shared" si="2"/>
        <v>1</v>
      </c>
      <c r="X7" s="147">
        <f t="shared" si="0"/>
        <v>1.26</v>
      </c>
      <c r="Y7" s="201">
        <f t="shared" si="3"/>
        <v>322.96380952380952</v>
      </c>
      <c r="Z7" s="215"/>
      <c r="AA7" s="27">
        <f t="shared" si="4"/>
        <v>0</v>
      </c>
      <c r="AB7" s="130">
        <f t="shared" si="5"/>
        <v>-6.5600000000017644E-2</v>
      </c>
      <c r="AC7" s="40">
        <f t="shared" si="6"/>
        <v>0</v>
      </c>
      <c r="AD7" s="40">
        <f t="shared" si="7"/>
        <v>0</v>
      </c>
      <c r="AE7" s="40">
        <f t="shared" si="8"/>
        <v>0</v>
      </c>
      <c r="AF7" s="135">
        <f t="shared" si="1"/>
        <v>-3.6190476190483878E-2</v>
      </c>
      <c r="AG7" s="293"/>
    </row>
    <row r="8" spans="1:33" x14ac:dyDescent="0.25">
      <c r="A8" s="137" t="s">
        <v>28</v>
      </c>
      <c r="B8" s="125">
        <f>SUM(B5:B7)</f>
        <v>6040</v>
      </c>
      <c r="C8" s="148"/>
      <c r="D8" s="148"/>
      <c r="E8" s="149">
        <f>SUM(E5:E7)</f>
        <v>2346</v>
      </c>
      <c r="F8" s="50"/>
      <c r="G8" s="50"/>
      <c r="H8" s="50"/>
      <c r="I8" s="50"/>
      <c r="J8" s="50">
        <v>1.5580000000000001</v>
      </c>
      <c r="K8" s="50">
        <v>1500</v>
      </c>
      <c r="L8" s="205"/>
      <c r="M8" s="202" t="s">
        <v>67</v>
      </c>
      <c r="N8" s="202" t="s">
        <v>67</v>
      </c>
      <c r="O8" s="205"/>
      <c r="P8" s="207">
        <f>SUM(P5:P7)</f>
        <v>6040</v>
      </c>
      <c r="Q8" s="51"/>
      <c r="R8" s="51"/>
      <c r="S8" s="152">
        <f>SUM(S5:S7)</f>
        <v>2346.0419999999999</v>
      </c>
      <c r="T8" s="50"/>
      <c r="U8" s="53"/>
      <c r="V8" s="53"/>
      <c r="W8" s="53"/>
      <c r="X8" s="153">
        <f>(N6*X6)+(N7*X7)+(N5*X5)</f>
        <v>1.5577089099999999</v>
      </c>
      <c r="Y8" s="212">
        <f t="shared" si="3"/>
        <v>1506.0849847742093</v>
      </c>
      <c r="Z8" s="215"/>
      <c r="AA8" s="6">
        <f t="shared" si="4"/>
        <v>0</v>
      </c>
      <c r="AB8" s="131">
        <f t="shared" si="5"/>
        <v>4.1999999999916326E-2</v>
      </c>
      <c r="AC8" s="99"/>
      <c r="AD8" s="99"/>
      <c r="AE8" s="99">
        <f t="shared" si="8"/>
        <v>-2.9109000000016039E-4</v>
      </c>
      <c r="AF8" s="136">
        <f t="shared" si="1"/>
        <v>6.0849847742092606</v>
      </c>
      <c r="AG8" s="293"/>
    </row>
    <row r="9" spans="1:33" x14ac:dyDescent="0.25">
      <c r="A9" s="155" t="s">
        <v>35</v>
      </c>
      <c r="B9" s="156">
        <v>3000</v>
      </c>
      <c r="C9" s="157">
        <v>0.03</v>
      </c>
      <c r="D9" s="157">
        <v>0.51700000000000002</v>
      </c>
      <c r="E9" s="157">
        <v>1504</v>
      </c>
      <c r="F9" s="158">
        <v>1</v>
      </c>
      <c r="G9" s="158">
        <v>0</v>
      </c>
      <c r="H9" s="158">
        <v>1</v>
      </c>
      <c r="I9" s="158">
        <v>1</v>
      </c>
      <c r="J9" s="158">
        <v>1</v>
      </c>
      <c r="K9" s="158">
        <v>1500</v>
      </c>
      <c r="L9" s="205"/>
      <c r="M9" s="160" t="s">
        <v>67</v>
      </c>
      <c r="N9" s="160" t="s">
        <v>67</v>
      </c>
      <c r="O9" s="205"/>
      <c r="P9" s="158">
        <v>3000</v>
      </c>
      <c r="Q9" s="164">
        <v>0.03</v>
      </c>
      <c r="R9" s="164">
        <v>0.51700000000000002</v>
      </c>
      <c r="S9" s="165">
        <f>P9*(1-Q9)*R9</f>
        <v>1504.47</v>
      </c>
      <c r="T9" s="166">
        <v>1</v>
      </c>
      <c r="U9" s="166">
        <v>0</v>
      </c>
      <c r="V9" s="166">
        <v>1</v>
      </c>
      <c r="W9" s="167">
        <f t="shared" si="2"/>
        <v>1</v>
      </c>
      <c r="X9" s="167">
        <f t="shared" si="0"/>
        <v>1</v>
      </c>
      <c r="Y9" s="213">
        <f t="shared" si="3"/>
        <v>1504.47</v>
      </c>
      <c r="Z9" s="215"/>
      <c r="AA9" s="158">
        <f t="shared" si="4"/>
        <v>0</v>
      </c>
      <c r="AB9" s="168">
        <f t="shared" si="5"/>
        <v>0.47000000000002728</v>
      </c>
      <c r="AC9" s="164">
        <f t="shared" si="6"/>
        <v>0</v>
      </c>
      <c r="AD9" s="164">
        <f t="shared" si="7"/>
        <v>0</v>
      </c>
      <c r="AE9" s="164">
        <f t="shared" si="8"/>
        <v>0</v>
      </c>
      <c r="AF9" s="169">
        <f t="shared" si="1"/>
        <v>4.4700000000000273</v>
      </c>
      <c r="AG9" s="293"/>
    </row>
    <row r="10" spans="1:33" x14ac:dyDescent="0.25">
      <c r="A10" s="138" t="s">
        <v>69</v>
      </c>
      <c r="B10" s="120">
        <v>1564</v>
      </c>
      <c r="C10" s="110">
        <v>0.02</v>
      </c>
      <c r="D10" s="121">
        <v>0.27500000000000002</v>
      </c>
      <c r="E10" s="101">
        <v>262</v>
      </c>
      <c r="F10" s="101">
        <v>1</v>
      </c>
      <c r="G10" s="101">
        <v>0</v>
      </c>
      <c r="H10" s="101">
        <v>1</v>
      </c>
      <c r="I10" s="101">
        <v>1</v>
      </c>
      <c r="J10" s="101">
        <v>1</v>
      </c>
      <c r="K10" s="101">
        <v>262</v>
      </c>
      <c r="L10" s="205"/>
      <c r="M10" s="78" t="s">
        <v>67</v>
      </c>
      <c r="N10" s="247">
        <v>0.17399999999999999</v>
      </c>
      <c r="O10" s="205"/>
      <c r="P10" s="101">
        <v>1564</v>
      </c>
      <c r="Q10" s="77">
        <v>0.02</v>
      </c>
      <c r="R10" s="77">
        <v>0.27500000000000002</v>
      </c>
      <c r="S10" s="144">
        <f>P10*(1-Q10)*R10</f>
        <v>421.49800000000005</v>
      </c>
      <c r="T10" s="79">
        <v>1</v>
      </c>
      <c r="U10" s="79">
        <v>0</v>
      </c>
      <c r="V10" s="79">
        <v>1</v>
      </c>
      <c r="W10" s="145">
        <f t="shared" si="2"/>
        <v>1</v>
      </c>
      <c r="X10" s="145">
        <f t="shared" si="0"/>
        <v>1</v>
      </c>
      <c r="Y10" s="211">
        <f t="shared" si="3"/>
        <v>421.49800000000005</v>
      </c>
      <c r="Z10" s="215"/>
      <c r="AA10" s="96">
        <f t="shared" si="4"/>
        <v>0</v>
      </c>
      <c r="AB10" s="128">
        <f t="shared" si="5"/>
        <v>159.49800000000005</v>
      </c>
      <c r="AC10" s="129">
        <f t="shared" si="6"/>
        <v>0</v>
      </c>
      <c r="AD10" s="129">
        <f t="shared" si="7"/>
        <v>0</v>
      </c>
      <c r="AE10" s="129">
        <f t="shared" si="8"/>
        <v>0</v>
      </c>
      <c r="AF10" s="134">
        <f t="shared" si="1"/>
        <v>159.49800000000005</v>
      </c>
      <c r="AG10" s="294" t="s">
        <v>96</v>
      </c>
    </row>
    <row r="11" spans="1:33" x14ac:dyDescent="0.25">
      <c r="A11" s="93" t="s">
        <v>70</v>
      </c>
      <c r="B11" s="122">
        <v>7636</v>
      </c>
      <c r="C11" s="112">
        <v>0.02</v>
      </c>
      <c r="D11" s="123">
        <v>0.28499999999999998</v>
      </c>
      <c r="E11" s="35">
        <v>1679</v>
      </c>
      <c r="F11" s="35">
        <v>1</v>
      </c>
      <c r="G11" s="35">
        <v>0.03</v>
      </c>
      <c r="H11" s="35">
        <v>12.85</v>
      </c>
      <c r="I11" s="35">
        <v>1.355</v>
      </c>
      <c r="J11" s="35">
        <v>1.355</v>
      </c>
      <c r="K11" s="35">
        <v>1238</v>
      </c>
      <c r="L11" s="205"/>
      <c r="M11" s="36">
        <v>166</v>
      </c>
      <c r="N11" s="248">
        <v>0.82600000000000007</v>
      </c>
      <c r="O11" s="205"/>
      <c r="P11" s="35">
        <v>7636</v>
      </c>
      <c r="Q11" s="37">
        <v>0.02</v>
      </c>
      <c r="R11" s="37">
        <v>0.28499999999999998</v>
      </c>
      <c r="S11" s="146">
        <f>P11*(1-Q11)*R11</f>
        <v>2132.7347999999997</v>
      </c>
      <c r="T11" s="38">
        <v>1</v>
      </c>
      <c r="U11" s="38">
        <v>0.03</v>
      </c>
      <c r="V11" s="147">
        <f>S11/M11</f>
        <v>12.847799999999998</v>
      </c>
      <c r="W11" s="147">
        <f t="shared" si="2"/>
        <v>1.3554339999999998</v>
      </c>
      <c r="X11" s="147">
        <f t="shared" si="0"/>
        <v>1.3554339999999998</v>
      </c>
      <c r="Y11" s="201">
        <f t="shared" si="3"/>
        <v>1573.4700472321042</v>
      </c>
      <c r="Z11" s="215"/>
      <c r="AA11" s="27">
        <f t="shared" si="4"/>
        <v>0</v>
      </c>
      <c r="AB11" s="130">
        <f t="shared" si="5"/>
        <v>453.73479999999972</v>
      </c>
      <c r="AC11" s="40">
        <f t="shared" si="6"/>
        <v>-2.2000000000019782E-3</v>
      </c>
      <c r="AD11" s="40">
        <f t="shared" si="7"/>
        <v>4.3399999999982342E-4</v>
      </c>
      <c r="AE11" s="40">
        <f t="shared" si="8"/>
        <v>4.3399999999982342E-4</v>
      </c>
      <c r="AF11" s="135">
        <f t="shared" si="1"/>
        <v>335.47004723210421</v>
      </c>
      <c r="AG11" s="294"/>
    </row>
    <row r="12" spans="1:33" x14ac:dyDescent="0.25">
      <c r="A12" s="137" t="s">
        <v>29</v>
      </c>
      <c r="B12" s="125">
        <f>SUM(B10:B11)</f>
        <v>9200</v>
      </c>
      <c r="C12" s="126"/>
      <c r="D12" s="148"/>
      <c r="E12" s="149">
        <f>SUM(E10:E11)</f>
        <v>1941</v>
      </c>
      <c r="F12" s="50"/>
      <c r="G12" s="50"/>
      <c r="H12" s="50"/>
      <c r="I12" s="50"/>
      <c r="J12" s="290">
        <f>(N10*J10)+(N11*J11)</f>
        <v>1.2932300000000001</v>
      </c>
      <c r="K12" s="200">
        <f>E12/J12</f>
        <v>1500.8931125940474</v>
      </c>
      <c r="L12" s="205"/>
      <c r="M12" s="202" t="s">
        <v>67</v>
      </c>
      <c r="N12" s="202" t="s">
        <v>67</v>
      </c>
      <c r="O12" s="205"/>
      <c r="P12" s="207">
        <f>SUM(P10:P11)</f>
        <v>9200</v>
      </c>
      <c r="Q12" s="51"/>
      <c r="R12" s="51"/>
      <c r="S12" s="154">
        <f>SUM(S10:S11)</f>
        <v>2554.2327999999998</v>
      </c>
      <c r="T12" s="53"/>
      <c r="U12" s="53"/>
      <c r="V12" s="53"/>
      <c r="W12" s="53"/>
      <c r="X12" s="153">
        <f>(N10*X10)+(N11*X11)</f>
        <v>1.2935884839999998</v>
      </c>
      <c r="Y12" s="212">
        <f t="shared" si="3"/>
        <v>1974.5327293745452</v>
      </c>
      <c r="Z12" s="215"/>
      <c r="AA12" s="6">
        <f t="shared" si="4"/>
        <v>0</v>
      </c>
      <c r="AB12" s="131">
        <f t="shared" si="5"/>
        <v>613.23279999999977</v>
      </c>
      <c r="AC12" s="99"/>
      <c r="AD12" s="99"/>
      <c r="AE12" s="99">
        <f t="shared" si="8"/>
        <v>3.584839999997147E-4</v>
      </c>
      <c r="AF12" s="136">
        <f t="shared" si="1"/>
        <v>473.63961678049782</v>
      </c>
      <c r="AG12" s="294"/>
    </row>
    <row r="13" spans="1:33" x14ac:dyDescent="0.25">
      <c r="A13" s="155" t="s">
        <v>10</v>
      </c>
      <c r="B13" s="156">
        <v>3900</v>
      </c>
      <c r="C13" s="170">
        <v>0.02</v>
      </c>
      <c r="D13" s="157">
        <v>0.55000000000000004</v>
      </c>
      <c r="E13" s="157">
        <v>1500</v>
      </c>
      <c r="F13" s="158">
        <v>1</v>
      </c>
      <c r="G13" s="158">
        <v>0</v>
      </c>
      <c r="H13" s="158">
        <v>1</v>
      </c>
      <c r="I13" s="158">
        <v>1</v>
      </c>
      <c r="J13" s="158">
        <v>1</v>
      </c>
      <c r="K13" s="158">
        <v>1500</v>
      </c>
      <c r="L13" s="205"/>
      <c r="M13" s="160" t="s">
        <v>67</v>
      </c>
      <c r="N13" s="160" t="s">
        <v>67</v>
      </c>
      <c r="O13" s="205"/>
      <c r="P13" s="158">
        <v>3900</v>
      </c>
      <c r="Q13" s="164">
        <v>0.02</v>
      </c>
      <c r="R13" s="164">
        <v>0.55000000000000004</v>
      </c>
      <c r="S13" s="165">
        <f>P13*(1-Q13)*R13</f>
        <v>2102.1000000000004</v>
      </c>
      <c r="T13" s="166">
        <v>1</v>
      </c>
      <c r="U13" s="166">
        <v>0</v>
      </c>
      <c r="V13" s="166">
        <v>1</v>
      </c>
      <c r="W13" s="167">
        <f t="shared" si="2"/>
        <v>1</v>
      </c>
      <c r="X13" s="167">
        <f t="shared" si="0"/>
        <v>1</v>
      </c>
      <c r="Y13" s="213">
        <f t="shared" si="3"/>
        <v>2102.1000000000004</v>
      </c>
      <c r="Z13" s="215"/>
      <c r="AA13" s="158">
        <f t="shared" si="4"/>
        <v>0</v>
      </c>
      <c r="AB13" s="168">
        <f t="shared" si="5"/>
        <v>602.10000000000036</v>
      </c>
      <c r="AC13" s="164">
        <f t="shared" si="6"/>
        <v>0</v>
      </c>
      <c r="AD13" s="164">
        <f t="shared" si="7"/>
        <v>0</v>
      </c>
      <c r="AE13" s="164">
        <f t="shared" si="8"/>
        <v>0</v>
      </c>
      <c r="AF13" s="169">
        <f t="shared" si="1"/>
        <v>602.10000000000036</v>
      </c>
      <c r="AG13" s="294" t="s">
        <v>96</v>
      </c>
    </row>
    <row r="14" spans="1:33" x14ac:dyDescent="0.25">
      <c r="A14" s="171" t="s">
        <v>38</v>
      </c>
      <c r="B14" s="172">
        <v>6544</v>
      </c>
      <c r="C14" s="173">
        <v>7.0000000000000007E-2</v>
      </c>
      <c r="D14" s="174">
        <v>0.38</v>
      </c>
      <c r="E14" s="175">
        <v>2292</v>
      </c>
      <c r="F14" s="176">
        <v>1.25</v>
      </c>
      <c r="G14" s="176">
        <v>0.05</v>
      </c>
      <c r="H14" s="177">
        <v>5.72</v>
      </c>
      <c r="I14" s="176">
        <v>1.24</v>
      </c>
      <c r="J14" s="176">
        <v>1.55</v>
      </c>
      <c r="K14" s="175">
        <v>1500</v>
      </c>
      <c r="L14" s="205"/>
      <c r="M14" s="203">
        <v>409</v>
      </c>
      <c r="N14" s="203" t="s">
        <v>67</v>
      </c>
      <c r="O14" s="205"/>
      <c r="P14" s="175">
        <v>6544</v>
      </c>
      <c r="Q14" s="173">
        <v>7.0000000000000007E-2</v>
      </c>
      <c r="R14" s="173">
        <v>0.38</v>
      </c>
      <c r="S14" s="165">
        <f>P14*(1-Q14)*R14</f>
        <v>2312.6495999999997</v>
      </c>
      <c r="T14" s="176">
        <v>1.25</v>
      </c>
      <c r="U14" s="176">
        <v>0.05</v>
      </c>
      <c r="V14" s="167">
        <f>S14/M14</f>
        <v>5.654399999999999</v>
      </c>
      <c r="W14" s="167">
        <f t="shared" si="2"/>
        <v>1.23272</v>
      </c>
      <c r="X14" s="167">
        <f t="shared" si="0"/>
        <v>1.5409000000000002</v>
      </c>
      <c r="Y14" s="213">
        <f t="shared" si="3"/>
        <v>1500.8434032059183</v>
      </c>
      <c r="Z14" s="215"/>
      <c r="AA14" s="158">
        <f t="shared" si="4"/>
        <v>0</v>
      </c>
      <c r="AB14" s="168">
        <f t="shared" si="5"/>
        <v>20.649599999999737</v>
      </c>
      <c r="AC14" s="164">
        <f t="shared" si="6"/>
        <v>-6.5600000000000769E-2</v>
      </c>
      <c r="AD14" s="164">
        <f t="shared" si="7"/>
        <v>-7.2799999999999532E-3</v>
      </c>
      <c r="AE14" s="164">
        <f t="shared" si="8"/>
        <v>-9.099999999999886E-3</v>
      </c>
      <c r="AF14" s="169">
        <f t="shared" si="1"/>
        <v>0.84340320591832096</v>
      </c>
      <c r="AG14" s="294" t="s">
        <v>92</v>
      </c>
    </row>
    <row r="15" spans="1:33" x14ac:dyDescent="0.25">
      <c r="A15" s="181" t="s">
        <v>19</v>
      </c>
      <c r="B15" s="95">
        <v>1828</v>
      </c>
      <c r="C15" s="129">
        <v>0.2</v>
      </c>
      <c r="D15" s="182">
        <v>0.49</v>
      </c>
      <c r="E15" s="96">
        <v>717</v>
      </c>
      <c r="F15" s="183">
        <v>1.004</v>
      </c>
      <c r="G15" s="183">
        <v>0</v>
      </c>
      <c r="H15" s="183">
        <v>1</v>
      </c>
      <c r="I15" s="183">
        <v>1</v>
      </c>
      <c r="J15" s="183">
        <v>1.004</v>
      </c>
      <c r="K15" s="96">
        <v>714</v>
      </c>
      <c r="L15" s="205"/>
      <c r="M15" s="143" t="s">
        <v>67</v>
      </c>
      <c r="N15" s="96">
        <v>0.47599999999999998</v>
      </c>
      <c r="O15" s="205"/>
      <c r="P15" s="96">
        <v>1828</v>
      </c>
      <c r="Q15" s="129">
        <v>0.2</v>
      </c>
      <c r="R15" s="129">
        <v>0.49</v>
      </c>
      <c r="S15" s="144">
        <f>P15*(1-Q15)*R15</f>
        <v>716.57600000000002</v>
      </c>
      <c r="T15" s="183">
        <v>1.004</v>
      </c>
      <c r="U15" s="183">
        <v>0</v>
      </c>
      <c r="V15" s="183">
        <v>1</v>
      </c>
      <c r="W15" s="145">
        <f t="shared" si="2"/>
        <v>1</v>
      </c>
      <c r="X15" s="145">
        <f t="shared" si="0"/>
        <v>1.004</v>
      </c>
      <c r="Y15" s="211">
        <f t="shared" si="3"/>
        <v>713.72111553784862</v>
      </c>
      <c r="Z15" s="215"/>
      <c r="AA15" s="96">
        <f t="shared" si="4"/>
        <v>0</v>
      </c>
      <c r="AB15" s="128">
        <f t="shared" si="5"/>
        <v>-0.42399999999997817</v>
      </c>
      <c r="AC15" s="129">
        <f t="shared" si="6"/>
        <v>0</v>
      </c>
      <c r="AD15" s="129">
        <f t="shared" si="7"/>
        <v>0</v>
      </c>
      <c r="AE15" s="129">
        <f t="shared" si="8"/>
        <v>0</v>
      </c>
      <c r="AF15" s="134">
        <f t="shared" si="1"/>
        <v>-0.27888446215138174</v>
      </c>
      <c r="AG15" s="293"/>
    </row>
    <row r="16" spans="1:33" x14ac:dyDescent="0.25">
      <c r="A16" s="94" t="s">
        <v>20</v>
      </c>
      <c r="B16" s="97">
        <v>2144</v>
      </c>
      <c r="C16" s="40">
        <v>0.17</v>
      </c>
      <c r="D16" s="115">
        <v>0.54</v>
      </c>
      <c r="E16" s="27">
        <v>961</v>
      </c>
      <c r="F16" s="41">
        <v>1.014</v>
      </c>
      <c r="G16" s="41">
        <v>7.8E-2</v>
      </c>
      <c r="H16" s="41">
        <v>3.5859999999999999</v>
      </c>
      <c r="I16" s="41">
        <v>1.202</v>
      </c>
      <c r="J16" s="27">
        <v>1.2190000000000001</v>
      </c>
      <c r="K16" s="27">
        <v>786</v>
      </c>
      <c r="L16" s="205"/>
      <c r="M16" s="28">
        <v>268</v>
      </c>
      <c r="N16" s="27">
        <v>0.52400000000000002</v>
      </c>
      <c r="O16" s="205"/>
      <c r="P16" s="27">
        <v>2144</v>
      </c>
      <c r="Q16" s="40">
        <v>0.17</v>
      </c>
      <c r="R16" s="40">
        <v>0.54</v>
      </c>
      <c r="S16" s="146">
        <f>P16*(1-Q16)*R16</f>
        <v>960.94080000000008</v>
      </c>
      <c r="T16" s="41">
        <v>1.014</v>
      </c>
      <c r="U16" s="41">
        <v>7.8E-2</v>
      </c>
      <c r="V16" s="147">
        <f>S16/M16</f>
        <v>3.5856000000000003</v>
      </c>
      <c r="W16" s="147">
        <f t="shared" si="2"/>
        <v>1.2016768</v>
      </c>
      <c r="X16" s="147">
        <f t="shared" si="0"/>
        <v>1.2185002752</v>
      </c>
      <c r="Y16" s="201">
        <f t="shared" si="3"/>
        <v>788.62583748064799</v>
      </c>
      <c r="Z16" s="215"/>
      <c r="AA16" s="27">
        <f t="shared" si="4"/>
        <v>0</v>
      </c>
      <c r="AB16" s="130">
        <f t="shared" si="5"/>
        <v>-5.9199999999918873E-2</v>
      </c>
      <c r="AC16" s="40">
        <f t="shared" si="6"/>
        <v>-3.9999999999951186E-4</v>
      </c>
      <c r="AD16" s="40">
        <f t="shared" si="7"/>
        <v>-3.2319999999996796E-4</v>
      </c>
      <c r="AE16" s="40">
        <f t="shared" si="8"/>
        <v>-4.9972480000004538E-4</v>
      </c>
      <c r="AF16" s="135">
        <f t="shared" si="1"/>
        <v>2.6258374806479878</v>
      </c>
      <c r="AG16" s="293"/>
    </row>
    <row r="17" spans="1:33" x14ac:dyDescent="0.25">
      <c r="A17" s="184" t="s">
        <v>11</v>
      </c>
      <c r="B17" s="98">
        <f>B15+B16</f>
        <v>3972</v>
      </c>
      <c r="C17" s="6"/>
      <c r="D17" s="185"/>
      <c r="E17" s="186">
        <f>SUM(E15:E16)</f>
        <v>1678</v>
      </c>
      <c r="F17" s="187"/>
      <c r="G17" s="187"/>
      <c r="H17" s="187"/>
      <c r="I17" s="187"/>
      <c r="J17" s="6">
        <v>1.1160000000000001</v>
      </c>
      <c r="K17" s="6">
        <v>1502</v>
      </c>
      <c r="L17" s="205"/>
      <c r="M17" s="151" t="s">
        <v>67</v>
      </c>
      <c r="N17" s="151" t="s">
        <v>67</v>
      </c>
      <c r="O17" s="205"/>
      <c r="P17" s="207">
        <f>P15+P16</f>
        <v>3972</v>
      </c>
      <c r="Q17" s="99"/>
      <c r="R17" s="99"/>
      <c r="S17" s="154">
        <f>SUM(S15:S16)</f>
        <v>1677.5168000000001</v>
      </c>
      <c r="T17" s="187"/>
      <c r="U17" s="187"/>
      <c r="V17" s="187"/>
      <c r="W17" s="89"/>
      <c r="X17" s="153">
        <f>(N15*X15)+(N16*X16)</f>
        <v>1.1163981442047999</v>
      </c>
      <c r="Y17" s="212">
        <f t="shared" si="3"/>
        <v>1502.6151814278408</v>
      </c>
      <c r="Z17" s="215"/>
      <c r="AA17" s="6">
        <f t="shared" si="4"/>
        <v>0</v>
      </c>
      <c r="AB17" s="131">
        <f t="shared" si="5"/>
        <v>-0.48319999999989705</v>
      </c>
      <c r="AC17" s="99"/>
      <c r="AD17" s="99"/>
      <c r="AE17" s="99">
        <f t="shared" si="8"/>
        <v>3.9814420479977741E-4</v>
      </c>
      <c r="AF17" s="136">
        <f t="shared" si="1"/>
        <v>0.6151814278407528</v>
      </c>
      <c r="AG17" s="293"/>
    </row>
    <row r="18" spans="1:33" x14ac:dyDescent="0.25">
      <c r="A18" s="138" t="s">
        <v>21</v>
      </c>
      <c r="B18" s="120">
        <v>2224</v>
      </c>
      <c r="C18" s="110">
        <v>7.0000000000000007E-2</v>
      </c>
      <c r="D18" s="110">
        <v>0.4</v>
      </c>
      <c r="E18" s="190">
        <v>870</v>
      </c>
      <c r="F18" s="79">
        <v>1</v>
      </c>
      <c r="G18" s="79">
        <v>0</v>
      </c>
      <c r="H18" s="79">
        <v>1</v>
      </c>
      <c r="I18" s="79">
        <v>1</v>
      </c>
      <c r="J18" s="79">
        <v>1</v>
      </c>
      <c r="K18" s="101">
        <v>827</v>
      </c>
      <c r="L18" s="205"/>
      <c r="M18" s="78" t="s">
        <v>67</v>
      </c>
      <c r="N18" s="78">
        <v>0.57999999999999996</v>
      </c>
      <c r="O18" s="205"/>
      <c r="P18" s="101">
        <v>2224</v>
      </c>
      <c r="Q18" s="77">
        <v>7.0000000000000007E-2</v>
      </c>
      <c r="R18" s="77">
        <v>0.4</v>
      </c>
      <c r="S18" s="144">
        <f>P18*(1-Q18)*R18</f>
        <v>827.32799999999997</v>
      </c>
      <c r="T18" s="79">
        <v>1</v>
      </c>
      <c r="U18" s="79">
        <v>0</v>
      </c>
      <c r="V18" s="79">
        <v>1</v>
      </c>
      <c r="W18" s="145">
        <f t="shared" si="2"/>
        <v>1</v>
      </c>
      <c r="X18" s="145">
        <f t="shared" si="0"/>
        <v>1</v>
      </c>
      <c r="Y18" s="211">
        <f t="shared" si="3"/>
        <v>827.32799999999997</v>
      </c>
      <c r="Z18" s="215"/>
      <c r="AA18" s="96">
        <f t="shared" si="4"/>
        <v>0</v>
      </c>
      <c r="AB18" s="128">
        <f t="shared" si="5"/>
        <v>-42.672000000000025</v>
      </c>
      <c r="AC18" s="129">
        <f t="shared" si="6"/>
        <v>0</v>
      </c>
      <c r="AD18" s="129">
        <f t="shared" si="7"/>
        <v>0</v>
      </c>
      <c r="AE18" s="129">
        <f t="shared" si="8"/>
        <v>0</v>
      </c>
      <c r="AF18" s="134">
        <f t="shared" si="1"/>
        <v>0.32799999999997453</v>
      </c>
      <c r="AG18" s="294"/>
    </row>
    <row r="19" spans="1:33" x14ac:dyDescent="0.25">
      <c r="A19" s="93" t="s">
        <v>22</v>
      </c>
      <c r="B19" s="122">
        <v>2576</v>
      </c>
      <c r="C19" s="112">
        <v>0.10100000000000001</v>
      </c>
      <c r="D19" s="112">
        <v>0.41</v>
      </c>
      <c r="E19" s="124">
        <v>1000</v>
      </c>
      <c r="F19" s="38">
        <v>1</v>
      </c>
      <c r="G19" s="38">
        <v>0.12</v>
      </c>
      <c r="H19" s="38">
        <v>5.9</v>
      </c>
      <c r="I19" s="38">
        <v>1.5880000000000001</v>
      </c>
      <c r="J19" s="38">
        <v>1.5880000000000001</v>
      </c>
      <c r="K19" s="35">
        <v>599</v>
      </c>
      <c r="L19" s="205"/>
      <c r="M19" s="36">
        <v>161</v>
      </c>
      <c r="N19" s="36">
        <v>0.42</v>
      </c>
      <c r="O19" s="205"/>
      <c r="P19" s="35">
        <v>2576</v>
      </c>
      <c r="Q19" s="37">
        <v>0.10100000000000001</v>
      </c>
      <c r="R19" s="37">
        <v>0.41</v>
      </c>
      <c r="S19" s="146">
        <f>P19*(1-Q19)*R19</f>
        <v>949.48784000000001</v>
      </c>
      <c r="T19" s="38">
        <v>1</v>
      </c>
      <c r="U19" s="38">
        <v>0.12</v>
      </c>
      <c r="V19" s="147">
        <f>S19/M19</f>
        <v>5.8974400000000005</v>
      </c>
      <c r="W19" s="147">
        <f t="shared" si="2"/>
        <v>1.5876928000000001</v>
      </c>
      <c r="X19" s="147">
        <f t="shared" si="0"/>
        <v>1.5876928000000001</v>
      </c>
      <c r="Y19" s="201">
        <f t="shared" si="3"/>
        <v>598.02994634730339</v>
      </c>
      <c r="Z19" s="215"/>
      <c r="AA19" s="27">
        <f t="shared" si="4"/>
        <v>0</v>
      </c>
      <c r="AB19" s="130">
        <f t="shared" si="5"/>
        <v>-50.512159999999994</v>
      </c>
      <c r="AC19" s="40">
        <f t="shared" si="6"/>
        <v>-2.5599999999998957E-3</v>
      </c>
      <c r="AD19" s="40">
        <f t="shared" si="7"/>
        <v>-3.0719999999995196E-4</v>
      </c>
      <c r="AE19" s="40">
        <f t="shared" si="8"/>
        <v>-3.0719999999995196E-4</v>
      </c>
      <c r="AF19" s="135">
        <f t="shared" si="1"/>
        <v>-0.97005365269660615</v>
      </c>
      <c r="AG19" s="294"/>
    </row>
    <row r="20" spans="1:33" x14ac:dyDescent="0.25">
      <c r="A20" s="137" t="s">
        <v>12</v>
      </c>
      <c r="B20" s="125">
        <f>SUM(B18:B19)</f>
        <v>4800</v>
      </c>
      <c r="C20" s="126"/>
      <c r="D20" s="126"/>
      <c r="E20" s="191">
        <f>SUM(E18:E19)</f>
        <v>1870</v>
      </c>
      <c r="F20" s="53"/>
      <c r="G20" s="53"/>
      <c r="H20" s="53"/>
      <c r="I20" s="53"/>
      <c r="J20" s="53">
        <v>1.2470000000000001</v>
      </c>
      <c r="K20" s="50">
        <v>1426</v>
      </c>
      <c r="L20" s="205"/>
      <c r="M20" s="202" t="s">
        <v>67</v>
      </c>
      <c r="N20" s="202" t="s">
        <v>67</v>
      </c>
      <c r="O20" s="205"/>
      <c r="P20" s="207">
        <f>SUM(P18:P19)</f>
        <v>4800</v>
      </c>
      <c r="Q20" s="51"/>
      <c r="R20" s="51"/>
      <c r="S20" s="154">
        <f>SUM(S18:S19)</f>
        <v>1776.81584</v>
      </c>
      <c r="T20" s="53"/>
      <c r="U20" s="53"/>
      <c r="V20" s="53"/>
      <c r="W20" s="53"/>
      <c r="X20" s="153">
        <f>(N18*X18)+(N19*X19)</f>
        <v>1.246830976</v>
      </c>
      <c r="Y20" s="212">
        <f t="shared" si="3"/>
        <v>1425.0655254814587</v>
      </c>
      <c r="Z20" s="215"/>
      <c r="AA20" s="6">
        <f t="shared" si="4"/>
        <v>0</v>
      </c>
      <c r="AB20" s="131">
        <f t="shared" si="5"/>
        <v>-93.18416000000002</v>
      </c>
      <c r="AC20" s="99"/>
      <c r="AD20" s="99"/>
      <c r="AE20" s="99">
        <f t="shared" si="8"/>
        <v>-1.6902400000007312E-4</v>
      </c>
      <c r="AF20" s="136">
        <f t="shared" si="1"/>
        <v>-0.93447451854126484</v>
      </c>
      <c r="AG20" s="294" t="s">
        <v>91</v>
      </c>
    </row>
    <row r="21" spans="1:33" x14ac:dyDescent="0.25">
      <c r="A21" s="155" t="s">
        <v>37</v>
      </c>
      <c r="B21" s="192">
        <v>3930</v>
      </c>
      <c r="C21" s="193">
        <v>0.08</v>
      </c>
      <c r="D21" s="193">
        <v>0.62</v>
      </c>
      <c r="E21" s="158">
        <v>2240</v>
      </c>
      <c r="F21" s="166">
        <v>1.2509999999999999</v>
      </c>
      <c r="G21" s="166">
        <v>0.08</v>
      </c>
      <c r="H21" s="166">
        <v>3.4220000000000002</v>
      </c>
      <c r="I21" s="166">
        <v>1.194</v>
      </c>
      <c r="J21" s="166">
        <v>1.4930000000000001</v>
      </c>
      <c r="K21" s="158">
        <v>1500</v>
      </c>
      <c r="L21" s="205"/>
      <c r="M21" s="160">
        <v>655</v>
      </c>
      <c r="N21" s="160" t="s">
        <v>67</v>
      </c>
      <c r="O21" s="205"/>
      <c r="P21" s="208">
        <v>3930</v>
      </c>
      <c r="Q21" s="194">
        <v>0.08</v>
      </c>
      <c r="R21" s="194">
        <v>0.62</v>
      </c>
      <c r="S21" s="165">
        <f>P21*(1-Q21)*R21</f>
        <v>2241.672</v>
      </c>
      <c r="T21" s="166">
        <v>1.2509999999999999</v>
      </c>
      <c r="U21" s="166">
        <v>0.08</v>
      </c>
      <c r="V21" s="167">
        <f>S21/M21</f>
        <v>3.4224000000000001</v>
      </c>
      <c r="W21" s="167">
        <f t="shared" si="2"/>
        <v>1.193792</v>
      </c>
      <c r="X21" s="167">
        <f t="shared" si="0"/>
        <v>1.4934337919999998</v>
      </c>
      <c r="Y21" s="213">
        <f t="shared" si="3"/>
        <v>1501.018667187089</v>
      </c>
      <c r="Z21" s="215"/>
      <c r="AA21" s="158">
        <f t="shared" si="4"/>
        <v>0</v>
      </c>
      <c r="AB21" s="168">
        <f t="shared" si="5"/>
        <v>1.6720000000000255</v>
      </c>
      <c r="AC21" s="164">
        <f t="shared" si="6"/>
        <v>3.9999999999995595E-4</v>
      </c>
      <c r="AD21" s="164">
        <f t="shared" si="7"/>
        <v>-2.0799999999998597E-4</v>
      </c>
      <c r="AE21" s="164">
        <f t="shared" si="8"/>
        <v>4.3379199999971085E-4</v>
      </c>
      <c r="AF21" s="169">
        <f t="shared" si="8"/>
        <v>1.0186671870890223</v>
      </c>
      <c r="AG21" s="293"/>
    </row>
    <row r="22" spans="1:33" x14ac:dyDescent="0.25">
      <c r="A22" s="138" t="s">
        <v>23</v>
      </c>
      <c r="B22" s="100">
        <v>2278</v>
      </c>
      <c r="C22" s="101">
        <v>0.19700000000000001</v>
      </c>
      <c r="D22" s="101">
        <v>0.45</v>
      </c>
      <c r="E22" s="101">
        <v>823</v>
      </c>
      <c r="F22" s="101">
        <v>1.2589999999999999</v>
      </c>
      <c r="G22" s="101">
        <v>0</v>
      </c>
      <c r="H22" s="101">
        <v>1</v>
      </c>
      <c r="I22" s="101">
        <v>1</v>
      </c>
      <c r="J22" s="101">
        <v>1.2589999999999999</v>
      </c>
      <c r="K22" s="101">
        <v>981</v>
      </c>
      <c r="L22" s="205"/>
      <c r="M22" s="78" t="s">
        <v>67</v>
      </c>
      <c r="N22" s="247">
        <v>0.65400000000000003</v>
      </c>
      <c r="O22" s="205"/>
      <c r="P22" s="101">
        <v>2278</v>
      </c>
      <c r="Q22" s="77">
        <v>0.19700000000000001</v>
      </c>
      <c r="R22" s="77">
        <v>0.45</v>
      </c>
      <c r="S22" s="144">
        <f>P22*(1-Q22)*R22</f>
        <v>823.15530000000001</v>
      </c>
      <c r="T22" s="79">
        <v>1.2589999999999999</v>
      </c>
      <c r="U22" s="79">
        <v>0</v>
      </c>
      <c r="V22" s="79">
        <v>1</v>
      </c>
      <c r="W22" s="145">
        <f t="shared" si="2"/>
        <v>1</v>
      </c>
      <c r="X22" s="145">
        <f t="shared" si="0"/>
        <v>1.2589999999999999</v>
      </c>
      <c r="Y22" s="211">
        <f t="shared" si="3"/>
        <v>653.81675933280383</v>
      </c>
      <c r="Z22" s="215"/>
      <c r="AA22" s="96">
        <f t="shared" si="4"/>
        <v>0</v>
      </c>
      <c r="AB22" s="128">
        <f t="shared" si="5"/>
        <v>0.1553000000000111</v>
      </c>
      <c r="AC22" s="129">
        <f t="shared" si="6"/>
        <v>0</v>
      </c>
      <c r="AD22" s="129">
        <f t="shared" si="7"/>
        <v>0</v>
      </c>
      <c r="AE22" s="129">
        <f t="shared" si="8"/>
        <v>0</v>
      </c>
      <c r="AF22" s="134">
        <f t="shared" si="8"/>
        <v>-327.18324066719617</v>
      </c>
      <c r="AG22" s="294"/>
    </row>
    <row r="23" spans="1:33" x14ac:dyDescent="0.25">
      <c r="A23" s="93" t="s">
        <v>24</v>
      </c>
      <c r="B23" s="54">
        <v>1540</v>
      </c>
      <c r="C23" s="35">
        <v>0.29899999999999999</v>
      </c>
      <c r="D23" s="35">
        <v>0.48</v>
      </c>
      <c r="E23" s="35">
        <v>517</v>
      </c>
      <c r="F23" s="35">
        <v>1.2749999999999999</v>
      </c>
      <c r="G23" s="35">
        <v>7.1999999999999995E-2</v>
      </c>
      <c r="H23" s="35">
        <v>3.3650000000000002</v>
      </c>
      <c r="I23" s="35">
        <v>1.17</v>
      </c>
      <c r="J23" s="35">
        <v>1.492</v>
      </c>
      <c r="K23" s="35">
        <v>519</v>
      </c>
      <c r="L23" s="205"/>
      <c r="M23" s="36">
        <v>154</v>
      </c>
      <c r="N23" s="247">
        <v>0.34599999999999997</v>
      </c>
      <c r="O23" s="205"/>
      <c r="P23" s="35">
        <v>1540</v>
      </c>
      <c r="Q23" s="37">
        <v>0.29899999999999999</v>
      </c>
      <c r="R23" s="37">
        <v>0.48</v>
      </c>
      <c r="S23" s="146">
        <f>P23*(1-Q23)*R23</f>
        <v>518.17920000000004</v>
      </c>
      <c r="T23" s="38">
        <v>1.2749999999999999</v>
      </c>
      <c r="U23" s="38">
        <v>7.1999999999999995E-2</v>
      </c>
      <c r="V23" s="147">
        <f>S23/M23</f>
        <v>3.3648000000000002</v>
      </c>
      <c r="W23" s="147">
        <f t="shared" si="2"/>
        <v>1.1702656</v>
      </c>
      <c r="X23" s="147">
        <f t="shared" si="0"/>
        <v>1.49208864</v>
      </c>
      <c r="Y23" s="201">
        <f t="shared" si="3"/>
        <v>347.28446159874261</v>
      </c>
      <c r="Z23" s="215"/>
      <c r="AA23" s="27">
        <f t="shared" si="4"/>
        <v>0</v>
      </c>
      <c r="AB23" s="130">
        <f t="shared" si="5"/>
        <v>1.1792000000000371</v>
      </c>
      <c r="AC23" s="40">
        <f t="shared" si="6"/>
        <v>-1.9999999999997797E-4</v>
      </c>
      <c r="AD23" s="40">
        <f t="shared" si="7"/>
        <v>2.6560000000008799E-4</v>
      </c>
      <c r="AE23" s="40">
        <f t="shared" si="8"/>
        <v>8.8639999999973185E-5</v>
      </c>
      <c r="AF23" s="135">
        <f t="shared" si="8"/>
        <v>-171.71553840125739</v>
      </c>
      <c r="AG23" s="294"/>
    </row>
    <row r="24" spans="1:33" x14ac:dyDescent="0.25">
      <c r="A24" s="137" t="s">
        <v>13</v>
      </c>
      <c r="B24" s="62">
        <f>SUM(B22:B23)</f>
        <v>3818</v>
      </c>
      <c r="C24" s="50"/>
      <c r="D24" s="50"/>
      <c r="E24" s="50">
        <f>SUM(E22:E23)</f>
        <v>1340</v>
      </c>
      <c r="F24" s="50"/>
      <c r="G24" s="50"/>
      <c r="H24" s="50"/>
      <c r="I24" s="50"/>
      <c r="J24" s="153">
        <f>(N22*J22)+(N23*J23)</f>
        <v>1.3396179999999998</v>
      </c>
      <c r="K24" s="50">
        <v>1500</v>
      </c>
      <c r="L24" s="205"/>
      <c r="M24" s="202" t="s">
        <v>67</v>
      </c>
      <c r="N24" s="202" t="s">
        <v>67</v>
      </c>
      <c r="O24" s="205"/>
      <c r="P24" s="207">
        <f>SUM(P22:P23)</f>
        <v>3818</v>
      </c>
      <c r="Q24" s="51"/>
      <c r="R24" s="51"/>
      <c r="S24" s="154">
        <f>SUM(S22:S23)</f>
        <v>1341.3344999999999</v>
      </c>
      <c r="T24" s="53"/>
      <c r="U24" s="53"/>
      <c r="V24" s="53"/>
      <c r="W24" s="53"/>
      <c r="X24" s="153">
        <f>(N22*X22)+(N23*X23)</f>
        <v>1.3396486694399998</v>
      </c>
      <c r="Y24" s="212">
        <f t="shared" si="3"/>
        <v>1001.2584124468282</v>
      </c>
      <c r="Z24" s="215"/>
      <c r="AA24" s="6">
        <f t="shared" si="4"/>
        <v>0</v>
      </c>
      <c r="AB24" s="131">
        <f t="shared" si="5"/>
        <v>1.3344999999999345</v>
      </c>
      <c r="AC24" s="99"/>
      <c r="AD24" s="99"/>
      <c r="AE24" s="99">
        <f t="shared" si="8"/>
        <v>3.0669440000075099E-5</v>
      </c>
      <c r="AF24" s="136">
        <f t="shared" si="8"/>
        <v>-498.74158755317183</v>
      </c>
      <c r="AG24" s="294" t="s">
        <v>91</v>
      </c>
    </row>
    <row r="25" spans="1:33" x14ac:dyDescent="0.25">
      <c r="A25" s="155" t="s">
        <v>30</v>
      </c>
      <c r="B25" s="195">
        <v>4055</v>
      </c>
      <c r="C25" s="193">
        <v>2.5000000000000001E-2</v>
      </c>
      <c r="D25" s="193">
        <v>0.43</v>
      </c>
      <c r="E25" s="158">
        <v>1700</v>
      </c>
      <c r="F25" s="166">
        <v>1</v>
      </c>
      <c r="G25" s="166">
        <v>0</v>
      </c>
      <c r="H25" s="166">
        <v>1</v>
      </c>
      <c r="I25" s="166">
        <v>1</v>
      </c>
      <c r="J25" s="158">
        <v>1</v>
      </c>
      <c r="K25" s="158">
        <v>1700</v>
      </c>
      <c r="L25" s="205"/>
      <c r="M25" s="160" t="s">
        <v>67</v>
      </c>
      <c r="N25" s="160" t="s">
        <v>67</v>
      </c>
      <c r="O25" s="205"/>
      <c r="P25" s="209">
        <v>4055</v>
      </c>
      <c r="Q25" s="194">
        <v>2.5000000000000001E-2</v>
      </c>
      <c r="R25" s="194">
        <v>0.43</v>
      </c>
      <c r="S25" s="165">
        <f>P25*(1-Q25)*R25</f>
        <v>1700.0587499999999</v>
      </c>
      <c r="T25" s="166">
        <v>1</v>
      </c>
      <c r="U25" s="166">
        <v>0</v>
      </c>
      <c r="V25" s="166">
        <v>1</v>
      </c>
      <c r="W25" s="167">
        <f t="shared" si="2"/>
        <v>1</v>
      </c>
      <c r="X25" s="167">
        <f t="shared" si="0"/>
        <v>1</v>
      </c>
      <c r="Y25" s="213">
        <f t="shared" si="3"/>
        <v>1700.0587499999999</v>
      </c>
      <c r="Z25" s="215"/>
      <c r="AA25" s="158">
        <f t="shared" si="4"/>
        <v>0</v>
      </c>
      <c r="AB25" s="168">
        <f t="shared" si="5"/>
        <v>5.8749999999918145E-2</v>
      </c>
      <c r="AC25" s="164">
        <f t="shared" si="6"/>
        <v>0</v>
      </c>
      <c r="AD25" s="164">
        <f t="shared" si="7"/>
        <v>0</v>
      </c>
      <c r="AE25" s="164">
        <f t="shared" si="8"/>
        <v>0</v>
      </c>
      <c r="AF25" s="169">
        <f t="shared" si="8"/>
        <v>5.8749999999918145E-2</v>
      </c>
      <c r="AG25" s="293"/>
    </row>
    <row r="26" spans="1:33" x14ac:dyDescent="0.25">
      <c r="A26" s="197" t="s">
        <v>31</v>
      </c>
      <c r="B26" s="198">
        <v>3800</v>
      </c>
      <c r="C26" s="174">
        <v>0.01</v>
      </c>
      <c r="D26" s="174">
        <v>0.4</v>
      </c>
      <c r="E26" s="199">
        <v>1504</v>
      </c>
      <c r="F26" s="176">
        <v>1</v>
      </c>
      <c r="G26" s="176">
        <v>0</v>
      </c>
      <c r="H26" s="176">
        <v>1</v>
      </c>
      <c r="I26" s="176">
        <v>1</v>
      </c>
      <c r="J26" s="176">
        <v>1</v>
      </c>
      <c r="K26" s="199">
        <v>1504</v>
      </c>
      <c r="L26" s="205"/>
      <c r="M26" s="203" t="s">
        <v>67</v>
      </c>
      <c r="N26" s="203" t="s">
        <v>67</v>
      </c>
      <c r="O26" s="205"/>
      <c r="P26" s="203">
        <v>3800</v>
      </c>
      <c r="Q26" s="173">
        <v>0.01</v>
      </c>
      <c r="R26" s="173">
        <v>0.4</v>
      </c>
      <c r="S26" s="165">
        <f>P26*(1-Q26)*R26</f>
        <v>1504.8000000000002</v>
      </c>
      <c r="T26" s="176">
        <v>1</v>
      </c>
      <c r="U26" s="176">
        <v>0</v>
      </c>
      <c r="V26" s="176">
        <v>1</v>
      </c>
      <c r="W26" s="167">
        <f t="shared" si="2"/>
        <v>1</v>
      </c>
      <c r="X26" s="167">
        <f t="shared" si="0"/>
        <v>1</v>
      </c>
      <c r="Y26" s="213">
        <f t="shared" si="3"/>
        <v>1504.8000000000002</v>
      </c>
      <c r="Z26" s="215"/>
      <c r="AA26" s="158">
        <f t="shared" si="4"/>
        <v>0</v>
      </c>
      <c r="AB26" s="168">
        <f t="shared" si="5"/>
        <v>0.8000000000001819</v>
      </c>
      <c r="AC26" s="164">
        <f t="shared" si="6"/>
        <v>0</v>
      </c>
      <c r="AD26" s="164">
        <f t="shared" si="7"/>
        <v>0</v>
      </c>
      <c r="AE26" s="164">
        <f t="shared" si="8"/>
        <v>0</v>
      </c>
      <c r="AF26" s="169">
        <f t="shared" si="8"/>
        <v>0.8000000000001819</v>
      </c>
      <c r="AG26" s="293"/>
    </row>
    <row r="27" spans="1:33" x14ac:dyDescent="0.25">
      <c r="A27" s="155" t="s">
        <v>15</v>
      </c>
      <c r="B27" s="156">
        <v>2380</v>
      </c>
      <c r="C27" s="193">
        <v>0.08</v>
      </c>
      <c r="D27" s="193">
        <v>0.56999999999999995</v>
      </c>
      <c r="E27" s="158">
        <v>1188</v>
      </c>
      <c r="F27" s="166">
        <v>1</v>
      </c>
      <c r="G27" s="166">
        <v>0.03</v>
      </c>
      <c r="H27" s="166">
        <v>3.67</v>
      </c>
      <c r="I27" s="166">
        <v>1.08</v>
      </c>
      <c r="J27" s="166">
        <v>1.08</v>
      </c>
      <c r="K27" s="158">
        <v>1100</v>
      </c>
      <c r="L27" s="205"/>
      <c r="M27" s="160">
        <v>340</v>
      </c>
      <c r="N27" s="160" t="s">
        <v>67</v>
      </c>
      <c r="O27" s="205"/>
      <c r="P27" s="208">
        <f>7*340</f>
        <v>2380</v>
      </c>
      <c r="Q27" s="194">
        <v>0.08</v>
      </c>
      <c r="R27" s="194">
        <v>0.56999999999999995</v>
      </c>
      <c r="S27" s="165">
        <f>P27*(1-Q27)*R27</f>
        <v>1248.0719999999999</v>
      </c>
      <c r="T27" s="166">
        <v>1</v>
      </c>
      <c r="U27" s="166">
        <v>0.03</v>
      </c>
      <c r="V27" s="167">
        <f>S27/M27</f>
        <v>3.6707999999999998</v>
      </c>
      <c r="W27" s="167">
        <f t="shared" si="2"/>
        <v>1.0801240000000001</v>
      </c>
      <c r="X27" s="167">
        <f t="shared" si="0"/>
        <v>1.0801240000000001</v>
      </c>
      <c r="Y27" s="213">
        <f t="shared" si="3"/>
        <v>1155.4895549029554</v>
      </c>
      <c r="Z27" s="215"/>
      <c r="AA27" s="158">
        <f t="shared" si="4"/>
        <v>0</v>
      </c>
      <c r="AB27" s="168">
        <f t="shared" si="5"/>
        <v>60.071999999999889</v>
      </c>
      <c r="AC27" s="164">
        <f t="shared" si="6"/>
        <v>7.9999999999991189E-4</v>
      </c>
      <c r="AD27" s="164">
        <f t="shared" si="7"/>
        <v>1.2400000000001299E-4</v>
      </c>
      <c r="AE27" s="164">
        <f t="shared" si="8"/>
        <v>1.2400000000001299E-4</v>
      </c>
      <c r="AF27" s="169">
        <f t="shared" si="8"/>
        <v>55.489554902955433</v>
      </c>
      <c r="AG27" s="294" t="s">
        <v>93</v>
      </c>
    </row>
    <row r="28" spans="1:33" s="11" customFormat="1" x14ac:dyDescent="0.25">
      <c r="A28" s="93" t="s">
        <v>25</v>
      </c>
      <c r="B28" s="253">
        <v>2469</v>
      </c>
      <c r="C28" s="112">
        <v>3.6999999999999998E-2</v>
      </c>
      <c r="D28" s="112">
        <v>0.42</v>
      </c>
      <c r="E28" s="44">
        <v>1812</v>
      </c>
      <c r="F28" s="38">
        <v>1.2430000000000001</v>
      </c>
      <c r="G28" s="38">
        <v>0.13600000000000001</v>
      </c>
      <c r="H28" s="38">
        <v>3.18</v>
      </c>
      <c r="I28" s="38">
        <v>1.194</v>
      </c>
      <c r="J28" s="37">
        <v>1.484</v>
      </c>
      <c r="K28" s="58">
        <v>690</v>
      </c>
      <c r="L28" s="206"/>
      <c r="M28" s="204">
        <v>413</v>
      </c>
      <c r="N28" s="247">
        <v>0.81399999999999995</v>
      </c>
      <c r="O28" s="206"/>
      <c r="P28" s="253">
        <v>2469</v>
      </c>
      <c r="Q28" s="112">
        <v>3.6999999999999998E-2</v>
      </c>
      <c r="R28" s="112">
        <v>0.42</v>
      </c>
      <c r="S28" s="141">
        <f>P28*(1-Q28)*R28</f>
        <v>998.61173999999994</v>
      </c>
      <c r="T28" s="38">
        <v>1.2430000000000001</v>
      </c>
      <c r="U28" s="38">
        <v>0.13600000000000001</v>
      </c>
      <c r="V28" s="142">
        <f>S28/M28</f>
        <v>2.4179461016949153</v>
      </c>
      <c r="W28" s="142">
        <f t="shared" si="2"/>
        <v>1.1928406698305085</v>
      </c>
      <c r="X28" s="142">
        <f t="shared" si="0"/>
        <v>1.4827009525993222</v>
      </c>
      <c r="Y28" s="214">
        <f t="shared" si="3"/>
        <v>673.50853066448383</v>
      </c>
      <c r="Z28" s="216"/>
      <c r="AA28" s="27">
        <f t="shared" si="4"/>
        <v>0</v>
      </c>
      <c r="AB28" s="130">
        <f t="shared" si="5"/>
        <v>-813.38826000000006</v>
      </c>
      <c r="AC28" s="40">
        <f t="shared" si="6"/>
        <v>-0.76205389830508485</v>
      </c>
      <c r="AD28" s="40">
        <f t="shared" si="7"/>
        <v>-1.1593301694914349E-3</v>
      </c>
      <c r="AE28" s="40">
        <f t="shared" si="8"/>
        <v>-1.2990474006777664E-3</v>
      </c>
      <c r="AF28" s="135">
        <f t="shared" si="8"/>
        <v>-16.491469335516172</v>
      </c>
      <c r="AG28" s="294"/>
    </row>
    <row r="29" spans="1:33" s="11" customFormat="1" x14ac:dyDescent="0.25">
      <c r="A29" s="93" t="s">
        <v>26</v>
      </c>
      <c r="B29" s="253">
        <v>658</v>
      </c>
      <c r="C29" s="112">
        <v>3.1E-2</v>
      </c>
      <c r="D29" s="112">
        <v>0.48</v>
      </c>
      <c r="E29" s="44">
        <v>538</v>
      </c>
      <c r="F29" s="38">
        <v>1.4750000000000001</v>
      </c>
      <c r="G29" s="38">
        <v>0.17100000000000001</v>
      </c>
      <c r="H29" s="38">
        <v>3.59</v>
      </c>
      <c r="I29" s="38">
        <v>1.306</v>
      </c>
      <c r="J29" s="38">
        <v>1.927</v>
      </c>
      <c r="K29" s="273">
        <v>158</v>
      </c>
      <c r="L29" s="206"/>
      <c r="M29" s="204">
        <v>110</v>
      </c>
      <c r="N29" s="247">
        <v>0.186</v>
      </c>
      <c r="O29" s="206"/>
      <c r="P29" s="253">
        <v>658</v>
      </c>
      <c r="Q29" s="112">
        <v>3.1E-2</v>
      </c>
      <c r="R29" s="112">
        <v>0.48</v>
      </c>
      <c r="S29" s="106">
        <f>P29*(1-Q29)*R29</f>
        <v>306.04895999999997</v>
      </c>
      <c r="T29" s="38">
        <v>1.4750000000000001</v>
      </c>
      <c r="U29" s="38">
        <v>0.17100000000000001</v>
      </c>
      <c r="V29" s="107">
        <f>S29/M29</f>
        <v>2.7822632727272723</v>
      </c>
      <c r="W29" s="107">
        <f t="shared" si="2"/>
        <v>1.3047670196363637</v>
      </c>
      <c r="X29" s="107">
        <f t="shared" si="0"/>
        <v>1.9245313539636366</v>
      </c>
      <c r="Y29" s="201">
        <f t="shared" si="3"/>
        <v>159.02518780464757</v>
      </c>
      <c r="Z29" s="216"/>
      <c r="AA29" s="27">
        <f t="shared" si="4"/>
        <v>0</v>
      </c>
      <c r="AB29" s="130">
        <f t="shared" si="5"/>
        <v>-231.95104000000003</v>
      </c>
      <c r="AC29" s="40">
        <f t="shared" si="6"/>
        <v>-0.80773672727272761</v>
      </c>
      <c r="AD29" s="40">
        <f t="shared" si="7"/>
        <v>-1.2329803636363934E-3</v>
      </c>
      <c r="AE29" s="40">
        <f t="shared" si="8"/>
        <v>-2.4686460363634311E-3</v>
      </c>
      <c r="AF29" s="135">
        <f t="shared" si="8"/>
        <v>1.0251878046475724</v>
      </c>
      <c r="AG29" s="294"/>
    </row>
    <row r="30" spans="1:33" s="11" customFormat="1" x14ac:dyDescent="0.25">
      <c r="A30" s="137" t="s">
        <v>14</v>
      </c>
      <c r="B30" s="254">
        <f>SUM(B28:B29)</f>
        <v>3127</v>
      </c>
      <c r="C30" s="126"/>
      <c r="D30" s="126"/>
      <c r="E30" s="127">
        <f>SUM(E28:E29)</f>
        <v>2350</v>
      </c>
      <c r="F30" s="53"/>
      <c r="G30" s="53"/>
      <c r="H30" s="53"/>
      <c r="I30" s="53"/>
      <c r="J30" s="153">
        <f>(N28*J28)+(N29*J29)</f>
        <v>1.566398</v>
      </c>
      <c r="K30" s="239">
        <f>E30/J30</f>
        <v>1500.2572781630213</v>
      </c>
      <c r="L30" s="206"/>
      <c r="M30" s="202" t="s">
        <v>67</v>
      </c>
      <c r="N30" s="202" t="s">
        <v>67</v>
      </c>
      <c r="O30" s="206"/>
      <c r="P30" s="210">
        <f>SUM(P28:P29)</f>
        <v>3127</v>
      </c>
      <c r="Q30" s="51"/>
      <c r="R30" s="51"/>
      <c r="S30" s="105">
        <f>SUM(S28:S29)</f>
        <v>1304.6606999999999</v>
      </c>
      <c r="T30" s="53"/>
      <c r="U30" s="53"/>
      <c r="V30" s="53"/>
      <c r="W30" s="108"/>
      <c r="X30" s="107">
        <f>(N28*X28)+(N29*X29)</f>
        <v>1.5648814072530848</v>
      </c>
      <c r="Y30" s="201">
        <f t="shared" si="3"/>
        <v>833.71218672099667</v>
      </c>
      <c r="Z30" s="216"/>
      <c r="AA30" s="6">
        <f t="shared" si="4"/>
        <v>0</v>
      </c>
      <c r="AB30" s="131">
        <f t="shared" si="5"/>
        <v>-1045.3393000000001</v>
      </c>
      <c r="AC30" s="99"/>
      <c r="AD30" s="99"/>
      <c r="AE30" s="99">
        <f t="shared" si="8"/>
        <v>-1.5165927469151796E-3</v>
      </c>
      <c r="AF30" s="136">
        <f t="shared" si="8"/>
        <v>-666.54509144202461</v>
      </c>
      <c r="AG30" s="294" t="s">
        <v>94</v>
      </c>
    </row>
    <row r="31" spans="1:33" x14ac:dyDescent="0.25">
      <c r="A31" s="367" t="s">
        <v>74</v>
      </c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"/>
      <c r="M31" s="3"/>
      <c r="N31" s="3"/>
      <c r="O31" s="3"/>
      <c r="Q31" s="8"/>
      <c r="R31" s="8"/>
      <c r="S31" s="3"/>
      <c r="T31" s="7"/>
      <c r="U31" s="7"/>
      <c r="V31" s="3"/>
      <c r="W31" s="63"/>
      <c r="X31" s="7"/>
      <c r="Y31" s="57"/>
      <c r="AB31" s="13"/>
      <c r="AC31" s="8"/>
      <c r="AD31" s="8"/>
      <c r="AE31" s="8"/>
      <c r="AF31" s="13"/>
    </row>
    <row r="32" spans="1:33" x14ac:dyDescent="0.25">
      <c r="A32" s="138" t="s">
        <v>45</v>
      </c>
      <c r="B32" s="109">
        <v>882</v>
      </c>
      <c r="C32" s="110">
        <v>7.0000000000000007E-2</v>
      </c>
      <c r="D32" s="110">
        <v>0.38</v>
      </c>
      <c r="E32" s="101">
        <v>309</v>
      </c>
      <c r="F32" s="79">
        <v>1</v>
      </c>
      <c r="G32" s="79">
        <v>0</v>
      </c>
      <c r="H32" s="78">
        <v>1</v>
      </c>
      <c r="I32" s="79">
        <v>1</v>
      </c>
      <c r="J32" s="79">
        <v>1</v>
      </c>
      <c r="K32" s="102">
        <v>309</v>
      </c>
      <c r="L32" s="29"/>
      <c r="M32" s="76" t="s">
        <v>67</v>
      </c>
      <c r="N32" s="80">
        <v>0.20599999999999999</v>
      </c>
      <c r="O32" s="28"/>
      <c r="P32" s="76">
        <v>882</v>
      </c>
      <c r="Q32" s="77">
        <v>7.0000000000000007E-2</v>
      </c>
      <c r="R32" s="77">
        <v>0.38</v>
      </c>
      <c r="S32" s="144">
        <f>P32*(1-Q32)*R32</f>
        <v>311.69880000000001</v>
      </c>
      <c r="T32" s="79">
        <v>1</v>
      </c>
      <c r="U32" s="79">
        <v>0</v>
      </c>
      <c r="V32" s="79">
        <v>1</v>
      </c>
      <c r="W32" s="145">
        <f t="shared" si="2"/>
        <v>1</v>
      </c>
      <c r="X32" s="145">
        <f t="shared" ref="X32:X59" si="9">T32*W32</f>
        <v>1</v>
      </c>
      <c r="Y32" s="238">
        <f t="shared" si="3"/>
        <v>311.69880000000001</v>
      </c>
      <c r="Z32" s="27"/>
      <c r="AA32" s="95">
        <f t="shared" si="4"/>
        <v>0</v>
      </c>
      <c r="AB32" s="128">
        <f t="shared" si="5"/>
        <v>2.6988000000000056</v>
      </c>
      <c r="AC32" s="129">
        <f t="shared" si="6"/>
        <v>0</v>
      </c>
      <c r="AD32" s="129">
        <f t="shared" si="7"/>
        <v>0</v>
      </c>
      <c r="AE32" s="129">
        <f t="shared" si="7"/>
        <v>0</v>
      </c>
      <c r="AF32" s="134">
        <f t="shared" si="7"/>
        <v>2.6988000000000056</v>
      </c>
      <c r="AG32" s="294"/>
    </row>
    <row r="33" spans="1:33" x14ac:dyDescent="0.25">
      <c r="A33" s="93" t="s">
        <v>46</v>
      </c>
      <c r="B33" s="111">
        <v>3135</v>
      </c>
      <c r="C33" s="112">
        <v>0.04</v>
      </c>
      <c r="D33" s="112">
        <v>0.48</v>
      </c>
      <c r="E33" s="35">
        <v>1433</v>
      </c>
      <c r="F33" s="38">
        <v>1</v>
      </c>
      <c r="G33" s="38">
        <v>0.05</v>
      </c>
      <c r="H33" s="36">
        <v>5.07</v>
      </c>
      <c r="I33" s="38">
        <v>1.204</v>
      </c>
      <c r="J33" s="38">
        <v>1.204</v>
      </c>
      <c r="K33" s="103">
        <v>1191</v>
      </c>
      <c r="L33" s="29"/>
      <c r="M33" s="61">
        <v>285</v>
      </c>
      <c r="N33" s="55">
        <v>0.79400000000000004</v>
      </c>
      <c r="O33" s="28"/>
      <c r="P33" s="61">
        <v>3135</v>
      </c>
      <c r="Q33" s="37">
        <v>0.04</v>
      </c>
      <c r="R33" s="37">
        <v>0.48</v>
      </c>
      <c r="S33" s="146">
        <f>P33*(1-Q33)*R33</f>
        <v>1444.6079999999999</v>
      </c>
      <c r="T33" s="38">
        <v>1</v>
      </c>
      <c r="U33" s="38">
        <v>0.05</v>
      </c>
      <c r="V33" s="147">
        <f>S33/M33</f>
        <v>5.0687999999999995</v>
      </c>
      <c r="W33" s="147">
        <f t="shared" si="2"/>
        <v>1.2034400000000001</v>
      </c>
      <c r="X33" s="147">
        <f t="shared" si="9"/>
        <v>1.2034400000000001</v>
      </c>
      <c r="Y33" s="239">
        <f t="shared" si="3"/>
        <v>1200.3988566110481</v>
      </c>
      <c r="Z33" s="27"/>
      <c r="AA33" s="97">
        <f t="shared" si="4"/>
        <v>0</v>
      </c>
      <c r="AB33" s="130">
        <f t="shared" si="5"/>
        <v>11.607999999999947</v>
      </c>
      <c r="AC33" s="40">
        <f t="shared" si="6"/>
        <v>-1.200000000000756E-3</v>
      </c>
      <c r="AD33" s="40">
        <f t="shared" si="7"/>
        <v>-5.5999999999989392E-4</v>
      </c>
      <c r="AE33" s="40">
        <f t="shared" si="7"/>
        <v>-5.5999999999989392E-4</v>
      </c>
      <c r="AF33" s="135">
        <f t="shared" si="7"/>
        <v>9.3988566110481315</v>
      </c>
      <c r="AG33" s="294"/>
    </row>
    <row r="34" spans="1:33" x14ac:dyDescent="0.25">
      <c r="A34" s="137" t="s">
        <v>47</v>
      </c>
      <c r="B34" s="125">
        <f>SUM(B32:B33)</f>
        <v>4017</v>
      </c>
      <c r="C34" s="126"/>
      <c r="D34" s="126"/>
      <c r="E34" s="127">
        <f>SUM(E32:E33)</f>
        <v>1742</v>
      </c>
      <c r="F34" s="53"/>
      <c r="G34" s="53"/>
      <c r="H34" s="202"/>
      <c r="I34" s="53"/>
      <c r="J34" s="153">
        <f>(0.206*J32)+(0.794*J33)</f>
        <v>1.1619760000000001</v>
      </c>
      <c r="K34" s="150">
        <v>1500</v>
      </c>
      <c r="L34" s="29"/>
      <c r="M34" s="74" t="s">
        <v>67</v>
      </c>
      <c r="N34" s="75" t="s">
        <v>67</v>
      </c>
      <c r="O34" s="28"/>
      <c r="P34" s="240">
        <f>SUM(P32:P33)</f>
        <v>4017</v>
      </c>
      <c r="Q34" s="51"/>
      <c r="R34" s="51"/>
      <c r="S34" s="152">
        <f>SUM(S32:S33)</f>
        <v>1756.3067999999998</v>
      </c>
      <c r="T34" s="53"/>
      <c r="U34" s="53"/>
      <c r="V34" s="53"/>
      <c r="W34" s="53"/>
      <c r="X34" s="153">
        <f>(N32*X32)+(N33*X33)</f>
        <v>1.1615313600000001</v>
      </c>
      <c r="Y34" s="241">
        <f t="shared" si="3"/>
        <v>1512.0614565240835</v>
      </c>
      <c r="Z34" s="27"/>
      <c r="AA34" s="98">
        <f t="shared" si="4"/>
        <v>0</v>
      </c>
      <c r="AB34" s="131">
        <f t="shared" si="5"/>
        <v>14.306799999999839</v>
      </c>
      <c r="AC34" s="99"/>
      <c r="AD34" s="99"/>
      <c r="AE34" s="99">
        <f t="shared" si="7"/>
        <v>-4.4463999999999615E-4</v>
      </c>
      <c r="AF34" s="136">
        <f t="shared" si="7"/>
        <v>12.061456524083496</v>
      </c>
      <c r="AG34" s="294" t="s">
        <v>95</v>
      </c>
    </row>
    <row r="35" spans="1:33" x14ac:dyDescent="0.25">
      <c r="A35" s="218" t="s">
        <v>48</v>
      </c>
      <c r="B35" s="195">
        <v>2061</v>
      </c>
      <c r="C35" s="193">
        <v>8.4000000000000005E-2</v>
      </c>
      <c r="D35" s="193">
        <v>0.53400000000000003</v>
      </c>
      <c r="E35" s="158">
        <v>1008</v>
      </c>
      <c r="F35" s="219">
        <v>1.26</v>
      </c>
      <c r="G35" s="219">
        <v>0</v>
      </c>
      <c r="H35" s="209">
        <v>1</v>
      </c>
      <c r="I35" s="219">
        <v>1</v>
      </c>
      <c r="J35" s="219">
        <v>1.26</v>
      </c>
      <c r="K35" s="159">
        <v>800</v>
      </c>
      <c r="L35" s="29"/>
      <c r="M35" s="161" t="s">
        <v>67</v>
      </c>
      <c r="N35" s="162" t="s">
        <v>67</v>
      </c>
      <c r="O35" s="28"/>
      <c r="P35" s="196">
        <v>2061</v>
      </c>
      <c r="Q35" s="194">
        <v>8.4000000000000005E-2</v>
      </c>
      <c r="R35" s="194">
        <v>0.53400000000000003</v>
      </c>
      <c r="S35" s="165">
        <f t="shared" ref="S35:S42" si="10">P35*(1-Q35)*R35</f>
        <v>1008.1257840000001</v>
      </c>
      <c r="T35" s="219">
        <v>1.26</v>
      </c>
      <c r="U35" s="219">
        <v>0</v>
      </c>
      <c r="V35" s="219">
        <v>1</v>
      </c>
      <c r="W35" s="167">
        <f t="shared" si="2"/>
        <v>1</v>
      </c>
      <c r="X35" s="167">
        <f t="shared" si="9"/>
        <v>1.26</v>
      </c>
      <c r="Y35" s="242">
        <f t="shared" si="3"/>
        <v>800.09982857142859</v>
      </c>
      <c r="Z35" s="27"/>
      <c r="AA35" s="163">
        <f t="shared" si="4"/>
        <v>0</v>
      </c>
      <c r="AB35" s="168">
        <f t="shared" si="5"/>
        <v>0.12578400000006695</v>
      </c>
      <c r="AC35" s="164">
        <f t="shared" si="6"/>
        <v>0</v>
      </c>
      <c r="AD35" s="164">
        <f t="shared" si="7"/>
        <v>0</v>
      </c>
      <c r="AE35" s="164">
        <f t="shared" si="7"/>
        <v>0</v>
      </c>
      <c r="AF35" s="169">
        <f t="shared" si="7"/>
        <v>9.9828571428588475E-2</v>
      </c>
      <c r="AG35" s="293"/>
    </row>
    <row r="36" spans="1:33" x14ac:dyDescent="0.25">
      <c r="A36" s="197" t="s">
        <v>49</v>
      </c>
      <c r="B36" s="198">
        <v>6300</v>
      </c>
      <c r="C36" s="174">
        <v>0.03</v>
      </c>
      <c r="D36" s="174">
        <v>0.34</v>
      </c>
      <c r="E36" s="199">
        <v>2040</v>
      </c>
      <c r="F36" s="176">
        <v>1.2230000000000001</v>
      </c>
      <c r="G36" s="176">
        <v>5.7000000000000002E-2</v>
      </c>
      <c r="H36" s="203">
        <v>2.97</v>
      </c>
      <c r="I36" s="176">
        <v>1.1100000000000001</v>
      </c>
      <c r="J36" s="176">
        <v>1.36</v>
      </c>
      <c r="K36" s="178">
        <v>1500</v>
      </c>
      <c r="L36" s="29"/>
      <c r="M36" s="179">
        <v>700</v>
      </c>
      <c r="N36" s="180" t="s">
        <v>67</v>
      </c>
      <c r="O36" s="28"/>
      <c r="P36" s="179">
        <v>6300</v>
      </c>
      <c r="Q36" s="173">
        <v>0.03</v>
      </c>
      <c r="R36" s="173">
        <v>0.34</v>
      </c>
      <c r="S36" s="165">
        <f t="shared" si="10"/>
        <v>2077.7400000000002</v>
      </c>
      <c r="T36" s="176">
        <v>1.2230000000000001</v>
      </c>
      <c r="U36" s="176">
        <v>5.7000000000000002E-2</v>
      </c>
      <c r="V36" s="167">
        <f>S36/M36</f>
        <v>2.9682000000000004</v>
      </c>
      <c r="W36" s="167">
        <f t="shared" si="2"/>
        <v>1.1121874</v>
      </c>
      <c r="X36" s="167">
        <f t="shared" si="9"/>
        <v>1.3602051902000001</v>
      </c>
      <c r="Y36" s="242">
        <f t="shared" si="3"/>
        <v>1527.5195352654816</v>
      </c>
      <c r="Z36" s="27"/>
      <c r="AA36" s="163">
        <f t="shared" si="4"/>
        <v>0</v>
      </c>
      <c r="AB36" s="168">
        <f t="shared" si="5"/>
        <v>37.740000000000236</v>
      </c>
      <c r="AC36" s="164">
        <f t="shared" si="6"/>
        <v>-1.7999999999998018E-3</v>
      </c>
      <c r="AD36" s="164">
        <f t="shared" si="7"/>
        <v>2.1873999999999505E-3</v>
      </c>
      <c r="AE36" s="164">
        <f t="shared" si="7"/>
        <v>2.0519019999998278E-4</v>
      </c>
      <c r="AF36" s="169">
        <f t="shared" si="7"/>
        <v>27.519535265481636</v>
      </c>
      <c r="AG36" s="294" t="s">
        <v>95</v>
      </c>
    </row>
    <row r="37" spans="1:33" x14ac:dyDescent="0.25">
      <c r="A37" s="218" t="s">
        <v>65</v>
      </c>
      <c r="B37" s="195">
        <v>3423</v>
      </c>
      <c r="C37" s="193">
        <v>4.5999999999999999E-2</v>
      </c>
      <c r="D37" s="193">
        <v>0.55000000000000004</v>
      </c>
      <c r="E37" s="158">
        <v>1796</v>
      </c>
      <c r="F37" s="219">
        <v>1</v>
      </c>
      <c r="G37" s="219">
        <v>6.5000000000000002E-2</v>
      </c>
      <c r="H37" s="209">
        <v>3.673</v>
      </c>
      <c r="I37" s="219">
        <v>1.1739999999999999</v>
      </c>
      <c r="J37" s="158">
        <v>1.1970000000000001</v>
      </c>
      <c r="K37" s="159">
        <v>1500</v>
      </c>
      <c r="L37" s="29"/>
      <c r="M37" s="161">
        <v>489</v>
      </c>
      <c r="N37" s="162" t="s">
        <v>67</v>
      </c>
      <c r="O37" s="28"/>
      <c r="P37" s="196">
        <v>3423</v>
      </c>
      <c r="Q37" s="194">
        <v>4.5999999999999999E-2</v>
      </c>
      <c r="R37" s="194">
        <v>0.55000000000000004</v>
      </c>
      <c r="S37" s="165">
        <f t="shared" si="10"/>
        <v>1796.0481000000002</v>
      </c>
      <c r="T37" s="219">
        <v>1</v>
      </c>
      <c r="U37" s="219">
        <v>6.5000000000000002E-2</v>
      </c>
      <c r="V37" s="167">
        <f>S37/M37</f>
        <v>3.6729000000000003</v>
      </c>
      <c r="W37" s="167">
        <f t="shared" si="2"/>
        <v>1.1737385</v>
      </c>
      <c r="X37" s="167">
        <f t="shared" si="9"/>
        <v>1.1737385</v>
      </c>
      <c r="Y37" s="242">
        <f t="shared" si="3"/>
        <v>1530.1944172402968</v>
      </c>
      <c r="Z37" s="27"/>
      <c r="AA37" s="163">
        <f t="shared" si="4"/>
        <v>0</v>
      </c>
      <c r="AB37" s="168">
        <f t="shared" si="5"/>
        <v>4.8100000000204091E-2</v>
      </c>
      <c r="AC37" s="164">
        <f t="shared" si="6"/>
        <v>-9.9999999999766942E-5</v>
      </c>
      <c r="AD37" s="164">
        <f t="shared" si="7"/>
        <v>-2.6149999999991458E-4</v>
      </c>
      <c r="AE37" s="164">
        <f t="shared" si="7"/>
        <v>-2.3261500000000046E-2</v>
      </c>
      <c r="AF37" s="169">
        <f t="shared" si="7"/>
        <v>30.194417240296843</v>
      </c>
      <c r="AG37" s="294" t="s">
        <v>95</v>
      </c>
    </row>
    <row r="38" spans="1:33" x14ac:dyDescent="0.25">
      <c r="A38" s="138" t="s">
        <v>50</v>
      </c>
      <c r="B38" s="109">
        <v>578</v>
      </c>
      <c r="C38" s="110">
        <v>0.112</v>
      </c>
      <c r="D38" s="110">
        <v>0.28799999999999998</v>
      </c>
      <c r="E38" s="101">
        <v>129</v>
      </c>
      <c r="F38" s="79">
        <v>1</v>
      </c>
      <c r="G38" s="79">
        <v>0</v>
      </c>
      <c r="H38" s="78">
        <v>1</v>
      </c>
      <c r="I38" s="79">
        <v>1</v>
      </c>
      <c r="J38" s="79">
        <v>1</v>
      </c>
      <c r="K38" s="220">
        <v>129</v>
      </c>
      <c r="L38" s="29"/>
      <c r="M38" s="76" t="s">
        <v>67</v>
      </c>
      <c r="N38" s="80">
        <v>8.5999999999999993E-2</v>
      </c>
      <c r="O38" s="28"/>
      <c r="P38" s="76">
        <v>578</v>
      </c>
      <c r="Q38" s="77">
        <v>0.112</v>
      </c>
      <c r="R38" s="77">
        <v>0.28799999999999998</v>
      </c>
      <c r="S38" s="144">
        <f t="shared" si="10"/>
        <v>147.820032</v>
      </c>
      <c r="T38" s="79">
        <v>1</v>
      </c>
      <c r="U38" s="79">
        <v>0</v>
      </c>
      <c r="V38" s="79">
        <v>1</v>
      </c>
      <c r="W38" s="145">
        <f t="shared" si="2"/>
        <v>1</v>
      </c>
      <c r="X38" s="145">
        <f t="shared" si="9"/>
        <v>1</v>
      </c>
      <c r="Y38" s="238">
        <f t="shared" si="3"/>
        <v>147.820032</v>
      </c>
      <c r="Z38" s="27"/>
      <c r="AA38" s="95">
        <f t="shared" si="4"/>
        <v>0</v>
      </c>
      <c r="AB38" s="128">
        <f t="shared" si="5"/>
        <v>18.820031999999998</v>
      </c>
      <c r="AC38" s="129">
        <f t="shared" si="6"/>
        <v>0</v>
      </c>
      <c r="AD38" s="129">
        <f t="shared" si="7"/>
        <v>0</v>
      </c>
      <c r="AE38" s="129">
        <f t="shared" si="7"/>
        <v>0</v>
      </c>
      <c r="AF38" s="134">
        <f t="shared" si="7"/>
        <v>18.820031999999998</v>
      </c>
      <c r="AG38" s="294"/>
    </row>
    <row r="39" spans="1:33" x14ac:dyDescent="0.25">
      <c r="A39" s="93" t="s">
        <v>51</v>
      </c>
      <c r="B39" s="111">
        <v>6149</v>
      </c>
      <c r="C39" s="112">
        <v>7.9000000000000001E-2</v>
      </c>
      <c r="D39" s="112">
        <v>0.41899999999999998</v>
      </c>
      <c r="E39" s="35">
        <v>1600</v>
      </c>
      <c r="F39" s="38">
        <v>1.05</v>
      </c>
      <c r="G39" s="38">
        <v>2.3E-2</v>
      </c>
      <c r="H39" s="36">
        <v>6.3</v>
      </c>
      <c r="I39" s="38">
        <v>1.1220000000000001</v>
      </c>
      <c r="J39" s="38">
        <v>1.1779999999999999</v>
      </c>
      <c r="K39" s="56">
        <v>1371</v>
      </c>
      <c r="L39" s="29"/>
      <c r="M39" s="61">
        <v>254</v>
      </c>
      <c r="N39" s="55">
        <v>0.91400000000000003</v>
      </c>
      <c r="O39" s="28"/>
      <c r="P39" s="111">
        <v>6149</v>
      </c>
      <c r="Q39" s="37">
        <v>7.9000000000000001E-2</v>
      </c>
      <c r="R39" s="37">
        <v>0.41899999999999998</v>
      </c>
      <c r="S39" s="146">
        <f t="shared" si="10"/>
        <v>2372.8929509999998</v>
      </c>
      <c r="T39" s="38">
        <v>1.05</v>
      </c>
      <c r="U39" s="38">
        <v>2.3E-2</v>
      </c>
      <c r="V39" s="147">
        <f>S39/M39</f>
        <v>9.3420982322834636</v>
      </c>
      <c r="W39" s="147">
        <f t="shared" si="2"/>
        <v>1.1918682593425196</v>
      </c>
      <c r="X39" s="147">
        <f t="shared" si="9"/>
        <v>1.2514616723096457</v>
      </c>
      <c r="Y39" s="239">
        <f t="shared" si="3"/>
        <v>1896.0971826014354</v>
      </c>
      <c r="Z39" s="27"/>
      <c r="AA39" s="97">
        <f t="shared" si="4"/>
        <v>0</v>
      </c>
      <c r="AB39" s="130">
        <f t="shared" si="5"/>
        <v>772.89295099999981</v>
      </c>
      <c r="AC39" s="40">
        <f t="shared" si="6"/>
        <v>3.0420982322834638</v>
      </c>
      <c r="AD39" s="40">
        <f t="shared" si="7"/>
        <v>6.9868259342519501E-2</v>
      </c>
      <c r="AE39" s="40">
        <f t="shared" si="7"/>
        <v>7.3461672309645731E-2</v>
      </c>
      <c r="AF39" s="135">
        <f t="shared" si="7"/>
        <v>525.09718260143541</v>
      </c>
      <c r="AG39" s="294"/>
    </row>
    <row r="40" spans="1:33" x14ac:dyDescent="0.25">
      <c r="A40" s="137" t="s">
        <v>52</v>
      </c>
      <c r="B40" s="125">
        <f>SUM(B38:B39)</f>
        <v>6727</v>
      </c>
      <c r="C40" s="126"/>
      <c r="D40" s="126"/>
      <c r="E40" s="127">
        <f>SUM(E38:E39)</f>
        <v>1729</v>
      </c>
      <c r="F40" s="53"/>
      <c r="G40" s="53"/>
      <c r="H40" s="202"/>
      <c r="I40" s="53"/>
      <c r="J40" s="50">
        <v>1.163</v>
      </c>
      <c r="K40" s="150">
        <v>1500</v>
      </c>
      <c r="L40" s="29"/>
      <c r="M40" s="74" t="s">
        <v>67</v>
      </c>
      <c r="N40" s="75" t="s">
        <v>67</v>
      </c>
      <c r="O40" s="28"/>
      <c r="P40" s="240">
        <f>SUM(P38:P39)</f>
        <v>6727</v>
      </c>
      <c r="Q40" s="51"/>
      <c r="R40" s="51"/>
      <c r="S40" s="152">
        <f>SUM(S38:S39)</f>
        <v>2520.7129829999999</v>
      </c>
      <c r="T40" s="53"/>
      <c r="U40" s="53"/>
      <c r="V40" s="53"/>
      <c r="W40" s="53"/>
      <c r="X40" s="153">
        <f>(N38*X38)+(N39*X39)</f>
        <v>1.2298359684910163</v>
      </c>
      <c r="Y40" s="241">
        <f t="shared" si="3"/>
        <v>2049.6334857508382</v>
      </c>
      <c r="Z40" s="27"/>
      <c r="AA40" s="98">
        <f t="shared" si="4"/>
        <v>0</v>
      </c>
      <c r="AB40" s="131">
        <f t="shared" si="5"/>
        <v>791.71298299999989</v>
      </c>
      <c r="AC40" s="99"/>
      <c r="AD40" s="99"/>
      <c r="AE40" s="99">
        <f t="shared" si="7"/>
        <v>6.6835968491016251E-2</v>
      </c>
      <c r="AF40" s="136">
        <f t="shared" si="7"/>
        <v>549.63348575083819</v>
      </c>
      <c r="AG40" s="294" t="s">
        <v>96</v>
      </c>
    </row>
    <row r="41" spans="1:33" x14ac:dyDescent="0.25">
      <c r="A41" s="221" t="s">
        <v>75</v>
      </c>
      <c r="B41" s="222">
        <v>4208</v>
      </c>
      <c r="C41" s="223">
        <v>8.0000000000000002E-3</v>
      </c>
      <c r="D41" s="223">
        <v>0.48099999999999998</v>
      </c>
      <c r="E41" s="96">
        <v>2007</v>
      </c>
      <c r="F41" s="224">
        <v>1.4930000000000001</v>
      </c>
      <c r="G41" s="224">
        <v>0.14199999999999999</v>
      </c>
      <c r="H41" s="217">
        <v>1.3129999999999999</v>
      </c>
      <c r="I41" s="224">
        <v>1.044</v>
      </c>
      <c r="J41" s="224">
        <v>1.5589999999999999</v>
      </c>
      <c r="K41" s="225">
        <v>1287</v>
      </c>
      <c r="L41" s="29"/>
      <c r="M41" s="70">
        <v>2104</v>
      </c>
      <c r="N41" s="249">
        <v>0.86099999999999999</v>
      </c>
      <c r="O41" s="28"/>
      <c r="P41" s="226">
        <v>4208</v>
      </c>
      <c r="Q41" s="227">
        <v>8.0000000000000002E-3</v>
      </c>
      <c r="R41" s="227">
        <v>0.48099999999999998</v>
      </c>
      <c r="S41" s="144">
        <f t="shared" si="10"/>
        <v>2007.8556160000001</v>
      </c>
      <c r="T41" s="224">
        <v>1.4930000000000001</v>
      </c>
      <c r="U41" s="224">
        <v>0.14199999999999999</v>
      </c>
      <c r="V41" s="145">
        <f>S41/M41</f>
        <v>0.95430400000000004</v>
      </c>
      <c r="W41" s="145">
        <f t="shared" si="2"/>
        <v>0.99351116800000006</v>
      </c>
      <c r="X41" s="145">
        <f t="shared" si="9"/>
        <v>1.4833121738240003</v>
      </c>
      <c r="Y41" s="238">
        <f t="shared" si="3"/>
        <v>1353.6298369504507</v>
      </c>
      <c r="Z41" s="27"/>
      <c r="AA41" s="95">
        <f t="shared" si="4"/>
        <v>0</v>
      </c>
      <c r="AB41" s="128">
        <f t="shared" si="5"/>
        <v>0.85561600000005456</v>
      </c>
      <c r="AC41" s="129">
        <f t="shared" si="6"/>
        <v>-0.3586959999999999</v>
      </c>
      <c r="AD41" s="129">
        <f t="shared" si="7"/>
        <v>-5.0488831999999984E-2</v>
      </c>
      <c r="AE41" s="129">
        <f t="shared" si="7"/>
        <v>-7.5687826175999673E-2</v>
      </c>
      <c r="AF41" s="134">
        <f t="shared" si="7"/>
        <v>66.629836950450681</v>
      </c>
      <c r="AG41" s="294"/>
    </row>
    <row r="42" spans="1:33" x14ac:dyDescent="0.25">
      <c r="A42" s="139" t="s">
        <v>76</v>
      </c>
      <c r="B42" s="113">
        <v>1030</v>
      </c>
      <c r="C42" s="114">
        <v>8.0000000000000002E-3</v>
      </c>
      <c r="D42" s="114">
        <v>0.48099999999999998</v>
      </c>
      <c r="E42" s="27">
        <v>489</v>
      </c>
      <c r="F42" s="63">
        <v>1.4930000000000001</v>
      </c>
      <c r="G42" s="63">
        <v>0.14199999999999999</v>
      </c>
      <c r="H42" s="29">
        <v>4.7789999999999999</v>
      </c>
      <c r="I42" s="63">
        <v>1.5369999999999999</v>
      </c>
      <c r="J42" s="63">
        <v>2.294</v>
      </c>
      <c r="K42" s="59">
        <v>213</v>
      </c>
      <c r="L42" s="29"/>
      <c r="M42" s="71">
        <v>103</v>
      </c>
      <c r="N42" s="249">
        <v>0.13900000000000001</v>
      </c>
      <c r="O42" s="28"/>
      <c r="P42" s="60">
        <v>1030</v>
      </c>
      <c r="Q42" s="47">
        <v>8.0000000000000002E-3</v>
      </c>
      <c r="R42" s="47">
        <v>0.48099999999999998</v>
      </c>
      <c r="S42" s="146">
        <f t="shared" si="10"/>
        <v>491.46655999999996</v>
      </c>
      <c r="T42" s="63">
        <v>1.4930000000000001</v>
      </c>
      <c r="U42" s="63">
        <v>0.14199999999999999</v>
      </c>
      <c r="V42" s="147">
        <f>S42/M42</f>
        <v>4.7715199999999998</v>
      </c>
      <c r="W42" s="147">
        <f t="shared" si="2"/>
        <v>1.5355558399999998</v>
      </c>
      <c r="X42" s="147">
        <f t="shared" si="9"/>
        <v>2.2925848691199997</v>
      </c>
      <c r="Y42" s="239">
        <f t="shared" si="3"/>
        <v>214.37224271162864</v>
      </c>
      <c r="Z42" s="27"/>
      <c r="AA42" s="97">
        <f t="shared" si="4"/>
        <v>0</v>
      </c>
      <c r="AB42" s="130">
        <f t="shared" si="5"/>
        <v>2.4665599999999586</v>
      </c>
      <c r="AC42" s="40">
        <f t="shared" si="6"/>
        <v>-7.4800000000001532E-3</v>
      </c>
      <c r="AD42" s="40">
        <f t="shared" si="7"/>
        <v>-1.4441600000001387E-3</v>
      </c>
      <c r="AE42" s="40">
        <f t="shared" si="7"/>
        <v>-1.415130880000337E-3</v>
      </c>
      <c r="AF42" s="135">
        <f t="shared" si="7"/>
        <v>1.372242711628644</v>
      </c>
      <c r="AG42" s="294"/>
    </row>
    <row r="43" spans="1:33" x14ac:dyDescent="0.25">
      <c r="A43" s="140" t="s">
        <v>53</v>
      </c>
      <c r="B43" s="228">
        <f>SUM(B41:B42)</f>
        <v>5238</v>
      </c>
      <c r="C43" s="185"/>
      <c r="D43" s="185"/>
      <c r="E43" s="229">
        <f>SUM(E41:E42)</f>
        <v>2496</v>
      </c>
      <c r="F43" s="89"/>
      <c r="G43" s="89"/>
      <c r="H43" s="88"/>
      <c r="I43" s="89"/>
      <c r="J43" s="107">
        <f>(N41*J41)+(N42*J42)</f>
        <v>1.661165</v>
      </c>
      <c r="K43" s="106">
        <f>E43/J43</f>
        <v>1502.559950396258</v>
      </c>
      <c r="L43" s="29"/>
      <c r="M43" s="188" t="s">
        <v>67</v>
      </c>
      <c r="N43" s="189" t="s">
        <v>67</v>
      </c>
      <c r="O43" s="28"/>
      <c r="P43" s="240">
        <f>SUM(P41:P42)</f>
        <v>5238</v>
      </c>
      <c r="Q43" s="99"/>
      <c r="R43" s="99"/>
      <c r="S43" s="152">
        <f>SUM(S41:S42)</f>
        <v>2499.3221760000001</v>
      </c>
      <c r="T43" s="89"/>
      <c r="U43" s="89"/>
      <c r="V43" s="89"/>
      <c r="W43" s="89"/>
      <c r="X43" s="153">
        <f>(N41*X41)+(N42*X42)</f>
        <v>1.595801078470144</v>
      </c>
      <c r="Y43" s="241">
        <f t="shared" si="3"/>
        <v>1566.1865439996068</v>
      </c>
      <c r="Z43" s="27"/>
      <c r="AA43" s="98">
        <f t="shared" si="4"/>
        <v>0</v>
      </c>
      <c r="AB43" s="131">
        <f t="shared" si="5"/>
        <v>3.3221760000001268</v>
      </c>
      <c r="AC43" s="99"/>
      <c r="AD43" s="99"/>
      <c r="AE43" s="99">
        <f t="shared" si="7"/>
        <v>-6.5363921529856039E-2</v>
      </c>
      <c r="AF43" s="136">
        <f t="shared" si="7"/>
        <v>63.626593603348738</v>
      </c>
      <c r="AG43" s="294" t="s">
        <v>97</v>
      </c>
    </row>
    <row r="44" spans="1:33" x14ac:dyDescent="0.25">
      <c r="A44" s="138" t="s">
        <v>54</v>
      </c>
      <c r="B44" s="109">
        <v>2600</v>
      </c>
      <c r="C44" s="110">
        <v>7.0000000000000007E-2</v>
      </c>
      <c r="D44" s="110">
        <v>0.35</v>
      </c>
      <c r="E44" s="121">
        <v>680</v>
      </c>
      <c r="F44" s="79">
        <v>1</v>
      </c>
      <c r="G44" s="79">
        <v>0</v>
      </c>
      <c r="H44" s="78">
        <v>1</v>
      </c>
      <c r="I44" s="79">
        <v>1</v>
      </c>
      <c r="J44" s="79">
        <v>1</v>
      </c>
      <c r="K44" s="220">
        <v>846</v>
      </c>
      <c r="L44" s="29"/>
      <c r="M44" s="76" t="s">
        <v>67</v>
      </c>
      <c r="N44" s="247">
        <v>0.85</v>
      </c>
      <c r="O44" s="28"/>
      <c r="P44" s="76">
        <v>2600</v>
      </c>
      <c r="Q44" s="77">
        <v>7.0000000000000007E-2</v>
      </c>
      <c r="R44" s="77">
        <v>0.35</v>
      </c>
      <c r="S44" s="144">
        <f>P44*(1-Q44)*R44</f>
        <v>846.3</v>
      </c>
      <c r="T44" s="79">
        <v>1</v>
      </c>
      <c r="U44" s="79">
        <v>0</v>
      </c>
      <c r="V44" s="79">
        <v>1</v>
      </c>
      <c r="W44" s="145">
        <f t="shared" si="2"/>
        <v>1</v>
      </c>
      <c r="X44" s="145">
        <f t="shared" si="9"/>
        <v>1</v>
      </c>
      <c r="Y44" s="238">
        <f t="shared" si="3"/>
        <v>846.3</v>
      </c>
      <c r="Z44" s="27"/>
      <c r="AA44" s="95">
        <f t="shared" si="4"/>
        <v>0</v>
      </c>
      <c r="AB44" s="128">
        <f t="shared" si="5"/>
        <v>166.29999999999995</v>
      </c>
      <c r="AC44" s="129">
        <f t="shared" si="6"/>
        <v>0</v>
      </c>
      <c r="AD44" s="129">
        <f t="shared" si="7"/>
        <v>0</v>
      </c>
      <c r="AE44" s="129">
        <f t="shared" si="7"/>
        <v>0</v>
      </c>
      <c r="AF44" s="134">
        <f t="shared" si="7"/>
        <v>0.29999999999995453</v>
      </c>
      <c r="AG44" s="294"/>
    </row>
    <row r="45" spans="1:33" x14ac:dyDescent="0.25">
      <c r="A45" s="93" t="s">
        <v>55</v>
      </c>
      <c r="B45" s="111">
        <v>504</v>
      </c>
      <c r="C45" s="123">
        <v>5.0999999999999997E-2</v>
      </c>
      <c r="D45" s="112">
        <v>0.39</v>
      </c>
      <c r="E45" s="123">
        <v>144</v>
      </c>
      <c r="F45" s="38">
        <v>1</v>
      </c>
      <c r="G45" s="38">
        <v>1.9E-2</v>
      </c>
      <c r="H45" s="36">
        <v>15.5</v>
      </c>
      <c r="I45" s="38">
        <v>1.2</v>
      </c>
      <c r="J45" s="38">
        <v>1.2</v>
      </c>
      <c r="K45" s="56">
        <v>155</v>
      </c>
      <c r="L45" s="29"/>
      <c r="M45" s="61">
        <v>12</v>
      </c>
      <c r="N45" s="247">
        <v>0.15</v>
      </c>
      <c r="O45" s="28"/>
      <c r="P45" s="61">
        <v>504</v>
      </c>
      <c r="Q45" s="37">
        <v>5.0999999999999997E-2</v>
      </c>
      <c r="R45" s="37">
        <v>0.39</v>
      </c>
      <c r="S45" s="146">
        <f>P45*(1-Q45)*R45</f>
        <v>186.53543999999999</v>
      </c>
      <c r="T45" s="38">
        <v>1</v>
      </c>
      <c r="U45" s="38">
        <v>1.9E-2</v>
      </c>
      <c r="V45" s="147">
        <f>S45/M45</f>
        <v>15.54462</v>
      </c>
      <c r="W45" s="147">
        <f t="shared" si="2"/>
        <v>1.27634778</v>
      </c>
      <c r="X45" s="147">
        <f t="shared" si="9"/>
        <v>1.27634778</v>
      </c>
      <c r="Y45" s="239">
        <f t="shared" si="3"/>
        <v>146.14781560555539</v>
      </c>
      <c r="Z45" s="27"/>
      <c r="AA45" s="97">
        <f t="shared" si="4"/>
        <v>0</v>
      </c>
      <c r="AB45" s="130">
        <f t="shared" si="5"/>
        <v>42.535439999999994</v>
      </c>
      <c r="AC45" s="40">
        <f t="shared" si="6"/>
        <v>4.4620000000000104E-2</v>
      </c>
      <c r="AD45" s="40">
        <f t="shared" si="7"/>
        <v>7.6347780000000087E-2</v>
      </c>
      <c r="AE45" s="40">
        <f t="shared" si="7"/>
        <v>7.6347780000000087E-2</v>
      </c>
      <c r="AF45" s="135">
        <f t="shared" si="7"/>
        <v>-8.8521843944446061</v>
      </c>
      <c r="AG45" s="294"/>
    </row>
    <row r="46" spans="1:33" x14ac:dyDescent="0.25">
      <c r="A46" s="137" t="s">
        <v>56</v>
      </c>
      <c r="B46" s="125">
        <f>SUM(B44:B45)</f>
        <v>3104</v>
      </c>
      <c r="C46" s="126"/>
      <c r="D46" s="126"/>
      <c r="E46" s="127">
        <f>SUM(E44:E45)</f>
        <v>824</v>
      </c>
      <c r="F46" s="53"/>
      <c r="G46" s="53"/>
      <c r="H46" s="202"/>
      <c r="I46" s="53"/>
      <c r="J46" s="107">
        <f>(N44*J44)+(N45*J45)</f>
        <v>1.03</v>
      </c>
      <c r="K46" s="105">
        <f>E46/J46</f>
        <v>800</v>
      </c>
      <c r="L46" s="29"/>
      <c r="M46" s="74" t="s">
        <v>67</v>
      </c>
      <c r="N46" s="75" t="s">
        <v>67</v>
      </c>
      <c r="O46" s="28"/>
      <c r="P46" s="240">
        <f>SUM(P44:P45)</f>
        <v>3104</v>
      </c>
      <c r="Q46" s="51"/>
      <c r="R46" s="51"/>
      <c r="S46" s="152">
        <f>SUM(S44:S45)</f>
        <v>1032.8354399999998</v>
      </c>
      <c r="T46" s="53"/>
      <c r="U46" s="53"/>
      <c r="V46" s="53"/>
      <c r="W46" s="53"/>
      <c r="X46" s="153">
        <f>(N44*X44)+(N45*X45)</f>
        <v>1.0414521670000001</v>
      </c>
      <c r="Y46" s="241">
        <f t="shared" si="3"/>
        <v>991.72623834964827</v>
      </c>
      <c r="Z46" s="27"/>
      <c r="AA46" s="98">
        <f t="shared" si="4"/>
        <v>0</v>
      </c>
      <c r="AB46" s="131">
        <f t="shared" si="5"/>
        <v>208.83543999999983</v>
      </c>
      <c r="AC46" s="99"/>
      <c r="AD46" s="99"/>
      <c r="AE46" s="99">
        <f t="shared" si="7"/>
        <v>1.1452167000000069E-2</v>
      </c>
      <c r="AF46" s="136">
        <f t="shared" si="7"/>
        <v>191.72623834964827</v>
      </c>
      <c r="AG46" s="294" t="s">
        <v>91</v>
      </c>
    </row>
    <row r="47" spans="1:33" x14ac:dyDescent="0.25">
      <c r="A47" s="221" t="s">
        <v>32</v>
      </c>
      <c r="B47" s="222">
        <v>443</v>
      </c>
      <c r="C47" s="223">
        <v>5.8000000000000003E-2</v>
      </c>
      <c r="D47" s="223">
        <v>0.54800000000000004</v>
      </c>
      <c r="E47" s="230">
        <v>229</v>
      </c>
      <c r="F47" s="224">
        <v>1</v>
      </c>
      <c r="G47" s="224">
        <v>0</v>
      </c>
      <c r="H47" s="224">
        <v>1</v>
      </c>
      <c r="I47" s="224">
        <v>1</v>
      </c>
      <c r="J47" s="96">
        <v>1</v>
      </c>
      <c r="K47" s="231">
        <v>229</v>
      </c>
      <c r="L47" s="29"/>
      <c r="M47" s="226" t="s">
        <v>67</v>
      </c>
      <c r="N47" s="232">
        <v>0.152</v>
      </c>
      <c r="O47" s="28"/>
      <c r="P47" s="226">
        <v>443</v>
      </c>
      <c r="Q47" s="227">
        <v>5.8000000000000003E-2</v>
      </c>
      <c r="R47" s="227">
        <v>0.54800000000000004</v>
      </c>
      <c r="S47" s="144">
        <f>P47*(1-Q47)*R47</f>
        <v>228.68368800000002</v>
      </c>
      <c r="T47" s="224">
        <v>1</v>
      </c>
      <c r="U47" s="224">
        <v>0</v>
      </c>
      <c r="V47" s="224">
        <v>1</v>
      </c>
      <c r="W47" s="145">
        <f t="shared" si="2"/>
        <v>1</v>
      </c>
      <c r="X47" s="145">
        <f t="shared" si="9"/>
        <v>1</v>
      </c>
      <c r="Y47" s="238">
        <f t="shared" si="3"/>
        <v>228.68368800000002</v>
      </c>
      <c r="Z47" s="27"/>
      <c r="AA47" s="95">
        <f t="shared" si="4"/>
        <v>0</v>
      </c>
      <c r="AB47" s="128">
        <f t="shared" si="5"/>
        <v>-0.31631199999998216</v>
      </c>
      <c r="AC47" s="129">
        <f t="shared" si="6"/>
        <v>0</v>
      </c>
      <c r="AD47" s="129">
        <f t="shared" si="7"/>
        <v>0</v>
      </c>
      <c r="AE47" s="129">
        <f t="shared" si="7"/>
        <v>0</v>
      </c>
      <c r="AF47" s="134">
        <f t="shared" si="7"/>
        <v>-0.31631199999998216</v>
      </c>
      <c r="AG47" s="294"/>
    </row>
    <row r="48" spans="1:33" x14ac:dyDescent="0.25">
      <c r="A48" s="139" t="s">
        <v>33</v>
      </c>
      <c r="B48" s="113">
        <v>5425</v>
      </c>
      <c r="C48" s="114">
        <v>5.6000000000000001E-2</v>
      </c>
      <c r="D48" s="114">
        <v>0.50900000000000001</v>
      </c>
      <c r="E48" s="116">
        <v>2607</v>
      </c>
      <c r="F48" s="63">
        <v>1</v>
      </c>
      <c r="G48" s="63">
        <v>9.5000000000000001E-2</v>
      </c>
      <c r="H48" s="29">
        <v>12.012</v>
      </c>
      <c r="I48" s="63">
        <v>2.0459999999999998</v>
      </c>
      <c r="J48" s="63">
        <v>2.0459999999999998</v>
      </c>
      <c r="K48" s="66">
        <v>1271</v>
      </c>
      <c r="L48" s="29"/>
      <c r="M48" s="60">
        <v>217</v>
      </c>
      <c r="N48" s="57">
        <v>0.84799999999999998</v>
      </c>
      <c r="O48" s="28"/>
      <c r="P48" s="60">
        <v>5425</v>
      </c>
      <c r="Q48" s="47">
        <v>5.6000000000000001E-2</v>
      </c>
      <c r="R48" s="47">
        <v>0.50900000000000001</v>
      </c>
      <c r="S48" s="146">
        <f>P48*(1-Q48)*R48</f>
        <v>2606.6907999999999</v>
      </c>
      <c r="T48" s="63">
        <v>1</v>
      </c>
      <c r="U48" s="63">
        <v>9.5000000000000001E-2</v>
      </c>
      <c r="V48" s="147">
        <f>S48/M48</f>
        <v>12.0124</v>
      </c>
      <c r="W48" s="147">
        <f t="shared" si="2"/>
        <v>2.0461780000000003</v>
      </c>
      <c r="X48" s="147">
        <f t="shared" si="9"/>
        <v>2.0461780000000003</v>
      </c>
      <c r="Y48" s="239">
        <f t="shared" si="3"/>
        <v>1273.9315934390847</v>
      </c>
      <c r="Z48" s="27"/>
      <c r="AA48" s="97">
        <f t="shared" si="4"/>
        <v>0</v>
      </c>
      <c r="AB48" s="130">
        <f t="shared" si="5"/>
        <v>-0.30920000000014625</v>
      </c>
      <c r="AC48" s="40">
        <f t="shared" si="6"/>
        <v>3.9999999999906777E-4</v>
      </c>
      <c r="AD48" s="40">
        <f t="shared" si="7"/>
        <v>1.7800000000045557E-4</v>
      </c>
      <c r="AE48" s="40">
        <f t="shared" si="7"/>
        <v>1.7800000000045557E-4</v>
      </c>
      <c r="AF48" s="135">
        <f t="shared" si="7"/>
        <v>2.931593439084736</v>
      </c>
      <c r="AG48" s="294"/>
    </row>
    <row r="49" spans="1:33" x14ac:dyDescent="0.25">
      <c r="A49" s="140" t="s">
        <v>34</v>
      </c>
      <c r="B49" s="98">
        <f>B47+B48</f>
        <v>5868</v>
      </c>
      <c r="C49" s="6"/>
      <c r="D49" s="6"/>
      <c r="E49" s="6">
        <f>E47+E48</f>
        <v>2836</v>
      </c>
      <c r="F49" s="89"/>
      <c r="G49" s="89"/>
      <c r="H49" s="88"/>
      <c r="I49" s="89"/>
      <c r="J49" s="89">
        <v>1.887</v>
      </c>
      <c r="K49" s="104">
        <v>1503</v>
      </c>
      <c r="L49" s="29"/>
      <c r="M49" s="86" t="s">
        <v>67</v>
      </c>
      <c r="N49" s="92" t="s">
        <v>67</v>
      </c>
      <c r="O49" s="28"/>
      <c r="P49" s="243">
        <f>P47+P48</f>
        <v>5868</v>
      </c>
      <c r="Q49" s="87"/>
      <c r="R49" s="87"/>
      <c r="S49" s="154">
        <f>S47+S48</f>
        <v>2835.3744879999999</v>
      </c>
      <c r="T49" s="89"/>
      <c r="U49" s="89"/>
      <c r="V49" s="89"/>
      <c r="W49" s="89"/>
      <c r="X49" s="153">
        <f>(N47*X47)+(N48*X48)</f>
        <v>1.8871589440000001</v>
      </c>
      <c r="Y49" s="241">
        <f t="shared" si="3"/>
        <v>1502.4566409812696</v>
      </c>
      <c r="Z49" s="27"/>
      <c r="AA49" s="98">
        <f t="shared" si="4"/>
        <v>0</v>
      </c>
      <c r="AB49" s="131">
        <f t="shared" si="5"/>
        <v>-0.62551200000007157</v>
      </c>
      <c r="AC49" s="99"/>
      <c r="AD49" s="99"/>
      <c r="AE49" s="99">
        <f t="shared" si="7"/>
        <v>1.5894400000004971E-4</v>
      </c>
      <c r="AF49" s="136">
        <f t="shared" si="7"/>
        <v>-0.54335901873037074</v>
      </c>
      <c r="AG49" s="294" t="s">
        <v>98</v>
      </c>
    </row>
    <row r="50" spans="1:33" x14ac:dyDescent="0.25">
      <c r="A50" s="197" t="s">
        <v>57</v>
      </c>
      <c r="B50" s="198">
        <f>300*14</f>
        <v>4200</v>
      </c>
      <c r="C50" s="174">
        <v>6.6000000000000003E-2</v>
      </c>
      <c r="D50" s="174">
        <v>0.3</v>
      </c>
      <c r="E50" s="175">
        <v>1172</v>
      </c>
      <c r="F50" s="176">
        <v>1.35</v>
      </c>
      <c r="G50" s="176">
        <v>2.9000000000000001E-2</v>
      </c>
      <c r="H50" s="203">
        <v>3.92</v>
      </c>
      <c r="I50" s="176">
        <v>1.085</v>
      </c>
      <c r="J50" s="176">
        <v>1.4650000000000001</v>
      </c>
      <c r="K50" s="233">
        <v>800</v>
      </c>
      <c r="L50" s="29"/>
      <c r="M50" s="179">
        <v>300</v>
      </c>
      <c r="N50" s="180" t="s">
        <v>67</v>
      </c>
      <c r="O50" s="28"/>
      <c r="P50" s="179">
        <f>300*14</f>
        <v>4200</v>
      </c>
      <c r="Q50" s="173">
        <v>6.6000000000000003E-2</v>
      </c>
      <c r="R50" s="173">
        <v>0.3</v>
      </c>
      <c r="S50" s="165">
        <f t="shared" ref="S50:S58" si="11">P50*(1-Q50)*R50</f>
        <v>1176.8399999999999</v>
      </c>
      <c r="T50" s="176">
        <v>1.35</v>
      </c>
      <c r="U50" s="176">
        <v>2.9000000000000001E-2</v>
      </c>
      <c r="V50" s="167">
        <f>S50/M50</f>
        <v>3.9227999999999996</v>
      </c>
      <c r="W50" s="167">
        <f t="shared" si="2"/>
        <v>1.0847612</v>
      </c>
      <c r="X50" s="167">
        <f t="shared" si="9"/>
        <v>1.4644276200000002</v>
      </c>
      <c r="Y50" s="242">
        <f t="shared" si="3"/>
        <v>803.61773018184385</v>
      </c>
      <c r="Z50" s="27"/>
      <c r="AA50" s="163">
        <f t="shared" si="4"/>
        <v>0</v>
      </c>
      <c r="AB50" s="168">
        <f t="shared" si="5"/>
        <v>4.8399999999999181</v>
      </c>
      <c r="AC50" s="164">
        <f t="shared" si="6"/>
        <v>2.7999999999996916E-3</v>
      </c>
      <c r="AD50" s="164">
        <f t="shared" si="7"/>
        <v>-2.3879999999998347E-4</v>
      </c>
      <c r="AE50" s="164">
        <f t="shared" si="7"/>
        <v>-5.7237999999992795E-4</v>
      </c>
      <c r="AF50" s="169">
        <f t="shared" si="7"/>
        <v>3.6177301818438536</v>
      </c>
      <c r="AG50" s="294" t="s">
        <v>99</v>
      </c>
    </row>
    <row r="51" spans="1:33" x14ac:dyDescent="0.25">
      <c r="A51" s="218" t="s">
        <v>58</v>
      </c>
      <c r="B51" s="195">
        <v>2748</v>
      </c>
      <c r="C51" s="193">
        <v>2.1000000000000001E-2</v>
      </c>
      <c r="D51" s="193">
        <v>0.6</v>
      </c>
      <c r="E51" s="158">
        <v>1445</v>
      </c>
      <c r="F51" s="219">
        <v>1.246</v>
      </c>
      <c r="G51" s="219">
        <v>0.17799999999999999</v>
      </c>
      <c r="H51" s="209">
        <v>3.524</v>
      </c>
      <c r="I51" s="219">
        <v>1.4490000000000001</v>
      </c>
      <c r="J51" s="219">
        <v>1.806</v>
      </c>
      <c r="K51" s="159">
        <v>800</v>
      </c>
      <c r="L51" s="29"/>
      <c r="M51" s="196">
        <v>458</v>
      </c>
      <c r="N51" s="234" t="s">
        <v>67</v>
      </c>
      <c r="O51" s="28"/>
      <c r="P51" s="196">
        <v>2748</v>
      </c>
      <c r="Q51" s="194">
        <v>2.1000000000000001E-2</v>
      </c>
      <c r="R51" s="194">
        <v>0.6</v>
      </c>
      <c r="S51" s="165">
        <f t="shared" si="11"/>
        <v>1614.1751999999999</v>
      </c>
      <c r="T51" s="219">
        <v>1.246</v>
      </c>
      <c r="U51" s="219">
        <v>0.17799999999999999</v>
      </c>
      <c r="V51" s="167">
        <f>S51/M51</f>
        <v>3.5244</v>
      </c>
      <c r="W51" s="167">
        <f t="shared" si="2"/>
        <v>1.4493431999999999</v>
      </c>
      <c r="X51" s="167">
        <f t="shared" si="9"/>
        <v>1.8058816272</v>
      </c>
      <c r="Y51" s="242">
        <f t="shared" si="3"/>
        <v>893.84330383977669</v>
      </c>
      <c r="Z51" s="27"/>
      <c r="AA51" s="163">
        <f t="shared" si="4"/>
        <v>0</v>
      </c>
      <c r="AB51" s="168">
        <f t="shared" si="5"/>
        <v>169.1751999999999</v>
      </c>
      <c r="AC51" s="164">
        <f t="shared" si="6"/>
        <v>3.9999999999995595E-4</v>
      </c>
      <c r="AD51" s="164">
        <f t="shared" si="7"/>
        <v>3.4319999999987694E-4</v>
      </c>
      <c r="AE51" s="164">
        <f t="shared" si="7"/>
        <v>-1.1837280000004391E-4</v>
      </c>
      <c r="AF51" s="169">
        <f t="shared" si="7"/>
        <v>93.843303839776695</v>
      </c>
      <c r="AG51" s="294" t="s">
        <v>99</v>
      </c>
    </row>
    <row r="52" spans="1:33" x14ac:dyDescent="0.25">
      <c r="A52" s="138" t="s">
        <v>59</v>
      </c>
      <c r="B52" s="109">
        <v>1505</v>
      </c>
      <c r="C52" s="110">
        <v>8.5000000000000006E-2</v>
      </c>
      <c r="D52" s="110">
        <v>0.4</v>
      </c>
      <c r="E52" s="101">
        <v>549</v>
      </c>
      <c r="F52" s="79">
        <v>1.002</v>
      </c>
      <c r="G52" s="79">
        <v>0</v>
      </c>
      <c r="H52" s="78">
        <v>1</v>
      </c>
      <c r="I52" s="235">
        <v>0</v>
      </c>
      <c r="J52" s="79">
        <v>1.002</v>
      </c>
      <c r="K52" s="102">
        <v>548</v>
      </c>
      <c r="L52" s="29"/>
      <c r="M52" s="76" t="s">
        <v>67</v>
      </c>
      <c r="N52" s="247">
        <v>0.3654</v>
      </c>
      <c r="O52" s="28"/>
      <c r="P52" s="76">
        <v>1505</v>
      </c>
      <c r="Q52" s="77">
        <v>8.5000000000000006E-2</v>
      </c>
      <c r="R52" s="77">
        <v>0.4</v>
      </c>
      <c r="S52" s="144">
        <f t="shared" si="11"/>
        <v>550.83000000000004</v>
      </c>
      <c r="T52" s="79">
        <v>1.002</v>
      </c>
      <c r="U52" s="79">
        <v>0</v>
      </c>
      <c r="V52" s="79">
        <v>1</v>
      </c>
      <c r="W52" s="145">
        <f t="shared" si="2"/>
        <v>1</v>
      </c>
      <c r="X52" s="145">
        <f t="shared" si="9"/>
        <v>1.002</v>
      </c>
      <c r="Y52" s="238">
        <f t="shared" si="3"/>
        <v>549.73053892215569</v>
      </c>
      <c r="Z52" s="27"/>
      <c r="AA52" s="95">
        <f t="shared" si="4"/>
        <v>0</v>
      </c>
      <c r="AB52" s="128">
        <f t="shared" si="5"/>
        <v>1.8300000000000409</v>
      </c>
      <c r="AC52" s="129">
        <f t="shared" si="6"/>
        <v>0</v>
      </c>
      <c r="AD52" s="129">
        <f t="shared" si="7"/>
        <v>1</v>
      </c>
      <c r="AE52" s="129">
        <f t="shared" si="7"/>
        <v>0</v>
      </c>
      <c r="AF52" s="134">
        <f t="shared" si="7"/>
        <v>1.7305389221556879</v>
      </c>
      <c r="AG52" s="294"/>
    </row>
    <row r="53" spans="1:33" x14ac:dyDescent="0.25">
      <c r="A53" s="93" t="s">
        <v>60</v>
      </c>
      <c r="B53" s="111">
        <v>2292</v>
      </c>
      <c r="C53" s="112">
        <v>8.5000000000000006E-2</v>
      </c>
      <c r="D53" s="112">
        <v>0.55000000000000004</v>
      </c>
      <c r="E53" s="35">
        <v>1150</v>
      </c>
      <c r="F53" s="38">
        <v>1.0049999999999999</v>
      </c>
      <c r="G53" s="38">
        <v>0.1</v>
      </c>
      <c r="H53" s="36">
        <v>3.02</v>
      </c>
      <c r="I53" s="38">
        <v>1.202</v>
      </c>
      <c r="J53" s="38">
        <v>1.208</v>
      </c>
      <c r="K53" s="103">
        <v>952</v>
      </c>
      <c r="L53" s="29"/>
      <c r="M53" s="61">
        <v>382</v>
      </c>
      <c r="N53" s="247">
        <v>0.63449999999999995</v>
      </c>
      <c r="O53" s="28"/>
      <c r="P53" s="61">
        <v>2292</v>
      </c>
      <c r="Q53" s="37">
        <v>8.5000000000000006E-2</v>
      </c>
      <c r="R53" s="37">
        <v>0.55000000000000004</v>
      </c>
      <c r="S53" s="146">
        <f t="shared" si="11"/>
        <v>1153.4490000000003</v>
      </c>
      <c r="T53" s="38">
        <v>1.0049999999999999</v>
      </c>
      <c r="U53" s="38">
        <v>0.1</v>
      </c>
      <c r="V53" s="147">
        <f>S53/M53</f>
        <v>3.0195000000000007</v>
      </c>
      <c r="W53" s="147">
        <f t="shared" si="2"/>
        <v>1.2019500000000001</v>
      </c>
      <c r="X53" s="147">
        <f t="shared" si="9"/>
        <v>1.2079597499999999</v>
      </c>
      <c r="Y53" s="239">
        <f t="shared" si="3"/>
        <v>954.87370336635831</v>
      </c>
      <c r="Z53" s="27"/>
      <c r="AA53" s="97">
        <f t="shared" si="4"/>
        <v>0</v>
      </c>
      <c r="AB53" s="130">
        <f t="shared" si="5"/>
        <v>3.4490000000002965</v>
      </c>
      <c r="AC53" s="40">
        <f t="shared" si="6"/>
        <v>-4.999999999992788E-4</v>
      </c>
      <c r="AD53" s="40">
        <f t="shared" si="7"/>
        <v>-4.9999999999883471E-5</v>
      </c>
      <c r="AE53" s="40">
        <f t="shared" si="7"/>
        <v>-4.0250000000074948E-5</v>
      </c>
      <c r="AF53" s="135">
        <f t="shared" si="7"/>
        <v>2.8737033663583134</v>
      </c>
      <c r="AG53" s="294"/>
    </row>
    <row r="54" spans="1:33" x14ac:dyDescent="0.25">
      <c r="A54" s="137" t="s">
        <v>61</v>
      </c>
      <c r="B54" s="125">
        <f>SUM(B52:B53)</f>
        <v>3797</v>
      </c>
      <c r="C54" s="126"/>
      <c r="D54" s="126"/>
      <c r="E54" s="127">
        <f>SUM(E52:E53)</f>
        <v>1699</v>
      </c>
      <c r="F54" s="53"/>
      <c r="G54" s="53"/>
      <c r="H54" s="202"/>
      <c r="I54" s="53"/>
      <c r="J54" s="107">
        <f>(N52*J52)+(N53*J53)</f>
        <v>1.1326068</v>
      </c>
      <c r="K54" s="105">
        <f>E54/J54</f>
        <v>1500.0792861211851</v>
      </c>
      <c r="L54" s="29"/>
      <c r="M54" s="74" t="s">
        <v>67</v>
      </c>
      <c r="N54" s="75" t="s">
        <v>67</v>
      </c>
      <c r="O54" s="28"/>
      <c r="P54" s="240">
        <f>SUM(P52:P53)</f>
        <v>3797</v>
      </c>
      <c r="Q54" s="51"/>
      <c r="R54" s="51"/>
      <c r="S54" s="152">
        <f>SUM(S52:S53)</f>
        <v>1704.2790000000005</v>
      </c>
      <c r="T54" s="53"/>
      <c r="U54" s="53"/>
      <c r="V54" s="53"/>
      <c r="W54" s="53"/>
      <c r="X54" s="153">
        <f>(N52*X52)+(N53*X53)</f>
        <v>1.1325812613749999</v>
      </c>
      <c r="Y54" s="241">
        <f t="shared" si="3"/>
        <v>1504.7741456811109</v>
      </c>
      <c r="Z54" s="27"/>
      <c r="AA54" s="98">
        <f t="shared" si="4"/>
        <v>0</v>
      </c>
      <c r="AB54" s="131">
        <f t="shared" si="5"/>
        <v>5.2790000000004511</v>
      </c>
      <c r="AC54" s="99"/>
      <c r="AD54" s="99"/>
      <c r="AE54" s="99">
        <f t="shared" si="7"/>
        <v>-2.5538625000098847E-5</v>
      </c>
      <c r="AF54" s="136">
        <f t="shared" si="7"/>
        <v>4.6948595599258169</v>
      </c>
      <c r="AG54" s="294" t="s">
        <v>95</v>
      </c>
    </row>
    <row r="55" spans="1:33" x14ac:dyDescent="0.25">
      <c r="A55" s="221" t="s">
        <v>72</v>
      </c>
      <c r="B55" s="222">
        <f>127*15</f>
        <v>1905</v>
      </c>
      <c r="C55" s="223">
        <v>0.31</v>
      </c>
      <c r="D55" s="223">
        <v>0.5</v>
      </c>
      <c r="E55" s="236">
        <v>913</v>
      </c>
      <c r="F55" s="224">
        <v>1.2010000000000001</v>
      </c>
      <c r="G55" s="224">
        <v>3.1E-2</v>
      </c>
      <c r="H55" s="217">
        <v>4.5659999999999998</v>
      </c>
      <c r="I55" s="224">
        <v>1.111</v>
      </c>
      <c r="J55" s="224">
        <v>1.3340000000000001</v>
      </c>
      <c r="K55" s="231">
        <v>485</v>
      </c>
      <c r="L55" s="29"/>
      <c r="M55" s="226">
        <v>127</v>
      </c>
      <c r="N55" s="232">
        <v>0.45600000000000002</v>
      </c>
      <c r="O55" s="28"/>
      <c r="P55" s="226">
        <f>127*15</f>
        <v>1905</v>
      </c>
      <c r="Q55" s="227">
        <v>0.31</v>
      </c>
      <c r="R55" s="227">
        <v>0.5</v>
      </c>
      <c r="S55" s="144">
        <f t="shared" si="11"/>
        <v>657.22499999999991</v>
      </c>
      <c r="T55" s="224">
        <v>1.2010000000000001</v>
      </c>
      <c r="U55" s="224">
        <v>3.1E-2</v>
      </c>
      <c r="V55" s="145">
        <f>S55/M55</f>
        <v>5.1749999999999989</v>
      </c>
      <c r="W55" s="145">
        <f t="shared" si="2"/>
        <v>1.1294249999999999</v>
      </c>
      <c r="X55" s="145">
        <f t="shared" si="9"/>
        <v>1.356439425</v>
      </c>
      <c r="Y55" s="238">
        <f t="shared" si="3"/>
        <v>484.52218940775765</v>
      </c>
      <c r="Z55" s="27"/>
      <c r="AA55" s="95">
        <f t="shared" si="4"/>
        <v>0</v>
      </c>
      <c r="AB55" s="128">
        <f t="shared" si="5"/>
        <v>-255.77500000000009</v>
      </c>
      <c r="AC55" s="129">
        <f t="shared" si="6"/>
        <v>0.6089999999999991</v>
      </c>
      <c r="AD55" s="129">
        <f t="shared" si="7"/>
        <v>1.8424999999999914E-2</v>
      </c>
      <c r="AE55" s="129">
        <f t="shared" si="7"/>
        <v>2.2439424999999957E-2</v>
      </c>
      <c r="AF55" s="134">
        <f t="shared" si="7"/>
        <v>-0.47781059224234923</v>
      </c>
      <c r="AG55" s="294"/>
    </row>
    <row r="56" spans="1:33" x14ac:dyDescent="0.25">
      <c r="A56" s="139" t="s">
        <v>62</v>
      </c>
      <c r="B56" s="113">
        <v>2200</v>
      </c>
      <c r="C56" s="114">
        <v>0.21</v>
      </c>
      <c r="D56" s="114">
        <v>0.4</v>
      </c>
      <c r="E56" s="46">
        <v>982</v>
      </c>
      <c r="F56" s="63">
        <v>1.2030000000000001</v>
      </c>
      <c r="G56" s="63">
        <v>0</v>
      </c>
      <c r="H56" s="29">
        <v>1</v>
      </c>
      <c r="I56" s="63">
        <v>1</v>
      </c>
      <c r="J56" s="63">
        <v>1.2030000000000001</v>
      </c>
      <c r="K56" s="66">
        <v>578</v>
      </c>
      <c r="L56" s="29"/>
      <c r="M56" s="60" t="s">
        <v>67</v>
      </c>
      <c r="N56" s="57">
        <v>0.54400000000000004</v>
      </c>
      <c r="O56" s="28"/>
      <c r="P56" s="60">
        <v>2200</v>
      </c>
      <c r="Q56" s="47">
        <v>0.21</v>
      </c>
      <c r="R56" s="47">
        <v>0.4</v>
      </c>
      <c r="S56" s="146">
        <f t="shared" si="11"/>
        <v>695.2</v>
      </c>
      <c r="T56" s="63">
        <v>1.2030000000000001</v>
      </c>
      <c r="U56" s="63">
        <v>0</v>
      </c>
      <c r="V56" s="63">
        <v>1</v>
      </c>
      <c r="W56" s="147">
        <f t="shared" si="2"/>
        <v>1</v>
      </c>
      <c r="X56" s="147">
        <f t="shared" si="9"/>
        <v>1.2030000000000001</v>
      </c>
      <c r="Y56" s="239">
        <f t="shared" si="3"/>
        <v>577.88861180382378</v>
      </c>
      <c r="Z56" s="27"/>
      <c r="AA56" s="97">
        <f t="shared" si="4"/>
        <v>0</v>
      </c>
      <c r="AB56" s="130">
        <f t="shared" si="5"/>
        <v>-286.79999999999995</v>
      </c>
      <c r="AC56" s="40">
        <f t="shared" si="6"/>
        <v>0</v>
      </c>
      <c r="AD56" s="40">
        <f t="shared" si="7"/>
        <v>0</v>
      </c>
      <c r="AE56" s="40">
        <f t="shared" si="7"/>
        <v>0</v>
      </c>
      <c r="AF56" s="135">
        <f t="shared" si="7"/>
        <v>-0.11138819617622175</v>
      </c>
      <c r="AG56" s="294"/>
    </row>
    <row r="57" spans="1:33" x14ac:dyDescent="0.25">
      <c r="A57" s="140" t="s">
        <v>73</v>
      </c>
      <c r="B57" s="228">
        <f>SUM(B55:B56)</f>
        <v>4105</v>
      </c>
      <c r="C57" s="118"/>
      <c r="D57" s="118"/>
      <c r="E57" s="237">
        <v>1910</v>
      </c>
      <c r="F57" s="89"/>
      <c r="G57" s="89"/>
      <c r="H57" s="88"/>
      <c r="I57" s="89"/>
      <c r="J57" s="89">
        <v>1.2629999999999999</v>
      </c>
      <c r="K57" s="105">
        <f>E57/J57</f>
        <v>1512.2723673792559</v>
      </c>
      <c r="L57" s="29"/>
      <c r="M57" s="86" t="s">
        <v>67</v>
      </c>
      <c r="N57" s="92" t="s">
        <v>67</v>
      </c>
      <c r="O57" s="28"/>
      <c r="P57" s="240">
        <f>SUM(P55:P56)</f>
        <v>4105</v>
      </c>
      <c r="Q57" s="87"/>
      <c r="R57" s="87"/>
      <c r="S57" s="152">
        <f>SUM(S55:S56)</f>
        <v>1352.425</v>
      </c>
      <c r="T57" s="89"/>
      <c r="U57" s="89"/>
      <c r="V57" s="89"/>
      <c r="W57" s="89"/>
      <c r="X57" s="153">
        <f>(N55*X55)+(N56*X56)</f>
        <v>1.2729683778000003</v>
      </c>
      <c r="Y57" s="241">
        <f t="shared" si="3"/>
        <v>1062.4183786382189</v>
      </c>
      <c r="Z57" s="27"/>
      <c r="AA57" s="98">
        <f t="shared" si="4"/>
        <v>0</v>
      </c>
      <c r="AB57" s="131">
        <f t="shared" si="5"/>
        <v>-557.57500000000005</v>
      </c>
      <c r="AC57" s="99"/>
      <c r="AD57" s="99"/>
      <c r="AE57" s="99">
        <f t="shared" si="7"/>
        <v>9.968377800000372E-3</v>
      </c>
      <c r="AF57" s="136">
        <f t="shared" si="7"/>
        <v>-449.85398874103703</v>
      </c>
      <c r="AG57" s="294" t="s">
        <v>94</v>
      </c>
    </row>
    <row r="58" spans="1:33" x14ac:dyDescent="0.25">
      <c r="A58" s="197" t="s">
        <v>63</v>
      </c>
      <c r="B58" s="198">
        <v>3795</v>
      </c>
      <c r="C58" s="174">
        <v>0.05</v>
      </c>
      <c r="D58" s="174">
        <v>0.62</v>
      </c>
      <c r="E58" s="175">
        <v>2234</v>
      </c>
      <c r="F58" s="176">
        <v>1.278</v>
      </c>
      <c r="G58" s="176">
        <v>8.5000000000000006E-2</v>
      </c>
      <c r="H58" s="203">
        <v>2.9449999999999998</v>
      </c>
      <c r="I58" s="176">
        <v>1.165</v>
      </c>
      <c r="J58" s="176">
        <v>1.4890000000000001</v>
      </c>
      <c r="K58" s="233">
        <v>1500</v>
      </c>
      <c r="L58" s="29"/>
      <c r="M58" s="179">
        <v>759</v>
      </c>
      <c r="N58" s="180" t="s">
        <v>67</v>
      </c>
      <c r="O58" s="28"/>
      <c r="P58" s="179">
        <v>3795</v>
      </c>
      <c r="Q58" s="173">
        <v>0.05</v>
      </c>
      <c r="R58" s="173">
        <v>0.62</v>
      </c>
      <c r="S58" s="165">
        <f t="shared" si="11"/>
        <v>2235.2550000000001</v>
      </c>
      <c r="T58" s="176">
        <v>1.278</v>
      </c>
      <c r="U58" s="176">
        <v>8.5000000000000006E-2</v>
      </c>
      <c r="V58" s="167">
        <f>S58/M58</f>
        <v>2.9450000000000003</v>
      </c>
      <c r="W58" s="167">
        <f t="shared" si="2"/>
        <v>1.1653249999999999</v>
      </c>
      <c r="X58" s="167">
        <f t="shared" si="9"/>
        <v>1.4892853500000001</v>
      </c>
      <c r="Y58" s="242">
        <f t="shared" si="3"/>
        <v>1500.8910146064352</v>
      </c>
      <c r="Z58" s="27"/>
      <c r="AA58" s="163">
        <f t="shared" si="4"/>
        <v>0</v>
      </c>
      <c r="AB58" s="168">
        <f t="shared" si="5"/>
        <v>1.2550000000001091</v>
      </c>
      <c r="AC58" s="164">
        <f t="shared" si="6"/>
        <v>0</v>
      </c>
      <c r="AD58" s="164">
        <f t="shared" si="7"/>
        <v>3.249999999999087E-4</v>
      </c>
      <c r="AE58" s="164">
        <f t="shared" si="7"/>
        <v>2.8534999999996202E-4</v>
      </c>
      <c r="AF58" s="169">
        <f t="shared" si="7"/>
        <v>0.89101460643519204</v>
      </c>
      <c r="AG58" s="294" t="s">
        <v>98</v>
      </c>
    </row>
    <row r="59" spans="1:33" x14ac:dyDescent="0.25">
      <c r="A59" s="140" t="s">
        <v>64</v>
      </c>
      <c r="B59" s="117">
        <v>5357</v>
      </c>
      <c r="C59" s="118">
        <v>6.9000000000000006E-2</v>
      </c>
      <c r="D59" s="118">
        <v>0.35</v>
      </c>
      <c r="E59" s="119">
        <v>1745</v>
      </c>
      <c r="F59" s="89">
        <v>1</v>
      </c>
      <c r="G59" s="89">
        <v>0</v>
      </c>
      <c r="H59" s="88">
        <v>1</v>
      </c>
      <c r="I59" s="89">
        <v>1</v>
      </c>
      <c r="J59" s="89">
        <v>1</v>
      </c>
      <c r="K59" s="90">
        <v>1745</v>
      </c>
      <c r="L59" s="29"/>
      <c r="M59" s="86" t="s">
        <v>67</v>
      </c>
      <c r="N59" s="92" t="s">
        <v>67</v>
      </c>
      <c r="O59" s="28"/>
      <c r="P59" s="86">
        <v>5357</v>
      </c>
      <c r="Q59" s="87">
        <v>6.9000000000000006E-2</v>
      </c>
      <c r="R59" s="87">
        <v>0.35</v>
      </c>
      <c r="S59" s="244">
        <f>P59*(1-Q59)*R59</f>
        <v>1745.57845</v>
      </c>
      <c r="T59" s="89">
        <v>1</v>
      </c>
      <c r="U59" s="89">
        <v>0</v>
      </c>
      <c r="V59" s="89">
        <v>1</v>
      </c>
      <c r="W59" s="245">
        <f t="shared" si="2"/>
        <v>1</v>
      </c>
      <c r="X59" s="245">
        <f t="shared" si="9"/>
        <v>1</v>
      </c>
      <c r="Y59" s="246">
        <f t="shared" si="3"/>
        <v>1745.57845</v>
      </c>
      <c r="Z59" s="27"/>
      <c r="AA59" s="98">
        <f t="shared" si="4"/>
        <v>0</v>
      </c>
      <c r="AB59" s="131">
        <f t="shared" si="5"/>
        <v>0.57844999999997526</v>
      </c>
      <c r="AC59" s="99">
        <f t="shared" si="6"/>
        <v>0</v>
      </c>
      <c r="AD59" s="99">
        <f t="shared" si="7"/>
        <v>0</v>
      </c>
      <c r="AE59" s="99">
        <f t="shared" si="7"/>
        <v>0</v>
      </c>
      <c r="AF59" s="136">
        <f t="shared" si="7"/>
        <v>0.57844999999997526</v>
      </c>
      <c r="AG59" s="294" t="s">
        <v>98</v>
      </c>
    </row>
    <row r="61" spans="1:33" x14ac:dyDescent="0.25">
      <c r="A61" s="1" t="s">
        <v>39</v>
      </c>
    </row>
    <row r="63" spans="1:33" x14ac:dyDescent="0.25">
      <c r="A63" t="s">
        <v>66</v>
      </c>
    </row>
    <row r="64" spans="1:33" x14ac:dyDescent="0.25">
      <c r="A64" t="s">
        <v>36</v>
      </c>
      <c r="C64" s="8"/>
      <c r="D64" s="8"/>
      <c r="F64" s="8"/>
      <c r="G64" s="8"/>
      <c r="H64" s="8"/>
      <c r="I64" s="8"/>
      <c r="J64" s="8"/>
    </row>
    <row r="65" spans="1:10" x14ac:dyDescent="0.25">
      <c r="A65" t="s">
        <v>41</v>
      </c>
      <c r="C65" s="8"/>
      <c r="D65" s="8"/>
      <c r="F65" s="8"/>
      <c r="G65" s="8"/>
      <c r="H65" s="8"/>
      <c r="I65" s="8"/>
      <c r="J65" s="8"/>
    </row>
    <row r="66" spans="1:10" x14ac:dyDescent="0.25">
      <c r="A66" t="s">
        <v>78</v>
      </c>
    </row>
  </sheetData>
  <mergeCells count="6">
    <mergeCell ref="AA2:AF2"/>
    <mergeCell ref="B2:K2"/>
    <mergeCell ref="A4:K4"/>
    <mergeCell ref="A31:K31"/>
    <mergeCell ref="P2:Y2"/>
    <mergeCell ref="P4:Y4"/>
  </mergeCells>
  <conditionalFormatting sqref="AA5:AF3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A32:AF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E0E9-31DC-4893-890A-B4611752F7B9}">
  <dimension ref="D6:D36"/>
  <sheetViews>
    <sheetView workbookViewId="0">
      <selection activeCell="F19" sqref="F19"/>
    </sheetView>
  </sheetViews>
  <sheetFormatPr defaultRowHeight="15" x14ac:dyDescent="0.25"/>
  <sheetData>
    <row r="6" spans="4:4" x14ac:dyDescent="0.25">
      <c r="D6" s="25"/>
    </row>
    <row r="7" spans="4:4" x14ac:dyDescent="0.25">
      <c r="D7" s="25"/>
    </row>
    <row r="8" spans="4:4" x14ac:dyDescent="0.25">
      <c r="D8" s="25"/>
    </row>
    <row r="9" spans="4:4" x14ac:dyDescent="0.25">
      <c r="D9" s="25"/>
    </row>
    <row r="10" spans="4:4" x14ac:dyDescent="0.25">
      <c r="D10" s="25"/>
    </row>
    <row r="11" spans="4:4" x14ac:dyDescent="0.25">
      <c r="D11" s="25"/>
    </row>
    <row r="12" spans="4:4" x14ac:dyDescent="0.25">
      <c r="D12" s="25"/>
    </row>
    <row r="13" spans="4:4" x14ac:dyDescent="0.25">
      <c r="D13" s="25"/>
    </row>
    <row r="14" spans="4:4" x14ac:dyDescent="0.25">
      <c r="D14" s="25"/>
    </row>
    <row r="15" spans="4:4" x14ac:dyDescent="0.25">
      <c r="D15" s="25"/>
    </row>
    <row r="16" spans="4:4" x14ac:dyDescent="0.25">
      <c r="D16" s="25"/>
    </row>
    <row r="17" spans="4:4" x14ac:dyDescent="0.25">
      <c r="D17" s="25"/>
    </row>
    <row r="18" spans="4:4" x14ac:dyDescent="0.25">
      <c r="D18" s="25"/>
    </row>
    <row r="19" spans="4:4" x14ac:dyDescent="0.25">
      <c r="D19" s="25"/>
    </row>
    <row r="20" spans="4:4" x14ac:dyDescent="0.25">
      <c r="D20" s="25"/>
    </row>
    <row r="21" spans="4:4" x14ac:dyDescent="0.25">
      <c r="D21" s="25"/>
    </row>
    <row r="22" spans="4:4" x14ac:dyDescent="0.25">
      <c r="D22" s="25"/>
    </row>
    <row r="23" spans="4:4" x14ac:dyDescent="0.25">
      <c r="D23" s="25"/>
    </row>
    <row r="24" spans="4:4" x14ac:dyDescent="0.25">
      <c r="D24" s="25"/>
    </row>
    <row r="25" spans="4:4" x14ac:dyDescent="0.25">
      <c r="D25" s="25"/>
    </row>
    <row r="26" spans="4:4" x14ac:dyDescent="0.25">
      <c r="D26" s="25"/>
    </row>
    <row r="27" spans="4:4" x14ac:dyDescent="0.25">
      <c r="D27" s="25"/>
    </row>
    <row r="28" spans="4:4" x14ac:dyDescent="0.25">
      <c r="D28" s="25"/>
    </row>
    <row r="29" spans="4:4" x14ac:dyDescent="0.25">
      <c r="D29" s="25"/>
    </row>
    <row r="30" spans="4:4" x14ac:dyDescent="0.25">
      <c r="D30" s="25"/>
    </row>
    <row r="31" spans="4:4" x14ac:dyDescent="0.25">
      <c r="D31" s="25"/>
    </row>
    <row r="32" spans="4:4" x14ac:dyDescent="0.25">
      <c r="D32" s="25"/>
    </row>
    <row r="33" spans="4:4" x14ac:dyDescent="0.25">
      <c r="D33" s="25"/>
    </row>
    <row r="34" spans="4:4" x14ac:dyDescent="0.25">
      <c r="D34" s="25"/>
    </row>
    <row r="35" spans="4:4" x14ac:dyDescent="0.25">
      <c r="D35" s="25"/>
    </row>
    <row r="36" spans="4:4" x14ac:dyDescent="0.25">
      <c r="D36" s="25"/>
    </row>
  </sheetData>
  <sortState xmlns:xlrd2="http://schemas.microsoft.com/office/spreadsheetml/2017/richdata2" ref="D6:D36">
    <sortCondition ref="D6:D36"/>
  </sortState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KK edits</vt:lpstr>
      <vt:lpstr>predicted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2024-12-19T10:21:50Z</dcterms:modified>
</cp:coreProperties>
</file>