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F2008A93-6B97-4281-8622-A048B61D0BAE}" xr6:coauthVersionLast="36" xr6:coauthVersionMax="36" xr10:uidLastSave="{00000000-0000-0000-0000-000000000000}"/>
  <bookViews>
    <workbookView xWindow="930" yWindow="0" windowWidth="28800" windowHeight="13365" xr2:uid="{83E43DC8-C7A0-4A4D-AAF4-DA46DABAE971}"/>
  </bookViews>
  <sheets>
    <sheet name="Project Follow" sheetId="4" r:id="rId1"/>
    <sheet name="Gantt Diagram" sheetId="5" r:id="rId2"/>
    <sheet name="Datos de gráf. dinám. (ocultos)" sheetId="2" state="hidden" r:id="rId3"/>
  </sheets>
  <definedNames>
    <definedName name="Duración">Hitos[Duración de la tarea]</definedName>
    <definedName name="Fecha_de_finalización">'Project Follow'!$D$3</definedName>
    <definedName name="Fecha_de_inicio">'Project Follow'!$D$2</definedName>
    <definedName name="Hito">Hitos[Millestone or Activity]</definedName>
    <definedName name="IncrementoDeDesplazamiento">Hitos[Position]</definedName>
    <definedName name="InicioElDía">Hitos[Inicio el día]</definedName>
    <definedName name="TablaFechaDeInicio">Hitos[Start Date]</definedName>
    <definedName name="_xlnm.Print_Titles" localSheetId="0">'Project Follow'!$4:$5</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 i="4" l="1"/>
  <c r="E9" i="4"/>
  <c r="E20" i="4" l="1"/>
  <c r="E19" i="4"/>
  <c r="E18" i="4"/>
  <c r="E17" i="4"/>
  <c r="E16" i="4"/>
  <c r="E15" i="4"/>
  <c r="E14" i="4"/>
  <c r="E13" i="4"/>
  <c r="E10" i="4"/>
  <c r="F22" i="4"/>
  <c r="G22" i="4" s="1"/>
  <c r="E8" i="4"/>
  <c r="E7" i="4"/>
  <c r="C12" i="4"/>
  <c r="D12" i="4"/>
  <c r="E12" i="4"/>
  <c r="D11" i="4"/>
  <c r="C11" i="4"/>
  <c r="D10" i="4"/>
  <c r="C10" i="4"/>
  <c r="C8" i="4"/>
  <c r="D9" i="4"/>
  <c r="C9" i="4"/>
  <c r="C7" i="4"/>
  <c r="D8" i="4" l="1"/>
  <c r="D7" i="4"/>
  <c r="D6" i="4"/>
  <c r="C20" i="4" l="1"/>
  <c r="D20" i="4" s="1"/>
  <c r="C19" i="4"/>
  <c r="C18" i="4"/>
  <c r="C17" i="4"/>
  <c r="C16" i="4"/>
  <c r="C15" i="4"/>
  <c r="C14" i="4"/>
  <c r="C13" i="4"/>
  <c r="B6" i="2"/>
  <c r="F21" i="4" l="1"/>
  <c r="G21" i="4" s="1"/>
  <c r="C6" i="2" l="1"/>
  <c r="B10" i="2"/>
  <c r="B9" i="2"/>
  <c r="B8" i="2"/>
  <c r="F8" i="4" l="1"/>
  <c r="G8" i="4" l="1"/>
  <c r="F6" i="4"/>
  <c r="D15" i="4"/>
  <c r="F15" i="4" s="1"/>
  <c r="G15" i="4" s="1"/>
  <c r="F9" i="4"/>
  <c r="B7" i="2"/>
  <c r="G9" i="4" l="1"/>
  <c r="D16" i="4"/>
  <c r="F16" i="4" s="1"/>
  <c r="G16" i="4" s="1"/>
  <c r="F10" i="4"/>
  <c r="G10" i="4" l="1"/>
  <c r="D14" i="4"/>
  <c r="F14" i="4" s="1"/>
  <c r="G14" i="4" s="1"/>
  <c r="G6" i="4"/>
  <c r="F11" i="4" l="1"/>
  <c r="G11" i="4" s="1"/>
  <c r="F12" i="4"/>
  <c r="G12" i="4" s="1"/>
  <c r="F7" i="4"/>
  <c r="G7" i="4" l="1"/>
  <c r="D13" i="4"/>
  <c r="F13" i="4" l="1"/>
  <c r="G13" i="4" s="1"/>
  <c r="D17" i="4"/>
  <c r="F17" i="4" s="1"/>
  <c r="G17" i="4" l="1"/>
  <c r="F20" i="4" l="1"/>
  <c r="G20" i="4" s="1"/>
  <c r="D18" i="4"/>
  <c r="F18" i="4" s="1"/>
  <c r="G18" i="4" l="1"/>
  <c r="D2" i="4"/>
  <c r="D19" i="4"/>
  <c r="D3" i="4" s="1"/>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<sst xmlns="http://schemas.openxmlformats.org/spreadsheetml/2006/main" count="32" uniqueCount="31">
  <si>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</si>
  <si>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</si>
  <si>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</si>
  <si>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</si>
  <si>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</si>
  <si>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Fecha de inicio:</t>
  </si>
  <si>
    <t>Fecha de finalización:</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</si>
  <si>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</si>
  <si>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</si>
  <si>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</si>
  <si>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</si>
  <si>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</si>
  <si>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</si>
  <si>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</si>
  <si>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</si>
  <si>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</si>
  <si>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</si>
  <si>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</si>
  <si>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</si>
  <si>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</si>
  <si>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</si>
  <si>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</si>
  <si>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</si>
  <si>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</si>
  <si>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Project Presentation</t>
  </si>
  <si>
    <t>Project Follow</t>
  </si>
  <si>
    <t>Position</t>
  </si>
  <si>
    <t>Start Date</t>
  </si>
  <si>
    <t>End Date</t>
  </si>
  <si>
    <t>Millestone or Activity</t>
  </si>
  <si>
    <t>To add new millestones or activities, insert new lines up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</si>
</sst>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8" tint="0.79998168889431442"/>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3"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5"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9" applyNumberFormat="0" applyAlignment="0" applyProtection="0"/>
    <xf numFmtId="0" fontId="13" fillId="10" borderId="10" applyNumberFormat="0" applyAlignment="0" applyProtection="0"/>
    <xf numFmtId="0" fontId="14" fillId="10" borderId="9" applyNumberFormat="0" applyAlignment="0" applyProtection="0"/>
    <xf numFmtId="0" fontId="15" fillId="0" borderId="11" applyNumberFormat="0" applyFill="0" applyAlignment="0" applyProtection="0"/>
    <xf numFmtId="0" fontId="2" fillId="11" borderId="12" applyNumberFormat="0" applyAlignment="0" applyProtection="0"/>
    <xf numFmtId="0" fontId="16" fillId="0" borderId="0" applyNumberFormat="0" applyFill="0" applyBorder="0" applyAlignment="0" applyProtection="0"/>
    <xf numFmtId="0" fontId="1" fillId="12" borderId="13" applyNumberFormat="0" applyFont="0" applyAlignment="0" applyProtection="0"/>
    <xf numFmtId="0" fontId="17" fillId="0" borderId="14" applyNumberFormat="0" applyFill="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lignment vertical="center"/>
    </xf>
    <xf numFmtId="0" fontId="5" fillId="0" borderId="0" xfId="2">
      <alignment horizontal="right" vertical="center" indent="1"/>
    </xf>
    <xf numFmtId="0" fontId="2" fillId="3"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5" fontId="0" fillId="4" borderId="0" xfId="6" applyFont="1" applyFill="1" applyBorder="1">
      <alignment horizontal="center"/>
    </xf>
    <xf numFmtId="0" fontId="7" fillId="5" borderId="0" xfId="8" applyFill="1">
      <alignment wrapText="1"/>
    </xf>
    <xf numFmtId="14" fontId="1" fillId="0" borderId="0" xfId="4">
      <alignment horizontal="center" vertical="center"/>
    </xf>
    <xf numFmtId="0" fontId="0" fillId="0" borderId="0" xfId="0" applyFont="1" applyFill="1" applyAlignment="1">
      <alignment horizontal="center"/>
    </xf>
    <xf numFmtId="14" fontId="1" fillId="0" borderId="0" xfId="4" applyFill="1">
      <alignment horizontal="center" vertical="center"/>
    </xf>
    <xf numFmtId="0" fontId="0" fillId="4" borderId="0" xfId="0" applyFill="1"/>
    <xf numFmtId="14" fontId="0" fillId="0" borderId="0" xfId="4" applyFont="1" applyFill="1">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A5654282-6065-4D12-BA7A-82AAEC707206}"/>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6"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Stablish Teamwork</c:v>
                </c:pt>
                <c:pt idx="1">
                  <c:v>Requirement Analysis</c:v>
                </c:pt>
                <c:pt idx="2">
                  <c:v>Project Planning and Control</c:v>
                </c:pt>
                <c:pt idx="3">
                  <c:v>Spring Plan Analysis</c:v>
                </c:pt>
                <c:pt idx="4">
                  <c:v>Spring 01</c:v>
                </c:pt>
              </c:strCache>
            </c:strRef>
          </c:cat>
          <c:val>
            <c:numRef>
              <c:f>'Datos de gráf. dinám. (ocultos)'!$C$6:$C$10</c:f>
              <c:numCache>
                <c:formatCode>m/d/yyyy</c:formatCode>
                <c:ptCount val="5"/>
                <c:pt idx="0">
                  <c:v>43350</c:v>
                </c:pt>
                <c:pt idx="1">
                  <c:v>43357</c:v>
                </c:pt>
                <c:pt idx="2">
                  <c:v>43357</c:v>
                </c:pt>
                <c:pt idx="3">
                  <c:v>43364</c:v>
                </c:pt>
                <c:pt idx="4">
                  <c:v>43371</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5FAFA30B-9810-4607-88E6-CF3140821264}"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11FA7FB0-FAAA-431A-A662-8AB1F856603E}"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E920C240-E799-48FA-B930-E11A12073000}"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fld id="{ED37DE80-7D45-4C81-B06B-3F72A967DBD6}" type="CELLRANGE">
                      <a:rPr lang="en-US"/>
                      <a:pPr>
                        <a:defRPr sz="1100">
                          <a:solidFill>
                            <a:schemeClr val="bg1"/>
                          </a:solidFill>
                        </a:defRPr>
                      </a:pPr>
                      <a:t>[CELLRANGE]</a:t>
                    </a:fld>
                    <a:endParaRPr lang="es-ES"/>
                  </a:p>
                </c:rich>
              </c:tx>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066-4237-8C26-8D976BA022B1}"/>
                </c:ext>
              </c:extLst>
            </c:dLbl>
            <c:dLbl>
              <c:idx val="4"/>
              <c:tx>
                <c:rich>
                  <a:bodyPr/>
                  <a:lstStyle/>
                  <a:p>
                    <a:fld id="{00DB2DD3-36E0-4824-9085-4062B9DEF68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Stablish Teamwork</c:v>
                </c:pt>
                <c:pt idx="1">
                  <c:v>Requirement Analysis</c:v>
                </c:pt>
                <c:pt idx="2">
                  <c:v>Project Planning and Control</c:v>
                </c:pt>
                <c:pt idx="3">
                  <c:v>Spring Plan Analysis</c:v>
                </c:pt>
                <c:pt idx="4">
                  <c:v>Spring 01</c:v>
                </c:pt>
              </c:strCache>
            </c:strRef>
          </c:cat>
          <c:val>
            <c:numRef>
              <c:f>'Datos de gráf. dinám. (ocultos)'!$E$6:$E$10</c:f>
              <c:numCache>
                <c:formatCode>General</c:formatCode>
                <c:ptCount val="5"/>
                <c:pt idx="0">
                  <c:v>2</c:v>
                </c:pt>
                <c:pt idx="1">
                  <c:v>17</c:v>
                </c:pt>
                <c:pt idx="2">
                  <c:v>22</c:v>
                </c:pt>
                <c:pt idx="3">
                  <c:v>15</c:v>
                </c:pt>
                <c:pt idx="4">
                  <c:v>15</c:v>
                </c:pt>
              </c:numCache>
            </c:numRef>
          </c:val>
          <c:extLst>
            <c:ext xmlns:c15="http://schemas.microsoft.com/office/drawing/2012/chart" uri="{02D57815-91ED-43cb-92C2-25804820EDAC}">
              <c15:datalabelsRange>
                <c15:f>'Datos de gráf. dinám. (ocultos)'!$B$6:$B$10</c15:f>
                <c15:dlblRangeCache>
                  <c:ptCount val="5"/>
                  <c:pt idx="0">
                    <c:v>Stablish Teamwork</c:v>
                  </c:pt>
                  <c:pt idx="1">
                    <c:v>Requirement Analysis</c:v>
                  </c:pt>
                  <c:pt idx="2">
                    <c:v>Project Planning and Control</c:v>
                  </c:pt>
                  <c:pt idx="3">
                    <c:v>Spring Plan Analysis</c:v>
                  </c:pt>
                  <c:pt idx="4">
                    <c:v>Spring 01</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val="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171449</xdr:colOff>
      <xdr:row>0</xdr:row>
      <xdr:rowOff>180973</xdr:rowOff>
    </xdr:from>
    <xdr:to>
      <xdr:col>16</xdr:col>
      <xdr:colOff>161924</xdr:colOff>
      <xdr:row>26</xdr:row>
      <xdr:rowOff>161925</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Hitos" displayName="Hitos" ref="B5:G22">
  <autoFilter ref="B5:G22" xr:uid="{951635E4-FCFF-47B1-A6C6-5C24ECDE9A5A}"/>
  <sortState ref="B6:G21">
    <sortCondition ref="C6:C21"/>
    <sortCondition ref="D6:D21"/>
  </sortState>
  <tableColumns count="6">
    <tableColumn id="12" xr3:uid="{417148D6-7A28-40C6-80F2-B6C648F24A03}" name="Position" totalsRowLabel="Total" dataDxfId="12" totalsRowDxfId="11"/>
    <tableColumn id="2" xr3:uid="{0B09DBBE-2FBF-46E2-8C69-E2CFCC08C5F9}" name="Start Date" totalsRowDxfId="10" dataCellStyle="Date"/>
    <tableColumn id="3" xr3:uid="{5169FF04-1487-4814-B98C-C577FE120139}" name="End Date" totalsRowDxfId="9" dataCellStyle="Date"/>
    <tableColumn id="10" xr3:uid="{DBA6C66F-3413-4788-966C-44D320586126}" name="Millestone or Activity">
      <calculatedColumnFormula>"Actividad"&amp;" "&amp;ROW($A1)</calculatedColumnFormula>
    </tableColumn>
    <tableColumn id="11" xr3:uid="{31798575-BD57-466D-AC99-9EF7707B63C7}" name="Inicio el día" dataDxfId="8" totalsRowDxfId="7">
      <calculatedColumnFormula>IFERROR(IF(OR(LEN(Hitos[[#This Row],[Start Date]])=0,LEN(Hitos[[#This Row],[End Date]])=0),"",INT(C6)-INT($C$6)),"")</calculatedColumnFormula>
    </tableColumn>
    <tableColumn id="8" xr3:uid="{A36515AD-389B-4321-BB8D-89BAC7740995}" name="Duración de la tarea" totalsRowFunction="count" dataDxfId="6" totalsRowDxfId="5">
      <calculatedColumnFormula>IFERROR(IF(Hitos[[#This Row],[Inicio el día]]=0,DATEDIF(Hitos[[#This Row],[Start Date]],Hitos[[#This Row],[End Date]],"d")+1,IF(LEN(Hitos[[#This Row],[Inicio el día]])=0,"",DATEDIF(Hitos[[#This Row],[Start Date]],Hitos[[#This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atosDinámicos" displayName="DatosDinámico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hito" dataDxfId="3">
      <calculatedColumnFormula>IFERROR(IF(LEN(OFFSET('Project Follow'!$E6,$B$3,0,1,1))=0,"",INDEX(Hitos[],'Project Follow'!$B6+$B$3,4)),"")</calculatedColumnFormula>
    </tableColumn>
    <tableColumn id="2" xr3:uid="{24BD43CB-1C65-4F2C-BE9D-D5C601681B07}" name="fecha" dataDxfId="2">
      <calculatedColumnFormula>IFERROR(IF(LEN(OFFSET('Project Follow'!$C6,$B$3,0,1,1))=0,End_Date,INDEX(Hitos[],'Project Follow'!$B6+$B$3,2)),"")</calculatedColumnFormula>
    </tableColumn>
    <tableColumn id="3" xr3:uid="{1391FB0D-B504-4322-B211-D2B787F64A2D}" name="Inicio el día" dataDxfId="1">
      <calculatedColumnFormula>IFERROR(IF(LEN(OFFSET('Project Follow'!$F6,$B$3,0,1,1))=0,"",INDEX(Hitos[],'Project Follow'!$B6+$B$3,5)),"")</calculatedColumnFormula>
    </tableColumn>
    <tableColumn id="4" xr3:uid="{21D31F93-1DE3-4841-8614-466E50A648E8}" name="duración" dataDxfId="0">
      <calculatedColumnFormula>IFERROR(IF(LEN(OFFSET('Project Follow'!$G6,$B$3,0,1,1))=0,"",INDEX(Hitos[],'Project Follow'!$B6+$B$3,6)),"")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topLeftCell="A3" zoomScaleNormal="100" workbookViewId="0">
      <selection activeCell="L15" sqref="L15"/>
    </sheetView>
  </sheetViews>
  <sheetFormatPr baseColWidth="10" defaultColWidth="9.140625" defaultRowHeight="15" x14ac:dyDescent="0.25"/>
  <cols>
    <col min="1" max="1" width="2.7109375" style="18" customWidth="1"/>
    <col min="2" max="2" width="14.5703125" customWidth="1"/>
    <col min="3" max="3" width="24.140625" customWidth="1"/>
    <col min="4" max="4" width="23.42578125" customWidth="1"/>
    <col min="5" max="5" width="32.28515625" bestFit="1" customWidth="1"/>
    <col min="6" max="6" width="20.28515625" hidden="1" customWidth="1"/>
    <col min="7" max="7" width="22.28515625" hidden="1" customWidth="1"/>
    <col min="8" max="8" width="2.5703125" customWidth="1"/>
  </cols>
  <sheetData>
    <row r="1" spans="1:7" ht="50.1" customHeight="1" x14ac:dyDescent="0.25">
      <c r="A1" s="21" t="s">
        <v>0</v>
      </c>
      <c r="B1" s="1" t="s">
        <v>25</v>
      </c>
    </row>
    <row r="2" spans="1:7" ht="30" customHeight="1" thickBot="1" x14ac:dyDescent="0.3">
      <c r="A2" s="18" t="s">
        <v>1</v>
      </c>
      <c r="C2" s="2" t="s">
        <v>5</v>
      </c>
      <c r="D2" s="15">
        <f ca="1">IFERROR(IF(MIN(Hitos[Start Date])=0,TODAY(),MIN(Hitos[Start Date])),TODAY())</f>
        <v>43336</v>
      </c>
    </row>
    <row r="3" spans="1:7" ht="30" customHeight="1" thickBot="1" x14ac:dyDescent="0.3">
      <c r="A3" s="18" t="s">
        <v>2</v>
      </c>
      <c r="C3" s="16" t="s">
        <v>6</v>
      </c>
      <c r="D3" s="15">
        <f ca="1">IFERROR(IF(MAX(Hitos[End Date])=0,TODAY(),MAX(Hitos[End Date])),TODAY())</f>
        <v>43521</v>
      </c>
      <c r="E3" s="17"/>
    </row>
    <row r="4" spans="1:7" s="6" customFormat="1" ht="19.5" customHeight="1" x14ac:dyDescent="0.25">
      <c r="A4" s="18" t="s">
        <v>3</v>
      </c>
      <c r="B4" s="20"/>
      <c r="C4" s="20"/>
      <c r="D4" s="20"/>
      <c r="E4" s="20"/>
      <c r="F4" s="24" t="s">
        <v>7</v>
      </c>
      <c r="G4" s="24" t="s">
        <v>9</v>
      </c>
    </row>
    <row r="5" spans="1:7" ht="15" customHeight="1" x14ac:dyDescent="0.25">
      <c r="A5" s="19" t="s">
        <v>4</v>
      </c>
      <c r="B5" s="4" t="s">
        <v>26</v>
      </c>
      <c r="C5" s="4" t="s">
        <v>27</v>
      </c>
      <c r="D5" s="4" t="s">
        <v>28</v>
      </c>
      <c r="E5" s="4" t="s">
        <v>29</v>
      </c>
      <c r="F5" s="4" t="s">
        <v>8</v>
      </c>
      <c r="G5" s="4" t="s">
        <v>10</v>
      </c>
    </row>
    <row r="6" spans="1:7" x14ac:dyDescent="0.25">
      <c r="B6" s="22">
        <v>1</v>
      </c>
      <c r="C6" s="25">
        <v>43336</v>
      </c>
      <c r="D6" s="25">
        <f>Hitos[[#This Row],[Start Date]]+1</f>
        <v>43337</v>
      </c>
      <c r="E6" s="4" t="s">
        <v>24</v>
      </c>
      <c r="F6" s="23">
        <f>IFERROR(IF(OR(LEN(Hitos[[#This Row],[Start Date]])=0,LEN(Hitos[[#This Row],[End Date]])=0),"",INT(C6)-INT($C$6)),"")</f>
        <v>0</v>
      </c>
      <c r="G6" s="23">
        <f>IFERROR(IF(Hitos[[#This Row],[Inicio el día]]=0,DATEDIF(Hitos[[#This Row],[Start Date]],Hitos[[#This Row],[End Date]],"d")+1,IF(LEN(Hitos[[#This Row],[Inicio el día]])=0,"",DATEDIF(Hitos[[#This Row],[Start Date]],Hitos[[#This Row],[End Date]],"d")+1)),0)</f>
        <v>2</v>
      </c>
    </row>
    <row r="7" spans="1:7" x14ac:dyDescent="0.25">
      <c r="B7" s="22">
        <v>2</v>
      </c>
      <c r="C7" s="25">
        <f>C6+7</f>
        <v>43343</v>
      </c>
      <c r="D7" s="25">
        <f>Hitos[[#This Row],[Start Date]]+1</f>
        <v>43344</v>
      </c>
      <c r="E7" s="4" t="str">
        <f>"Negotiation with customer"</f>
        <v>Negotiation with customer</v>
      </c>
      <c r="F7" s="23">
        <f>IFERROR(IF(OR(LEN(Hitos[[#This Row],[Start Date]])=0,LEN(Hitos[[#This Row],[End Date]])=0),"",INT(C7)-INT($C$6)),"")</f>
        <v>7</v>
      </c>
      <c r="G7" s="23">
        <f>IFERROR(IF(Hitos[[#This Row],[Inicio el día]]=0,DATEDIF(Hitos[[#This Row],[Start Date]],Hitos[[#This Row],[End Date]],"d")+1,IF(LEN(Hitos[[#This Row],[Inicio el día]])=0,"",DATEDIF(Hitos[[#This Row],[Start Date]],Hitos[[#This Row],[End Date]],"d")+1)),0)</f>
        <v>2</v>
      </c>
    </row>
    <row r="8" spans="1:7" x14ac:dyDescent="0.25">
      <c r="B8" s="22">
        <v>3</v>
      </c>
      <c r="C8" s="25">
        <f>C7+7</f>
        <v>43350</v>
      </c>
      <c r="D8" s="25">
        <f>Hitos[[#This Row],[Start Date]]+1</f>
        <v>43351</v>
      </c>
      <c r="E8" s="4" t="str">
        <f>"Stablish Teamwork"</f>
        <v>Stablish Teamwork</v>
      </c>
      <c r="F8" s="23">
        <f>IFERROR(IF(OR(LEN(Hitos[[#This Row],[Start Date]])=0,LEN(Hitos[[#This Row],[End Date]])=0),"",INT(C8)-INT($C$6)),"")</f>
        <v>14</v>
      </c>
      <c r="G8" s="23">
        <f>IFERROR(IF(Hitos[[#This Row],[Inicio el día]]=0,DATEDIF(Hitos[[#This Row],[Start Date]],Hitos[[#This Row],[End Date]],"d")+1,IF(LEN(Hitos[[#This Row],[Inicio el día]])=0,"",DATEDIF(Hitos[[#This Row],[Start Date]],Hitos[[#This Row],[End Date]],"d")+1)),0)</f>
        <v>2</v>
      </c>
    </row>
    <row r="9" spans="1:7" x14ac:dyDescent="0.25">
      <c r="B9" s="22">
        <v>4</v>
      </c>
      <c r="C9" s="25">
        <f>C8+7</f>
        <v>43357</v>
      </c>
      <c r="D9" s="25">
        <f>Hitos[[#This Row],[Start Date]]+16</f>
        <v>43373</v>
      </c>
      <c r="E9" s="4" t="str">
        <f>"Requirement Analysis"</f>
        <v>Requirement Analysis</v>
      </c>
      <c r="F9" s="23">
        <f>IFERROR(IF(OR(LEN(Hitos[[#This Row],[Start Date]])=0,LEN(Hitos[[#This Row],[End Date]])=0),"",INT(C9)-INT($C$6)),"")</f>
        <v>21</v>
      </c>
      <c r="G9" s="23">
        <f>IFERROR(IF(Hitos[[#This Row],[Inicio el día]]=0,DATEDIF(Hitos[[#This Row],[Start Date]],Hitos[[#This Row],[End Date]],"d")+1,IF(LEN(Hitos[[#This Row],[Inicio el día]])=0,"",DATEDIF(Hitos[[#This Row],[Start Date]],Hitos[[#This Row],[End Date]],"d")+1)),0)</f>
        <v>17</v>
      </c>
    </row>
    <row r="10" spans="1:7" x14ac:dyDescent="0.25">
      <c r="B10" s="22">
        <v>5</v>
      </c>
      <c r="C10" s="25">
        <f>C7+14</f>
        <v>43357</v>
      </c>
      <c r="D10" s="25">
        <f>Hitos[[#This Row],[Start Date]]+21</f>
        <v>43378</v>
      </c>
      <c r="E10" s="4" t="str">
        <f>"Project Planning and Control"</f>
        <v>Project Planning and Control</v>
      </c>
      <c r="F10" s="23">
        <f>IFERROR(IF(OR(LEN(Hitos[[#This Row],[Start Date]])=0,LEN(Hitos[[#This Row],[End Date]])=0),"",INT(C10)-INT($C$6)),"")</f>
        <v>21</v>
      </c>
      <c r="G10" s="23">
        <f>IFERROR(IF(Hitos[[#This Row],[Inicio el día]]=0,DATEDIF(Hitos[[#This Row],[Start Date]],Hitos[[#This Row],[End Date]],"d")+1,IF(LEN(Hitos[[#This Row],[Inicio el día]])=0,"",DATEDIF(Hitos[[#This Row],[Start Date]],Hitos[[#This Row],[End Date]],"d")+1)),0)</f>
        <v>22</v>
      </c>
    </row>
    <row r="11" spans="1:7" x14ac:dyDescent="0.25">
      <c r="B11" s="22">
        <v>6</v>
      </c>
      <c r="C11" s="25">
        <f>C10+7</f>
        <v>43364</v>
      </c>
      <c r="D11" s="25">
        <f>Hitos[[#This Row],[Start Date]]+14</f>
        <v>43378</v>
      </c>
      <c r="E11" s="4" t="str">
        <f>"Spring Plan Analysis"</f>
        <v>Spring Plan Analysis</v>
      </c>
      <c r="F11" s="23">
        <f>IFERROR(IF(OR(LEN(Hitos[[#This Row],[Start Date]])=0,LEN(Hitos[[#This Row],[End Date]])=0),"",INT(C11)-INT($C$6)),"")</f>
        <v>28</v>
      </c>
      <c r="G11" s="23">
        <f>IFERROR(IF(Hitos[[#This Row],[Inicio el día]]=0,DATEDIF(Hitos[[#This Row],[Start Date]],Hitos[[#This Row],[End Date]],"d")+1,IF(LEN(Hitos[[#This Row],[Inicio el día]])=0,"",DATEDIF(Hitos[[#This Row],[Start Date]],Hitos[[#This Row],[End Date]],"d")+1)),0)</f>
        <v>15</v>
      </c>
    </row>
    <row r="12" spans="1:7" x14ac:dyDescent="0.25">
      <c r="B12" s="22">
        <v>7</v>
      </c>
      <c r="C12" s="25">
        <f>C11+7</f>
        <v>43371</v>
      </c>
      <c r="D12" s="25">
        <f>Hitos[[#This Row],[Start Date]]+14</f>
        <v>43385</v>
      </c>
      <c r="E12" s="4" t="str">
        <f>"Spring 01"</f>
        <v>Spring 01</v>
      </c>
      <c r="F12" s="23">
        <f>IFERROR(IF(OR(LEN(Hitos[[#This Row],[Start Date]])=0,LEN(Hitos[[#This Row],[End Date]])=0),"",INT(C12)-INT($C$6)),"")</f>
        <v>35</v>
      </c>
      <c r="G12" s="23">
        <f>IFERROR(IF(Hitos[[#This Row],[Inicio el día]]=0,DATEDIF(Hitos[[#This Row],[Start Date]],Hitos[[#This Row],[End Date]],"d")+1,IF(LEN(Hitos[[#This Row],[Inicio el día]])=0,"",DATEDIF(Hitos[[#This Row],[Start Date]],Hitos[[#This Row],[End Date]],"d")+1)),0)</f>
        <v>15</v>
      </c>
    </row>
    <row r="13" spans="1:7" x14ac:dyDescent="0.25">
      <c r="B13" s="22">
        <v>8</v>
      </c>
      <c r="C13" s="25">
        <f ca="1">TODAY()+60</f>
        <v>43424</v>
      </c>
      <c r="D13" s="25">
        <f ca="1">Hitos[[#This Row],[Start Date]]+30</f>
        <v>43454</v>
      </c>
      <c r="E13" s="4" t="str">
        <f t="shared" ref="E13:E20" si="0">"TBD"&amp;" "&amp;ROW($A8)</f>
        <v>TBD 8</v>
      </c>
      <c r="F13" s="23">
        <f ca="1">IFERROR(IF(OR(LEN(Hitos[[#This Row],[Start Date]])=0,LEN(Hitos[[#This Row],[End Date]])=0),"",INT(C13)-INT($C$6)),"")</f>
        <v>88</v>
      </c>
      <c r="G13" s="23">
        <f ca="1">IFERROR(IF(Hitos[[#This Row],[Inicio el día]]=0,DATEDIF(Hitos[[#This Row],[Start Date]],Hitos[[#This Row],[End Date]],"d")+1,IF(LEN(Hitos[[#This Row],[Inicio el día]])=0,"",DATEDIF(Hitos[[#This Row],[Start Date]],Hitos[[#This Row],[End Date]],"d")+1)),0)</f>
        <v>31</v>
      </c>
    </row>
    <row r="14" spans="1:7" x14ac:dyDescent="0.25">
      <c r="B14" s="22">
        <v>9</v>
      </c>
      <c r="C14" s="25">
        <f ca="1">TODAY()+37</f>
        <v>43401</v>
      </c>
      <c r="D14" s="25">
        <f ca="1">Hitos[[#This Row],[Start Date]]+22</f>
        <v>43423</v>
      </c>
      <c r="E14" s="4" t="str">
        <f t="shared" si="0"/>
        <v>TBD 9</v>
      </c>
      <c r="F14" s="23">
        <f ca="1">IFERROR(IF(OR(LEN(Hitos[[#This Row],[Start Date]])=0,LEN(Hitos[[#This Row],[End Date]])=0),"",INT(C14)-INT($C$6)),"")</f>
        <v>65</v>
      </c>
      <c r="G14" s="23">
        <f ca="1">IFERROR(IF(Hitos[[#This Row],[Inicio el día]]=0,DATEDIF(Hitos[[#This Row],[Start Date]],Hitos[[#This Row],[End Date]],"d")+1,IF(LEN(Hitos[[#This Row],[Inicio el día]])=0,"",DATEDIF(Hitos[[#This Row],[Start Date]],Hitos[[#This Row],[End Date]],"d")+1)),0)</f>
        <v>23</v>
      </c>
    </row>
    <row r="15" spans="1:7" x14ac:dyDescent="0.25">
      <c r="B15" s="22">
        <v>10</v>
      </c>
      <c r="C15" s="25">
        <f ca="1">TODAY()-20</f>
        <v>43344</v>
      </c>
      <c r="D15" s="25">
        <f ca="1">Hitos[[#This Row],[Start Date]]+160</f>
        <v>43504</v>
      </c>
      <c r="E15" s="4" t="str">
        <f t="shared" si="0"/>
        <v>TBD 10</v>
      </c>
      <c r="F15" s="23">
        <f ca="1">IFERROR(IF(OR(LEN(Hitos[[#This Row],[Start Date]])=0,LEN(Hitos[[#This Row],[End Date]])=0),"",INT(C15)-INT($C$6)),"")</f>
        <v>8</v>
      </c>
      <c r="G15" s="23">
        <f ca="1">IFERROR(IF(Hitos[[#This Row],[Inicio el día]]=0,DATEDIF(Hitos[[#This Row],[Start Date]],Hitos[[#This Row],[End Date]],"d")+1,IF(LEN(Hitos[[#This Row],[Inicio el día]])=0,"",DATEDIF(Hitos[[#This Row],[Start Date]],Hitos[[#This Row],[End Date]],"d")+1)),0)</f>
        <v>161</v>
      </c>
    </row>
    <row r="16" spans="1:7" x14ac:dyDescent="0.25">
      <c r="B16" s="22">
        <v>11</v>
      </c>
      <c r="C16" s="25">
        <f ca="1">TODAY()+20</f>
        <v>43384</v>
      </c>
      <c r="D16" s="25">
        <f ca="1">Hitos[[#This Row],[Start Date]]+65</f>
        <v>43449</v>
      </c>
      <c r="E16" s="4" t="str">
        <f t="shared" si="0"/>
        <v>TBD 11</v>
      </c>
      <c r="F16" s="23">
        <f ca="1">IFERROR(IF(OR(LEN(Hitos[[#This Row],[Start Date]])=0,LEN(Hitos[[#This Row],[End Date]])=0),"",INT(C16)-INT($C$6)),"")</f>
        <v>48</v>
      </c>
      <c r="G16" s="23">
        <f ca="1">IFERROR(IF(Hitos[[#This Row],[Inicio el día]]=0,DATEDIF(Hitos[[#This Row],[Start Date]],Hitos[[#This Row],[End Date]],"d")+1,IF(LEN(Hitos[[#This Row],[Inicio el día]])=0,"",DATEDIF(Hitos[[#This Row],[Start Date]],Hitos[[#This Row],[End Date]],"d")+1)),0)</f>
        <v>66</v>
      </c>
    </row>
    <row r="17" spans="2:7" x14ac:dyDescent="0.25">
      <c r="B17" s="22">
        <v>12</v>
      </c>
      <c r="C17" s="25">
        <f ca="1">TODAY()+70</f>
        <v>43434</v>
      </c>
      <c r="D17" s="25">
        <f ca="1">Hitos[[#This Row],[Start Date]]+67</f>
        <v>43501</v>
      </c>
      <c r="E17" s="4" t="str">
        <f t="shared" si="0"/>
        <v>TBD 12</v>
      </c>
      <c r="F17" s="23">
        <f ca="1">IFERROR(IF(OR(LEN(Hitos[[#This Row],[Start Date]])=0,LEN(Hitos[[#This Row],[End Date]])=0),"",INT(C17)-INT($C$6)),"")</f>
        <v>98</v>
      </c>
      <c r="G17" s="23">
        <f ca="1">IFERROR(IF(Hitos[[#This Row],[Inicio el día]]=0,DATEDIF(Hitos[[#This Row],[Start Date]],Hitos[[#This Row],[End Date]],"d")+1,IF(LEN(Hitos[[#This Row],[Inicio el día]])=0,"",DATEDIF(Hitos[[#This Row],[Start Date]],Hitos[[#This Row],[End Date]],"d")+1)),0)</f>
        <v>68</v>
      </c>
    </row>
    <row r="18" spans="2:7" x14ac:dyDescent="0.25">
      <c r="B18" s="22">
        <v>13</v>
      </c>
      <c r="C18" s="25">
        <f ca="1">TODAY()+90</f>
        <v>43454</v>
      </c>
      <c r="D18" s="25">
        <f ca="1">Hitos[[#This Row],[Start Date]]+14</f>
        <v>43468</v>
      </c>
      <c r="E18" s="4" t="str">
        <f t="shared" si="0"/>
        <v>TBD 13</v>
      </c>
      <c r="F18" s="23">
        <f ca="1">IFERROR(IF(OR(LEN(Hitos[[#This Row],[Start Date]])=0,LEN(Hitos[[#This Row],[End Date]])=0),"",INT(C18)-INT($C$6)),"")</f>
        <v>118</v>
      </c>
      <c r="G18" s="23">
        <f ca="1">IFERROR(IF(Hitos[[#This Row],[Inicio el día]]=0,DATEDIF(Hitos[[#This Row],[Start Date]],Hitos[[#This Row],[End Date]],"d")+1,IF(LEN(Hitos[[#This Row],[Inicio el día]])=0,"",DATEDIF(Hitos[[#This Row],[Start Date]],Hitos[[#This Row],[End Date]],"d")+1)),0)</f>
        <v>15</v>
      </c>
    </row>
    <row r="19" spans="2:7" x14ac:dyDescent="0.25">
      <c r="B19" s="22">
        <v>14</v>
      </c>
      <c r="C19" s="25">
        <f ca="1">TODAY()+100</f>
        <v>43464</v>
      </c>
      <c r="D19" s="25">
        <f ca="1">Hitos[[#This Row],[Start Date]]+3</f>
        <v>43467</v>
      </c>
      <c r="E19" s="4" t="str">
        <f t="shared" si="0"/>
        <v>TBD 14</v>
      </c>
      <c r="F19" s="23">
        <f ca="1">IFERROR(IF(OR(LEN(Hitos[[#This Row],[Start Date]])=0,LEN(Hitos[[#This Row],[End Date]])=0),"",INT(C19)-INT($C$6)),"")</f>
        <v>128</v>
      </c>
      <c r="G19" s="23">
        <f ca="1">IFERROR(IF(Hitos[[#This Row],[Inicio el día]]=0,DATEDIF(Hitos[[#This Row],[Start Date]],Hitos[[#This Row],[End Date]],"d")+1,IF(LEN(Hitos[[#This Row],[Inicio el día]])=0,"",DATEDIF(Hitos[[#This Row],[Start Date]],Hitos[[#This Row],[End Date]],"d")+1)),0)</f>
        <v>4</v>
      </c>
    </row>
    <row r="20" spans="2:7" x14ac:dyDescent="0.25">
      <c r="B20" s="22">
        <v>15</v>
      </c>
      <c r="C20" s="25">
        <f ca="1">TODAY()+50</f>
        <v>43414</v>
      </c>
      <c r="D20" s="25">
        <f ca="1">Hitos[[#This Row],[Start Date]]+107</f>
        <v>43521</v>
      </c>
      <c r="E20" s="4" t="str">
        <f t="shared" si="0"/>
        <v>TBD 15</v>
      </c>
      <c r="F20" s="23">
        <f ca="1">IFERROR(IF(OR(LEN(Hitos[[#This Row],[Start Date]])=0,LEN(Hitos[[#This Row],[End Date]])=0),"",INT(C20)-INT($C$6)),"")</f>
        <v>78</v>
      </c>
      <c r="G20" s="23">
        <f ca="1">IFERROR(IF(Hitos[[#This Row],[Inicio el día]]=0,DATEDIF(Hitos[[#This Row],[Start Date]],Hitos[[#This Row],[End Date]],"d")+1,IF(LEN(Hitos[[#This Row],[Inicio el día]])=0,"",DATEDIF(Hitos[[#This Row],[Start Date]],Hitos[[#This Row],[End Date]],"d")+1)),0)</f>
        <v>108</v>
      </c>
    </row>
    <row r="21" spans="2:7" x14ac:dyDescent="0.25">
      <c r="B21" s="22"/>
      <c r="C21" s="25"/>
      <c r="D21" s="25"/>
      <c r="E21" s="4"/>
      <c r="F21" s="23" t="str">
        <f>IFERROR(IF(OR(LEN(Hitos[[#This Row],[Start Date]])=0,LEN(Hitos[[#This Row],[End Date]])=0),"",INT(C21)-INT($C$6)),"")</f>
        <v/>
      </c>
      <c r="G21" s="23" t="str">
        <f>IFERROR(IF(Hitos[[#This Row],[Inicio el día]]=0,DATEDIF(Hitos[[#This Row],[Start Date]],Hitos[[#This Row],[End Date]],"d")+1,IF(LEN(Hitos[[#This Row],[Inicio el día]])=0,"",DATEDIF(Hitos[[#This Row],[Start Date]],Hitos[[#This Row],[End Date]],"d")+1)),0)</f>
        <v/>
      </c>
    </row>
    <row r="22" spans="2:7" x14ac:dyDescent="0.25">
      <c r="B22" s="26"/>
      <c r="C22" s="27"/>
      <c r="D22" s="29" t="s">
        <v>30</v>
      </c>
      <c r="E22" s="28"/>
      <c r="F22" s="28" t="str">
        <f>IFERROR(IF(OR(LEN(Hitos[[#This Row],[Start Date]])=0,LEN(Hitos[[#This Row],[End Date]])=0),"",INT(C22)-INT($C$6)),"")</f>
        <v/>
      </c>
      <c r="G22" s="28" t="str">
        <f>IFERROR(IF(Hitos[[#This Row],[Inicio el día]]=0,DATEDIF(Hitos[[#This Row],[Start Date]],Hitos[[#This Row],[End Date]],"d")+1,IF(LEN(Hitos[[#This Row],[Inicio el día]])=0,"",DATEDIF(Hitos[[#This Row],[Start Date]],Hitos[[#This Row],[End Date]],"d")+1)),0)</f>
        <v/>
      </c>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opLeftCell="A7" workbookViewId="0">
      <selection activeCell="T16" sqref="T16"/>
    </sheetView>
  </sheetViews>
  <sheetFormatPr baseColWidth="10" defaultColWidth="9.140625" defaultRowHeight="15" x14ac:dyDescent="0.25"/>
  <cols>
    <col min="1" max="1" width="2.5703125" customWidth="1"/>
  </cols>
  <sheetData>
    <row r="1" spans="1:1" ht="14.45" customHeight="1" x14ac:dyDescent="0.25">
      <c r="A1" s="19" t="s">
        <v>11</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18" customWidth="1"/>
    <col min="2" max="2" width="20.5703125" customWidth="1"/>
    <col min="3" max="3" width="15.7109375" customWidth="1"/>
    <col min="4" max="4" width="23.140625" style="5" customWidth="1"/>
    <col min="5" max="5" width="15.7109375" style="5" customWidth="1"/>
  </cols>
  <sheetData>
    <row r="1" spans="1:6" ht="50.1" customHeight="1" x14ac:dyDescent="0.25">
      <c r="A1" s="18" t="s">
        <v>12</v>
      </c>
      <c r="B1" s="1" t="s">
        <v>17</v>
      </c>
    </row>
    <row r="2" spans="1:6" x14ac:dyDescent="0.25">
      <c r="A2" s="18" t="s">
        <v>13</v>
      </c>
      <c r="B2" t="s">
        <v>18</v>
      </c>
    </row>
    <row r="3" spans="1:6" x14ac:dyDescent="0.25">
      <c r="A3" s="18" t="s">
        <v>14</v>
      </c>
      <c r="B3">
        <v>2</v>
      </c>
    </row>
    <row r="4" spans="1:6" x14ac:dyDescent="0.25">
      <c r="A4" s="18" t="s">
        <v>15</v>
      </c>
      <c r="B4" t="s">
        <v>19</v>
      </c>
    </row>
    <row r="5" spans="1:6" ht="15.75" thickBot="1" x14ac:dyDescent="0.3">
      <c r="A5" s="18" t="s">
        <v>16</v>
      </c>
      <c r="B5" s="3" t="s">
        <v>20</v>
      </c>
      <c r="C5" s="3" t="s">
        <v>21</v>
      </c>
      <c r="D5" s="3" t="s">
        <v>8</v>
      </c>
      <c r="E5" s="3" t="s">
        <v>22</v>
      </c>
      <c r="F5" t="s">
        <v>23</v>
      </c>
    </row>
    <row r="6" spans="1:6" x14ac:dyDescent="0.25">
      <c r="B6" s="9" t="str">
        <f ca="1">IFERROR(IF(LEN(OFFSET('Project Follow'!$E6,$B$3,0,1,1))=0,"",INDEX(Hitos[],'Project Follow'!$B6+$B$3,4)),"")</f>
        <v>Stablish Teamwork</v>
      </c>
      <c r="C6" s="10">
        <f ca="1">IFERROR(IF(LEN(OFFSET('Project Follow'!$C6,$B$3,0,1,1))=0,End_Date,INDEX(Hitos[],'Project Follow'!$B6+$B$3,2)),"")</f>
        <v>43350</v>
      </c>
      <c r="D6" s="11">
        <f ca="1">IFERROR(IF(LEN(OFFSET('Project Follow'!$F6,$B$3,0,1,1))=0,"",INDEX(Hitos[],'Project Follow'!$B6+$B$3,5)),"")</f>
        <v>14</v>
      </c>
      <c r="E6" s="12">
        <f ca="1">IFERROR(IF(LEN(OFFSET('Project Follow'!$G6,$B$3,0,1,1))=0,"",INDEX(Hitos[],'Project Follow'!$B6+$B$3,6)),"")</f>
        <v>2</v>
      </c>
    </row>
    <row r="7" spans="1:6" x14ac:dyDescent="0.25">
      <c r="B7" s="13" t="str">
        <f ca="1">IFERROR(IF(LEN(OFFSET('Project Follow'!$E7,$B$3,0,1,1))=0,"",INDEX(Hitos[],'Project Follow'!$B7+$B$3,4)),"")</f>
        <v>Requirement Analysis</v>
      </c>
      <c r="C7" s="7">
        <f ca="1">IFERROR(IF(LEN(OFFSET('Project Follow'!$C7,$B$3,0,1,1))=0,End_Date,INDEX(Hitos[],'Project Follow'!$B7+$B$3,2)),"")</f>
        <v>43357</v>
      </c>
      <c r="D7" s="8">
        <f ca="1">IFERROR(IF(LEN(OFFSET('Project Follow'!$F7,$B$3,0,1,1))=0,"",INDEX(Hitos[],'Project Follow'!$B7+$B$3,5)),"")</f>
        <v>21</v>
      </c>
      <c r="E7" s="14">
        <f ca="1">IFERROR(IF(LEN(OFFSET('Project Follow'!$G7,$B$3,0,1,1))=0,"",INDEX(Hitos[],'Project Follow'!$B7+$B$3,6)),"")</f>
        <v>17</v>
      </c>
    </row>
    <row r="8" spans="1:6" x14ac:dyDescent="0.25">
      <c r="B8" s="13" t="str">
        <f ca="1">IFERROR(IF(LEN(OFFSET('Project Follow'!$E8,$B$3,0,1,1))=0,"",INDEX(Hitos[],'Project Follow'!$B8+$B$3,4)),"")</f>
        <v>Project Planning and Control</v>
      </c>
      <c r="C8" s="7">
        <f ca="1">IFERROR(IF(LEN(OFFSET('Project Follow'!$C8,$B$3,0,1,1))=0,End_Date,INDEX(Hitos[],'Project Follow'!$B8+$B$3,2)),"")</f>
        <v>43357</v>
      </c>
      <c r="D8" s="8">
        <f ca="1">IFERROR(IF(LEN(OFFSET('Project Follow'!$F8,$B$3,0,1,1))=0,"",INDEX(Hitos[],'Project Follow'!$B8+$B$3,5)),"")</f>
        <v>21</v>
      </c>
      <c r="E8" s="14">
        <f ca="1">IFERROR(IF(LEN(OFFSET('Project Follow'!$G8,$B$3,0,1,1))=0,"",INDEX(Hitos[],'Project Follow'!$B8+$B$3,6)),"")</f>
        <v>22</v>
      </c>
    </row>
    <row r="9" spans="1:6" s="6" customFormat="1" x14ac:dyDescent="0.25">
      <c r="A9" s="18"/>
      <c r="B9" s="13" t="str">
        <f ca="1">IFERROR(IF(LEN(OFFSET('Project Follow'!$E9,$B$3,0,1,1))=0,"",INDEX(Hitos[],'Project Follow'!$B9+$B$3,4)),"")</f>
        <v>Spring Plan Analysis</v>
      </c>
      <c r="C9" s="7">
        <f ca="1">IFERROR(IF(LEN(OFFSET('Project Follow'!$C9,$B$3,0,1,1))=0,End_Date,INDEX(Hitos[],'Project Follow'!$B9+$B$3,2)),"")</f>
        <v>43364</v>
      </c>
      <c r="D9" s="8">
        <f ca="1">IFERROR(IF(LEN(OFFSET('Project Follow'!$F9,$B$3,0,1,1))=0,"",INDEX(Hitos[],'Project Follow'!$B9+$B$3,5)),"")</f>
        <v>28</v>
      </c>
      <c r="E9" s="14">
        <f ca="1">IFERROR(IF(LEN(OFFSET('Project Follow'!$G9,$B$3,0,1,1))=0,"",INDEX(Hitos[],'Project Follow'!$B9+$B$3,6)),"")</f>
        <v>15</v>
      </c>
    </row>
    <row r="10" spans="1:6" s="6" customFormat="1" x14ac:dyDescent="0.25">
      <c r="A10" s="18"/>
      <c r="B10" s="13" t="str">
        <f ca="1">IFERROR(IF(LEN(OFFSET('Project Follow'!$E10,$B$3,0,1,1))=0,"",INDEX(Hitos[],'Project Follow'!$B10+$B$3,4)),"")</f>
        <v>Spring 01</v>
      </c>
      <c r="C10" s="7">
        <f ca="1">IFERROR(IF(LEN(OFFSET('Project Follow'!$C10,$B$3,0,1,1))=0,End_Date,INDEX(Hitos[],'Project Follow'!$B10+$B$3,2)),"")</f>
        <v>43371</v>
      </c>
      <c r="D10" s="8">
        <f ca="1">IFERROR(IF(LEN(OFFSET('Project Follow'!$F10,$B$3,0,1,1))=0,"",INDEX(Hitos[],'Project Follow'!$B10+$B$3,5)),"")</f>
        <v>35</v>
      </c>
      <c r="E10" s="14">
        <f ca="1">IFERROR(IF(LEN(OFFSET('Project Follow'!$G10,$B$3,0,1,1))=0,"",INDEX(Hitos[],'Project Follow'!$B10+$B$3,6)),"")</f>
        <v>15</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Project Follow</vt:lpstr>
      <vt:lpstr>Gantt Diagram</vt:lpstr>
      <vt:lpstr>Datos de gráf. dinám. (ocultos)</vt:lpstr>
      <vt:lpstr>Duración</vt:lpstr>
      <vt:lpstr>Fecha_de_finalización</vt:lpstr>
      <vt:lpstr>Fecha_de_inicio</vt:lpstr>
      <vt:lpstr>Hito</vt:lpstr>
      <vt:lpstr>IncrementoDeDesplazamiento</vt:lpstr>
      <vt:lpstr>InicioElDía</vt:lpstr>
      <vt:lpstr>TablaFechaDeInicio</vt:lpstr>
      <vt:lpstr>'Project Follow'!Títulos_a_imprimir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2018-09-21T21:51:29Z</dcterms:modified>
</cp:coreProperties>
</file>