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jl17006/ECON 2326/Quizzes + HWs/"/>
    </mc:Choice>
  </mc:AlternateContent>
  <xr:revisionPtr revIDLastSave="0" documentId="13_ncr:1_{5676076C-475C-A54E-B330-BEFB1034B27E}" xr6:coauthVersionLast="45" xr6:coauthVersionMax="45" xr10:uidLastSave="{00000000-0000-0000-0000-000000000000}"/>
  <bookViews>
    <workbookView xWindow="0" yWindow="460" windowWidth="28800" windowHeight="16740" activeTab="3" xr2:uid="{19856F0F-2D2B-B646-82F7-474AF8ACB568}"/>
  </bookViews>
  <sheets>
    <sheet name="#37" sheetId="6" r:id="rId1"/>
    <sheet name="#39" sheetId="1" r:id="rId2"/>
    <sheet name="#42" sheetId="2" r:id="rId3"/>
    <sheet name="#43" sheetId="4" r:id="rId4"/>
    <sheet name="#45" sheetId="7" r:id="rId5"/>
  </sheets>
  <definedNames>
    <definedName name="solver_adj" localSheetId="0" hidden="1">'#37'!$B$11:$E$12</definedName>
    <definedName name="solver_adj" localSheetId="1" hidden="1">'#39'!$B$5:$E$5</definedName>
    <definedName name="solver_adj" localSheetId="2" hidden="1">'#42'!$B$4:$B$8</definedName>
    <definedName name="solver_adj" localSheetId="3" hidden="1">'#43'!$B$4:$B$18</definedName>
    <definedName name="solver_adj" localSheetId="4" hidden="1">'#45'!$B$5:$K$5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'#37'!$B$13:$E$13</definedName>
    <definedName name="solver_lhs1" localSheetId="1" hidden="1">'#39'!$B$5:$E$5</definedName>
    <definedName name="solver_lhs1" localSheetId="2" hidden="1">'#42'!$D$11:$F$11</definedName>
    <definedName name="solver_lhs1" localSheetId="3" hidden="1">'#43'!$C$19:$K$19</definedName>
    <definedName name="solver_lhs1" localSheetId="4" hidden="1">'#45'!$B$5:$K$5</definedName>
    <definedName name="solver_lhs2" localSheetId="0" hidden="1">'#37'!$F$11:$F$12</definedName>
    <definedName name="solver_lhs2" localSheetId="1" hidden="1">'#39'!$B$5:$E$5</definedName>
    <definedName name="solver_lhs2" localSheetId="2" hidden="1">'#42'!$D$11:$F$11</definedName>
    <definedName name="solver_lhs2" localSheetId="4" hidden="1">'#45'!$B$5:$K$5</definedName>
    <definedName name="solver_lhs3" localSheetId="1" hidden="1">'#39'!$B$7:$E$7</definedName>
    <definedName name="solver_lhs3" localSheetId="2" hidden="1">'#42'!$D$11:$F$11</definedName>
    <definedName name="solver_lhs3" localSheetId="4" hidden="1">'#45'!$B$5:$K$5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3</definedName>
    <definedName name="solver_num" localSheetId="2" hidden="1">2</definedName>
    <definedName name="solver_num" localSheetId="3" hidden="1">1</definedName>
    <definedName name="solver_num" localSheetId="4" hidden="1">2</definedName>
    <definedName name="solver_opt" localSheetId="0" hidden="1">'#37'!$G$19</definedName>
    <definedName name="solver_opt" localSheetId="1" hidden="1">'#39'!$G$6</definedName>
    <definedName name="solver_opt" localSheetId="2" hidden="1">'#42'!$B$9</definedName>
    <definedName name="solver_opt" localSheetId="3" hidden="1">'#43'!$C$22</definedName>
    <definedName name="solver_opt" localSheetId="4" hidden="1">'#45'!$B$16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2</definedName>
    <definedName name="solver_rel1" localSheetId="4" hidden="1">1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" localSheetId="4" hidden="1">1</definedName>
    <definedName name="solver_rel3" localSheetId="1" hidden="1">3</definedName>
    <definedName name="solver_rel3" localSheetId="2" hidden="1">3</definedName>
    <definedName name="solver_rel3" localSheetId="4" hidden="1">3</definedName>
    <definedName name="solver_rhs1" localSheetId="0" hidden="1">'#37'!$B$14:$E$14</definedName>
    <definedName name="solver_rhs1" localSheetId="1" hidden="1">'#39'!$B$10:$E$10</definedName>
    <definedName name="solver_rhs1" localSheetId="2" hidden="1">'#42'!$D$10:$F$10</definedName>
    <definedName name="solver_rhs1" localSheetId="3" hidden="1">'#43'!$C$20:$K$20</definedName>
    <definedName name="solver_rhs1" localSheetId="4" hidden="1">'#45'!$B$10:$K$10</definedName>
    <definedName name="solver_rhs2" localSheetId="0" hidden="1">'#37'!$G$11:$G$12</definedName>
    <definedName name="solver_rhs2" localSheetId="1" hidden="1">'#39'!$B$9:$E$9</definedName>
    <definedName name="solver_rhs2" localSheetId="2" hidden="1">'#42'!$D$9:$F$9</definedName>
    <definedName name="solver_rhs2" localSheetId="4" hidden="1">'#45'!$B$6:$K$6</definedName>
    <definedName name="solver_rhs3" localSheetId="1" hidden="1">'#39'!$B$11:$E$11</definedName>
    <definedName name="solver_rhs3" localSheetId="2" hidden="1">'#42'!$D$9:$F$9</definedName>
    <definedName name="solver_rhs3" localSheetId="4" hidden="1">'#45'!$B$4:$K$4</definedName>
    <definedName name="solver_rlx" localSheetId="0" hidden="1">1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  <c r="D19" i="4"/>
  <c r="C19" i="4"/>
  <c r="G6" i="1" l="1"/>
  <c r="B7" i="7"/>
  <c r="C4" i="7" s="1"/>
  <c r="C7" i="7" s="1"/>
  <c r="D4" i="7" s="1"/>
  <c r="D7" i="7" s="1"/>
  <c r="E4" i="7" s="1"/>
  <c r="E7" i="7" s="1"/>
  <c r="F4" i="7" s="1"/>
  <c r="F7" i="7" s="1"/>
  <c r="G4" i="7" s="1"/>
  <c r="G7" i="7" s="1"/>
  <c r="H4" i="7" s="1"/>
  <c r="H7" i="7" s="1"/>
  <c r="I4" i="7" s="1"/>
  <c r="I7" i="7" s="1"/>
  <c r="J4" i="7" s="1"/>
  <c r="J7" i="7" s="1"/>
  <c r="K4" i="7" s="1"/>
  <c r="K7" i="7" s="1"/>
  <c r="B7" i="1"/>
  <c r="C14" i="7"/>
  <c r="D14" i="7"/>
  <c r="E14" i="7"/>
  <c r="F14" i="7"/>
  <c r="G14" i="7"/>
  <c r="H14" i="7"/>
  <c r="I14" i="7"/>
  <c r="J14" i="7"/>
  <c r="K14" i="7"/>
  <c r="B14" i="7"/>
  <c r="B16" i="7" s="1"/>
  <c r="C23" i="4"/>
  <c r="E19" i="4"/>
  <c r="F19" i="4"/>
  <c r="G19" i="4"/>
  <c r="I19" i="4"/>
  <c r="J19" i="4"/>
  <c r="K19" i="4"/>
  <c r="H19" i="4"/>
  <c r="G18" i="6" l="1"/>
  <c r="B9" i="2" l="1"/>
  <c r="E11" i="2"/>
  <c r="F11" i="2"/>
  <c r="D11" i="2"/>
  <c r="B16" i="1" l="1"/>
  <c r="C16" i="1" l="1"/>
  <c r="D16" i="1"/>
  <c r="E16" i="1"/>
  <c r="B17" i="1"/>
  <c r="C13" i="6"/>
  <c r="G17" i="6" s="1"/>
  <c r="D13" i="6"/>
  <c r="E13" i="6"/>
  <c r="B13" i="6"/>
  <c r="F12" i="6"/>
  <c r="G6" i="6" s="1"/>
  <c r="F11" i="6"/>
  <c r="G5" i="6" s="1"/>
  <c r="G7" i="6" l="1"/>
  <c r="G19" i="6" s="1"/>
  <c r="C4" i="1" l="1"/>
  <c r="C7" i="1" l="1"/>
  <c r="C17" i="1" s="1"/>
  <c r="D4" i="1" l="1"/>
  <c r="D7" i="1" s="1"/>
  <c r="D17" i="1" s="1"/>
  <c r="E4" i="1" l="1"/>
  <c r="E7" i="1" l="1"/>
  <c r="E17" i="1" s="1"/>
</calcChain>
</file>

<file path=xl/sharedStrings.xml><?xml version="1.0" encoding="utf-8"?>
<sst xmlns="http://schemas.openxmlformats.org/spreadsheetml/2006/main" count="108" uniqueCount="94">
  <si>
    <t>Month 1</t>
  </si>
  <si>
    <t>Month 2</t>
  </si>
  <si>
    <t>Month 3</t>
  </si>
  <si>
    <t>Month 4</t>
  </si>
  <si>
    <t>Beg Inv</t>
  </si>
  <si>
    <t xml:space="preserve">Production </t>
  </si>
  <si>
    <t>Demand</t>
  </si>
  <si>
    <t>End Inv</t>
  </si>
  <si>
    <t>Max Prod</t>
  </si>
  <si>
    <t>Min Prod</t>
  </si>
  <si>
    <t>Min Inv</t>
  </si>
  <si>
    <t>Unit Prod Cost</t>
  </si>
  <si>
    <t>Bonds</t>
  </si>
  <si>
    <t>Amounts</t>
  </si>
  <si>
    <t>Surplus</t>
  </si>
  <si>
    <t>Vineyard</t>
  </si>
  <si>
    <t>Problem #37</t>
  </si>
  <si>
    <t xml:space="preserve">Shipping Costs </t>
  </si>
  <si>
    <t>Production Cost</t>
  </si>
  <si>
    <t xml:space="preserve">Capacity </t>
  </si>
  <si>
    <t>Shipped</t>
  </si>
  <si>
    <t>Available</t>
  </si>
  <si>
    <t>Max Demand</t>
  </si>
  <si>
    <t>Total Production Cost</t>
  </si>
  <si>
    <t>Unit Price</t>
  </si>
  <si>
    <t xml:space="preserve">Total Selling Price </t>
  </si>
  <si>
    <t xml:space="preserve">Total Shipping Costs </t>
  </si>
  <si>
    <t xml:space="preserve">Total Profit </t>
  </si>
  <si>
    <t>Received</t>
  </si>
  <si>
    <t xml:space="preserve">Unit Carrying Cost </t>
  </si>
  <si>
    <t>Monthly Prod Cost</t>
  </si>
  <si>
    <t>Monthly Carrying Cost</t>
  </si>
  <si>
    <t>Total Cost</t>
  </si>
  <si>
    <t>E</t>
  </si>
  <si>
    <t>A</t>
  </si>
  <si>
    <t>B</t>
  </si>
  <si>
    <t>C</t>
  </si>
  <si>
    <t>D</t>
  </si>
  <si>
    <t>Min</t>
  </si>
  <si>
    <t xml:space="preserve">Max </t>
  </si>
  <si>
    <t>Total Investment</t>
  </si>
  <si>
    <t>Required</t>
  </si>
  <si>
    <t>Problem #39</t>
  </si>
  <si>
    <t>Problem #42</t>
  </si>
  <si>
    <t>Problem #43</t>
  </si>
  <si>
    <t>Problem #45</t>
  </si>
  <si>
    <t>Shipped Amounts</t>
  </si>
  <si>
    <t>Year 1</t>
  </si>
  <si>
    <t>Year 2</t>
  </si>
  <si>
    <t>Year 3</t>
  </si>
  <si>
    <t>Year 4</t>
  </si>
  <si>
    <t>Year 5</t>
  </si>
  <si>
    <t>A1</t>
  </si>
  <si>
    <t>B1</t>
  </si>
  <si>
    <t>C1</t>
  </si>
  <si>
    <t>D1</t>
  </si>
  <si>
    <t>A2</t>
  </si>
  <si>
    <t>A3</t>
  </si>
  <si>
    <t>B3</t>
  </si>
  <si>
    <t>A4</t>
  </si>
  <si>
    <t>Year 6</t>
  </si>
  <si>
    <t>Year 7</t>
  </si>
  <si>
    <t>Year 8</t>
  </si>
  <si>
    <t>Year 9</t>
  </si>
  <si>
    <t>C4</t>
  </si>
  <si>
    <t>A5</t>
  </si>
  <si>
    <t>B5</t>
  </si>
  <si>
    <t>A6</t>
  </si>
  <si>
    <t>A7</t>
  </si>
  <si>
    <t>B7</t>
  </si>
  <si>
    <t>A8</t>
  </si>
  <si>
    <t xml:space="preserve">Bond Rates </t>
  </si>
  <si>
    <t xml:space="preserve">Profit: </t>
  </si>
  <si>
    <t>Surplus:</t>
  </si>
  <si>
    <t>Due:</t>
  </si>
  <si>
    <t>Sum of A1 - D1: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</si>
  <si>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</si>
  <si>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</si>
  <si>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</si>
  <si>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</si>
  <si>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</si>
  <si>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</si>
  <si>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</si>
  <si>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</si>
  <si>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</si>
  <si>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</si>
  <si>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Bid </t>
  </si>
  <si>
    <t xml:space="preserve">Ask </t>
  </si>
  <si>
    <t>Bid Price * .05</t>
  </si>
  <si>
    <t>Amount of gas purchased</t>
  </si>
  <si>
    <t>Max Storage</t>
  </si>
  <si>
    <t>Max Injection</t>
  </si>
  <si>
    <t xml:space="preserve">Total Max Price: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</si>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</sst>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164" fontId="0" fillId="0" borderId="0" xfId="0" applyNumberFormat="1" applyFont="1"/>
    <xf numFmtId="164" fontId="0" fillId="2" borderId="1" xfId="0" applyNumberFormat="1" applyFill="1" applyBorder="1"/>
    <xf numFmtId="0" fontId="0" fillId="5" borderId="1" xfId="0" applyFill="1" applyBorder="1"/>
    <xf numFmtId="0" fontId="1" fillId="0" borderId="1" xfId="0" applyFont="1" applyBorder="1"/>
    <xf numFmtId="164" fontId="2" fillId="4" borderId="0" xfId="0" applyNumberFormat="1" applyFont="1" applyFill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3" fillId="0" borderId="1" xfId="0" applyFont="1" applyBorder="1"/>
    <xf numFmtId="0" fontId="3" fillId="0" borderId="0" xfId="0" applyFont="1"/>
    <xf numFmtId="164" fontId="4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0" fillId="6" borderId="1" xfId="0" applyFont="1" applyFill="1" applyBorder="1"/>
    <xf numFmtId="0" fontId="0" fillId="6" borderId="1" xfId="0" applyFill="1" applyBorder="1"/>
    <xf numFmtId="164" fontId="2" fillId="4" borderId="1" xfId="0" applyNumberFormat="1" applyFont="1" applyFill="1" applyBorder="1"/>
    <xf numFmtId="0" fontId="0" fillId="0" borderId="1" xfId="0" applyBorder="1" applyAlignment="1">
      <alignment horizontal="center"/>
    </xf>
    <xf numFmtId="8" fontId="0" fillId="0" borderId="0" xfId="0" applyNumberFormat="1"/>
    <xf numFmtId="0" fontId="0" fillId="0" borderId="3" xfId="0" applyBorder="1"/>
    <xf numFmtId="8" fontId="0" fillId="0" borderId="1" xfId="0" applyNumberFormat="1" applyBorder="1"/>
    <xf numFmtId="8" fontId="0" fillId="2" borderId="1" xfId="0" applyNumberFormat="1" applyFill="1" applyBorder="1"/>
    <xf numFmtId="8" fontId="1" fillId="0" borderId="1" xfId="0" applyNumberFormat="1" applyFont="1" applyBorder="1"/>
    <xf numFmtId="3" fontId="0" fillId="0" borderId="1" xfId="0" applyNumberFormat="1" applyBorder="1"/>
    <xf numFmtId="0" fontId="1" fillId="0" borderId="1" xfId="0" applyNumberFormat="1" applyFont="1" applyBorder="1"/>
    <xf numFmtId="3" fontId="1" fillId="0" borderId="1" xfId="0" applyNumberFormat="1" applyFont="1" applyBorder="1"/>
    <xf numFmtId="0" fontId="0" fillId="7" borderId="1" xfId="0" applyFont="1" applyFill="1" applyBorder="1"/>
    <xf numFmtId="0" fontId="0" fillId="7" borderId="1" xfId="0" applyNumberFormat="1" applyFont="1" applyFill="1" applyBorder="1"/>
    <xf numFmtId="0" fontId="0" fillId="7" borderId="1" xfId="0" applyFill="1" applyBorder="1"/>
    <xf numFmtId="164" fontId="0" fillId="2" borderId="1" xfId="1" applyNumberFormat="1" applyFont="1" applyFill="1" applyBorder="1"/>
    <xf numFmtId="164" fontId="5" fillId="2" borderId="1" xfId="1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3" fontId="0" fillId="0" borderId="1" xfId="0" applyNumberFormat="1" applyFont="1" applyBorder="1"/>
    <xf numFmtId="3" fontId="3" fillId="3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0" fillId="2" borderId="1" xfId="1" applyNumberFormat="1" applyFont="1" applyFill="1" applyBorder="1"/>
    <xf numFmtId="0" fontId="4" fillId="2" borderId="1" xfId="1" applyNumberFormat="1" applyFont="1" applyFill="1" applyBorder="1"/>
    <xf numFmtId="0" fontId="2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5177-111F-1B49-8815-CA4B9F64BA9B}">
  <dimension ref="A1:H19"/>
  <sheetViews>
    <sheetView zoomScale="150" workbookViewId="0">
      <selection activeCell="C11" sqref="C11"/>
    </sheetView>
  </sheetViews>
  <sheetFormatPr baseColWidth="10" defaultRowHeight="15" x14ac:dyDescent="0.2"/>
  <cols>
    <col min="1" max="1" width="11.33203125" bestFit="1" customWidth="1"/>
    <col min="6" max="6" width="18" bestFit="1" customWidth="1"/>
    <col min="7" max="7" width="11.1640625" bestFit="1" customWidth="1"/>
  </cols>
  <sheetData>
    <row r="1" spans="1:8" x14ac:dyDescent="0.2">
      <c r="F1" s="54" t="s">
        <v>16</v>
      </c>
      <c r="G1" s="54"/>
      <c r="H1" s="54"/>
    </row>
    <row r="2" spans="1:8" x14ac:dyDescent="0.2">
      <c r="F2" s="11"/>
    </row>
    <row r="3" spans="1:8" x14ac:dyDescent="0.2">
      <c r="B3" s="55" t="s">
        <v>17</v>
      </c>
      <c r="C3" s="55"/>
      <c r="D3" s="55"/>
      <c r="E3" s="55"/>
    </row>
    <row r="4" spans="1:8" x14ac:dyDescent="0.2">
      <c r="A4" s="1" t="s">
        <v>15</v>
      </c>
      <c r="B4" s="1">
        <v>1</v>
      </c>
      <c r="C4" s="1">
        <v>2</v>
      </c>
      <c r="D4" s="1">
        <v>3</v>
      </c>
      <c r="E4" s="1">
        <v>4</v>
      </c>
      <c r="F4" s="13" t="s">
        <v>18</v>
      </c>
      <c r="G4" t="s">
        <v>19</v>
      </c>
    </row>
    <row r="5" spans="1:8" x14ac:dyDescent="0.2">
      <c r="A5" s="1">
        <v>1</v>
      </c>
      <c r="B5" s="1">
        <v>7</v>
      </c>
      <c r="C5" s="1">
        <v>8</v>
      </c>
      <c r="D5" s="1">
        <v>13</v>
      </c>
      <c r="E5" s="1">
        <v>9</v>
      </c>
      <c r="F5" s="12">
        <v>23</v>
      </c>
      <c r="G5" s="12">
        <f>F5*F11</f>
        <v>41400</v>
      </c>
    </row>
    <row r="6" spans="1:8" x14ac:dyDescent="0.2">
      <c r="A6" s="1">
        <v>2</v>
      </c>
      <c r="B6" s="1">
        <v>12</v>
      </c>
      <c r="C6" s="1">
        <v>6</v>
      </c>
      <c r="D6" s="1">
        <v>8</v>
      </c>
      <c r="E6" s="1">
        <v>7</v>
      </c>
      <c r="F6" s="12">
        <v>25</v>
      </c>
      <c r="G6" s="12">
        <f>F6*F12</f>
        <v>77500</v>
      </c>
    </row>
    <row r="7" spans="1:8" x14ac:dyDescent="0.2">
      <c r="F7" t="s">
        <v>23</v>
      </c>
      <c r="G7" s="1">
        <f>SUM(G5:G6)</f>
        <v>118900</v>
      </c>
    </row>
    <row r="8" spans="1:8" x14ac:dyDescent="0.2">
      <c r="G8" s="13"/>
    </row>
    <row r="9" spans="1:8" x14ac:dyDescent="0.2">
      <c r="B9" s="55" t="s">
        <v>46</v>
      </c>
      <c r="C9" s="55"/>
      <c r="D9" s="55"/>
      <c r="E9" s="55"/>
    </row>
    <row r="10" spans="1:8" x14ac:dyDescent="0.2">
      <c r="A10" s="1" t="s">
        <v>15</v>
      </c>
      <c r="B10" s="1">
        <v>1</v>
      </c>
      <c r="C10" s="1">
        <v>2</v>
      </c>
      <c r="D10" s="1">
        <v>3</v>
      </c>
      <c r="E10" s="1">
        <v>4</v>
      </c>
      <c r="F10" t="s">
        <v>20</v>
      </c>
      <c r="G10" t="s">
        <v>21</v>
      </c>
    </row>
    <row r="11" spans="1:8" x14ac:dyDescent="0.2">
      <c r="A11" s="1">
        <v>1</v>
      </c>
      <c r="B11" s="10">
        <v>1800</v>
      </c>
      <c r="C11" s="10" t="s">
        <v>93</v>
      </c>
      <c r="D11" s="10">
        <v>0</v>
      </c>
      <c r="E11" s="10">
        <v>0</v>
      </c>
      <c r="F11" s="1">
        <f>SUM(B11:E11)</f>
        <v>1800</v>
      </c>
      <c r="G11" s="1">
        <v>3500</v>
      </c>
    </row>
    <row r="12" spans="1:8" x14ac:dyDescent="0.2">
      <c r="A12" s="1">
        <v>2</v>
      </c>
      <c r="B12" s="10">
        <v>0</v>
      </c>
      <c r="C12" s="10">
        <v>600</v>
      </c>
      <c r="D12" s="10">
        <v>1250</v>
      </c>
      <c r="E12" s="10">
        <v>1250</v>
      </c>
      <c r="F12" s="1">
        <f>SUM(B12:E12)</f>
        <v>3100</v>
      </c>
      <c r="G12" s="1">
        <v>3100</v>
      </c>
    </row>
    <row r="13" spans="1:8" x14ac:dyDescent="0.2">
      <c r="A13" s="1" t="s">
        <v>28</v>
      </c>
      <c r="B13" s="12">
        <f>SUM(B11:B12)</f>
        <v>1800</v>
      </c>
      <c r="C13" s="12">
        <f t="shared" ref="C13:E13" si="0">SUM(C11:C12)</f>
        <v>600</v>
      </c>
      <c r="D13" s="12">
        <f t="shared" si="0"/>
        <v>1250</v>
      </c>
      <c r="E13" s="12">
        <f t="shared" si="0"/>
        <v>1250</v>
      </c>
      <c r="F13" s="13"/>
      <c r="G13" s="13"/>
    </row>
    <row r="14" spans="1:8" x14ac:dyDescent="0.2">
      <c r="A14" s="1" t="s">
        <v>22</v>
      </c>
      <c r="B14" s="1">
        <v>1800</v>
      </c>
      <c r="C14" s="1">
        <v>2300</v>
      </c>
      <c r="D14" s="1">
        <v>1250</v>
      </c>
      <c r="E14" s="1">
        <v>1750</v>
      </c>
    </row>
    <row r="15" spans="1:8" x14ac:dyDescent="0.2">
      <c r="A15" s="1" t="s">
        <v>24</v>
      </c>
      <c r="B15" s="1">
        <v>69</v>
      </c>
      <c r="C15" s="1">
        <v>67</v>
      </c>
      <c r="D15" s="1">
        <v>70</v>
      </c>
      <c r="E15" s="1">
        <v>66</v>
      </c>
    </row>
    <row r="17" spans="6:7" x14ac:dyDescent="0.2">
      <c r="F17" t="s">
        <v>25</v>
      </c>
      <c r="G17">
        <f>SUMPRODUCT(B13:E13,B15:E15)</f>
        <v>334400</v>
      </c>
    </row>
    <row r="18" spans="6:7" x14ac:dyDescent="0.2">
      <c r="F18" t="s">
        <v>26</v>
      </c>
      <c r="G18">
        <f>SUMPRODUCT(B5:E6,B11:E12)</f>
        <v>34950</v>
      </c>
    </row>
    <row r="19" spans="6:7" x14ac:dyDescent="0.2">
      <c r="F19" t="s">
        <v>27</v>
      </c>
      <c r="G19" s="9">
        <f>G17-G18-G7</f>
        <v>180550</v>
      </c>
    </row>
  </sheetData>
  <mergeCells count="3">
    <mergeCell ref="F1:H1"/>
    <mergeCell ref="B3:E3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DCE6-97DD-CA43-B3B6-A7D552A31F39}">
  <dimension ref="A1:H17"/>
  <sheetViews>
    <sheetView zoomScale="150" workbookViewId="0">
      <selection activeCell="G7" sqref="G7"/>
    </sheetView>
  </sheetViews>
  <sheetFormatPr baseColWidth="10" defaultRowHeight="15" x14ac:dyDescent="0.2"/>
  <cols>
    <col min="1" max="1" width="18.6640625" bestFit="1" customWidth="1"/>
    <col min="6" max="6" width="14.6640625" bestFit="1" customWidth="1"/>
    <col min="7" max="7" width="12.6640625" bestFit="1" customWidth="1"/>
  </cols>
  <sheetData>
    <row r="1" spans="1:8" x14ac:dyDescent="0.2">
      <c r="F1" s="54" t="s">
        <v>42</v>
      </c>
      <c r="G1" s="54"/>
      <c r="H1" s="54"/>
    </row>
    <row r="2" spans="1:8" x14ac:dyDescent="0.2">
      <c r="A2" s="2"/>
      <c r="B2" s="2"/>
      <c r="C2" s="2"/>
      <c r="D2" s="2"/>
      <c r="E2" s="2"/>
      <c r="F2" s="2"/>
      <c r="G2" s="2"/>
    </row>
    <row r="3" spans="1:8" x14ac:dyDescent="0.2">
      <c r="A3" s="2"/>
      <c r="B3" s="14" t="s">
        <v>0</v>
      </c>
      <c r="C3" s="14" t="s">
        <v>1</v>
      </c>
      <c r="D3" s="14" t="s">
        <v>2</v>
      </c>
      <c r="E3" s="14" t="s">
        <v>3</v>
      </c>
      <c r="F3" s="2"/>
      <c r="G3" s="2"/>
    </row>
    <row r="4" spans="1:8" x14ac:dyDescent="0.2">
      <c r="A4" s="3" t="s">
        <v>4</v>
      </c>
      <c r="B4" s="3">
        <v>120</v>
      </c>
      <c r="C4" s="3">
        <f>B7</f>
        <v>110</v>
      </c>
      <c r="D4" s="3">
        <f>C7</f>
        <v>50</v>
      </c>
      <c r="E4" s="3">
        <f>D7</f>
        <v>140</v>
      </c>
      <c r="F4" s="15"/>
      <c r="G4" s="16"/>
    </row>
    <row r="5" spans="1:8" x14ac:dyDescent="0.2">
      <c r="A5" s="3" t="s">
        <v>5</v>
      </c>
      <c r="B5" s="4">
        <v>410</v>
      </c>
      <c r="C5" s="4">
        <v>520</v>
      </c>
      <c r="D5" s="4">
        <v>400</v>
      </c>
      <c r="E5" s="4">
        <v>450</v>
      </c>
      <c r="F5" s="15"/>
      <c r="G5" s="5"/>
    </row>
    <row r="6" spans="1:8" x14ac:dyDescent="0.2">
      <c r="A6" s="3" t="s">
        <v>6</v>
      </c>
      <c r="B6" s="17">
        <v>420</v>
      </c>
      <c r="C6" s="17">
        <v>580</v>
      </c>
      <c r="D6" s="17">
        <v>310</v>
      </c>
      <c r="E6" s="17">
        <v>540</v>
      </c>
      <c r="F6" s="18" t="s">
        <v>32</v>
      </c>
      <c r="G6" s="24">
        <f>SUM(B16:E17)</f>
        <v>83617.5</v>
      </c>
    </row>
    <row r="7" spans="1:8" x14ac:dyDescent="0.2">
      <c r="A7" s="3" t="s">
        <v>7</v>
      </c>
      <c r="B7" s="3">
        <f>B4+B5-B6</f>
        <v>110</v>
      </c>
      <c r="C7" s="3">
        <f t="shared" ref="C7:E7" si="0">C4+C5-C6</f>
        <v>50</v>
      </c>
      <c r="D7" s="3">
        <f t="shared" si="0"/>
        <v>140</v>
      </c>
      <c r="E7" s="3">
        <f t="shared" si="0"/>
        <v>50</v>
      </c>
      <c r="F7" s="2"/>
      <c r="G7" s="2"/>
    </row>
    <row r="8" spans="1:8" x14ac:dyDescent="0.2">
      <c r="A8" s="2"/>
      <c r="B8" s="21"/>
      <c r="C8" s="21"/>
      <c r="D8" s="21"/>
      <c r="E8" s="21"/>
      <c r="F8" s="2"/>
      <c r="G8" s="2"/>
    </row>
    <row r="9" spans="1:8" x14ac:dyDescent="0.2">
      <c r="A9" s="3" t="s">
        <v>9</v>
      </c>
      <c r="B9" s="17">
        <v>400</v>
      </c>
      <c r="C9" s="17">
        <v>400</v>
      </c>
      <c r="D9" s="17">
        <v>400</v>
      </c>
      <c r="E9" s="17">
        <v>400</v>
      </c>
      <c r="F9" s="2"/>
      <c r="G9" s="2"/>
    </row>
    <row r="10" spans="1:8" x14ac:dyDescent="0.2">
      <c r="A10" s="3" t="s">
        <v>8</v>
      </c>
      <c r="B10" s="20">
        <v>500</v>
      </c>
      <c r="C10" s="3">
        <v>520</v>
      </c>
      <c r="D10" s="3">
        <v>450</v>
      </c>
      <c r="E10" s="3">
        <v>550</v>
      </c>
      <c r="F10" s="2"/>
      <c r="G10" s="2"/>
    </row>
    <row r="11" spans="1:8" x14ac:dyDescent="0.2">
      <c r="A11" s="3" t="s">
        <v>10</v>
      </c>
      <c r="B11" s="3">
        <v>50</v>
      </c>
      <c r="C11" s="3">
        <v>50</v>
      </c>
      <c r="D11" s="3">
        <v>50</v>
      </c>
      <c r="E11" s="3">
        <v>50</v>
      </c>
      <c r="F11" s="2"/>
      <c r="G11" s="2"/>
    </row>
    <row r="12" spans="1:8" x14ac:dyDescent="0.2">
      <c r="A12" s="2"/>
      <c r="B12" s="21"/>
      <c r="C12" s="21"/>
      <c r="D12" s="21"/>
      <c r="E12" s="21"/>
      <c r="F12" s="2"/>
      <c r="G12" s="2"/>
    </row>
    <row r="13" spans="1:8" x14ac:dyDescent="0.2">
      <c r="A13" s="3" t="s">
        <v>11</v>
      </c>
      <c r="B13" s="17">
        <v>49</v>
      </c>
      <c r="C13" s="17">
        <v>45</v>
      </c>
      <c r="D13" s="17">
        <v>46</v>
      </c>
      <c r="E13" s="17">
        <v>47</v>
      </c>
      <c r="F13" s="2"/>
      <c r="G13" s="2"/>
    </row>
    <row r="14" spans="1:8" x14ac:dyDescent="0.2">
      <c r="A14" s="3" t="s">
        <v>29</v>
      </c>
      <c r="B14" s="19">
        <v>1.5</v>
      </c>
      <c r="C14" s="19">
        <v>1.5</v>
      </c>
      <c r="D14" s="19">
        <v>1.5</v>
      </c>
      <c r="E14" s="19">
        <v>1.5</v>
      </c>
      <c r="F14" s="2"/>
      <c r="G14" s="2"/>
    </row>
    <row r="15" spans="1:8" x14ac:dyDescent="0.2">
      <c r="A15" s="21"/>
      <c r="B15" s="22"/>
      <c r="C15" s="22"/>
      <c r="D15" s="22"/>
      <c r="E15" s="22"/>
      <c r="F15" s="2"/>
      <c r="G15" s="2"/>
    </row>
    <row r="16" spans="1:8" x14ac:dyDescent="0.2">
      <c r="A16" s="23" t="s">
        <v>30</v>
      </c>
      <c r="B16" s="3">
        <f>B13*B5</f>
        <v>20090</v>
      </c>
      <c r="C16" s="3">
        <f t="shared" ref="C16:E16" si="1">C13*C5</f>
        <v>23400</v>
      </c>
      <c r="D16" s="3">
        <f t="shared" si="1"/>
        <v>18400</v>
      </c>
      <c r="E16" s="3">
        <f t="shared" si="1"/>
        <v>21150</v>
      </c>
      <c r="F16" s="2"/>
      <c r="G16" s="2"/>
    </row>
    <row r="17" spans="1:5" x14ac:dyDescent="0.2">
      <c r="A17" s="23" t="s">
        <v>31</v>
      </c>
      <c r="B17" s="1">
        <f>B14*(B4+B7)/2</f>
        <v>172.5</v>
      </c>
      <c r="C17" s="1">
        <f t="shared" ref="C17:E17" si="2">C14*(C4+C7)/2</f>
        <v>120</v>
      </c>
      <c r="D17" s="1">
        <f t="shared" si="2"/>
        <v>142.5</v>
      </c>
      <c r="E17" s="1">
        <f t="shared" si="2"/>
        <v>142.5</v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A229-177D-2543-92DC-AAA5D0F4F937}">
  <dimension ref="A1:H12"/>
  <sheetViews>
    <sheetView zoomScale="150" workbookViewId="0">
      <selection activeCell="B9" sqref="B9"/>
    </sheetView>
  </sheetViews>
  <sheetFormatPr baseColWidth="10" defaultRowHeight="15" x14ac:dyDescent="0.2"/>
  <cols>
    <col min="1" max="1" width="14.1640625" bestFit="1" customWidth="1"/>
    <col min="2" max="2" width="12.6640625" bestFit="1" customWidth="1"/>
  </cols>
  <sheetData>
    <row r="1" spans="1:8" x14ac:dyDescent="0.2">
      <c r="F1" s="54" t="s">
        <v>43</v>
      </c>
      <c r="G1" s="54"/>
      <c r="H1" s="54"/>
    </row>
    <row r="3" spans="1:8" x14ac:dyDescent="0.2">
      <c r="A3" t="s">
        <v>12</v>
      </c>
      <c r="B3" t="s">
        <v>13</v>
      </c>
      <c r="C3" s="1" t="s">
        <v>0</v>
      </c>
      <c r="D3" s="1" t="s">
        <v>1</v>
      </c>
      <c r="E3" s="1" t="s">
        <v>2</v>
      </c>
      <c r="F3" s="1" t="s">
        <v>3</v>
      </c>
    </row>
    <row r="4" spans="1:8" x14ac:dyDescent="0.2">
      <c r="A4" t="s">
        <v>34</v>
      </c>
      <c r="B4" s="6">
        <v>1000000</v>
      </c>
      <c r="C4" s="26">
        <v>-1</v>
      </c>
      <c r="D4" s="7">
        <v>0.5</v>
      </c>
      <c r="E4" s="7">
        <v>0.8</v>
      </c>
      <c r="F4" s="1"/>
    </row>
    <row r="5" spans="1:8" x14ac:dyDescent="0.2">
      <c r="A5" t="s">
        <v>35</v>
      </c>
      <c r="B5" s="6">
        <v>0</v>
      </c>
      <c r="C5" s="25"/>
      <c r="D5" s="27">
        <v>-1</v>
      </c>
      <c r="E5" s="12"/>
      <c r="F5" s="7">
        <v>1.25</v>
      </c>
    </row>
    <row r="6" spans="1:8" x14ac:dyDescent="0.2">
      <c r="A6" t="s">
        <v>36</v>
      </c>
      <c r="B6" s="6">
        <v>119259.25925925927</v>
      </c>
      <c r="C6" s="26">
        <v>-1</v>
      </c>
      <c r="D6" s="1"/>
      <c r="E6" s="1"/>
      <c r="F6" s="7">
        <v>1.35</v>
      </c>
    </row>
    <row r="7" spans="1:8" x14ac:dyDescent="0.2">
      <c r="A7" t="s">
        <v>37</v>
      </c>
      <c r="B7" s="6">
        <v>300000</v>
      </c>
      <c r="C7" s="25"/>
      <c r="D7" s="1"/>
      <c r="E7" s="27">
        <v>-1</v>
      </c>
      <c r="F7" s="7">
        <v>1.1299999999999999</v>
      </c>
    </row>
    <row r="8" spans="1:8" x14ac:dyDescent="0.2">
      <c r="A8" t="s">
        <v>33</v>
      </c>
      <c r="B8" s="6">
        <v>0</v>
      </c>
      <c r="C8" s="27">
        <v>-1</v>
      </c>
      <c r="D8" s="8"/>
      <c r="E8" s="7">
        <v>1.27</v>
      </c>
      <c r="F8" s="1"/>
    </row>
    <row r="9" spans="1:8" x14ac:dyDescent="0.2">
      <c r="A9" t="s">
        <v>40</v>
      </c>
      <c r="B9" s="28">
        <f>-SUMPRODUCT(B4:B8,C4:C8)</f>
        <v>1119259.2592592593</v>
      </c>
      <c r="C9" t="s">
        <v>38</v>
      </c>
      <c r="D9" s="1">
        <v>50000</v>
      </c>
      <c r="E9" s="1">
        <v>50000</v>
      </c>
      <c r="F9" s="1">
        <v>50000</v>
      </c>
    </row>
    <row r="10" spans="1:8" x14ac:dyDescent="0.2">
      <c r="C10" t="s">
        <v>39</v>
      </c>
      <c r="D10" s="1">
        <v>500000</v>
      </c>
      <c r="E10" s="1">
        <v>500000</v>
      </c>
      <c r="F10" s="1">
        <v>500000</v>
      </c>
    </row>
    <row r="11" spans="1:8" x14ac:dyDescent="0.2">
      <c r="C11" t="s">
        <v>14</v>
      </c>
      <c r="D11" s="1">
        <f>SUMPRODUCT($B$4:$B$8,D4:D8)</f>
        <v>500000</v>
      </c>
      <c r="E11" s="1">
        <f t="shared" ref="E11:F11" si="0">SUMPRODUCT($B$4:$B$8,E4:E8)</f>
        <v>500000</v>
      </c>
      <c r="F11" s="1">
        <f t="shared" si="0"/>
        <v>500000</v>
      </c>
    </row>
    <row r="12" spans="1:8" x14ac:dyDescent="0.2">
      <c r="C12" t="s">
        <v>41</v>
      </c>
      <c r="D12" s="1">
        <v>1000000</v>
      </c>
    </row>
  </sheetData>
  <mergeCells count="1"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490F-08F4-9843-82C3-D5FCD0A88C7B}">
  <dimension ref="A1:N23"/>
  <sheetViews>
    <sheetView tabSelected="1" zoomScale="134" workbookViewId="0">
      <selection activeCell="C23" sqref="C23"/>
    </sheetView>
  </sheetViews>
  <sheetFormatPr baseColWidth="10" defaultRowHeight="15" x14ac:dyDescent="0.2"/>
  <cols>
    <col min="1" max="1" width="14.6640625" bestFit="1" customWidth="1"/>
    <col min="2" max="2" width="12.6640625" bestFit="1" customWidth="1"/>
  </cols>
  <sheetData>
    <row r="1" spans="1:14" x14ac:dyDescent="0.2">
      <c r="F1" s="54" t="s">
        <v>44</v>
      </c>
      <c r="G1" s="54"/>
      <c r="H1" s="54"/>
    </row>
    <row r="2" spans="1:14" x14ac:dyDescent="0.2">
      <c r="M2" s="56"/>
      <c r="N2" s="56"/>
    </row>
    <row r="3" spans="1:14" x14ac:dyDescent="0.2">
      <c r="A3" s="31" t="s">
        <v>12</v>
      </c>
      <c r="B3" s="1" t="s">
        <v>13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60</v>
      </c>
      <c r="I3" s="1" t="s">
        <v>61</v>
      </c>
      <c r="J3" s="1" t="s">
        <v>62</v>
      </c>
      <c r="K3" s="1" t="s">
        <v>63</v>
      </c>
      <c r="M3" s="57" t="s">
        <v>71</v>
      </c>
      <c r="N3" s="57"/>
    </row>
    <row r="4" spans="1:14" x14ac:dyDescent="0.2">
      <c r="A4" s="1" t="s">
        <v>52</v>
      </c>
      <c r="B4" s="33">
        <v>0</v>
      </c>
      <c r="C4" s="8">
        <v>-1</v>
      </c>
      <c r="D4" s="38">
        <v>1.06</v>
      </c>
      <c r="E4" s="8"/>
      <c r="F4" s="8"/>
      <c r="G4" s="8"/>
      <c r="H4" s="8"/>
      <c r="I4" s="8"/>
      <c r="J4" s="8"/>
      <c r="K4" s="1"/>
      <c r="M4" s="29" t="s">
        <v>34</v>
      </c>
      <c r="N4" s="40">
        <v>0.06</v>
      </c>
    </row>
    <row r="5" spans="1:14" x14ac:dyDescent="0.2">
      <c r="A5" s="1" t="s">
        <v>53</v>
      </c>
      <c r="B5" s="33">
        <v>8710.9531524939484</v>
      </c>
      <c r="C5" s="8">
        <v>-1</v>
      </c>
      <c r="D5" s="8"/>
      <c r="E5" s="38">
        <v>1.1399999999999999</v>
      </c>
      <c r="F5" s="23"/>
      <c r="G5" s="23"/>
      <c r="H5" s="23"/>
      <c r="I5" s="23"/>
      <c r="J5" s="23"/>
      <c r="K5" s="1"/>
      <c r="M5" s="29" t="s">
        <v>35</v>
      </c>
      <c r="N5" s="40">
        <v>0.14000000000000001</v>
      </c>
    </row>
    <row r="6" spans="1:14" x14ac:dyDescent="0.2">
      <c r="A6" s="1" t="s">
        <v>54</v>
      </c>
      <c r="B6" s="33">
        <v>0</v>
      </c>
      <c r="C6" s="8">
        <v>-1</v>
      </c>
      <c r="D6" s="8"/>
      <c r="E6" s="23"/>
      <c r="F6" s="38">
        <v>1.18</v>
      </c>
      <c r="G6" s="23"/>
      <c r="H6" s="23"/>
      <c r="I6" s="23"/>
      <c r="J6" s="23"/>
      <c r="K6" s="1"/>
      <c r="M6" s="29" t="s">
        <v>36</v>
      </c>
      <c r="N6" s="40">
        <v>0.18</v>
      </c>
    </row>
    <row r="7" spans="1:14" x14ac:dyDescent="0.2">
      <c r="A7" s="1" t="s">
        <v>55</v>
      </c>
      <c r="B7" s="33">
        <v>27202.311095061843</v>
      </c>
      <c r="C7" s="8">
        <v>-1</v>
      </c>
      <c r="D7" s="8"/>
      <c r="E7" s="23"/>
      <c r="F7" s="23"/>
      <c r="G7" s="23"/>
      <c r="H7" s="23"/>
      <c r="I7" s="38">
        <v>1.65</v>
      </c>
      <c r="J7" s="23"/>
      <c r="K7" s="1"/>
      <c r="M7" s="29" t="s">
        <v>37</v>
      </c>
      <c r="N7" s="40">
        <v>0.65</v>
      </c>
    </row>
    <row r="8" spans="1:14" x14ac:dyDescent="0.2">
      <c r="A8" s="1" t="s">
        <v>56</v>
      </c>
      <c r="B8" s="33">
        <v>0</v>
      </c>
      <c r="C8" s="8"/>
      <c r="D8" s="8">
        <v>-1</v>
      </c>
      <c r="E8" s="38">
        <v>1.06</v>
      </c>
      <c r="F8" s="23"/>
      <c r="G8" s="23"/>
      <c r="H8" s="23"/>
      <c r="I8" s="23"/>
      <c r="J8" s="23"/>
      <c r="K8" s="1"/>
    </row>
    <row r="9" spans="1:14" x14ac:dyDescent="0.2">
      <c r="A9" s="1" t="s">
        <v>57</v>
      </c>
      <c r="B9" s="33">
        <v>2.0249127322491605E-12</v>
      </c>
      <c r="C9" s="8"/>
      <c r="D9" s="8"/>
      <c r="E9" s="8">
        <v>-1</v>
      </c>
      <c r="F9" s="38">
        <v>1.06</v>
      </c>
      <c r="G9" s="3"/>
      <c r="H9" s="3"/>
      <c r="I9" s="8"/>
      <c r="J9" s="8"/>
      <c r="K9" s="1"/>
    </row>
    <row r="10" spans="1:14" x14ac:dyDescent="0.2">
      <c r="A10" s="1" t="s">
        <v>58</v>
      </c>
      <c r="B10" s="33">
        <v>9930.4865938430976</v>
      </c>
      <c r="C10" s="8"/>
      <c r="D10" s="8"/>
      <c r="E10" s="8">
        <v>-1</v>
      </c>
      <c r="F10" s="3"/>
      <c r="G10" s="38">
        <v>1.1399999999999999</v>
      </c>
      <c r="H10" s="3"/>
      <c r="I10" s="8"/>
      <c r="J10" s="8"/>
      <c r="K10" s="1"/>
    </row>
    <row r="11" spans="1:14" x14ac:dyDescent="0.2">
      <c r="A11" s="1" t="s">
        <v>59</v>
      </c>
      <c r="B11" s="33">
        <v>0</v>
      </c>
      <c r="C11" s="8"/>
      <c r="D11" s="8"/>
      <c r="E11" s="8"/>
      <c r="F11" s="8">
        <v>-1</v>
      </c>
      <c r="G11" s="38">
        <v>1.06</v>
      </c>
      <c r="H11" s="8"/>
      <c r="I11" s="3"/>
      <c r="J11" s="8"/>
      <c r="K11" s="1"/>
    </row>
    <row r="12" spans="1:14" x14ac:dyDescent="0.2">
      <c r="A12" s="1" t="s">
        <v>64</v>
      </c>
      <c r="B12" s="41">
        <v>0</v>
      </c>
      <c r="C12" s="8"/>
      <c r="D12" s="8"/>
      <c r="E12" s="8"/>
      <c r="F12" s="8">
        <v>-1</v>
      </c>
      <c r="G12" s="8"/>
      <c r="H12" s="8"/>
      <c r="I12" s="38">
        <v>1.18</v>
      </c>
      <c r="J12" s="8"/>
      <c r="K12" s="1"/>
    </row>
    <row r="13" spans="1:14" x14ac:dyDescent="0.2">
      <c r="A13" s="1" t="s">
        <v>65</v>
      </c>
      <c r="B13" s="41">
        <v>11320.754716981131</v>
      </c>
      <c r="C13" s="8"/>
      <c r="D13" s="8"/>
      <c r="E13" s="8"/>
      <c r="F13" s="8"/>
      <c r="G13" s="8">
        <v>-1</v>
      </c>
      <c r="H13" s="38">
        <v>1.06</v>
      </c>
      <c r="I13" s="3"/>
      <c r="J13" s="8"/>
      <c r="K13" s="1"/>
    </row>
    <row r="14" spans="1:14" x14ac:dyDescent="0.2">
      <c r="A14" s="1" t="s">
        <v>66</v>
      </c>
      <c r="B14" s="41">
        <v>0</v>
      </c>
      <c r="C14" s="8"/>
      <c r="D14" s="34"/>
      <c r="E14" s="34"/>
      <c r="F14" s="34"/>
      <c r="G14" s="36">
        <v>-1</v>
      </c>
      <c r="H14" s="8"/>
      <c r="I14" s="38">
        <v>1.1399999999999999</v>
      </c>
      <c r="J14" s="8"/>
      <c r="K14" s="1"/>
    </row>
    <row r="15" spans="1:14" x14ac:dyDescent="0.2">
      <c r="A15" s="1" t="s">
        <v>67</v>
      </c>
      <c r="B15" s="41">
        <v>0</v>
      </c>
      <c r="C15" s="8"/>
      <c r="D15" s="34"/>
      <c r="E15" s="34"/>
      <c r="F15" s="34"/>
      <c r="G15" s="34"/>
      <c r="H15" s="8">
        <v>-1</v>
      </c>
      <c r="I15" s="38">
        <v>1.06</v>
      </c>
      <c r="J15" s="8"/>
      <c r="K15" s="1"/>
    </row>
    <row r="16" spans="1:14" x14ac:dyDescent="0.2">
      <c r="A16" s="12" t="s">
        <v>68</v>
      </c>
      <c r="B16" s="42">
        <v>15094.339622641508</v>
      </c>
      <c r="C16" s="8"/>
      <c r="D16" s="8"/>
      <c r="E16" s="8"/>
      <c r="F16" s="8"/>
      <c r="G16" s="8"/>
      <c r="H16" s="37"/>
      <c r="I16" s="37">
        <v>-1</v>
      </c>
      <c r="J16" s="39">
        <v>1.06</v>
      </c>
      <c r="K16" s="35"/>
    </row>
    <row r="17" spans="1:11" x14ac:dyDescent="0.2">
      <c r="A17" s="12" t="s">
        <v>69</v>
      </c>
      <c r="B17" s="41">
        <v>15789.473684210527</v>
      </c>
      <c r="C17" s="8"/>
      <c r="D17" s="8"/>
      <c r="E17" s="8"/>
      <c r="F17" s="8"/>
      <c r="G17" s="8"/>
      <c r="H17" s="8"/>
      <c r="I17" s="8">
        <v>-1</v>
      </c>
      <c r="J17" s="8"/>
      <c r="K17" s="40">
        <v>1.1399999999999999</v>
      </c>
    </row>
    <row r="18" spans="1:11" x14ac:dyDescent="0.2">
      <c r="A18" s="12" t="s">
        <v>70</v>
      </c>
      <c r="B18" s="41">
        <v>0</v>
      </c>
      <c r="C18" s="8"/>
      <c r="D18" s="8"/>
      <c r="E18" s="8"/>
      <c r="F18" s="8"/>
      <c r="G18" s="8"/>
      <c r="H18" s="8"/>
      <c r="I18" s="8"/>
      <c r="J18" s="8">
        <v>-1</v>
      </c>
      <c r="K18" s="40">
        <v>1.06</v>
      </c>
    </row>
    <row r="19" spans="1:11" x14ac:dyDescent="0.2">
      <c r="A19" s="12" t="s">
        <v>73</v>
      </c>
      <c r="C19" s="1">
        <f>SUMPRODUCT($B$4:$B$18,C4:C18)</f>
        <v>-35913.264247555795</v>
      </c>
      <c r="D19" s="1">
        <f>SUMPRODUCT($B$4:$B$18,D4:D18)</f>
        <v>0</v>
      </c>
      <c r="E19" s="1">
        <f t="shared" ref="D19:G19" si="0">SUMPRODUCT($B$4:$B$18,E4:E18)</f>
        <v>1.8189894035458565E-12</v>
      </c>
      <c r="F19" s="1">
        <f t="shared" si="0"/>
        <v>2.1464074961841101E-12</v>
      </c>
      <c r="G19" s="1">
        <f t="shared" si="0"/>
        <v>-1.8189894035458565E-12</v>
      </c>
      <c r="H19" s="35">
        <f>SUMPRODUCT($B$4:$B$18,H4:H18)</f>
        <v>12000</v>
      </c>
      <c r="I19" s="35">
        <f t="shared" ref="I19:K19" si="1">SUMPRODUCT($B$4:$B$18,I4:I18)</f>
        <v>14000.000000000007</v>
      </c>
      <c r="J19" s="35">
        <f t="shared" si="1"/>
        <v>16000</v>
      </c>
      <c r="K19" s="35">
        <f t="shared" si="1"/>
        <v>18000</v>
      </c>
    </row>
    <row r="20" spans="1:11" x14ac:dyDescent="0.2">
      <c r="A20" s="12" t="s">
        <v>74</v>
      </c>
      <c r="B20" s="30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35">
        <v>12000</v>
      </c>
      <c r="I20" s="35">
        <v>14000</v>
      </c>
      <c r="J20" s="35">
        <v>16000</v>
      </c>
      <c r="K20" s="35">
        <v>18000</v>
      </c>
    </row>
    <row r="22" spans="1:11" x14ac:dyDescent="0.2">
      <c r="B22" t="s">
        <v>72</v>
      </c>
      <c r="C22" s="43">
        <f>-SUMPRODUCT(B4:B18,C4:C18)</f>
        <v>35913.264247555795</v>
      </c>
    </row>
    <row r="23" spans="1:11" x14ac:dyDescent="0.2">
      <c r="B23" t="s">
        <v>75</v>
      </c>
      <c r="C23" s="32">
        <f>SUM(B4:B7)</f>
        <v>35913.264247555795</v>
      </c>
    </row>
  </sheetData>
  <mergeCells count="3">
    <mergeCell ref="F1:H1"/>
    <mergeCell ref="M2:N2"/>
    <mergeCell ref="M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69B3-B152-BE40-AABF-6E267D38A221}">
  <dimension ref="A1:K16"/>
  <sheetViews>
    <sheetView zoomScale="139" workbookViewId="0">
      <selection activeCell="F11" sqref="F11"/>
    </sheetView>
  </sheetViews>
  <sheetFormatPr baseColWidth="10" defaultRowHeight="15" x14ac:dyDescent="0.2"/>
  <cols>
    <col min="1" max="1" width="20.1640625" bestFit="1" customWidth="1"/>
    <col min="2" max="2" width="12.6640625" bestFit="1" customWidth="1"/>
    <col min="3" max="11" width="12.1640625" bestFit="1" customWidth="1"/>
  </cols>
  <sheetData>
    <row r="1" spans="1:11" x14ac:dyDescent="0.2">
      <c r="F1" s="54" t="s">
        <v>45</v>
      </c>
      <c r="G1" s="54"/>
      <c r="H1" s="54"/>
    </row>
    <row r="3" spans="1:11" x14ac:dyDescent="0.2">
      <c r="A3" s="2"/>
      <c r="B3" s="14" t="s">
        <v>76</v>
      </c>
      <c r="C3" s="14" t="s">
        <v>77</v>
      </c>
      <c r="D3" s="14" t="s">
        <v>78</v>
      </c>
      <c r="E3" s="14" t="s">
        <v>79</v>
      </c>
      <c r="F3" s="44" t="s">
        <v>80</v>
      </c>
      <c r="G3" s="45" t="s">
        <v>81</v>
      </c>
      <c r="H3" s="45" t="s">
        <v>82</v>
      </c>
      <c r="I3" s="45" t="s">
        <v>83</v>
      </c>
      <c r="J3" s="45" t="s">
        <v>84</v>
      </c>
      <c r="K3" s="45" t="s">
        <v>85</v>
      </c>
    </row>
    <row r="4" spans="1:11" x14ac:dyDescent="0.2">
      <c r="A4" s="3" t="s">
        <v>4</v>
      </c>
      <c r="B4" s="49">
        <v>150000</v>
      </c>
      <c r="C4" s="49">
        <f>B7</f>
        <v>150000</v>
      </c>
      <c r="D4" s="49">
        <f t="shared" ref="D4:K4" si="0">C7</f>
        <v>150000</v>
      </c>
      <c r="E4" s="49">
        <f t="shared" si="0"/>
        <v>150000</v>
      </c>
      <c r="F4" s="49">
        <f t="shared" si="0"/>
        <v>150000</v>
      </c>
      <c r="G4" s="49">
        <f t="shared" si="0"/>
        <v>150000</v>
      </c>
      <c r="H4" s="49">
        <f t="shared" si="0"/>
        <v>150000</v>
      </c>
      <c r="I4" s="49">
        <f t="shared" si="0"/>
        <v>150000</v>
      </c>
      <c r="J4" s="49">
        <f t="shared" si="0"/>
        <v>150000</v>
      </c>
      <c r="K4" s="49">
        <f t="shared" si="0"/>
        <v>150000</v>
      </c>
    </row>
    <row r="5" spans="1:11" x14ac:dyDescent="0.2">
      <c r="A5" s="3" t="s">
        <v>89</v>
      </c>
      <c r="B5" s="52">
        <v>180000</v>
      </c>
      <c r="C5" s="52">
        <v>180000</v>
      </c>
      <c r="D5" s="52">
        <v>180000</v>
      </c>
      <c r="E5" s="52">
        <v>180000</v>
      </c>
      <c r="F5" s="53">
        <v>180000</v>
      </c>
      <c r="G5" s="52">
        <v>180000</v>
      </c>
      <c r="H5" s="52">
        <v>180000</v>
      </c>
      <c r="I5" s="52">
        <v>180000</v>
      </c>
      <c r="J5" s="52">
        <v>180000</v>
      </c>
      <c r="K5" s="52">
        <v>180000</v>
      </c>
    </row>
    <row r="6" spans="1:11" x14ac:dyDescent="0.2">
      <c r="A6" s="3" t="s">
        <v>6</v>
      </c>
      <c r="B6" s="51">
        <v>180000</v>
      </c>
      <c r="C6" s="51">
        <v>180000</v>
      </c>
      <c r="D6" s="51">
        <v>180000</v>
      </c>
      <c r="E6" s="51">
        <v>180000</v>
      </c>
      <c r="F6" s="51">
        <v>180000</v>
      </c>
      <c r="G6" s="51">
        <v>180000</v>
      </c>
      <c r="H6" s="51">
        <v>180000</v>
      </c>
      <c r="I6" s="51">
        <v>180000</v>
      </c>
      <c r="J6" s="51">
        <v>180000</v>
      </c>
      <c r="K6" s="51">
        <v>180000</v>
      </c>
    </row>
    <row r="7" spans="1:11" x14ac:dyDescent="0.2">
      <c r="A7" s="3" t="s">
        <v>7</v>
      </c>
      <c r="B7" s="49">
        <f>B4+B5-B6</f>
        <v>150000</v>
      </c>
      <c r="C7" s="49">
        <f t="shared" ref="C7:K7" si="1">C4+C5-C6</f>
        <v>150000</v>
      </c>
      <c r="D7" s="49">
        <f t="shared" si="1"/>
        <v>150000</v>
      </c>
      <c r="E7" s="49">
        <f t="shared" si="1"/>
        <v>150000</v>
      </c>
      <c r="F7" s="49">
        <f t="shared" si="1"/>
        <v>150000</v>
      </c>
      <c r="G7" s="49">
        <f t="shared" si="1"/>
        <v>150000</v>
      </c>
      <c r="H7" s="49">
        <f t="shared" si="1"/>
        <v>150000</v>
      </c>
      <c r="I7" s="49">
        <f t="shared" si="1"/>
        <v>150000</v>
      </c>
      <c r="J7" s="49">
        <f t="shared" si="1"/>
        <v>150000</v>
      </c>
      <c r="K7" s="49">
        <f t="shared" si="1"/>
        <v>150000</v>
      </c>
    </row>
    <row r="8" spans="1:11" x14ac:dyDescent="0.2">
      <c r="A8" s="2"/>
      <c r="B8" s="21"/>
      <c r="C8" s="21"/>
      <c r="D8" s="21"/>
      <c r="E8" s="21"/>
      <c r="F8" s="2"/>
      <c r="G8" s="2"/>
    </row>
    <row r="9" spans="1:11" x14ac:dyDescent="0.2">
      <c r="A9" s="3" t="s">
        <v>91</v>
      </c>
      <c r="B9" s="50">
        <v>200000</v>
      </c>
      <c r="C9" s="50">
        <v>200000</v>
      </c>
      <c r="D9" s="50">
        <v>200000</v>
      </c>
      <c r="E9" s="50">
        <v>200000</v>
      </c>
      <c r="F9" s="50">
        <v>200000</v>
      </c>
      <c r="G9" s="50">
        <v>200000</v>
      </c>
      <c r="H9" s="50">
        <v>200000</v>
      </c>
      <c r="I9" s="50">
        <v>200000</v>
      </c>
      <c r="J9" s="50">
        <v>200000</v>
      </c>
      <c r="K9" s="50">
        <v>200000</v>
      </c>
    </row>
    <row r="10" spans="1:11" x14ac:dyDescent="0.2">
      <c r="A10" s="3" t="s">
        <v>90</v>
      </c>
      <c r="B10" s="49">
        <v>300000</v>
      </c>
      <c r="C10" s="49">
        <v>300000</v>
      </c>
      <c r="D10" s="49">
        <v>300000</v>
      </c>
      <c r="E10" s="49">
        <v>300000</v>
      </c>
      <c r="F10" s="49">
        <v>300000</v>
      </c>
      <c r="G10" s="49">
        <v>300000</v>
      </c>
      <c r="H10" s="49">
        <v>300000</v>
      </c>
      <c r="I10" s="49">
        <v>300000</v>
      </c>
      <c r="J10" s="49">
        <v>300000</v>
      </c>
      <c r="K10" s="49">
        <v>300000</v>
      </c>
    </row>
    <row r="11" spans="1:11" x14ac:dyDescent="0.2">
      <c r="A11" s="2"/>
      <c r="B11" s="21"/>
      <c r="C11" s="21"/>
      <c r="D11" s="21"/>
      <c r="E11" s="21"/>
      <c r="F11" s="2"/>
      <c r="G11" s="2"/>
    </row>
    <row r="12" spans="1:11" x14ac:dyDescent="0.2">
      <c r="A12" s="3" t="s">
        <v>86</v>
      </c>
      <c r="B12" s="46">
        <v>3.06</v>
      </c>
      <c r="C12" s="46">
        <v>4.01</v>
      </c>
      <c r="D12" s="46">
        <v>6.03</v>
      </c>
      <c r="E12" s="46">
        <v>4.0599999999999996</v>
      </c>
      <c r="F12" s="47">
        <v>4.01</v>
      </c>
      <c r="G12" s="47">
        <v>5.0199999999999996</v>
      </c>
      <c r="H12" s="47">
        <v>5.0999999999999996</v>
      </c>
      <c r="I12" s="29">
        <v>4.08</v>
      </c>
      <c r="J12" s="29">
        <v>3.01</v>
      </c>
      <c r="K12" s="29">
        <v>4.01</v>
      </c>
    </row>
    <row r="13" spans="1:11" x14ac:dyDescent="0.2">
      <c r="A13" s="3" t="s">
        <v>87</v>
      </c>
      <c r="B13" s="19">
        <v>3.22</v>
      </c>
      <c r="C13" s="19">
        <v>4.0999999999999996</v>
      </c>
      <c r="D13" s="19">
        <v>6.13</v>
      </c>
      <c r="E13" s="19">
        <v>4.1900000000000004</v>
      </c>
      <c r="F13" s="47">
        <v>4.05</v>
      </c>
      <c r="G13" s="47">
        <v>5.12</v>
      </c>
      <c r="H13" s="29">
        <v>5.28</v>
      </c>
      <c r="I13" s="29">
        <v>4.2300000000000004</v>
      </c>
      <c r="J13" s="29">
        <v>3.15</v>
      </c>
      <c r="K13" s="29">
        <v>4.18</v>
      </c>
    </row>
    <row r="14" spans="1:11" x14ac:dyDescent="0.2">
      <c r="A14" s="23" t="s">
        <v>88</v>
      </c>
      <c r="B14" s="48">
        <f>B12*0.05+B12</f>
        <v>3.2130000000000001</v>
      </c>
      <c r="C14" s="48">
        <f t="shared" ref="C14:K14" si="2">C12*0.05+C12</f>
        <v>4.2104999999999997</v>
      </c>
      <c r="D14" s="48">
        <f t="shared" si="2"/>
        <v>6.3315000000000001</v>
      </c>
      <c r="E14" s="48">
        <f t="shared" si="2"/>
        <v>4.2629999999999999</v>
      </c>
      <c r="F14" s="48">
        <f t="shared" si="2"/>
        <v>4.2104999999999997</v>
      </c>
      <c r="G14" s="48">
        <f t="shared" si="2"/>
        <v>5.2709999999999999</v>
      </c>
      <c r="H14" s="48">
        <f t="shared" si="2"/>
        <v>5.3549999999999995</v>
      </c>
      <c r="I14" s="48">
        <f t="shared" si="2"/>
        <v>4.2839999999999998</v>
      </c>
      <c r="J14" s="48">
        <f t="shared" si="2"/>
        <v>3.1604999999999999</v>
      </c>
      <c r="K14" s="48">
        <f t="shared" si="2"/>
        <v>4.2104999999999997</v>
      </c>
    </row>
    <row r="16" spans="1:11" x14ac:dyDescent="0.2">
      <c r="A16" t="s">
        <v>92</v>
      </c>
      <c r="B16" s="9">
        <f>SUMPRODUCT(B14:K14,B5:K5)</f>
        <v>8011710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#37</vt:lpstr>
      <vt:lpstr>#39</vt:lpstr>
      <vt:lpstr>#42</vt:lpstr>
      <vt:lpstr>#43</vt:lpstr>
      <vt:lpstr>#45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2020-03-09T14:29:20Z</dcterms:created>
  <dcterms:modified xsi:type="dcterms:W3CDTF">2020-03-12T03:53:32Z</dcterms:modified>
</cp:coreProperties>
</file>