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sh/Desktop/OPIM3803/Assignments/"/>
    </mc:Choice>
  </mc:AlternateContent>
  <xr:revisionPtr revIDLastSave="0" documentId="13_ncr:1_{EA2DF7FE-CBDB-4C43-9541-61EC9D038003}" xr6:coauthVersionLast="46" xr6:coauthVersionMax="46" xr10:uidLastSave="{00000000-0000-0000-0000-000000000000}"/>
  <bookViews>
    <workbookView xWindow="9400" yWindow="3380" windowWidth="28040" windowHeight="17440" activeTab="1" xr2:uid="{7C204A5D-B56F-C34C-B4E8-C5A11B441315}"/>
  </bookViews>
  <sheets>
    <sheet name="Influence Diagram" sheetId="1" r:id="rId1"/>
    <sheet name="Advertising Budget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K41" i="2"/>
  <c r="H41" i="2"/>
  <c r="I41" i="2"/>
  <c r="J41" i="2"/>
  <c r="G41" i="2"/>
  <c r="H42" i="2"/>
  <c r="H36" i="2" s="1"/>
  <c r="I42" i="2"/>
  <c r="I36" i="2" s="1"/>
  <c r="J42" i="2"/>
  <c r="J36" i="2" s="1"/>
  <c r="G42" i="2"/>
  <c r="G36" i="2" s="1"/>
  <c r="G37" i="2" s="1"/>
  <c r="H34" i="2"/>
  <c r="I34" i="2"/>
  <c r="J34" i="2"/>
  <c r="G34" i="2"/>
  <c r="H37" i="2" l="1"/>
  <c r="H38" i="2"/>
  <c r="I38" i="2"/>
  <c r="I37" i="2"/>
  <c r="I43" i="2" s="1"/>
  <c r="I44" i="2" s="1"/>
  <c r="K42" i="2"/>
  <c r="J38" i="2"/>
  <c r="K36" i="2"/>
  <c r="H39" i="2"/>
  <c r="H43" i="2"/>
  <c r="G43" i="2"/>
  <c r="H44" i="2"/>
  <c r="H46" i="2" s="1"/>
  <c r="H47" i="2" s="1"/>
  <c r="I39" i="2"/>
  <c r="J37" i="2"/>
  <c r="K37" i="2" s="1"/>
  <c r="G38" i="2"/>
  <c r="I46" i="2" l="1"/>
  <c r="I47" i="2" s="1"/>
  <c r="G44" i="2"/>
  <c r="K38" i="2"/>
  <c r="J39" i="2"/>
  <c r="J43" i="2"/>
  <c r="J44" i="2" s="1"/>
  <c r="G39" i="2"/>
  <c r="J46" i="2" l="1"/>
  <c r="J47" i="2" s="1"/>
  <c r="G46" i="2"/>
  <c r="K39" i="2"/>
  <c r="K44" i="2"/>
  <c r="K43" i="2"/>
  <c r="K46" i="2" l="1"/>
  <c r="E27" i="2" s="1"/>
  <c r="G47" i="2"/>
  <c r="K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Lesh</author>
  </authors>
  <commentList>
    <comment ref="J36" authorId="0" shapeId="0" xr:uid="{F48C6258-F063-0D48-951E-94B03DD3C758}">
      <text>
        <r>
          <rPr>
            <b/>
            <sz val="10"/>
            <color rgb="FF000000"/>
            <rFont val="Tahoma"/>
            <family val="2"/>
          </rPr>
          <t xml:space="preserve">Formula used: 
</t>
        </r>
        <r>
          <rPr>
            <b/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Tahoma"/>
            <family val="2"/>
          </rPr>
          <t>Assumed conversions formula.</t>
        </r>
      </text>
    </comment>
    <comment ref="J37" authorId="0" shapeId="0" xr:uid="{BC31C27A-AC76-8E42-8D56-EC0DEF09F77E}">
      <text>
        <r>
          <rPr>
            <b/>
            <sz val="10"/>
            <color rgb="FF000000"/>
            <rFont val="Tahoma"/>
            <family val="2"/>
          </rPr>
          <t xml:space="preserve">Formula used: 
</t>
        </r>
        <r>
          <rPr>
            <sz val="10"/>
            <color rgb="FF000000"/>
            <rFont val="Tahoma"/>
            <family val="2"/>
          </rPr>
          <t>- price*units</t>
        </r>
      </text>
    </comment>
    <comment ref="J38" authorId="0" shapeId="0" xr:uid="{E9C9CE52-9E97-8146-8AC8-0744D622AD58}">
      <text>
        <r>
          <rPr>
            <b/>
            <sz val="10"/>
            <color rgb="FF000000"/>
            <rFont val="Tahoma"/>
            <family val="2"/>
          </rPr>
          <t xml:space="preserve">Formula used: 
</t>
        </r>
        <r>
          <rPr>
            <sz val="10"/>
            <color rgb="FF000000"/>
            <rFont val="Tahoma"/>
            <family val="2"/>
          </rPr>
          <t>- cost*units</t>
        </r>
      </text>
    </comment>
    <comment ref="J39" authorId="0" shapeId="0" xr:uid="{2CDEF351-CC3C-484F-98E9-40C3E26C62BB}">
      <text>
        <r>
          <rPr>
            <b/>
            <sz val="10"/>
            <color rgb="FF000000"/>
            <rFont val="Tahoma"/>
            <family val="2"/>
          </rPr>
          <t xml:space="preserve">Formula used: 
</t>
        </r>
        <r>
          <rPr>
            <sz val="10"/>
            <color rgb="FF000000"/>
            <rFont val="Tahoma"/>
            <family val="2"/>
          </rPr>
          <t>* Revenue - Cost of Goods</t>
        </r>
      </text>
    </comment>
    <comment ref="J43" authorId="0" shapeId="0" xr:uid="{B32EABBE-A071-494D-AE81-F8049D51D49A}">
      <text>
        <r>
          <rPr>
            <b/>
            <sz val="10"/>
            <color rgb="FF000000"/>
            <rFont val="Tahoma"/>
            <family val="2"/>
          </rPr>
          <t xml:space="preserve">Formula used: 
</t>
        </r>
        <r>
          <rPr>
            <sz val="10"/>
            <color rgb="FF000000"/>
            <rFont val="Tahoma"/>
            <family val="2"/>
          </rPr>
          <t xml:space="preserve">- rate*revenue
</t>
        </r>
      </text>
    </comment>
    <comment ref="J44" authorId="0" shapeId="0" xr:uid="{B84002CA-7027-F143-B729-7B44A0CA7A45}">
      <text>
        <r>
          <rPr>
            <b/>
            <sz val="10"/>
            <color rgb="FF000000"/>
            <rFont val="Tahoma"/>
            <family val="2"/>
          </rPr>
          <t xml:space="preserve">Forumla used: 
</t>
        </r>
        <r>
          <rPr>
            <sz val="10"/>
            <color rgb="FF000000"/>
            <rFont val="Tahoma"/>
            <family val="2"/>
          </rPr>
          <t>- sum Sales Exp, Advertising Co, &amp; OHD</t>
        </r>
      </text>
    </comment>
    <comment ref="J46" authorId="0" shapeId="0" xr:uid="{156374C9-3D0E-924C-8175-06CB3E33563A}">
      <text>
        <r>
          <rPr>
            <b/>
            <sz val="10"/>
            <color rgb="FF000000"/>
            <rFont val="Tahoma"/>
            <family val="2"/>
          </rPr>
          <t xml:space="preserve">Forumla used: 
</t>
        </r>
        <r>
          <rPr>
            <sz val="10"/>
            <color rgb="FF000000"/>
            <rFont val="Tahoma"/>
            <family val="2"/>
          </rPr>
          <t xml:space="preserve">- Gross Margin - Total Fixed Costs
</t>
        </r>
      </text>
    </comment>
  </commentList>
</comments>
</file>

<file path=xl/sharedStrings.xml><?xml version="1.0" encoding="utf-8"?>
<sst xmlns="http://schemas.openxmlformats.org/spreadsheetml/2006/main" count="78" uniqueCount="49">
  <si>
    <t>Profit</t>
  </si>
  <si>
    <t xml:space="preserve">* Traditional hexagon shape shown in lectures to highlight the Objective function in the influence diagram was not avaliable in Google Drawings. I hope this hexagon shape works as a replacement. Thanks! </t>
  </si>
  <si>
    <t>Date: 2/12/2021</t>
  </si>
  <si>
    <t>Q1</t>
  </si>
  <si>
    <t>Q2</t>
  </si>
  <si>
    <t>Q3</t>
  </si>
  <si>
    <t>Q4</t>
  </si>
  <si>
    <t>Column1</t>
  </si>
  <si>
    <t>Column2</t>
  </si>
  <si>
    <t>Column3</t>
  </si>
  <si>
    <t>Column4</t>
  </si>
  <si>
    <t>Column5</t>
  </si>
  <si>
    <t>Column6</t>
  </si>
  <si>
    <t>Seasonal Adj. Rate:</t>
  </si>
  <si>
    <t>Parameters:</t>
  </si>
  <si>
    <t>Unit Price:</t>
  </si>
  <si>
    <t>Unit Costs:</t>
  </si>
  <si>
    <t>Advertising Budget Decision - Daniel Lesh</t>
  </si>
  <si>
    <t>Total Advertising Budget:</t>
  </si>
  <si>
    <t>Sales Expenses:</t>
  </si>
  <si>
    <t>Conversion Rate #1:</t>
  </si>
  <si>
    <t>Conversion Rate #2:</t>
  </si>
  <si>
    <t>Decisions:</t>
  </si>
  <si>
    <t>Advertising Budget:</t>
  </si>
  <si>
    <t xml:space="preserve">Seasonal Quarters: </t>
  </si>
  <si>
    <t>Annual Cost:</t>
  </si>
  <si>
    <t>Outputs:</t>
  </si>
  <si>
    <t>Calculations:</t>
  </si>
  <si>
    <t xml:space="preserve">Units Sold: </t>
  </si>
  <si>
    <t xml:space="preserve">Revenue: </t>
  </si>
  <si>
    <t xml:space="preserve">Cost of Goods: </t>
  </si>
  <si>
    <t xml:space="preserve">Gross Margin: </t>
  </si>
  <si>
    <t>Advertising Costs:</t>
  </si>
  <si>
    <t>Overhead Rate:</t>
  </si>
  <si>
    <t xml:space="preserve">Overhead:  </t>
  </si>
  <si>
    <t>Total Fixed Costs:</t>
  </si>
  <si>
    <t xml:space="preserve">Profit: </t>
  </si>
  <si>
    <t xml:space="preserve">Profit Margin: </t>
  </si>
  <si>
    <t>Sales Expense:</t>
  </si>
  <si>
    <t xml:space="preserve">Totals: </t>
  </si>
  <si>
    <t>Column7</t>
  </si>
  <si>
    <r>
      <t xml:space="preserve">Assumptions </t>
    </r>
    <r>
      <rPr>
        <b/>
        <sz val="12"/>
        <color theme="0"/>
        <rFont val="Calibri"/>
        <family val="2"/>
        <scheme val="minor"/>
      </rPr>
      <t>for Parameters:</t>
    </r>
  </si>
  <si>
    <t>3). Sales Expenses are also provided by previous work done by consultants hired by the company.</t>
  </si>
  <si>
    <t>2). Conversion rates provided are also provided by previous work done by consultants hired at the company.</t>
  </si>
  <si>
    <t>1). Seasonal Adjustment rates are given from previous work done by consultants hired by the company.</t>
  </si>
  <si>
    <r>
      <t xml:space="preserve">Assumptions </t>
    </r>
    <r>
      <rPr>
        <b/>
        <sz val="12"/>
        <color theme="0"/>
        <rFont val="Calibri"/>
        <family val="2"/>
        <scheme val="minor"/>
      </rPr>
      <t>for Decisions:</t>
    </r>
  </si>
  <si>
    <t>Sales Conversion Rates:</t>
  </si>
  <si>
    <t xml:space="preserve">NOTE: </t>
  </si>
  <si>
    <t>1). We assume we do not want to exceed $40,000 advertising budget provided by the company. Advertising budget costs per quarter can not exceed $10,000.                               Data Validation is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</si>
</sst>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i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5"/>
      <name val="Calibri"/>
      <family val="2"/>
      <scheme val="minor"/>
    </font>
    <font>
      <b/>
      <sz val="12.5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Fill="1" applyBorder="1" applyAlignment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/>
    <xf numFmtId="0" fontId="0" fillId="0" borderId="0" xfId="0" applyBorder="1" applyAlignment="1">
      <alignment horizontal="right"/>
    </xf>
    <xf numFmtId="0" fontId="0" fillId="0" borderId="22" xfId="0" applyFont="1" applyBorder="1"/>
    <xf numFmtId="0" fontId="3" fillId="0" borderId="0" xfId="0" applyFont="1"/>
    <xf numFmtId="0" fontId="3" fillId="4" borderId="0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center"/>
    </xf>
    <xf numFmtId="0" fontId="18" fillId="0" borderId="0" xfId="0" applyFont="1"/>
    <xf numFmtId="0" fontId="3" fillId="0" borderId="18" xfId="0" applyFont="1" applyBorder="1" applyAlignment="1">
      <alignment horizontal="left"/>
    </xf>
    <xf numFmtId="0" fontId="2" fillId="5" borderId="14" xfId="0" applyFont="1" applyFill="1" applyBorder="1" applyAlignment="1">
      <alignment horizontal="center" vertical="center"/>
    </xf>
    <xf numFmtId="44" fontId="0" fillId="0" borderId="0" xfId="0" applyNumberFormat="1" applyBorder="1" applyAlignment="1">
      <alignment horizontal="right"/>
    </xf>
    <xf numFmtId="9" fontId="0" fillId="0" borderId="0" xfId="0" applyNumberFormat="1" applyBorder="1"/>
    <xf numFmtId="0" fontId="15" fillId="0" borderId="18" xfId="0" applyFont="1" applyBorder="1" applyAlignment="1">
      <alignment horizontal="center"/>
    </xf>
    <xf numFmtId="0" fontId="3" fillId="0" borderId="18" xfId="0" applyFont="1" applyBorder="1"/>
    <xf numFmtId="0" fontId="15" fillId="0" borderId="19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5" borderId="24" xfId="0" applyFont="1" applyFill="1" applyBorder="1" applyAlignment="1">
      <alignment horizontal="center" vertical="center"/>
    </xf>
    <xf numFmtId="0" fontId="0" fillId="0" borderId="25" xfId="0" applyBorder="1"/>
    <xf numFmtId="164" fontId="0" fillId="0" borderId="25" xfId="2" applyNumberFormat="1" applyFont="1" applyBorder="1"/>
    <xf numFmtId="3" fontId="0" fillId="0" borderId="0" xfId="1" applyNumberFormat="1" applyFont="1" applyBorder="1" applyAlignment="1">
      <alignment horizontal="center"/>
    </xf>
    <xf numFmtId="0" fontId="0" fillId="0" borderId="24" xfId="0" applyBorder="1"/>
    <xf numFmtId="3" fontId="0" fillId="0" borderId="25" xfId="1" applyNumberFormat="1" applyFont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/>
    <xf numFmtId="0" fontId="17" fillId="5" borderId="24" xfId="0" applyFont="1" applyFill="1" applyBorder="1" applyAlignment="1">
      <alignment horizontal="center" vertical="center"/>
    </xf>
    <xf numFmtId="165" fontId="20" fillId="2" borderId="26" xfId="0" applyNumberFormat="1" applyFont="1" applyFill="1" applyBorder="1" applyAlignment="1">
      <alignment horizontal="center"/>
    </xf>
    <xf numFmtId="165" fontId="3" fillId="2" borderId="2" xfId="2" applyNumberFormat="1" applyFont="1" applyFill="1" applyBorder="1" applyAlignment="1">
      <alignment horizontal="center"/>
    </xf>
    <xf numFmtId="9" fontId="0" fillId="0" borderId="1" xfId="3" applyFon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9" fontId="0" fillId="0" borderId="1" xfId="0" applyNumberFormat="1" applyBorder="1" applyAlignment="1">
      <alignment horizontal="center"/>
    </xf>
    <xf numFmtId="164" fontId="0" fillId="0" borderId="1" xfId="2" applyNumberFormat="1" applyFont="1" applyBorder="1"/>
    <xf numFmtId="164" fontId="0" fillId="0" borderId="1" xfId="0" applyNumberFormat="1" applyBorder="1"/>
    <xf numFmtId="9" fontId="0" fillId="0" borderId="27" xfId="0" applyNumberFormat="1" applyBorder="1" applyAlignment="1">
      <alignment horizontal="center"/>
    </xf>
    <xf numFmtId="164" fontId="0" fillId="0" borderId="27" xfId="2" applyNumberFormat="1" applyFont="1" applyBorder="1"/>
    <xf numFmtId="164" fontId="0" fillId="0" borderId="27" xfId="0" applyNumberFormat="1" applyBorder="1"/>
    <xf numFmtId="164" fontId="0" fillId="0" borderId="28" xfId="2" applyNumberFormat="1" applyFont="1" applyBorder="1"/>
    <xf numFmtId="164" fontId="0" fillId="0" borderId="28" xfId="2" applyNumberFormat="1" applyFont="1" applyFill="1" applyBorder="1"/>
    <xf numFmtId="164" fontId="0" fillId="0" borderId="29" xfId="2" applyNumberFormat="1" applyFont="1" applyBorder="1" applyAlignment="1">
      <alignment horizontal="right"/>
    </xf>
    <xf numFmtId="164" fontId="0" fillId="0" borderId="23" xfId="2" applyNumberFormat="1" applyFont="1" applyBorder="1" applyAlignment="1">
      <alignment horizontal="right"/>
    </xf>
    <xf numFmtId="164" fontId="0" fillId="0" borderId="30" xfId="2" applyNumberFormat="1" applyFont="1" applyBorder="1" applyAlignment="1">
      <alignment horizontal="right"/>
    </xf>
    <xf numFmtId="164" fontId="15" fillId="0" borderId="1" xfId="0" applyNumberFormat="1" applyFont="1" applyBorder="1"/>
    <xf numFmtId="164" fontId="15" fillId="0" borderId="27" xfId="0" applyNumberFormat="1" applyFont="1" applyBorder="1"/>
    <xf numFmtId="10" fontId="15" fillId="0" borderId="23" xfId="0" applyNumberFormat="1" applyFont="1" applyBorder="1"/>
    <xf numFmtId="10" fontId="15" fillId="0" borderId="30" xfId="0" applyNumberFormat="1" applyFont="1" applyBorder="1"/>
    <xf numFmtId="10" fontId="15" fillId="0" borderId="26" xfId="3" applyNumberFormat="1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wrapText="1"/>
    </xf>
    <xf numFmtId="9" fontId="0" fillId="0" borderId="1" xfId="3" applyFont="1" applyBorder="1" applyAlignment="1">
      <alignment horizontal="center"/>
    </xf>
    <xf numFmtId="1" fontId="15" fillId="0" borderId="1" xfId="2" applyNumberFormat="1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2" fillId="5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/>
    </xf>
    <xf numFmtId="0" fontId="0" fillId="0" borderId="15" xfId="0" applyBorder="1" applyAlignment="1">
      <alignment horizontal="right"/>
    </xf>
    <xf numFmtId="9" fontId="0" fillId="0" borderId="8" xfId="3" applyFont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164" fontId="0" fillId="0" borderId="8" xfId="2" applyNumberFormat="1" applyFont="1" applyBorder="1" applyAlignment="1">
      <alignment horizontal="right"/>
    </xf>
    <xf numFmtId="0" fontId="3" fillId="0" borderId="19" xfId="0" applyFont="1" applyFill="1" applyBorder="1" applyAlignment="1">
      <alignment horizontal="lef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164" fontId="3" fillId="7" borderId="2" xfId="2" applyNumberFormat="1" applyFont="1" applyFill="1" applyBorder="1" applyAlignment="1">
      <alignment horizontal="right"/>
    </xf>
    <xf numFmtId="164" fontId="3" fillId="7" borderId="2" xfId="0" applyNumberFormat="1" applyFont="1" applyFill="1" applyBorder="1"/>
    <xf numFmtId="0" fontId="12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21" fillId="9" borderId="11" xfId="0" applyFont="1" applyFill="1" applyBorder="1" applyAlignment="1">
      <alignment horizontal="center"/>
    </xf>
    <xf numFmtId="0" fontId="21" fillId="9" borderId="12" xfId="0" applyFont="1" applyFill="1" applyBorder="1" applyAlignment="1">
      <alignment horizontal="center"/>
    </xf>
    <xf numFmtId="0" fontId="21" fillId="9" borderId="13" xfId="0" applyFont="1" applyFill="1" applyBorder="1" applyAlignment="1">
      <alignment horizontal="center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21" fillId="9" borderId="16" xfId="0" applyFont="1" applyFill="1" applyBorder="1" applyAlignment="1">
      <alignment horizontal="center"/>
    </xf>
    <xf numFmtId="0" fontId="21" fillId="9" borderId="14" xfId="0" applyFont="1" applyFill="1" applyBorder="1" applyAlignment="1">
      <alignment horizontal="center"/>
    </xf>
    <xf numFmtId="0" fontId="21" fillId="9" borderId="17" xfId="0" applyFont="1" applyFill="1" applyBorder="1" applyAlignment="1">
      <alignment horizontal="center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14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16" fillId="6" borderId="16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numFmt numFmtId="0" formatCode="General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13</xdr:col>
      <xdr:colOff>762000</xdr:colOff>
      <xdr:row>29</xdr:row>
      <xdr:rowOff>125405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F1DF1E-BB76-EB45-9EFB-BDF52D8A7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11493500" cy="64754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45360B-F7F8-5B45-AA14-8EF079002BED}" name="Table3" displayName="Table3" ref="E33:K47" totalsRowShown="0">
  <autoFilter ref="E33:K47" xr:uid="{935DB17B-F1BB-6E40-9E3B-808476D52279}"/>
  <tableColumns count="7">
    <tableColumn id="1" xr3:uid="{973B8410-6709-1346-82D4-1958450053F5}" name="Column1"/>
    <tableColumn id="2" xr3:uid="{820AD131-3650-EB41-9CF9-433207533C13}" name="Column2"/>
    <tableColumn id="3" xr3:uid="{08A3D1E1-1F6F-9349-950A-44E312AE82CD}" name="Column3" dataDxfId="1">
      <calculatedColumnFormula>G10</calculatedColumnFormula>
    </tableColumn>
    <tableColumn id="4" xr3:uid="{12158DF1-A2C8-5345-BAE2-7FE50699D7F3}" name="Column4"/>
    <tableColumn id="5" xr3:uid="{7C8F98AE-BC7B-0241-84AA-15A963FDBBFE}" name="Column5"/>
    <tableColumn id="6" xr3:uid="{EDE70CC1-DF8A-B148-8775-D8DBF9F3B8D9}" name="Column6"/>
    <tableColumn id="7" xr3:uid="{23ED2B51-7CA1-D147-B96A-A648198A95FC}" name="Column7" dataDxfId="0">
      <calculatedColumnFormula>SUM(Table3[[#This Row],[Column3]:[Column6]])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17D1-EE63-9C4F-9F0B-ACCBBCF2259A}">
  <dimension ref="C3:P34"/>
  <sheetViews>
    <sheetView showGridLines="0" workbookViewId="0">
      <selection activeCell="O5" sqref="O5:P11"/>
    </sheetView>
  </sheetViews>
  <sheetFormatPr baseColWidth="10" defaultRowHeight="16" x14ac:dyDescent="0.2"/>
  <sheetData>
    <row r="3" spans="3:16" ht="17" thickBot="1" x14ac:dyDescent="0.25"/>
    <row r="4" spans="3:16" ht="21" thickBot="1" x14ac:dyDescent="0.3">
      <c r="O4" s="74" t="s">
        <v>47</v>
      </c>
      <c r="P4" s="75"/>
    </row>
    <row r="5" spans="3:16" ht="51" customHeight="1" x14ac:dyDescent="0.2">
      <c r="O5" s="76" t="s">
        <v>1</v>
      </c>
      <c r="P5" s="77"/>
    </row>
    <row r="6" spans="3:16" x14ac:dyDescent="0.2">
      <c r="C6" s="1"/>
      <c r="O6" s="78"/>
      <c r="P6" s="79"/>
    </row>
    <row r="7" spans="3:16" x14ac:dyDescent="0.2">
      <c r="O7" s="78"/>
      <c r="P7" s="79"/>
    </row>
    <row r="8" spans="3:16" x14ac:dyDescent="0.2">
      <c r="C8" s="2"/>
      <c r="O8" s="78"/>
      <c r="P8" s="79"/>
    </row>
    <row r="9" spans="3:16" x14ac:dyDescent="0.2">
      <c r="O9" s="78"/>
      <c r="P9" s="79"/>
    </row>
    <row r="10" spans="3:16" x14ac:dyDescent="0.2">
      <c r="C10" s="2"/>
      <c r="O10" s="78"/>
      <c r="P10" s="79"/>
    </row>
    <row r="11" spans="3:16" ht="17" thickBot="1" x14ac:dyDescent="0.25">
      <c r="C11" s="2"/>
      <c r="O11" s="80"/>
      <c r="P11" s="81"/>
    </row>
    <row r="13" spans="3:16" x14ac:dyDescent="0.2">
      <c r="C13" s="3"/>
    </row>
    <row r="15" spans="3:16" x14ac:dyDescent="0.2">
      <c r="C15" s="2"/>
    </row>
    <row r="16" spans="3:16" x14ac:dyDescent="0.2">
      <c r="C16" s="2"/>
    </row>
    <row r="18" spans="3:3" x14ac:dyDescent="0.2">
      <c r="C18" s="4"/>
    </row>
    <row r="20" spans="3:3" x14ac:dyDescent="0.2">
      <c r="C20" s="2"/>
    </row>
    <row r="22" spans="3:3" x14ac:dyDescent="0.2">
      <c r="C22" s="2"/>
    </row>
    <row r="24" spans="3:3" x14ac:dyDescent="0.2">
      <c r="C24" s="2"/>
    </row>
    <row r="25" spans="3:3" x14ac:dyDescent="0.2">
      <c r="C25" s="2"/>
    </row>
    <row r="27" spans="3:3" x14ac:dyDescent="0.2">
      <c r="C27" s="2"/>
    </row>
    <row r="29" spans="3:3" x14ac:dyDescent="0.2">
      <c r="C29" s="5"/>
    </row>
    <row r="30" spans="3:3" x14ac:dyDescent="0.2">
      <c r="C30" s="5"/>
    </row>
    <row r="31" spans="3:3" x14ac:dyDescent="0.2">
      <c r="C31" s="5"/>
    </row>
    <row r="33" spans="3:3" x14ac:dyDescent="0.2">
      <c r="C33" s="6"/>
    </row>
    <row r="34" spans="3:3" x14ac:dyDescent="0.2">
      <c r="C34" s="6"/>
    </row>
  </sheetData>
  <mergeCells count="2">
    <mergeCell ref="O4:P4"/>
    <mergeCell ref="O5:P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7484-E830-B648-A802-7EA253D4C085}">
  <dimension ref="C1:V47"/>
  <sheetViews>
    <sheetView showGridLines="0" tabSelected="1" workbookViewId="0">
      <selection activeCell="K22" sqref="K22"/>
    </sheetView>
  </sheetViews>
  <sheetFormatPr baseColWidth="10" defaultRowHeight="16" x14ac:dyDescent="0.2"/>
  <cols>
    <col min="5" max="5" width="22.83203125" customWidth="1"/>
    <col min="6" max="10" width="13.33203125" customWidth="1"/>
    <col min="11" max="11" width="15.6640625" customWidth="1"/>
    <col min="12" max="12" width="4.83203125" customWidth="1"/>
  </cols>
  <sheetData>
    <row r="1" spans="3:15" ht="17" thickBot="1" x14ac:dyDescent="0.25">
      <c r="F1" s="110" t="s">
        <v>17</v>
      </c>
      <c r="G1" s="111"/>
      <c r="H1" s="111"/>
      <c r="I1" s="112"/>
    </row>
    <row r="2" spans="3:15" ht="17" thickBot="1" x14ac:dyDescent="0.25">
      <c r="G2" s="110" t="s">
        <v>2</v>
      </c>
      <c r="H2" s="112"/>
    </row>
    <row r="4" spans="3:15" ht="17" thickBot="1" x14ac:dyDescent="0.25"/>
    <row r="5" spans="3:15" ht="22" customHeight="1" thickBot="1" x14ac:dyDescent="0.3">
      <c r="C5" s="99" t="s">
        <v>14</v>
      </c>
      <c r="D5" s="100"/>
      <c r="E5" s="9"/>
      <c r="F5" s="9"/>
      <c r="G5" s="101" t="s">
        <v>24</v>
      </c>
      <c r="H5" s="102"/>
      <c r="I5" s="102"/>
      <c r="J5" s="103"/>
    </row>
    <row r="6" spans="3:15" ht="17" hidden="1" customHeight="1" thickBot="1" x14ac:dyDescent="0.25">
      <c r="C6" s="8"/>
      <c r="E6" s="14" t="s">
        <v>7</v>
      </c>
      <c r="F6" s="14" t="s">
        <v>8</v>
      </c>
      <c r="G6" s="18" t="s">
        <v>9</v>
      </c>
      <c r="H6" s="18" t="s">
        <v>10</v>
      </c>
      <c r="I6" s="18" t="s">
        <v>11</v>
      </c>
      <c r="J6" s="18" t="s">
        <v>12</v>
      </c>
    </row>
    <row r="7" spans="3:15" ht="17" thickBot="1" x14ac:dyDescent="0.25">
      <c r="E7" s="108"/>
      <c r="F7" s="109"/>
      <c r="G7" s="22" t="s">
        <v>3</v>
      </c>
      <c r="H7" s="22" t="s">
        <v>4</v>
      </c>
      <c r="I7" s="22" t="s">
        <v>5</v>
      </c>
      <c r="J7" s="63" t="s">
        <v>6</v>
      </c>
      <c r="M7" s="93" t="s">
        <v>41</v>
      </c>
      <c r="N7" s="94"/>
      <c r="O7" s="95"/>
    </row>
    <row r="8" spans="3:15" x14ac:dyDescent="0.2">
      <c r="E8" s="64" t="s">
        <v>15</v>
      </c>
      <c r="F8" s="41">
        <v>40</v>
      </c>
      <c r="G8" s="15"/>
      <c r="H8" s="15"/>
      <c r="I8" s="15"/>
      <c r="J8" s="65"/>
      <c r="M8" s="96" t="s">
        <v>44</v>
      </c>
      <c r="N8" s="97"/>
      <c r="O8" s="98"/>
    </row>
    <row r="9" spans="3:15" x14ac:dyDescent="0.2">
      <c r="E9" s="64" t="s">
        <v>16</v>
      </c>
      <c r="F9" s="41">
        <v>25</v>
      </c>
      <c r="G9" s="15"/>
      <c r="H9" s="15"/>
      <c r="I9" s="15"/>
      <c r="J9" s="65"/>
      <c r="M9" s="78"/>
      <c r="N9" s="82"/>
      <c r="O9" s="79"/>
    </row>
    <row r="10" spans="3:15" x14ac:dyDescent="0.2">
      <c r="E10" s="64" t="s">
        <v>13</v>
      </c>
      <c r="F10" s="23"/>
      <c r="G10" s="60">
        <v>0.9</v>
      </c>
      <c r="H10" s="60">
        <v>1.1000000000000001</v>
      </c>
      <c r="I10" s="60">
        <v>0.8</v>
      </c>
      <c r="J10" s="66">
        <v>1.2</v>
      </c>
      <c r="M10" s="78"/>
      <c r="N10" s="82"/>
      <c r="O10" s="79"/>
    </row>
    <row r="11" spans="3:15" x14ac:dyDescent="0.2">
      <c r="E11" s="64" t="s">
        <v>33</v>
      </c>
      <c r="F11" s="40">
        <v>0.15</v>
      </c>
      <c r="G11" s="15"/>
      <c r="H11" s="15"/>
      <c r="I11" s="15"/>
      <c r="J11" s="65"/>
      <c r="M11" s="78" t="s">
        <v>43</v>
      </c>
      <c r="N11" s="82"/>
      <c r="O11" s="79"/>
    </row>
    <row r="12" spans="3:15" x14ac:dyDescent="0.2">
      <c r="E12" s="64" t="s">
        <v>46</v>
      </c>
      <c r="F12" s="23"/>
      <c r="G12" s="15"/>
      <c r="H12" s="15"/>
      <c r="I12" s="15"/>
      <c r="J12" s="65"/>
      <c r="M12" s="78"/>
      <c r="N12" s="82"/>
      <c r="O12" s="79"/>
    </row>
    <row r="13" spans="3:15" x14ac:dyDescent="0.2">
      <c r="E13" s="67" t="s">
        <v>20</v>
      </c>
      <c r="F13" s="61">
        <v>35</v>
      </c>
      <c r="G13" s="15"/>
      <c r="H13" s="15"/>
      <c r="I13" s="15"/>
      <c r="J13" s="65"/>
      <c r="M13" s="78"/>
      <c r="N13" s="82"/>
      <c r="O13" s="79"/>
    </row>
    <row r="14" spans="3:15" x14ac:dyDescent="0.2">
      <c r="E14" s="67" t="s">
        <v>21</v>
      </c>
      <c r="F14" s="61">
        <v>3000</v>
      </c>
      <c r="G14" s="15"/>
      <c r="H14" s="15"/>
      <c r="I14" s="15"/>
      <c r="J14" s="65"/>
      <c r="M14" s="78" t="s">
        <v>42</v>
      </c>
      <c r="N14" s="82"/>
      <c r="O14" s="79"/>
    </row>
    <row r="15" spans="3:15" ht="17" thickBot="1" x14ac:dyDescent="0.25">
      <c r="E15" s="64" t="s">
        <v>19</v>
      </c>
      <c r="F15" s="23"/>
      <c r="G15" s="41">
        <v>8000</v>
      </c>
      <c r="H15" s="41">
        <v>8000</v>
      </c>
      <c r="I15" s="41">
        <v>9000</v>
      </c>
      <c r="J15" s="68">
        <v>9000</v>
      </c>
      <c r="M15" s="78"/>
      <c r="N15" s="82"/>
      <c r="O15" s="79"/>
    </row>
    <row r="16" spans="3:15" ht="17" thickBot="1" x14ac:dyDescent="0.25">
      <c r="E16" s="69" t="s">
        <v>18</v>
      </c>
      <c r="F16" s="72">
        <v>40000</v>
      </c>
      <c r="G16" s="70"/>
      <c r="H16" s="70"/>
      <c r="I16" s="70"/>
      <c r="J16" s="71"/>
      <c r="M16" s="80"/>
      <c r="N16" s="83"/>
      <c r="O16" s="81"/>
    </row>
    <row r="18" spans="3:22" ht="17" thickBot="1" x14ac:dyDescent="0.25"/>
    <row r="19" spans="3:22" ht="22" thickBot="1" x14ac:dyDescent="0.3">
      <c r="C19" s="99" t="s">
        <v>22</v>
      </c>
      <c r="D19" s="100"/>
      <c r="F19" s="16"/>
      <c r="G19" s="101" t="s">
        <v>24</v>
      </c>
      <c r="H19" s="102"/>
      <c r="I19" s="102"/>
      <c r="J19" s="103"/>
    </row>
    <row r="20" spans="3:22" ht="17" hidden="1" customHeight="1" x14ac:dyDescent="0.25">
      <c r="E20" s="17" t="s">
        <v>7</v>
      </c>
      <c r="F20" s="17" t="s">
        <v>8</v>
      </c>
      <c r="G20" s="18" t="s">
        <v>9</v>
      </c>
      <c r="H20" s="18" t="s">
        <v>10</v>
      </c>
      <c r="I20" s="18" t="s">
        <v>11</v>
      </c>
      <c r="J20" s="18" t="s">
        <v>12</v>
      </c>
    </row>
    <row r="21" spans="3:22" ht="17" thickBot="1" x14ac:dyDescent="0.25">
      <c r="E21" s="104"/>
      <c r="F21" s="105"/>
      <c r="G21" s="22" t="s">
        <v>3</v>
      </c>
      <c r="H21" s="22" t="s">
        <v>4</v>
      </c>
      <c r="I21" s="22" t="s">
        <v>5</v>
      </c>
      <c r="J21" s="22" t="s">
        <v>6</v>
      </c>
      <c r="K21" s="19" t="s">
        <v>25</v>
      </c>
      <c r="M21" s="84" t="s">
        <v>45</v>
      </c>
      <c r="N21" s="85"/>
      <c r="O21" s="86"/>
      <c r="R21" s="7"/>
      <c r="S21" s="7"/>
      <c r="T21" s="7"/>
    </row>
    <row r="22" spans="3:22" ht="17" customHeight="1" thickBot="1" x14ac:dyDescent="0.25">
      <c r="E22" s="106" t="s">
        <v>23</v>
      </c>
      <c r="F22" s="107"/>
      <c r="G22" s="50">
        <v>10000</v>
      </c>
      <c r="H22" s="51">
        <v>10000</v>
      </c>
      <c r="I22" s="51">
        <v>10000</v>
      </c>
      <c r="J22" s="52">
        <v>10000</v>
      </c>
      <c r="K22" s="73">
        <f>SUM(G22:J22)</f>
        <v>40000</v>
      </c>
      <c r="M22" s="87" t="s">
        <v>48</v>
      </c>
      <c r="N22" s="88"/>
      <c r="O22" s="89"/>
      <c r="R22" s="7"/>
      <c r="S22" s="59"/>
      <c r="T22" s="59"/>
      <c r="U22" s="11"/>
      <c r="V22" s="11"/>
    </row>
    <row r="23" spans="3:22" x14ac:dyDescent="0.2">
      <c r="M23" s="87"/>
      <c r="N23" s="88"/>
      <c r="O23" s="89"/>
      <c r="R23" s="7"/>
      <c r="S23" s="59"/>
      <c r="T23" s="59"/>
      <c r="U23" s="11"/>
      <c r="V23" s="11"/>
    </row>
    <row r="24" spans="3:22" ht="17" thickBot="1" x14ac:dyDescent="0.25">
      <c r="M24" s="87"/>
      <c r="N24" s="88"/>
      <c r="O24" s="89"/>
      <c r="Q24" s="11"/>
      <c r="R24" s="59"/>
      <c r="S24" s="59"/>
      <c r="T24" s="59"/>
      <c r="U24" s="11"/>
      <c r="V24" s="11"/>
    </row>
    <row r="25" spans="3:22" ht="22" thickBot="1" x14ac:dyDescent="0.3">
      <c r="C25" s="99" t="s">
        <v>26</v>
      </c>
      <c r="D25" s="100"/>
      <c r="M25" s="87"/>
      <c r="N25" s="88"/>
      <c r="O25" s="89"/>
      <c r="Q25" s="11"/>
      <c r="R25" s="59"/>
      <c r="S25" s="59"/>
      <c r="T25" s="58"/>
      <c r="U25" s="58"/>
      <c r="V25" s="58"/>
    </row>
    <row r="26" spans="3:22" ht="17" customHeight="1" x14ac:dyDescent="0.2">
      <c r="E26" s="37" t="s">
        <v>0</v>
      </c>
      <c r="F26" s="35"/>
      <c r="M26" s="87"/>
      <c r="N26" s="88"/>
      <c r="O26" s="89"/>
      <c r="Q26" s="11"/>
      <c r="R26" s="62"/>
      <c r="S26" s="62"/>
      <c r="T26" s="62"/>
      <c r="U26" s="58"/>
      <c r="V26" s="58"/>
    </row>
    <row r="27" spans="3:22" ht="16" customHeight="1" thickBot="1" x14ac:dyDescent="0.25">
      <c r="E27" s="38">
        <f>K46</f>
        <v>69662.103562491364</v>
      </c>
      <c r="F27" s="36"/>
      <c r="M27" s="90"/>
      <c r="N27" s="91"/>
      <c r="O27" s="92"/>
      <c r="Q27" s="11"/>
      <c r="R27" s="62"/>
      <c r="S27" s="62"/>
      <c r="T27" s="62"/>
      <c r="U27" s="58"/>
      <c r="V27" s="58"/>
    </row>
    <row r="28" spans="3:22" x14ac:dyDescent="0.2">
      <c r="F28" s="20"/>
      <c r="M28" s="62"/>
      <c r="N28" s="62"/>
      <c r="O28" s="62"/>
      <c r="Q28" s="11"/>
      <c r="R28" s="62"/>
      <c r="S28" s="62"/>
      <c r="T28" s="62"/>
      <c r="U28" s="58"/>
      <c r="V28" s="58"/>
    </row>
    <row r="29" spans="3:22" ht="17" thickBot="1" x14ac:dyDescent="0.25">
      <c r="Q29" s="11"/>
      <c r="R29" s="62"/>
      <c r="S29" s="62"/>
      <c r="T29" s="62"/>
      <c r="U29" s="58"/>
      <c r="V29" s="58"/>
    </row>
    <row r="30" spans="3:22" ht="22" thickBot="1" x14ac:dyDescent="0.3">
      <c r="C30" s="99" t="s">
        <v>27</v>
      </c>
      <c r="D30" s="100"/>
      <c r="F30" s="16"/>
      <c r="G30" s="101" t="s">
        <v>24</v>
      </c>
      <c r="H30" s="102"/>
      <c r="I30" s="102"/>
      <c r="J30" s="103"/>
      <c r="Q30" s="11"/>
      <c r="R30" s="62"/>
      <c r="S30" s="62"/>
      <c r="T30" s="62"/>
      <c r="U30" s="58"/>
      <c r="V30" s="58"/>
    </row>
    <row r="31" spans="3:22" ht="17" hidden="1" customHeight="1" thickBot="1" x14ac:dyDescent="0.25">
      <c r="E31" s="17" t="s">
        <v>7</v>
      </c>
      <c r="F31" s="17" t="s">
        <v>8</v>
      </c>
      <c r="G31" s="18" t="s">
        <v>9</v>
      </c>
      <c r="H31" s="18" t="s">
        <v>10</v>
      </c>
      <c r="I31" s="18" t="s">
        <v>11</v>
      </c>
      <c r="J31" s="18" t="s">
        <v>12</v>
      </c>
      <c r="Q31" s="11"/>
      <c r="R31" s="62"/>
      <c r="S31" s="62"/>
      <c r="T31" s="62"/>
      <c r="U31" s="11"/>
      <c r="V31" s="11"/>
    </row>
    <row r="32" spans="3:22" ht="17" thickBot="1" x14ac:dyDescent="0.25">
      <c r="E32" s="104"/>
      <c r="F32" s="105"/>
      <c r="G32" s="22" t="s">
        <v>3</v>
      </c>
      <c r="H32" s="22" t="s">
        <v>4</v>
      </c>
      <c r="I32" s="22" t="s">
        <v>5</v>
      </c>
      <c r="J32" s="22" t="s">
        <v>6</v>
      </c>
      <c r="K32" s="29" t="s">
        <v>39</v>
      </c>
      <c r="Q32" s="11"/>
      <c r="R32" s="62"/>
      <c r="S32" s="62"/>
      <c r="T32" s="62"/>
      <c r="U32" s="11"/>
      <c r="V32" s="11"/>
    </row>
    <row r="33" spans="5:22" ht="17" hidden="1" thickBot="1" x14ac:dyDescent="0.25">
      <c r="E33" s="21" t="s">
        <v>7</v>
      </c>
      <c r="F33" s="11" t="s">
        <v>8</v>
      </c>
      <c r="G33" s="11" t="s">
        <v>9</v>
      </c>
      <c r="H33" s="11" t="s">
        <v>10</v>
      </c>
      <c r="I33" s="11" t="s">
        <v>11</v>
      </c>
      <c r="J33" s="11" t="s">
        <v>12</v>
      </c>
      <c r="K33" s="30" t="s">
        <v>40</v>
      </c>
      <c r="Q33" s="11"/>
      <c r="R33" s="11"/>
      <c r="S33" s="11"/>
      <c r="T33" s="11"/>
      <c r="U33" s="11"/>
      <c r="V33" s="11"/>
    </row>
    <row r="34" spans="5:22" x14ac:dyDescent="0.2">
      <c r="E34" s="21" t="s">
        <v>13</v>
      </c>
      <c r="F34" s="11"/>
      <c r="G34" s="42">
        <f t="shared" ref="G34:J34" si="0">G10</f>
        <v>0.9</v>
      </c>
      <c r="H34" s="42">
        <f t="shared" si="0"/>
        <v>1.1000000000000001</v>
      </c>
      <c r="I34" s="42">
        <f t="shared" si="0"/>
        <v>0.8</v>
      </c>
      <c r="J34" s="45">
        <f t="shared" si="0"/>
        <v>1.2</v>
      </c>
      <c r="K34" s="33"/>
      <c r="Q34" s="11"/>
      <c r="R34" s="11"/>
      <c r="S34" s="11"/>
      <c r="T34" s="11"/>
      <c r="U34" s="11"/>
      <c r="V34" s="11"/>
    </row>
    <row r="35" spans="5:22" x14ac:dyDescent="0.2">
      <c r="E35" s="21"/>
      <c r="F35" s="11"/>
      <c r="G35" s="28"/>
      <c r="H35" s="13"/>
      <c r="I35" s="13"/>
      <c r="J35" s="13"/>
      <c r="K35" s="30"/>
      <c r="Q35" s="11"/>
      <c r="R35" s="11"/>
      <c r="S35" s="11"/>
      <c r="T35" s="11"/>
      <c r="U35" s="11"/>
      <c r="V35" s="11"/>
    </row>
    <row r="36" spans="5:22" x14ac:dyDescent="0.2">
      <c r="E36" s="21" t="s">
        <v>28</v>
      </c>
      <c r="F36" s="11"/>
      <c r="G36" s="32">
        <f>$F$13*G10*SQRT($F$14+G42)</f>
        <v>3591.5525890622844</v>
      </c>
      <c r="H36" s="32">
        <f t="shared" ref="H36:J36" si="1">$F$13*H10*SQRT($F$14+H42)</f>
        <v>4389.6753866316812</v>
      </c>
      <c r="I36" s="32">
        <f t="shared" si="1"/>
        <v>3192.4911902775862</v>
      </c>
      <c r="J36" s="32">
        <f t="shared" si="1"/>
        <v>4788.7367854163795</v>
      </c>
      <c r="K36" s="34">
        <f>SUM(Table3[[#This Row],[Column3]:[Column6]])</f>
        <v>15962.455951387932</v>
      </c>
      <c r="Q36" s="11"/>
      <c r="R36" s="11"/>
      <c r="S36" s="11"/>
      <c r="T36" s="11"/>
    </row>
    <row r="37" spans="5:22" x14ac:dyDescent="0.2">
      <c r="E37" s="21" t="s">
        <v>29</v>
      </c>
      <c r="F37" s="11"/>
      <c r="G37" s="43">
        <f>$F$8*G36</f>
        <v>143662.10356249136</v>
      </c>
      <c r="H37" s="43">
        <f t="shared" ref="H37:J37" si="2">$F$8*H36</f>
        <v>175587.01546526724</v>
      </c>
      <c r="I37" s="43">
        <f t="shared" si="2"/>
        <v>127699.64761110344</v>
      </c>
      <c r="J37" s="46">
        <f t="shared" si="2"/>
        <v>191549.47141665517</v>
      </c>
      <c r="K37" s="48">
        <f>SUM(Table3[[#This Row],[Column3]:[Column6]])</f>
        <v>638498.2380555172</v>
      </c>
    </row>
    <row r="38" spans="5:22" x14ac:dyDescent="0.2">
      <c r="E38" s="21" t="s">
        <v>30</v>
      </c>
      <c r="F38" s="11"/>
      <c r="G38" s="43">
        <f>$F$9*G36</f>
        <v>89788.814726557102</v>
      </c>
      <c r="H38" s="43">
        <f t="shared" ref="H38:J38" si="3">$F$9*H36</f>
        <v>109741.88466579204</v>
      </c>
      <c r="I38" s="43">
        <f t="shared" si="3"/>
        <v>79812.27975693965</v>
      </c>
      <c r="J38" s="46">
        <f t="shared" si="3"/>
        <v>119718.41963540949</v>
      </c>
      <c r="K38" s="48">
        <f>SUM(Table3[[#This Row],[Column3]:[Column6]])</f>
        <v>399061.39878469828</v>
      </c>
    </row>
    <row r="39" spans="5:22" x14ac:dyDescent="0.2">
      <c r="E39" s="25" t="s">
        <v>31</v>
      </c>
      <c r="F39" s="11"/>
      <c r="G39" s="53">
        <f>G37-G38</f>
        <v>53873.288835934261</v>
      </c>
      <c r="H39" s="53">
        <f t="shared" ref="H39:J39" si="4">H37-H38</f>
        <v>65845.130799475199</v>
      </c>
      <c r="I39" s="53">
        <f t="shared" si="4"/>
        <v>47887.367854163793</v>
      </c>
      <c r="J39" s="54">
        <f t="shared" si="4"/>
        <v>71831.051781245682</v>
      </c>
      <c r="K39" s="48">
        <f>SUM(Table3[[#This Row],[Column3]:[Column6]])</f>
        <v>239436.83927081892</v>
      </c>
    </row>
    <row r="40" spans="5:22" x14ac:dyDescent="0.2">
      <c r="E40" s="10"/>
      <c r="F40" s="11"/>
      <c r="G40" s="24"/>
      <c r="H40" s="11"/>
      <c r="I40" s="11"/>
      <c r="J40" s="11"/>
      <c r="K40" s="31"/>
    </row>
    <row r="41" spans="5:22" x14ac:dyDescent="0.2">
      <c r="E41" s="26" t="s">
        <v>38</v>
      </c>
      <c r="F41" s="11"/>
      <c r="G41" s="44">
        <f>G15</f>
        <v>8000</v>
      </c>
      <c r="H41" s="44">
        <f t="shared" ref="H41:J41" si="5">H15</f>
        <v>8000</v>
      </c>
      <c r="I41" s="44">
        <f t="shared" si="5"/>
        <v>9000</v>
      </c>
      <c r="J41" s="47">
        <f t="shared" si="5"/>
        <v>9000</v>
      </c>
      <c r="K41" s="48">
        <f>SUM(Table3[[#This Row],[Column3]:[Column6]])</f>
        <v>34000</v>
      </c>
    </row>
    <row r="42" spans="5:22" x14ac:dyDescent="0.2">
      <c r="E42" s="26" t="s">
        <v>32</v>
      </c>
      <c r="F42" s="11"/>
      <c r="G42" s="44">
        <f>G22</f>
        <v>10000</v>
      </c>
      <c r="H42" s="44">
        <f t="shared" ref="H42:J42" si="6">H22</f>
        <v>10000</v>
      </c>
      <c r="I42" s="44">
        <f t="shared" si="6"/>
        <v>10000</v>
      </c>
      <c r="J42" s="47">
        <f t="shared" si="6"/>
        <v>10000</v>
      </c>
      <c r="K42" s="49">
        <f>SUM(Table3[[#This Row],[Column3]:[Column6]])</f>
        <v>40000</v>
      </c>
    </row>
    <row r="43" spans="5:22" x14ac:dyDescent="0.2">
      <c r="E43" s="26" t="s">
        <v>34</v>
      </c>
      <c r="F43" s="11"/>
      <c r="G43" s="43">
        <f>$F$11*G37</f>
        <v>21549.315534373705</v>
      </c>
      <c r="H43" s="43">
        <f t="shared" ref="H43:J43" si="7">$F$11*H37</f>
        <v>26338.052319790084</v>
      </c>
      <c r="I43" s="43">
        <f t="shared" si="7"/>
        <v>19154.947141665514</v>
      </c>
      <c r="J43" s="46">
        <f t="shared" si="7"/>
        <v>28732.420712498275</v>
      </c>
      <c r="K43" s="48">
        <f>SUM(Table3[[#This Row],[Column3]:[Column6]])</f>
        <v>95774.735708327586</v>
      </c>
    </row>
    <row r="44" spans="5:22" x14ac:dyDescent="0.2">
      <c r="E44" s="25" t="s">
        <v>35</v>
      </c>
      <c r="F44" s="11"/>
      <c r="G44" s="53">
        <f>SUM(G41:G43)</f>
        <v>39549.315534373702</v>
      </c>
      <c r="H44" s="53">
        <f t="shared" ref="H44:J44" si="8">SUM(H41:H43)</f>
        <v>44338.052319790084</v>
      </c>
      <c r="I44" s="53">
        <f t="shared" si="8"/>
        <v>38154.947141665514</v>
      </c>
      <c r="J44" s="54">
        <f t="shared" si="8"/>
        <v>47732.420712498279</v>
      </c>
      <c r="K44" s="48">
        <f>SUM(Table3[[#This Row],[Column3]:[Column6]])</f>
        <v>169774.73570832756</v>
      </c>
    </row>
    <row r="45" spans="5:22" ht="17" thickBot="1" x14ac:dyDescent="0.25">
      <c r="E45" s="10"/>
      <c r="F45" s="11"/>
      <c r="G45" s="24"/>
      <c r="H45" s="11"/>
      <c r="I45" s="11"/>
      <c r="J45" s="11"/>
      <c r="K45" s="31"/>
    </row>
    <row r="46" spans="5:22" ht="17" thickBot="1" x14ac:dyDescent="0.25">
      <c r="E46" s="26" t="s">
        <v>36</v>
      </c>
      <c r="F46" s="11"/>
      <c r="G46" s="44">
        <f>G39-G44</f>
        <v>14323.97330156056</v>
      </c>
      <c r="H46" s="44">
        <f t="shared" ref="H46:J46" si="9">H39-H44</f>
        <v>21507.078479685115</v>
      </c>
      <c r="I46" s="44">
        <f t="shared" si="9"/>
        <v>9732.4207124982786</v>
      </c>
      <c r="J46" s="47">
        <f t="shared" si="9"/>
        <v>24098.631068747403</v>
      </c>
      <c r="K46" s="39">
        <f>SUM(Table3[[#This Row],[Column3]:[Column6]])</f>
        <v>69662.103562491364</v>
      </c>
    </row>
    <row r="47" spans="5:22" ht="17" thickBot="1" x14ac:dyDescent="0.25">
      <c r="E47" s="27" t="s">
        <v>37</v>
      </c>
      <c r="F47" s="12"/>
      <c r="G47" s="55">
        <f>G46/G37</f>
        <v>9.9705997241852973E-2</v>
      </c>
      <c r="H47" s="55">
        <f t="shared" ref="H47:J47" si="10">H46/H37</f>
        <v>0.12248672501606143</v>
      </c>
      <c r="I47" s="55">
        <f t="shared" si="10"/>
        <v>7.6213371724700413E-2</v>
      </c>
      <c r="J47" s="56">
        <f t="shared" si="10"/>
        <v>0.12580891448313355</v>
      </c>
      <c r="K47" s="57">
        <f>K46/K37</f>
        <v>0.10910304744871398</v>
      </c>
    </row>
  </sheetData>
  <mergeCells count="19">
    <mergeCell ref="C5:D5"/>
    <mergeCell ref="E7:F7"/>
    <mergeCell ref="G5:J5"/>
    <mergeCell ref="G19:J19"/>
    <mergeCell ref="F1:I1"/>
    <mergeCell ref="G2:H2"/>
    <mergeCell ref="C25:D25"/>
    <mergeCell ref="C30:D30"/>
    <mergeCell ref="G30:J30"/>
    <mergeCell ref="E32:F32"/>
    <mergeCell ref="C19:D19"/>
    <mergeCell ref="E21:F21"/>
    <mergeCell ref="E22:F22"/>
    <mergeCell ref="M11:O13"/>
    <mergeCell ref="M14:O16"/>
    <mergeCell ref="M21:O21"/>
    <mergeCell ref="M22:O27"/>
    <mergeCell ref="M7:O7"/>
    <mergeCell ref="M8:O10"/>
  </mergeCells>
  <phoneticPr fontId="13" type="noConversion"/>
  <dataValidations count="2">
    <dataValidation type="whole" operator="lessThan" showInputMessage="1" showErrorMessage="1" errorTitle="Do Not Exceed Advertising Budget" error="The advertising budget is only provided $40,000 annually to spend on advertising. Please adjust your values to make sure you do not exceed $40,000 limit provided in the advertising budget.  " sqref="K22" xr:uid="{444D87F7-CC5B-5549-8A28-A0728604CA35}">
      <formula1>40000</formula1>
    </dataValidation>
    <dataValidation type="whole" operator="lessThanOrEqual" allowBlank="1" showInputMessage="1" showErrorMessage="1" errorTitle="Do Not Exceed Advertising Buget" error="The company only provides $40,000 annually, or $10,000 a quarter to spend on advertising. Please do not exceed this limit. " sqref="G22:J22" xr:uid="{52927843-6142-8F47-92CB-0D1C0DC8F1B3}">
      <formula1>10000</formula1>
    </dataValidation>
  </dataValidations>
  <pageMargins left="0.7" right="0.7" top="0.75" bottom="0.75" header="0.3" footer="0.3"/>
  <ignoredErrors>
    <ignoredError sqref="G41:G43 G36:G39 G44 G46:G47 K47" calculatedColumn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Influence Diagram</vt:lpstr>
      <vt:lpstr>Advertising Budget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Lesh</dc:creator>
  <cp:lastModifiedBy>Daniel Lesh</cp:lastModifiedBy>
  <dcterms:created xsi:type="dcterms:W3CDTF">2021-02-12T17:40:37Z</dcterms:created>
  <dcterms:modified xsi:type="dcterms:W3CDTF">2021-02-14T20:51:25Z</dcterms:modified>
</cp:coreProperties>
</file>