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jl17006/ECON 2326/Quizzes + HWs/"/>
    </mc:Choice>
  </mc:AlternateContent>
  <xr:revisionPtr revIDLastSave="0" documentId="8_{F2A75C6F-914A-ED4D-A8DC-32F75A353BB2}" xr6:coauthVersionLast="45" xr6:coauthVersionMax="45" xr10:uidLastSave="{00000000-0000-0000-0000-000000000000}"/>
  <bookViews>
    <workbookView xWindow="0" yWindow="460" windowWidth="28800" windowHeight="16740" activeTab="3" xr2:uid="{CF0D26D7-7ACD-DB4E-81DB-0C5A2C768081}"/>
  </bookViews>
  <sheets>
    <sheet name="HW #13" sheetId="1" r:id="rId1"/>
    <sheet name="HW #14" sheetId="2" r:id="rId2"/>
    <sheet name="HW #19" sheetId="4" r:id="rId3"/>
    <sheet name="HW #22" sheetId="6" r:id="rId4"/>
    <sheet name="HW #23" sheetId="7" r:id="rId5"/>
    <sheet name="HW #35" sheetId="8" r:id="rId6"/>
  </sheets>
  <definedNames>
    <definedName name="solver_adj" localSheetId="0" hidden="1">'HW #13'!$B$3:$C$4</definedName>
    <definedName name="solver_adj" localSheetId="1" hidden="1">'HW #14'!$B$4:$C$4</definedName>
    <definedName name="solver_adj" localSheetId="2" hidden="1">'HW #19'!$B$5:$E$5</definedName>
    <definedName name="solver_adj" localSheetId="3" hidden="1">'HW #22'!$B$4:$B$8</definedName>
    <definedName name="solver_adj" localSheetId="4" hidden="1">'HW #23'!$B$9:$E$10</definedName>
    <definedName name="solver_adj" localSheetId="5" hidden="1">'HW #35'!$B$11:$H$14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lhs1" localSheetId="0" hidden="1">'HW #13'!$B$3:$C$4</definedName>
    <definedName name="solver_lhs1" localSheetId="1" hidden="1">'HW #14'!$B$4:$C$4</definedName>
    <definedName name="solver_lhs1" localSheetId="2" hidden="1">'HW #19'!$B$5:$E$5</definedName>
    <definedName name="solver_lhs1" localSheetId="3" hidden="1">'HW #22'!$B$9</definedName>
    <definedName name="solver_lhs1" localSheetId="4" hidden="1">'HW #23'!$B$13:$E$13</definedName>
    <definedName name="solver_lhs1" localSheetId="5" hidden="1">'HW #35'!$B$15:$H$15</definedName>
    <definedName name="solver_lhs2" localSheetId="0" hidden="1">'HW #13'!$B$5:$C$5</definedName>
    <definedName name="solver_lhs2" localSheetId="1" hidden="1">'HW #14'!$B$4:$C$4</definedName>
    <definedName name="solver_lhs2" localSheetId="2" hidden="1">'HW #19'!$D$9:$D$12</definedName>
    <definedName name="solver_lhs2" localSheetId="3" hidden="1">'HW #22'!$D$9</definedName>
    <definedName name="solver_lhs2" localSheetId="4" hidden="1">'HW #23'!$B$13:$E$13</definedName>
    <definedName name="solver_lhs2" localSheetId="5" hidden="1">'HW #35'!$I$11:$I$14</definedName>
    <definedName name="solver_lhs3" localSheetId="0" hidden="1">'HW #13'!$D$10:$D$12</definedName>
    <definedName name="solver_lhs3" localSheetId="1" hidden="1">'HW #14'!$D$11:$D$13</definedName>
    <definedName name="solver_lhs3" localSheetId="3" hidden="1">'HW #22'!$E$9</definedName>
    <definedName name="solver_lhs3" localSheetId="4" hidden="1">'HW #23'!$F$9:$F$10</definedName>
    <definedName name="solver_lhs3" localSheetId="5" hidden="1">'HW #35'!$I$11:$I$14</definedName>
    <definedName name="solver_lhs4" localSheetId="3" hidden="1">'HW #22'!$F$9</definedName>
    <definedName name="solver_lhs4" localSheetId="4" hidden="1">'HW #23'!$F$9:$F$10</definedName>
    <definedName name="solver_lhs5" localSheetId="3" hidden="1">'HW #22'!$G$9</definedName>
    <definedName name="solver_lin" localSheetId="0" hidden="1">1</definedName>
    <definedName name="solver_lin" localSheetId="1" hidden="1">1</definedName>
    <definedName name="solver_lin" localSheetId="2" hidden="1">1</definedName>
    <definedName name="solver_lin" localSheetId="3" hidden="1">1</definedName>
    <definedName name="solver_lin" localSheetId="4" hidden="1">1</definedName>
    <definedName name="solver_lin" localSheetId="5" hidden="1">1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um" localSheetId="0" hidden="1">3</definedName>
    <definedName name="solver_num" localSheetId="1" hidden="1">3</definedName>
    <definedName name="solver_num" localSheetId="2" hidden="1">2</definedName>
    <definedName name="solver_num" localSheetId="3" hidden="1">5</definedName>
    <definedName name="solver_num" localSheetId="4" hidden="1">3</definedName>
    <definedName name="solver_num" localSheetId="5" hidden="1">2</definedName>
    <definedName name="solver_opt" localSheetId="0" hidden="1">'HW #13'!$B$19</definedName>
    <definedName name="solver_opt" localSheetId="1" hidden="1">'HW #14'!$E$4</definedName>
    <definedName name="solver_opt" localSheetId="2" hidden="1">'HW #19'!$B$17</definedName>
    <definedName name="solver_opt" localSheetId="3" hidden="1">'HW #22'!$B$13</definedName>
    <definedName name="solver_opt" localSheetId="4" hidden="1">'HW #23'!$B$16</definedName>
    <definedName name="solver_opt" localSheetId="5" hidden="1">'HW #35'!$J$20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el1" localSheetId="0" hidden="1">3</definedName>
    <definedName name="solver_rel1" localSheetId="1" hidden="1">3</definedName>
    <definedName name="solver_rel1" localSheetId="2" hidden="1">3</definedName>
    <definedName name="solver_rel1" localSheetId="3" hidden="1">2</definedName>
    <definedName name="solver_rel1" localSheetId="4" hidden="1">1</definedName>
    <definedName name="solver_rel1" localSheetId="5" hidden="1">3</definedName>
    <definedName name="solver_rel2" localSheetId="0" hidden="1">2</definedName>
    <definedName name="solver_rel2" localSheetId="1" hidden="1">3</definedName>
    <definedName name="solver_rel2" localSheetId="2" hidden="1">1</definedName>
    <definedName name="solver_rel2" localSheetId="3" hidden="1">3</definedName>
    <definedName name="solver_rel2" localSheetId="4" hidden="1">3</definedName>
    <definedName name="solver_rel2" localSheetId="5" hidden="1">1</definedName>
    <definedName name="solver_rel3" localSheetId="0" hidden="1">1</definedName>
    <definedName name="solver_rel3" localSheetId="1" hidden="1">1</definedName>
    <definedName name="solver_rel3" localSheetId="3" hidden="1">1</definedName>
    <definedName name="solver_rel3" localSheetId="4" hidden="1">2</definedName>
    <definedName name="solver_rel3" localSheetId="5" hidden="1">1</definedName>
    <definedName name="solver_rel4" localSheetId="3" hidden="1">3</definedName>
    <definedName name="solver_rel4" localSheetId="4" hidden="1">2</definedName>
    <definedName name="solver_rel5" localSheetId="3" hidden="1">3</definedName>
    <definedName name="solver_rhs1" localSheetId="0" hidden="1">0</definedName>
    <definedName name="solver_rhs1" localSheetId="1" hidden="1">'HW #14'!$B$6:$C$6</definedName>
    <definedName name="solver_rhs1" localSheetId="2" hidden="1">0</definedName>
    <definedName name="solver_rhs1" localSheetId="3" hidden="1">'HW #22'!$B$10</definedName>
    <definedName name="solver_rhs1" localSheetId="4" hidden="1">'HW #23'!$B$12:$E$12</definedName>
    <definedName name="solver_rhs1" localSheetId="5" hidden="1">'HW #35'!$B$17:$H$17</definedName>
    <definedName name="solver_rhs2" localSheetId="0" hidden="1">'HW #13'!$B$6:$C$6</definedName>
    <definedName name="solver_rhs2" localSheetId="1" hidden="1">0</definedName>
    <definedName name="solver_rhs2" localSheetId="2" hidden="1">'HW #19'!$E$9:$E$12</definedName>
    <definedName name="solver_rhs2" localSheetId="3" hidden="1">'HW #22'!$D$10</definedName>
    <definedName name="solver_rhs2" localSheetId="4" hidden="1">'HW #23'!$B$11:$E$11</definedName>
    <definedName name="solver_rhs2" localSheetId="5" hidden="1">'HW #35'!$K$11:$K$14</definedName>
    <definedName name="solver_rhs3" localSheetId="0" hidden="1">'HW #13'!$E$10:$E$12</definedName>
    <definedName name="solver_rhs3" localSheetId="1" hidden="1">'HW #14'!$E$11:$E$13</definedName>
    <definedName name="solver_rhs3" localSheetId="3" hidden="1">'HW #22'!$E$10</definedName>
    <definedName name="solver_rhs3" localSheetId="4" hidden="1">'HW #23'!$G$9:$G$10</definedName>
    <definedName name="solver_rhs3" localSheetId="5" hidden="1">'HW #35'!$K$11:$K$14</definedName>
    <definedName name="solver_rhs4" localSheetId="3" hidden="1">'HW #22'!$F$10</definedName>
    <definedName name="solver_rhs4" localSheetId="4" hidden="1">'HW #23'!$G$9:$G$10</definedName>
    <definedName name="solver_rhs5" localSheetId="3" hidden="1">'HW #22'!$G$10</definedName>
    <definedName name="solver_rlx" localSheetId="0" hidden="1">1</definedName>
    <definedName name="solver_rlx" localSheetId="1" hidden="1">1</definedName>
    <definedName name="solver_rlx" localSheetId="2" hidden="1">1</definedName>
    <definedName name="solver_rlx" localSheetId="3" hidden="1">1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cl" localSheetId="3" hidden="1">2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typ" localSheetId="3" hidden="1">1</definedName>
    <definedName name="solver_typ" localSheetId="4" hidden="1">2</definedName>
    <definedName name="solver_typ" localSheetId="5" hidden="1">2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er" localSheetId="0" hidden="1">2</definedName>
    <definedName name="solver_ver" localSheetId="1" hidden="1">2</definedName>
    <definedName name="solver_ver" localSheetId="2" hidden="1">2</definedName>
    <definedName name="solver_ver" localSheetId="3" hidden="1">2</definedName>
    <definedName name="solver_ver" localSheetId="4" hidden="1">2</definedName>
    <definedName name="solver_ver" localSheetId="5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3" i="6" l="1"/>
  <c r="D9" i="6"/>
  <c r="J19" i="8" l="1"/>
  <c r="I12" i="8"/>
  <c r="I11" i="8"/>
  <c r="D11" i="1" l="1"/>
  <c r="D10" i="1"/>
  <c r="B17" i="4" l="1"/>
  <c r="C17" i="8" l="1"/>
  <c r="D17" i="8"/>
  <c r="E17" i="8"/>
  <c r="F17" i="8"/>
  <c r="G17" i="8"/>
  <c r="H17" i="8"/>
  <c r="B17" i="8"/>
  <c r="I14" i="8"/>
  <c r="I13" i="8"/>
  <c r="C15" i="8"/>
  <c r="H15" i="8"/>
  <c r="G15" i="8"/>
  <c r="F15" i="8"/>
  <c r="B15" i="8"/>
  <c r="E15" i="8"/>
  <c r="D15" i="8"/>
  <c r="J18" i="8" l="1"/>
  <c r="J20" i="8" s="1"/>
  <c r="B16" i="7"/>
  <c r="F9" i="7"/>
  <c r="D13" i="7"/>
  <c r="C13" i="7"/>
  <c r="B13" i="7"/>
  <c r="E13" i="7"/>
  <c r="F10" i="7"/>
  <c r="E9" i="6" l="1"/>
  <c r="G10" i="6"/>
  <c r="F9" i="6"/>
  <c r="B9" i="6" l="1"/>
  <c r="G8" i="6"/>
  <c r="G7" i="6"/>
  <c r="G6" i="6"/>
  <c r="G5" i="6"/>
  <c r="G4" i="6"/>
  <c r="G9" i="6" l="1"/>
  <c r="D9" i="4" l="1"/>
  <c r="C10" i="4" s="1"/>
  <c r="C11" i="4"/>
  <c r="B10" i="4"/>
  <c r="C12" i="4"/>
  <c r="B12" i="4"/>
  <c r="B11" i="4"/>
  <c r="D10" i="4" l="1"/>
  <c r="D12" i="4"/>
  <c r="D11" i="4"/>
  <c r="D4" i="2" l="1"/>
  <c r="C6" i="2" s="1"/>
  <c r="E4" i="2"/>
  <c r="D12" i="2"/>
  <c r="D13" i="2"/>
  <c r="D11" i="2"/>
  <c r="B6" i="2" l="1"/>
  <c r="C5" i="1" l="1"/>
  <c r="B5" i="1"/>
  <c r="D12" i="1"/>
  <c r="B19" i="1"/>
</calcChain>
</file>

<file path=xl/sharedStrings.xml><?xml version="1.0" encoding="utf-8"?>
<sst xmlns="http://schemas.openxmlformats.org/spreadsheetml/2006/main" count="128" uniqueCount="88">
  <si>
    <t>HW Problem #13</t>
  </si>
  <si>
    <t>Max Profit</t>
  </si>
  <si>
    <t>x1</t>
  </si>
  <si>
    <t>x2</t>
  </si>
  <si>
    <t>Process Requirement</t>
  </si>
  <si>
    <t>Production</t>
  </si>
  <si>
    <t>Assembly</t>
  </si>
  <si>
    <t>Packaging</t>
  </si>
  <si>
    <t>Used</t>
  </si>
  <si>
    <t>Availiable</t>
  </si>
  <si>
    <t>WC</t>
  </si>
  <si>
    <t>OC</t>
  </si>
  <si>
    <t>Make</t>
  </si>
  <si>
    <t>Buy</t>
  </si>
  <si>
    <t>Supply</t>
  </si>
  <si>
    <t>Demand</t>
  </si>
  <si>
    <t>Available</t>
  </si>
  <si>
    <t>HW Problem #19</t>
  </si>
  <si>
    <t>Constraints</t>
  </si>
  <si>
    <t>Router</t>
  </si>
  <si>
    <t>Sander</t>
  </si>
  <si>
    <t>Polisher</t>
  </si>
  <si>
    <t>% Country or Contemporary</t>
  </si>
  <si>
    <t xml:space="preserve">Max Profit </t>
  </si>
  <si>
    <t>Total</t>
  </si>
  <si>
    <t xml:space="preserve">Assets </t>
  </si>
  <si>
    <t>Bonds</t>
  </si>
  <si>
    <t>Home Mortgages</t>
  </si>
  <si>
    <t>Car Loans</t>
  </si>
  <si>
    <t>Personal Loans</t>
  </si>
  <si>
    <t>Return</t>
  </si>
  <si>
    <t xml:space="preserve">Investment </t>
  </si>
  <si>
    <t>Risk 1</t>
  </si>
  <si>
    <t>Risk2</t>
  </si>
  <si>
    <t>Risk</t>
  </si>
  <si>
    <t>Investment Risks</t>
  </si>
  <si>
    <t>Total Produced</t>
  </si>
  <si>
    <t>Total Investment</t>
  </si>
  <si>
    <t>Bond</t>
  </si>
  <si>
    <t>R/Return</t>
  </si>
  <si>
    <t>Actual</t>
  </si>
  <si>
    <t xml:space="preserve">Available </t>
  </si>
  <si>
    <t xml:space="preserve">Amount Invested </t>
  </si>
  <si>
    <t>Maturity; Short = 1; Long = 0</t>
  </si>
  <si>
    <t>Risk; High = 1; Low = 0</t>
  </si>
  <si>
    <t>Tax free? Yes = 1; No = 0</t>
  </si>
  <si>
    <t>Tax Free R/Return</t>
  </si>
  <si>
    <t>Lower Bound</t>
  </si>
  <si>
    <t>Upper Bound</t>
  </si>
  <si>
    <t xml:space="preserve">Lower Bound </t>
  </si>
  <si>
    <t>Total Return</t>
  </si>
  <si>
    <t>HW Problem #22</t>
  </si>
  <si>
    <t>x3</t>
  </si>
  <si>
    <t>x4</t>
  </si>
  <si>
    <t>x5</t>
  </si>
  <si>
    <t>Location 3</t>
  </si>
  <si>
    <t>Location 4</t>
  </si>
  <si>
    <t>Location 5</t>
  </si>
  <si>
    <t>Location 6</t>
  </si>
  <si>
    <t>Location 2</t>
  </si>
  <si>
    <t>Location 1</t>
  </si>
  <si>
    <t>Locaton 2</t>
  </si>
  <si>
    <t xml:space="preserve">Actual Sent </t>
  </si>
  <si>
    <t>HW Problem #23</t>
  </si>
  <si>
    <t>From/To</t>
  </si>
  <si>
    <t>Min Cost</t>
  </si>
  <si>
    <t>Maximum Cars</t>
  </si>
  <si>
    <t>Minimum Cars</t>
  </si>
  <si>
    <t xml:space="preserve">Amount Shipped </t>
  </si>
  <si>
    <t>Plants</t>
  </si>
  <si>
    <t>Tacoma</t>
  </si>
  <si>
    <t>San Diego</t>
  </si>
  <si>
    <t>Dallas</t>
  </si>
  <si>
    <t>Denver</t>
  </si>
  <si>
    <t>St. Louis</t>
  </si>
  <si>
    <t>Tampa</t>
  </si>
  <si>
    <t>Baltimore</t>
  </si>
  <si>
    <t>Macon</t>
  </si>
  <si>
    <t>Total Production Cost</t>
  </si>
  <si>
    <t>Louisville</t>
  </si>
  <si>
    <t>Detroit</t>
  </si>
  <si>
    <t>Phoenix</t>
  </si>
  <si>
    <t xml:space="preserve">Total Transportation Cost </t>
  </si>
  <si>
    <t>Total Cost</t>
  </si>
  <si>
    <t>Per Unit Cost</t>
  </si>
  <si>
    <t>HW Problem #35</t>
  </si>
  <si>
    <t>80% of Demand</t>
  </si>
  <si>
    <t xml:space="preserve">Total  Return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</si>
</sst>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_(* #,##0_);_(* \(#,##0\);_(* &quot;-&quot;??_);_(@_)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3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/>
    <xf numFmtId="0" fontId="0" fillId="3" borderId="1" xfId="0" applyFill="1" applyBorder="1"/>
    <xf numFmtId="0" fontId="0" fillId="0" borderId="0" xfId="0" applyAlignment="1"/>
    <xf numFmtId="3" fontId="0" fillId="0" borderId="0" xfId="0" applyNumberFormat="1"/>
    <xf numFmtId="0" fontId="1" fillId="0" borderId="0" xfId="0" applyFont="1" applyAlignment="1"/>
    <xf numFmtId="3" fontId="0" fillId="3" borderId="1" xfId="0" applyNumberFormat="1" applyFill="1" applyBorder="1"/>
    <xf numFmtId="2" fontId="0" fillId="3" borderId="1" xfId="0" applyNumberFormat="1" applyFill="1" applyBorder="1"/>
    <xf numFmtId="2" fontId="0" fillId="0" borderId="0" xfId="0" applyNumberFormat="1"/>
    <xf numFmtId="2" fontId="0" fillId="0" borderId="1" xfId="0" applyNumberFormat="1" applyBorder="1"/>
    <xf numFmtId="0" fontId="0" fillId="0" borderId="2" xfId="0" applyBorder="1"/>
    <xf numFmtId="0" fontId="0" fillId="0" borderId="0" xfId="0" applyFill="1"/>
    <xf numFmtId="2" fontId="0" fillId="0" borderId="0" xfId="0" applyNumberFormat="1" applyAlignment="1">
      <alignment horizontal="center"/>
    </xf>
    <xf numFmtId="0" fontId="0" fillId="0" borderId="0" xfId="0" applyBorder="1"/>
    <xf numFmtId="3" fontId="0" fillId="0" borderId="0" xfId="0" applyNumberFormat="1" applyAlignment="1">
      <alignment horizontal="center"/>
    </xf>
    <xf numFmtId="0" fontId="0" fillId="0" borderId="3" xfId="0" applyBorder="1"/>
    <xf numFmtId="0" fontId="1" fillId="0" borderId="0" xfId="0" applyFont="1" applyFill="1" applyBorder="1"/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1" fillId="0" borderId="12" xfId="0" applyFont="1" applyBorder="1"/>
    <xf numFmtId="0" fontId="0" fillId="0" borderId="13" xfId="0" applyBorder="1"/>
    <xf numFmtId="0" fontId="1" fillId="0" borderId="14" xfId="0" applyFont="1" applyBorder="1"/>
    <xf numFmtId="0" fontId="0" fillId="0" borderId="15" xfId="0" applyBorder="1"/>
    <xf numFmtId="0" fontId="0" fillId="0" borderId="16" xfId="0" applyBorder="1"/>
    <xf numFmtId="0" fontId="1" fillId="0" borderId="17" xfId="0" applyFont="1" applyBorder="1"/>
    <xf numFmtId="164" fontId="0" fillId="3" borderId="8" xfId="2" applyNumberFormat="1" applyFont="1" applyFill="1" applyBorder="1"/>
    <xf numFmtId="164" fontId="0" fillId="3" borderId="9" xfId="0" applyNumberFormat="1" applyFill="1" applyBorder="1"/>
    <xf numFmtId="164" fontId="0" fillId="3" borderId="4" xfId="0" applyNumberFormat="1" applyFill="1" applyBorder="1"/>
    <xf numFmtId="44" fontId="1" fillId="5" borderId="5" xfId="2" applyFont="1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0" fillId="0" borderId="18" xfId="0" applyBorder="1"/>
    <xf numFmtId="0" fontId="0" fillId="0" borderId="0" xfId="0" applyFill="1" applyBorder="1"/>
    <xf numFmtId="0" fontId="1" fillId="0" borderId="0" xfId="0" applyFont="1" applyBorder="1" applyAlignment="1">
      <alignment horizontal="right"/>
    </xf>
    <xf numFmtId="165" fontId="1" fillId="5" borderId="8" xfId="1" applyNumberFormat="1" applyFont="1" applyFill="1" applyBorder="1" applyAlignment="1"/>
    <xf numFmtId="165" fontId="1" fillId="5" borderId="9" xfId="1" applyNumberFormat="1" applyFont="1" applyFill="1" applyBorder="1" applyAlignment="1"/>
    <xf numFmtId="165" fontId="1" fillId="5" borderId="4" xfId="1" applyNumberFormat="1" applyFont="1" applyFill="1" applyBorder="1" applyAlignment="1"/>
    <xf numFmtId="0" fontId="1" fillId="0" borderId="1" xfId="0" applyFont="1" applyBorder="1" applyAlignment="1">
      <alignment horizontal="center"/>
    </xf>
    <xf numFmtId="166" fontId="1" fillId="4" borderId="1" xfId="0" applyNumberFormat="1" applyFont="1" applyFill="1" applyBorder="1" applyAlignment="1">
      <alignment horizontal="center"/>
    </xf>
    <xf numFmtId="166" fontId="1" fillId="4" borderId="1" xfId="1" applyNumberFormat="1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6" fontId="1" fillId="5" borderId="0" xfId="2" applyNumberFormat="1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712DD-D431-B742-869D-6B9B5E76EC90}">
  <dimension ref="A1:I19"/>
  <sheetViews>
    <sheetView zoomScale="150" workbookViewId="0">
      <selection activeCell="E14" sqref="E14"/>
    </sheetView>
  </sheetViews>
  <sheetFormatPr baseColWidth="10" defaultRowHeight="15" x14ac:dyDescent="0.2"/>
  <cols>
    <col min="1" max="1" width="12.33203125" customWidth="1"/>
    <col min="2" max="2" width="12.6640625" bestFit="1" customWidth="1"/>
  </cols>
  <sheetData>
    <row r="1" spans="1:9" x14ac:dyDescent="0.2">
      <c r="E1" s="55" t="s">
        <v>0</v>
      </c>
      <c r="F1" s="55"/>
      <c r="G1" s="55"/>
    </row>
    <row r="2" spans="1:9" x14ac:dyDescent="0.2">
      <c r="B2" s="2" t="s">
        <v>2</v>
      </c>
      <c r="C2" s="2" t="s">
        <v>3</v>
      </c>
    </row>
    <row r="3" spans="1:9" x14ac:dyDescent="0.2">
      <c r="A3" s="4" t="s">
        <v>12</v>
      </c>
      <c r="B3" s="13">
        <v>30000</v>
      </c>
      <c r="C3" s="13">
        <v>9999.9999999999982</v>
      </c>
    </row>
    <row r="4" spans="1:9" x14ac:dyDescent="0.2">
      <c r="A4" s="4" t="s">
        <v>13</v>
      </c>
      <c r="B4" s="9">
        <v>0</v>
      </c>
      <c r="C4" s="9">
        <v>5000.0000000000018</v>
      </c>
    </row>
    <row r="5" spans="1:9" x14ac:dyDescent="0.2">
      <c r="A5" t="s">
        <v>16</v>
      </c>
      <c r="B5" s="3">
        <f>SUM(B3:B4)</f>
        <v>30000</v>
      </c>
      <c r="C5" s="3">
        <f>SUM(C3:C4)</f>
        <v>15000</v>
      </c>
    </row>
    <row r="6" spans="1:9" x14ac:dyDescent="0.2">
      <c r="A6" t="s">
        <v>15</v>
      </c>
      <c r="B6" s="3">
        <v>30000</v>
      </c>
      <c r="C6" s="3">
        <v>15000</v>
      </c>
    </row>
    <row r="8" spans="1:9" x14ac:dyDescent="0.2">
      <c r="A8" s="56" t="s">
        <v>4</v>
      </c>
      <c r="B8" s="56"/>
      <c r="C8" s="56"/>
    </row>
    <row r="9" spans="1:9" x14ac:dyDescent="0.2">
      <c r="B9" s="2" t="s">
        <v>2</v>
      </c>
      <c r="C9" s="2" t="s">
        <v>3</v>
      </c>
      <c r="D9" s="6" t="s">
        <v>8</v>
      </c>
      <c r="E9" s="7" t="s">
        <v>9</v>
      </c>
      <c r="F9" s="12"/>
      <c r="G9" s="12"/>
      <c r="I9" s="1"/>
    </row>
    <row r="10" spans="1:9" x14ac:dyDescent="0.2">
      <c r="A10" s="4" t="s">
        <v>5</v>
      </c>
      <c r="B10" s="4">
        <v>0.2</v>
      </c>
      <c r="C10" s="4">
        <v>0.4</v>
      </c>
      <c r="D10" s="1">
        <f>SUMPRODUCT(B10:C10,$B$3:$C$3)</f>
        <v>10000</v>
      </c>
      <c r="E10" s="3">
        <v>10000</v>
      </c>
      <c r="H10" s="10"/>
      <c r="I10" s="10"/>
    </row>
    <row r="11" spans="1:9" x14ac:dyDescent="0.2">
      <c r="A11" s="4" t="s">
        <v>6</v>
      </c>
      <c r="B11" s="4">
        <v>0.3</v>
      </c>
      <c r="C11" s="4">
        <v>0.5</v>
      </c>
      <c r="D11" s="1">
        <f>SUMPRODUCT(B11:C11,$B$3:$C$3)</f>
        <v>14000</v>
      </c>
      <c r="E11" s="3">
        <v>15000</v>
      </c>
      <c r="H11" s="8"/>
      <c r="I11" s="8"/>
    </row>
    <row r="12" spans="1:9" x14ac:dyDescent="0.2">
      <c r="A12" s="4" t="s">
        <v>7</v>
      </c>
      <c r="B12" s="4">
        <v>0.1</v>
      </c>
      <c r="C12" s="4">
        <v>0.1</v>
      </c>
      <c r="D12" s="1">
        <f t="shared" ref="D12" si="0">SUMPRODUCT(B12:C12,$B$3:$C$3)</f>
        <v>4000</v>
      </c>
      <c r="E12" s="3">
        <v>5000</v>
      </c>
      <c r="H12" s="8"/>
      <c r="I12" s="8"/>
    </row>
    <row r="14" spans="1:9" x14ac:dyDescent="0.2">
      <c r="B14" s="2" t="s">
        <v>2</v>
      </c>
      <c r="C14" s="2" t="s">
        <v>3</v>
      </c>
    </row>
    <row r="15" spans="1:9" x14ac:dyDescent="0.2">
      <c r="A15" s="4" t="s">
        <v>10</v>
      </c>
      <c r="B15" s="4">
        <v>55</v>
      </c>
      <c r="C15" s="4">
        <v>85</v>
      </c>
    </row>
    <row r="16" spans="1:9" x14ac:dyDescent="0.2">
      <c r="A16" s="4" t="s">
        <v>11</v>
      </c>
      <c r="B16" s="4">
        <v>67</v>
      </c>
      <c r="C16" s="4">
        <v>95</v>
      </c>
    </row>
    <row r="18" spans="2:2" x14ac:dyDescent="0.2">
      <c r="B18" s="1" t="s">
        <v>1</v>
      </c>
    </row>
    <row r="19" spans="2:2" x14ac:dyDescent="0.2">
      <c r="B19" s="54">
        <f>SUMPRODUCT(B3:C4,B15:C16)</f>
        <v>2975000</v>
      </c>
    </row>
  </sheetData>
  <mergeCells count="2">
    <mergeCell ref="E1:G1"/>
    <mergeCell ref="A8:C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9DC43-F918-9048-81D9-D23C8CD68478}">
  <dimension ref="A1:G13"/>
  <sheetViews>
    <sheetView zoomScale="142" workbookViewId="0">
      <selection activeCell="D16" sqref="D16"/>
    </sheetView>
  </sheetViews>
  <sheetFormatPr baseColWidth="10" defaultRowHeight="15" x14ac:dyDescent="0.2"/>
  <cols>
    <col min="1" max="1" width="22.5" customWidth="1"/>
    <col min="2" max="2" width="11.6640625" bestFit="1" customWidth="1"/>
    <col min="4" max="4" width="12.6640625" bestFit="1" customWidth="1"/>
    <col min="5" max="5" width="11.1640625" bestFit="1" customWidth="1"/>
  </cols>
  <sheetData>
    <row r="1" spans="1:7" x14ac:dyDescent="0.2">
      <c r="E1" s="55" t="s">
        <v>17</v>
      </c>
      <c r="F1" s="55"/>
      <c r="G1" s="55"/>
    </row>
    <row r="3" spans="1:7" x14ac:dyDescent="0.2">
      <c r="B3" s="2" t="s">
        <v>2</v>
      </c>
      <c r="C3" s="2" t="s">
        <v>3</v>
      </c>
      <c r="D3" s="1" t="s">
        <v>36</v>
      </c>
      <c r="E3" s="1" t="s">
        <v>1</v>
      </c>
    </row>
    <row r="4" spans="1:7" x14ac:dyDescent="0.2">
      <c r="A4" s="4" t="s">
        <v>12</v>
      </c>
      <c r="B4" s="14">
        <v>405.79710144927537</v>
      </c>
      <c r="C4" s="14">
        <v>173.91304347826087</v>
      </c>
      <c r="D4" s="19">
        <f>SUM(B4:C4)</f>
        <v>579.71014492753625</v>
      </c>
      <c r="E4" s="53">
        <f>SUMPRODUCT(B4:C4,B5:C5)</f>
        <v>220289.85507246375</v>
      </c>
    </row>
    <row r="5" spans="1:7" x14ac:dyDescent="0.2">
      <c r="A5" s="4" t="s">
        <v>23</v>
      </c>
      <c r="B5" s="4">
        <v>350</v>
      </c>
      <c r="C5" s="4">
        <v>450</v>
      </c>
    </row>
    <row r="6" spans="1:7" x14ac:dyDescent="0.2">
      <c r="A6" t="s">
        <v>22</v>
      </c>
      <c r="B6" s="16">
        <f>0.2*D4</f>
        <v>115.94202898550725</v>
      </c>
      <c r="C6" s="16">
        <f>0.3*D4</f>
        <v>173.91304347826087</v>
      </c>
    </row>
    <row r="9" spans="1:7" x14ac:dyDescent="0.2">
      <c r="A9" s="56" t="s">
        <v>18</v>
      </c>
      <c r="B9" s="56"/>
      <c r="C9" s="56"/>
    </row>
    <row r="10" spans="1:7" x14ac:dyDescent="0.2">
      <c r="B10" s="2" t="s">
        <v>2</v>
      </c>
      <c r="C10" s="2" t="s">
        <v>3</v>
      </c>
      <c r="D10" s="1" t="s">
        <v>8</v>
      </c>
      <c r="E10" s="1" t="s">
        <v>16</v>
      </c>
    </row>
    <row r="11" spans="1:7" x14ac:dyDescent="0.2">
      <c r="A11" s="4" t="s">
        <v>19</v>
      </c>
      <c r="B11" s="4">
        <v>1.5</v>
      </c>
      <c r="C11" s="4">
        <v>2</v>
      </c>
      <c r="D11" s="15">
        <f>SUMPRODUCT(B11:C11,$B$4:$C$4)</f>
        <v>956.52173913043475</v>
      </c>
      <c r="E11" s="3">
        <v>1000</v>
      </c>
    </row>
    <row r="12" spans="1:7" x14ac:dyDescent="0.2">
      <c r="A12" s="4" t="s">
        <v>20</v>
      </c>
      <c r="B12" s="4">
        <v>3</v>
      </c>
      <c r="C12" s="4">
        <v>4.5</v>
      </c>
      <c r="D12">
        <f t="shared" ref="D12:D13" si="0">SUMPRODUCT(B12:C12,$B$4:$C$4)</f>
        <v>2000</v>
      </c>
      <c r="E12" s="3">
        <v>2000</v>
      </c>
    </row>
    <row r="13" spans="1:7" x14ac:dyDescent="0.2">
      <c r="A13" s="4" t="s">
        <v>21</v>
      </c>
      <c r="B13" s="4">
        <v>2.5</v>
      </c>
      <c r="C13" s="4">
        <v>1.5</v>
      </c>
      <c r="D13" s="15">
        <f t="shared" si="0"/>
        <v>1275.3623188405797</v>
      </c>
      <c r="E13" s="3">
        <v>1500</v>
      </c>
    </row>
  </sheetData>
  <mergeCells count="2">
    <mergeCell ref="E1:G1"/>
    <mergeCell ref="A9:C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0E756-9E93-A041-A774-97F6B3A36720}">
  <dimension ref="A1:L17"/>
  <sheetViews>
    <sheetView zoomScale="108" workbookViewId="0">
      <selection activeCell="D24" sqref="D24"/>
    </sheetView>
  </sheetViews>
  <sheetFormatPr baseColWidth="10" defaultRowHeight="15" x14ac:dyDescent="0.2"/>
  <cols>
    <col min="1" max="2" width="13" customWidth="1"/>
    <col min="3" max="3" width="14" customWidth="1"/>
    <col min="4" max="4" width="13.83203125" bestFit="1" customWidth="1"/>
    <col min="5" max="5" width="13" customWidth="1"/>
    <col min="6" max="6" width="10.83203125" customWidth="1"/>
  </cols>
  <sheetData>
    <row r="1" spans="1:12" x14ac:dyDescent="0.2">
      <c r="E1" s="55" t="s">
        <v>17</v>
      </c>
      <c r="F1" s="55"/>
      <c r="G1" s="55"/>
    </row>
    <row r="3" spans="1:12" x14ac:dyDescent="0.2">
      <c r="A3" s="2" t="s">
        <v>25</v>
      </c>
      <c r="B3" s="2" t="s">
        <v>26</v>
      </c>
      <c r="C3" s="2" t="s">
        <v>27</v>
      </c>
      <c r="D3" s="2" t="s">
        <v>28</v>
      </c>
      <c r="E3" s="2" t="s">
        <v>29</v>
      </c>
    </row>
    <row r="4" spans="1:12" x14ac:dyDescent="0.2">
      <c r="A4" s="4" t="s">
        <v>30</v>
      </c>
      <c r="B4" s="4">
        <v>0.1</v>
      </c>
      <c r="C4" s="4">
        <v>8.5000000000000006E-2</v>
      </c>
      <c r="D4" s="4">
        <v>9.5000000000000001E-2</v>
      </c>
      <c r="E4" s="4">
        <v>0.125</v>
      </c>
    </row>
    <row r="5" spans="1:12" x14ac:dyDescent="0.2">
      <c r="A5" s="4" t="s">
        <v>31</v>
      </c>
      <c r="B5" s="9">
        <v>325000</v>
      </c>
      <c r="C5" s="9">
        <v>162500</v>
      </c>
      <c r="D5" s="9">
        <v>0</v>
      </c>
      <c r="E5" s="9">
        <v>162500</v>
      </c>
      <c r="F5" s="18"/>
    </row>
    <row r="7" spans="1:12" x14ac:dyDescent="0.2">
      <c r="D7" s="1"/>
    </row>
    <row r="8" spans="1:12" x14ac:dyDescent="0.2">
      <c r="A8" s="56" t="s">
        <v>35</v>
      </c>
      <c r="B8" s="56"/>
      <c r="C8" s="56"/>
      <c r="D8" s="1" t="s">
        <v>37</v>
      </c>
      <c r="E8" s="11"/>
    </row>
    <row r="9" spans="1:12" x14ac:dyDescent="0.2">
      <c r="B9" s="2" t="s">
        <v>2</v>
      </c>
      <c r="C9" s="2" t="s">
        <v>3</v>
      </c>
      <c r="D9" s="21">
        <f>SUM(B5:E5)</f>
        <v>650000</v>
      </c>
      <c r="E9" s="11">
        <v>650000</v>
      </c>
    </row>
    <row r="10" spans="1:12" x14ac:dyDescent="0.2">
      <c r="A10" s="4" t="s">
        <v>32</v>
      </c>
      <c r="B10" s="4">
        <f>E5</f>
        <v>162500</v>
      </c>
      <c r="C10" s="4">
        <f>0.25*D9</f>
        <v>162500</v>
      </c>
      <c r="D10">
        <f>B10-C10</f>
        <v>0</v>
      </c>
      <c r="E10" s="4">
        <v>0</v>
      </c>
    </row>
    <row r="11" spans="1:12" x14ac:dyDescent="0.2">
      <c r="A11" s="4" t="s">
        <v>33</v>
      </c>
      <c r="B11" s="4">
        <f>E5</f>
        <v>162500</v>
      </c>
      <c r="C11" s="4">
        <f>C5</f>
        <v>162500</v>
      </c>
      <c r="D11">
        <f>B11-C11</f>
        <v>0</v>
      </c>
      <c r="E11" s="4">
        <v>0</v>
      </c>
    </row>
    <row r="12" spans="1:12" x14ac:dyDescent="0.2">
      <c r="A12" s="4" t="s">
        <v>34</v>
      </c>
      <c r="B12" s="4">
        <f>E5</f>
        <v>162500</v>
      </c>
      <c r="C12" s="4">
        <f>B5</f>
        <v>325000</v>
      </c>
      <c r="D12">
        <f>B12-C12</f>
        <v>-162500</v>
      </c>
      <c r="E12" s="4">
        <v>0</v>
      </c>
    </row>
    <row r="13" spans="1:12" x14ac:dyDescent="0.2">
      <c r="D13" t="s">
        <v>8</v>
      </c>
      <c r="E13" t="s">
        <v>16</v>
      </c>
      <c r="G13" s="20"/>
      <c r="H13" s="20"/>
      <c r="I13" s="20"/>
      <c r="J13" s="20"/>
      <c r="K13" s="20"/>
      <c r="L13" s="20"/>
    </row>
    <row r="14" spans="1:12" x14ac:dyDescent="0.2">
      <c r="G14" s="20"/>
      <c r="H14" s="20"/>
      <c r="I14" s="20"/>
      <c r="J14" s="20"/>
      <c r="K14" s="20"/>
      <c r="L14" s="20"/>
    </row>
    <row r="15" spans="1:12" x14ac:dyDescent="0.2">
      <c r="G15" s="20"/>
      <c r="H15" s="20"/>
      <c r="I15" s="20"/>
      <c r="J15" s="20"/>
      <c r="K15" s="20"/>
      <c r="L15" s="20"/>
    </row>
    <row r="16" spans="1:12" x14ac:dyDescent="0.2">
      <c r="B16" s="57" t="s">
        <v>87</v>
      </c>
      <c r="C16" s="57"/>
    </row>
    <row r="17" spans="2:3" x14ac:dyDescent="0.2">
      <c r="B17" s="58">
        <f>SUMPRODUCT($B$4:$E$4,$B$5:$E$5)</f>
        <v>66625</v>
      </c>
      <c r="C17" s="58"/>
    </row>
  </sheetData>
  <mergeCells count="4">
    <mergeCell ref="E1:G1"/>
    <mergeCell ref="A8:C8"/>
    <mergeCell ref="B16:C16"/>
    <mergeCell ref="B17:C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9F2A9-3CF0-B740-B638-B9B851611CE6}">
  <dimension ref="A1:G13"/>
  <sheetViews>
    <sheetView tabSelected="1" topLeftCell="A7" zoomScale="111" workbookViewId="0">
      <selection activeCell="E11" sqref="E11"/>
    </sheetView>
  </sheetViews>
  <sheetFormatPr baseColWidth="10" defaultRowHeight="15" x14ac:dyDescent="0.2"/>
  <cols>
    <col min="1" max="1" width="8.33203125" bestFit="1" customWidth="1"/>
    <col min="2" max="2" width="14.33203125" bestFit="1" customWidth="1"/>
    <col min="3" max="3" width="12.1640625" bestFit="1" customWidth="1"/>
    <col min="4" max="4" width="22.6640625" bestFit="1" customWidth="1"/>
    <col min="5" max="5" width="17.6640625" bestFit="1" customWidth="1"/>
    <col min="6" max="6" width="19.33203125" bestFit="1" customWidth="1"/>
    <col min="7" max="7" width="14.6640625" bestFit="1" customWidth="1"/>
  </cols>
  <sheetData>
    <row r="1" spans="1:7" x14ac:dyDescent="0.2">
      <c r="E1" s="55" t="s">
        <v>51</v>
      </c>
      <c r="F1" s="55"/>
      <c r="G1" s="55"/>
    </row>
    <row r="2" spans="1:7" ht="16" thickBot="1" x14ac:dyDescent="0.25">
      <c r="E2" s="23"/>
      <c r="F2" s="23"/>
    </row>
    <row r="3" spans="1:7" ht="16" thickBot="1" x14ac:dyDescent="0.25">
      <c r="A3" s="24" t="s">
        <v>38</v>
      </c>
      <c r="B3" s="25" t="s">
        <v>42</v>
      </c>
      <c r="C3" s="25" t="s">
        <v>39</v>
      </c>
      <c r="D3" s="26" t="s">
        <v>43</v>
      </c>
      <c r="E3" s="26" t="s">
        <v>44</v>
      </c>
      <c r="F3" s="25" t="s">
        <v>45</v>
      </c>
      <c r="G3" s="27" t="s">
        <v>46</v>
      </c>
    </row>
    <row r="4" spans="1:7" x14ac:dyDescent="0.2">
      <c r="A4" s="41" t="s">
        <v>2</v>
      </c>
      <c r="B4" s="37">
        <v>20338.983050847466</v>
      </c>
      <c r="C4" s="29">
        <v>9.5000000000000001E-2</v>
      </c>
      <c r="D4" s="30">
        <v>0</v>
      </c>
      <c r="E4" s="30">
        <v>1</v>
      </c>
      <c r="F4" s="30">
        <v>1</v>
      </c>
      <c r="G4" s="31">
        <f>C4*F4</f>
        <v>9.5000000000000001E-2</v>
      </c>
    </row>
    <row r="5" spans="1:7" x14ac:dyDescent="0.2">
      <c r="A5" s="42" t="s">
        <v>3</v>
      </c>
      <c r="B5" s="38">
        <v>20338.983050847466</v>
      </c>
      <c r="C5" s="32">
        <v>0.08</v>
      </c>
      <c r="D5" s="4">
        <v>1</v>
      </c>
      <c r="E5" s="4">
        <v>0</v>
      </c>
      <c r="F5" s="4">
        <v>1</v>
      </c>
      <c r="G5" s="33">
        <f>C5*F5</f>
        <v>0.08</v>
      </c>
    </row>
    <row r="6" spans="1:7" x14ac:dyDescent="0.2">
      <c r="A6" s="42" t="s">
        <v>52</v>
      </c>
      <c r="B6" s="38">
        <v>29661.016949152534</v>
      </c>
      <c r="C6" s="32">
        <v>0.09</v>
      </c>
      <c r="D6" s="4">
        <v>0</v>
      </c>
      <c r="E6" s="4">
        <v>0</v>
      </c>
      <c r="F6" s="4">
        <v>0</v>
      </c>
      <c r="G6" s="33">
        <f>C6*F6</f>
        <v>0</v>
      </c>
    </row>
    <row r="7" spans="1:7" x14ac:dyDescent="0.2">
      <c r="A7" s="42" t="s">
        <v>53</v>
      </c>
      <c r="B7" s="38">
        <v>0</v>
      </c>
      <c r="C7" s="32">
        <v>0.09</v>
      </c>
      <c r="D7" s="4">
        <v>0</v>
      </c>
      <c r="E7" s="4">
        <v>1</v>
      </c>
      <c r="F7" s="4">
        <v>1</v>
      </c>
      <c r="G7" s="33">
        <f>C7*F7</f>
        <v>0.09</v>
      </c>
    </row>
    <row r="8" spans="1:7" ht="16" thickBot="1" x14ac:dyDescent="0.25">
      <c r="A8" s="43" t="s">
        <v>54</v>
      </c>
      <c r="B8" s="39">
        <v>29661.016949152534</v>
      </c>
      <c r="C8" s="34">
        <v>0.09</v>
      </c>
      <c r="D8" s="35">
        <v>1</v>
      </c>
      <c r="E8" s="35">
        <v>1</v>
      </c>
      <c r="F8" s="35">
        <v>0</v>
      </c>
      <c r="G8" s="36">
        <f>C8*F8</f>
        <v>0</v>
      </c>
    </row>
    <row r="9" spans="1:7" x14ac:dyDescent="0.2">
      <c r="A9" s="17" t="s">
        <v>40</v>
      </c>
      <c r="B9" s="28">
        <f>SUM(B4:B8)</f>
        <v>100000</v>
      </c>
      <c r="D9" s="22">
        <f>SUMPRODUCT($B$4:$B$8,D4:D8)</f>
        <v>50000</v>
      </c>
      <c r="E9" s="22">
        <f>SUMPRODUCT($B$4:$B$8,E4:E8)</f>
        <v>50000</v>
      </c>
      <c r="F9" s="22">
        <f>SUMPRODUCT($B$4:$B$8,F4:F8)</f>
        <v>40677.966101694932</v>
      </c>
      <c r="G9" s="22">
        <f>SUMPRODUCT(B4:B8,G4:G8)</f>
        <v>3559.3220338983065</v>
      </c>
    </row>
    <row r="10" spans="1:7" x14ac:dyDescent="0.2">
      <c r="A10" t="s">
        <v>41</v>
      </c>
      <c r="B10" s="1">
        <v>100000</v>
      </c>
      <c r="D10" s="4">
        <v>50000</v>
      </c>
      <c r="E10" s="4">
        <v>50000</v>
      </c>
      <c r="F10" s="4">
        <v>30000</v>
      </c>
      <c r="G10" s="4">
        <f>0.4*B13</f>
        <v>3559.3220338983047</v>
      </c>
    </row>
    <row r="11" spans="1:7" x14ac:dyDescent="0.2">
      <c r="D11" s="1" t="s">
        <v>47</v>
      </c>
      <c r="E11" s="1" t="s">
        <v>48</v>
      </c>
      <c r="F11" s="1" t="s">
        <v>49</v>
      </c>
      <c r="G11" s="20"/>
    </row>
    <row r="12" spans="1:7" ht="16" thickBot="1" x14ac:dyDescent="0.25">
      <c r="B12" s="1" t="s">
        <v>50</v>
      </c>
    </row>
    <row r="13" spans="1:7" ht="16" thickBot="1" x14ac:dyDescent="0.25">
      <c r="B13" s="40">
        <f>SUMPRODUCT($B$4:$B$8,C4:C8)</f>
        <v>8898.3050847457616</v>
      </c>
    </row>
  </sheetData>
  <mergeCells count="1">
    <mergeCell ref="E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4B4AB-4C1A-CF47-8A5F-9E1FD3BFBA49}">
  <dimension ref="A1:H16"/>
  <sheetViews>
    <sheetView zoomScale="125" workbookViewId="0">
      <selection activeCell="B16" sqref="B16"/>
    </sheetView>
  </sheetViews>
  <sheetFormatPr baseColWidth="10" defaultRowHeight="15" x14ac:dyDescent="0.2"/>
  <cols>
    <col min="1" max="1" width="12.33203125" bestFit="1" customWidth="1"/>
    <col min="6" max="6" width="14.1640625" bestFit="1" customWidth="1"/>
  </cols>
  <sheetData>
    <row r="1" spans="1:8" x14ac:dyDescent="0.2">
      <c r="E1" s="55" t="s">
        <v>63</v>
      </c>
      <c r="F1" s="55"/>
      <c r="G1" s="55"/>
    </row>
    <row r="3" spans="1:8" x14ac:dyDescent="0.2">
      <c r="A3" s="5" t="s">
        <v>64</v>
      </c>
      <c r="B3" s="2" t="s">
        <v>55</v>
      </c>
      <c r="C3" s="2" t="s">
        <v>56</v>
      </c>
      <c r="D3" s="2" t="s">
        <v>57</v>
      </c>
      <c r="E3" s="2" t="s">
        <v>58</v>
      </c>
    </row>
    <row r="4" spans="1:8" x14ac:dyDescent="0.2">
      <c r="A4" s="2" t="s">
        <v>60</v>
      </c>
      <c r="B4" s="4">
        <v>54</v>
      </c>
      <c r="C4" s="4">
        <v>17</v>
      </c>
      <c r="D4" s="4">
        <v>23</v>
      </c>
      <c r="E4" s="4">
        <v>30</v>
      </c>
      <c r="H4" s="18"/>
    </row>
    <row r="5" spans="1:8" x14ac:dyDescent="0.2">
      <c r="A5" s="2" t="s">
        <v>59</v>
      </c>
      <c r="B5" s="4">
        <v>24</v>
      </c>
      <c r="C5" s="4">
        <v>18</v>
      </c>
      <c r="D5" s="4">
        <v>19</v>
      </c>
      <c r="E5" s="4">
        <v>31</v>
      </c>
    </row>
    <row r="8" spans="1:8" x14ac:dyDescent="0.2">
      <c r="B8" s="4" t="s">
        <v>55</v>
      </c>
      <c r="C8" s="4" t="s">
        <v>56</v>
      </c>
      <c r="D8" s="4" t="s">
        <v>57</v>
      </c>
      <c r="E8" s="4" t="s">
        <v>58</v>
      </c>
      <c r="F8" s="1" t="s">
        <v>68</v>
      </c>
      <c r="G8" s="45" t="s">
        <v>41</v>
      </c>
    </row>
    <row r="9" spans="1:8" x14ac:dyDescent="0.2">
      <c r="A9" s="2" t="s">
        <v>60</v>
      </c>
      <c r="B9" s="9">
        <v>0</v>
      </c>
      <c r="C9" s="9">
        <v>10</v>
      </c>
      <c r="D9" s="9">
        <v>1</v>
      </c>
      <c r="E9" s="9">
        <v>5</v>
      </c>
      <c r="F9" s="4">
        <f>SUM(B9:E9)</f>
        <v>16</v>
      </c>
      <c r="G9" s="4">
        <v>16</v>
      </c>
    </row>
    <row r="10" spans="1:8" x14ac:dyDescent="0.2">
      <c r="A10" s="2" t="s">
        <v>61</v>
      </c>
      <c r="B10" s="9">
        <v>9</v>
      </c>
      <c r="C10" s="9">
        <v>0</v>
      </c>
      <c r="D10" s="9">
        <v>9</v>
      </c>
      <c r="E10" s="9">
        <v>0</v>
      </c>
      <c r="F10" s="4">
        <f>SUM(B10:E10)</f>
        <v>18</v>
      </c>
      <c r="G10" s="4">
        <v>18</v>
      </c>
    </row>
    <row r="11" spans="1:8" x14ac:dyDescent="0.2">
      <c r="A11" s="2" t="s">
        <v>67</v>
      </c>
      <c r="B11" s="4">
        <v>5</v>
      </c>
      <c r="C11" s="4">
        <v>5</v>
      </c>
      <c r="D11" s="4">
        <v>5</v>
      </c>
      <c r="E11" s="4">
        <v>5</v>
      </c>
    </row>
    <row r="12" spans="1:8" x14ac:dyDescent="0.2">
      <c r="A12" s="2" t="s">
        <v>66</v>
      </c>
      <c r="B12" s="4">
        <v>10</v>
      </c>
      <c r="C12" s="4">
        <v>10</v>
      </c>
      <c r="D12" s="4">
        <v>10</v>
      </c>
      <c r="E12" s="4">
        <v>10</v>
      </c>
    </row>
    <row r="13" spans="1:8" x14ac:dyDescent="0.2">
      <c r="A13" s="45" t="s">
        <v>62</v>
      </c>
      <c r="B13" s="4">
        <f>SUM($B$9:$B$10)</f>
        <v>9</v>
      </c>
      <c r="C13" s="4">
        <f>SUM($C$9:$C$10)</f>
        <v>10</v>
      </c>
      <c r="D13" s="4">
        <f>SUM($D$9,$D$10)</f>
        <v>10</v>
      </c>
      <c r="E13" s="4">
        <f>SUM($E$9:$E$10)</f>
        <v>5</v>
      </c>
    </row>
    <row r="15" spans="1:8" ht="16" thickBot="1" x14ac:dyDescent="0.25">
      <c r="B15" s="1" t="s">
        <v>65</v>
      </c>
    </row>
    <row r="16" spans="1:8" ht="16" thickBot="1" x14ac:dyDescent="0.25">
      <c r="B16" s="44">
        <f>SUMPRODUCT(B9:E10,$B$4:$E$5)</f>
        <v>730</v>
      </c>
    </row>
  </sheetData>
  <mergeCells count="1">
    <mergeCell ref="E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92A18-82FB-F84E-AFFF-B0BEC699EDC9}">
  <dimension ref="A1:K20"/>
  <sheetViews>
    <sheetView zoomScale="125" workbookViewId="0">
      <selection activeCell="G21" sqref="G21"/>
    </sheetView>
  </sheetViews>
  <sheetFormatPr baseColWidth="10" defaultRowHeight="15" x14ac:dyDescent="0.2"/>
  <cols>
    <col min="1" max="1" width="13.33203125" bestFit="1" customWidth="1"/>
    <col min="9" max="9" width="20.1640625" customWidth="1"/>
    <col min="10" max="10" width="13.83203125" customWidth="1"/>
  </cols>
  <sheetData>
    <row r="1" spans="1:11" x14ac:dyDescent="0.2">
      <c r="E1" s="55" t="s">
        <v>85</v>
      </c>
      <c r="F1" s="55"/>
      <c r="G1" s="55"/>
    </row>
    <row r="3" spans="1:11" x14ac:dyDescent="0.2">
      <c r="A3" s="4" t="s">
        <v>69</v>
      </c>
      <c r="B3" s="4" t="s">
        <v>70</v>
      </c>
      <c r="C3" s="4" t="s">
        <v>71</v>
      </c>
      <c r="D3" s="4" t="s">
        <v>72</v>
      </c>
      <c r="E3" s="4" t="s">
        <v>73</v>
      </c>
      <c r="F3" s="4" t="s">
        <v>74</v>
      </c>
      <c r="G3" s="4" t="s">
        <v>75</v>
      </c>
      <c r="H3" s="4" t="s">
        <v>76</v>
      </c>
      <c r="I3" s="20"/>
      <c r="J3" s="20"/>
      <c r="K3" s="20"/>
    </row>
    <row r="4" spans="1:11" x14ac:dyDescent="0.2">
      <c r="A4" s="4" t="s">
        <v>77</v>
      </c>
      <c r="B4" s="4">
        <v>2.5</v>
      </c>
      <c r="C4" s="4">
        <v>2.75</v>
      </c>
      <c r="D4" s="4">
        <v>1.75</v>
      </c>
      <c r="E4" s="4">
        <v>2</v>
      </c>
      <c r="F4" s="4">
        <v>2.1</v>
      </c>
      <c r="G4" s="4">
        <v>1.8</v>
      </c>
      <c r="H4" s="4">
        <v>1.65</v>
      </c>
      <c r="I4" s="47"/>
      <c r="J4" s="47"/>
      <c r="K4" s="20"/>
    </row>
    <row r="5" spans="1:11" x14ac:dyDescent="0.2">
      <c r="A5" s="4" t="s">
        <v>79</v>
      </c>
      <c r="B5" s="4">
        <v>1.85</v>
      </c>
      <c r="C5" s="4">
        <v>1.9</v>
      </c>
      <c r="D5" s="4">
        <v>1.5</v>
      </c>
      <c r="E5" s="4">
        <v>1.6</v>
      </c>
      <c r="F5" s="4">
        <v>1</v>
      </c>
      <c r="G5" s="4">
        <v>1.9</v>
      </c>
      <c r="H5" s="4">
        <v>1.85</v>
      </c>
      <c r="I5" s="47"/>
      <c r="J5" s="47"/>
      <c r="K5" s="20"/>
    </row>
    <row r="6" spans="1:11" x14ac:dyDescent="0.2">
      <c r="A6" s="4" t="s">
        <v>80</v>
      </c>
      <c r="B6" s="4">
        <v>2.2999999999999998</v>
      </c>
      <c r="C6" s="4">
        <v>2.25</v>
      </c>
      <c r="D6" s="4">
        <v>1.85</v>
      </c>
      <c r="E6" s="4">
        <v>1.25</v>
      </c>
      <c r="F6" s="4">
        <v>1.5</v>
      </c>
      <c r="G6" s="4">
        <v>2.25</v>
      </c>
      <c r="H6" s="4">
        <v>2</v>
      </c>
      <c r="I6" s="47"/>
      <c r="J6" s="47"/>
      <c r="K6" s="20"/>
    </row>
    <row r="7" spans="1:11" x14ac:dyDescent="0.2">
      <c r="A7" s="4" t="s">
        <v>81</v>
      </c>
      <c r="B7" s="4">
        <v>1.9</v>
      </c>
      <c r="C7" s="4">
        <v>0.9</v>
      </c>
      <c r="D7" s="4">
        <v>1.6</v>
      </c>
      <c r="E7" s="4">
        <v>1.75</v>
      </c>
      <c r="F7" s="4">
        <v>2</v>
      </c>
      <c r="G7" s="4">
        <v>2.5</v>
      </c>
      <c r="H7" s="4">
        <v>2.65</v>
      </c>
      <c r="I7" s="47"/>
      <c r="J7" s="47"/>
      <c r="K7" s="20"/>
    </row>
    <row r="8" spans="1:11" x14ac:dyDescent="0.2">
      <c r="A8" s="4" t="s">
        <v>15</v>
      </c>
      <c r="B8" s="4">
        <v>8500</v>
      </c>
      <c r="C8" s="4">
        <v>14500</v>
      </c>
      <c r="D8" s="4">
        <v>13500</v>
      </c>
      <c r="E8" s="4">
        <v>12600</v>
      </c>
      <c r="F8" s="4">
        <v>18000</v>
      </c>
      <c r="G8" s="4">
        <v>15000</v>
      </c>
      <c r="H8" s="4">
        <v>9000</v>
      </c>
      <c r="I8" s="47"/>
      <c r="J8" s="47"/>
      <c r="K8" s="20"/>
    </row>
    <row r="9" spans="1:11" x14ac:dyDescent="0.2">
      <c r="I9" s="20"/>
      <c r="J9" s="20"/>
      <c r="K9" s="20"/>
    </row>
    <row r="10" spans="1:11" x14ac:dyDescent="0.2">
      <c r="A10" s="52" t="s">
        <v>69</v>
      </c>
      <c r="B10" s="4" t="s">
        <v>70</v>
      </c>
      <c r="C10" s="4" t="s">
        <v>71</v>
      </c>
      <c r="D10" s="4" t="s">
        <v>72</v>
      </c>
      <c r="E10" s="4" t="s">
        <v>73</v>
      </c>
      <c r="F10" s="4" t="s">
        <v>74</v>
      </c>
      <c r="G10" s="4" t="s">
        <v>75</v>
      </c>
      <c r="H10" s="46" t="s">
        <v>76</v>
      </c>
      <c r="I10" s="48" t="s">
        <v>24</v>
      </c>
      <c r="J10" s="48" t="s">
        <v>84</v>
      </c>
      <c r="K10" s="48" t="s">
        <v>14</v>
      </c>
    </row>
    <row r="11" spans="1:11" x14ac:dyDescent="0.2">
      <c r="A11" s="4" t="s">
        <v>77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12000</v>
      </c>
      <c r="H11" s="9">
        <v>6000</v>
      </c>
      <c r="I11" s="4">
        <f>SUM(B11:H11)</f>
        <v>18000</v>
      </c>
      <c r="J11" s="4">
        <v>35.5</v>
      </c>
      <c r="K11" s="4">
        <v>18000</v>
      </c>
    </row>
    <row r="12" spans="1:11" x14ac:dyDescent="0.2">
      <c r="A12" s="4" t="s">
        <v>79</v>
      </c>
      <c r="B12" s="9">
        <v>0</v>
      </c>
      <c r="C12" s="9">
        <v>0</v>
      </c>
      <c r="D12" s="9">
        <v>600</v>
      </c>
      <c r="E12" s="9">
        <v>0</v>
      </c>
      <c r="F12" s="9">
        <v>14400</v>
      </c>
      <c r="G12" s="9">
        <v>0</v>
      </c>
      <c r="H12" s="9">
        <v>0</v>
      </c>
      <c r="I12" s="4">
        <f>SUM(B12:H12)</f>
        <v>15000</v>
      </c>
      <c r="J12" s="4">
        <v>37.5</v>
      </c>
      <c r="K12" s="4">
        <v>15000</v>
      </c>
    </row>
    <row r="13" spans="1:11" x14ac:dyDescent="0.2">
      <c r="A13" s="4" t="s">
        <v>80</v>
      </c>
      <c r="B13" s="9">
        <v>0</v>
      </c>
      <c r="C13" s="9">
        <v>0</v>
      </c>
      <c r="D13" s="9">
        <v>8600</v>
      </c>
      <c r="E13" s="9">
        <v>10080</v>
      </c>
      <c r="F13" s="9">
        <v>0</v>
      </c>
      <c r="G13" s="9">
        <v>0</v>
      </c>
      <c r="H13" s="9">
        <v>1200</v>
      </c>
      <c r="I13" s="4">
        <f t="shared" ref="I13:I14" si="0">SUM(B13:H13)</f>
        <v>19880</v>
      </c>
      <c r="J13" s="4">
        <v>39</v>
      </c>
      <c r="K13" s="4">
        <v>25000</v>
      </c>
    </row>
    <row r="14" spans="1:11" x14ac:dyDescent="0.2">
      <c r="A14" s="4" t="s">
        <v>81</v>
      </c>
      <c r="B14" s="9">
        <v>6800</v>
      </c>
      <c r="C14" s="9">
        <v>11600</v>
      </c>
      <c r="D14" s="9">
        <v>1600</v>
      </c>
      <c r="E14" s="9">
        <v>0</v>
      </c>
      <c r="F14" s="9">
        <v>0</v>
      </c>
      <c r="G14" s="9">
        <v>0</v>
      </c>
      <c r="H14" s="9">
        <v>0</v>
      </c>
      <c r="I14" s="4">
        <f t="shared" si="0"/>
        <v>20000</v>
      </c>
      <c r="J14" s="4">
        <v>36.25</v>
      </c>
      <c r="K14" s="4">
        <v>20000</v>
      </c>
    </row>
    <row r="15" spans="1:11" x14ac:dyDescent="0.2">
      <c r="A15" s="4" t="s">
        <v>24</v>
      </c>
      <c r="B15" s="4">
        <f>SUM(B11:B14)</f>
        <v>6800</v>
      </c>
      <c r="C15" s="4">
        <f t="shared" ref="C15:H15" si="1">SUM(C11:C14)</f>
        <v>11600</v>
      </c>
      <c r="D15" s="4">
        <f t="shared" si="1"/>
        <v>10800</v>
      </c>
      <c r="E15" s="4">
        <f t="shared" si="1"/>
        <v>10080</v>
      </c>
      <c r="F15" s="4">
        <f t="shared" si="1"/>
        <v>14400</v>
      </c>
      <c r="G15" s="4">
        <f t="shared" si="1"/>
        <v>12000</v>
      </c>
      <c r="H15" s="4">
        <f t="shared" si="1"/>
        <v>7200</v>
      </c>
    </row>
    <row r="16" spans="1:11" x14ac:dyDescent="0.2">
      <c r="A16" s="4" t="s">
        <v>15</v>
      </c>
      <c r="B16" s="4">
        <v>8500</v>
      </c>
      <c r="C16" s="4">
        <v>14500</v>
      </c>
      <c r="D16" s="4">
        <v>13500</v>
      </c>
      <c r="E16" s="4">
        <v>12600</v>
      </c>
      <c r="F16" s="4">
        <v>18000</v>
      </c>
      <c r="G16" s="4">
        <v>15000</v>
      </c>
      <c r="H16" s="4">
        <v>9000</v>
      </c>
    </row>
    <row r="17" spans="1:10" ht="16" thickBot="1" x14ac:dyDescent="0.25">
      <c r="A17" s="4" t="s">
        <v>86</v>
      </c>
      <c r="B17" s="4">
        <f>0.8*B16</f>
        <v>6800</v>
      </c>
      <c r="C17" s="4">
        <f t="shared" ref="C17:H17" si="2">0.8*C16</f>
        <v>11600</v>
      </c>
      <c r="D17" s="4">
        <f t="shared" si="2"/>
        <v>10800</v>
      </c>
      <c r="E17" s="4">
        <f t="shared" si="2"/>
        <v>10080</v>
      </c>
      <c r="F17" s="4">
        <f t="shared" si="2"/>
        <v>14400</v>
      </c>
      <c r="G17" s="4">
        <f t="shared" si="2"/>
        <v>12000</v>
      </c>
      <c r="H17" s="4">
        <f t="shared" si="2"/>
        <v>7200</v>
      </c>
    </row>
    <row r="18" spans="1:10" x14ac:dyDescent="0.2">
      <c r="I18" s="1" t="s">
        <v>78</v>
      </c>
      <c r="J18" s="49">
        <f>SUMPRODUCT($I$11:$I$14,$J$11:$J$14)</f>
        <v>2701820</v>
      </c>
    </row>
    <row r="19" spans="1:10" x14ac:dyDescent="0.2">
      <c r="I19" s="1" t="s">
        <v>82</v>
      </c>
      <c r="J19" s="50">
        <f>SUMPRODUCT($B$11:$H$14,$B$4:$H$7)</f>
        <v>103630</v>
      </c>
    </row>
    <row r="20" spans="1:10" ht="16" thickBot="1" x14ac:dyDescent="0.25">
      <c r="I20" s="1" t="s">
        <v>83</v>
      </c>
      <c r="J20" s="51">
        <f>J18+J19</f>
        <v>2805450</v>
      </c>
    </row>
  </sheetData>
  <mergeCells count="1">
    <mergeCell ref="E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HW #13</vt:lpstr>
      <vt:lpstr>HW #14</vt:lpstr>
      <vt:lpstr>HW #19</vt:lpstr>
      <vt:lpstr>HW #22</vt:lpstr>
      <vt:lpstr>HW #23</vt:lpstr>
      <vt:lpstr>HW #35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2020-02-24T11:15:18Z</dcterms:created>
  <dcterms:modified xsi:type="dcterms:W3CDTF">2020-03-12T04:02:40Z</dcterms:modified>
</cp:coreProperties>
</file>