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13_ncr:1_{8531C651-5260-44A5-A901-8FACA81886B2}" xr6:coauthVersionLast="40" xr6:coauthVersionMax="40" xr10:uidLastSave="{00000000-0000-0000-0000-000000000000}"/>
  <bookViews>
    <workbookView xWindow="0" yWindow="0" windowWidth="28770" windowHeight="11910" activeTab="1" xr2:uid="{00000000-000D-0000-FFFF-FFFF00000000}"/>
  </bookViews>
  <sheets>
    <sheet name="Sheet1" sheetId="1" r:id="rId1"/>
    <sheet name="Power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1" l="1"/>
  <c r="Q9" i="1"/>
  <c r="C46" i="1"/>
  <c r="Q7" i="1"/>
  <c r="Q10" i="1" l="1"/>
  <c r="J10" i="1" l="1"/>
  <c r="J11" i="1"/>
  <c r="J15" i="1"/>
  <c r="J17" i="1"/>
  <c r="J9" i="1"/>
  <c r="J24" i="1"/>
  <c r="J31" i="1"/>
  <c r="J33" i="1"/>
  <c r="J34" i="1"/>
  <c r="B5" i="2"/>
  <c r="Q8" i="1" l="1"/>
  <c r="J44" i="1"/>
  <c r="Q11" i="1" s="1"/>
</calcChain>
</file>

<file path=xl/sharedStrings.xml><?xml version="1.0" encoding="utf-8"?>
<sst xmlns="http://schemas.openxmlformats.org/spreadsheetml/2006/main" count="249" uniqueCount="172">
  <si>
    <t>Item #</t>
  </si>
  <si>
    <t>Manufacturer</t>
  </si>
  <si>
    <t>Type</t>
  </si>
  <si>
    <t>U1</t>
  </si>
  <si>
    <t>SMD</t>
  </si>
  <si>
    <t>U3</t>
  </si>
  <si>
    <t>0805</t>
  </si>
  <si>
    <t>U5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</si>
  <si>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  <phoneticPr fontId="1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</si>
  <si>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</t>
    </r>
    <phoneticPr fontId="1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</si>
  <si>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Ref Des</t>
    </r>
    <phoneticPr fontId="1" type="noConversion"/>
  </si>
  <si>
    <t>Description / Value</t>
    <phoneticPr fontId="1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</si>
  <si>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Package</t>
    </r>
    <phoneticPr fontId="1" type="noConversion"/>
  </si>
  <si>
    <t>Your Instructions / Notes</t>
    <phoneticPr fontId="1" type="noConversion"/>
  </si>
  <si>
    <t>DNP= Do not populate</t>
    <phoneticPr fontId="1" type="noConversion"/>
  </si>
  <si>
    <t>* Must filled</t>
    <phoneticPr fontId="1" type="noConversion"/>
  </si>
  <si>
    <t>xxxx xxxx xxxxx xxPCS BOM  (Sample Bill of Materials)</t>
    <phoneticPr fontId="1" type="noConversion"/>
  </si>
  <si>
    <t>BT1</t>
  </si>
  <si>
    <t>BR-1225A</t>
  </si>
  <si>
    <t>DNP</t>
  </si>
  <si>
    <t>BZ1</t>
  </si>
  <si>
    <t>CUI</t>
  </si>
  <si>
    <t>CMT-5023S-SMT-TR</t>
  </si>
  <si>
    <t>SMD Piezio Buzzer</t>
  </si>
  <si>
    <t>CAP CER 1UF 25V X7R 0805</t>
  </si>
  <si>
    <t>CL21B105KAFNNNE</t>
  </si>
  <si>
    <t>Samsung</t>
  </si>
  <si>
    <t>CL21C220JB61PNC</t>
  </si>
  <si>
    <t>CAP CER 22PF 50V C0G,NP0 0805</t>
  </si>
  <si>
    <t>CL31B106MOHNNNE</t>
  </si>
  <si>
    <t>CAP CER 10UF 16V X7R 1206</t>
  </si>
  <si>
    <t>C8</t>
  </si>
  <si>
    <t>Yageo</t>
  </si>
  <si>
    <t>CC0805KRX7R9BB103</t>
  </si>
  <si>
    <t>CAP CER 10000PF 50V X7R 0805</t>
  </si>
  <si>
    <t>C15</t>
  </si>
  <si>
    <t>CC0805KRX7R9BB682</t>
  </si>
  <si>
    <t>CAP CER 6800PF 50V X7R 0805</t>
  </si>
  <si>
    <t>C16</t>
  </si>
  <si>
    <t>AVX Corperation</t>
  </si>
  <si>
    <t>08053C124KAT2A</t>
  </si>
  <si>
    <t>CAP CER 0.12UF 25V X7R 0805</t>
  </si>
  <si>
    <t>C14,C17</t>
  </si>
  <si>
    <t>CL21B104MBCNNNC</t>
  </si>
  <si>
    <t>CAP CER 0.1UF 50V X7R 0805</t>
  </si>
  <si>
    <t>D1</t>
  </si>
  <si>
    <t>ON Semiconductor</t>
  </si>
  <si>
    <t>MBR120ESFT1G</t>
  </si>
  <si>
    <t>DIODE SCHOTTKY 20V 1A SOD123L</t>
  </si>
  <si>
    <t>SOD-123L</t>
  </si>
  <si>
    <t>D3,D4,D5,D6</t>
  </si>
  <si>
    <t>Stanley Electric Co</t>
  </si>
  <si>
    <t>PG1101W-TR</t>
  </si>
  <si>
    <t>LED GREEN CLEAR 3216 SMD</t>
  </si>
  <si>
    <t>1206</t>
  </si>
  <si>
    <t>J1</t>
  </si>
  <si>
    <t>EDAC Inc</t>
  </si>
  <si>
    <t>690-005-299-043</t>
  </si>
  <si>
    <t>CONN RCPT USB2.0 MINI B SMD R/A</t>
  </si>
  <si>
    <t>8 POS SMD</t>
  </si>
  <si>
    <t>3 POS SMD</t>
  </si>
  <si>
    <t>J2</t>
  </si>
  <si>
    <t>--</t>
  </si>
  <si>
    <t>XT 60 Connector</t>
  </si>
  <si>
    <t>2 POS TH</t>
  </si>
  <si>
    <t>Panasonic - BSG</t>
  </si>
  <si>
    <t>BR-1225A/HBN</t>
  </si>
  <si>
    <t>BATTERY LITHIUM 3V COIN 12.5MM</t>
  </si>
  <si>
    <t>J3</t>
  </si>
  <si>
    <t>J4</t>
  </si>
  <si>
    <t>J5</t>
  </si>
  <si>
    <t>2.54mm Pitch Male Header 1x4</t>
  </si>
  <si>
    <t>2.54mm Pitch Male Header 1x2</t>
  </si>
  <si>
    <t>4 POS TH</t>
  </si>
  <si>
    <t>J6</t>
  </si>
  <si>
    <t>Wurth Electronics Inc.</t>
  </si>
  <si>
    <t>CONN MICRO SD CARD HINGED TYPE</t>
  </si>
  <si>
    <t>12 POS SMD</t>
  </si>
  <si>
    <t>J7,J12</t>
  </si>
  <si>
    <t>Molex, LLC</t>
  </si>
  <si>
    <t>CONN SMA RCPT STR 50 OHM PCB</t>
  </si>
  <si>
    <t>5 POS TH</t>
  </si>
  <si>
    <t>J8</t>
  </si>
  <si>
    <t>J9</t>
  </si>
  <si>
    <t>J10</t>
  </si>
  <si>
    <t>J11</t>
  </si>
  <si>
    <t>2.54mm Pitch Male Header 2x3</t>
  </si>
  <si>
    <t>2.54mm Pitch Male Header 2x2</t>
  </si>
  <si>
    <t>2.54mm Pitch Male Header 1x3</t>
  </si>
  <si>
    <t>6 POS TH</t>
  </si>
  <si>
    <t>3 POS TH</t>
  </si>
  <si>
    <t>R1</t>
  </si>
  <si>
    <t>Stackpole Electronics Inc.</t>
  </si>
  <si>
    <t>RNCP0805FTD10R0</t>
  </si>
  <si>
    <t>RES 10 OHM 1% 1/4W 0805</t>
  </si>
  <si>
    <t>R2,R3</t>
  </si>
  <si>
    <t>RC0805FR-072K2L</t>
  </si>
  <si>
    <t>RES SMD 2.2K OHM 1% 1/8W 0805</t>
  </si>
  <si>
    <t>RMCF0805JT330R</t>
  </si>
  <si>
    <t>R4</t>
  </si>
  <si>
    <t>RES 330 OHM 5% 1/8W 0805</t>
  </si>
  <si>
    <t>R7,R8,R10,R11,R12</t>
  </si>
  <si>
    <t>RMCF0805FT10K0</t>
  </si>
  <si>
    <t>RES 10K OHM 1% 1/8W 0805</t>
  </si>
  <si>
    <t>R13,R19,R20,R21</t>
  </si>
  <si>
    <t>RC0805FR-071KL</t>
  </si>
  <si>
    <t>RES SMD 1K OHM 1% 1/8W 0805</t>
  </si>
  <si>
    <t>SOT-223-3</t>
  </si>
  <si>
    <t>Name</t>
  </si>
  <si>
    <t>GPS</t>
  </si>
  <si>
    <t>MCU</t>
  </si>
  <si>
    <t>mA</t>
  </si>
  <si>
    <t>LoRa</t>
  </si>
  <si>
    <t>Ma</t>
  </si>
  <si>
    <t>Max Power</t>
  </si>
  <si>
    <t>LT1117CST-3.3#TRPBF</t>
  </si>
  <si>
    <t>Linear Technology</t>
  </si>
  <si>
    <t>IC REG LIN 3.3V 800MA SOT223-3</t>
  </si>
  <si>
    <t>U2</t>
  </si>
  <si>
    <t>ATSAMD21G18A-AUT</t>
  </si>
  <si>
    <t>IC MCU 32BIT 256KB FLASH 48TQFP</t>
  </si>
  <si>
    <t>48-TQFP (7x7)</t>
  </si>
  <si>
    <t>Microchip Technology</t>
  </si>
  <si>
    <t>MCP1825ST-3302E/DB</t>
  </si>
  <si>
    <t>IC REG LIN 3.3V 500MA SOT223-3</t>
  </si>
  <si>
    <t>U4</t>
  </si>
  <si>
    <t>MAX-M8W-0</t>
  </si>
  <si>
    <t>U-Blox America Inc.</t>
  </si>
  <si>
    <t>IC RECEIVER GPS/GNSS 18LCC</t>
  </si>
  <si>
    <t>18 POS SMD</t>
  </si>
  <si>
    <t>$18 after qty 10</t>
  </si>
  <si>
    <t>Maxim Integrated</t>
  </si>
  <si>
    <t>DS3231S#T&amp;R</t>
  </si>
  <si>
    <t>IC RTC CLK/CALENDAR I2C 16-SOIC</t>
  </si>
  <si>
    <t>16-SOIC</t>
  </si>
  <si>
    <t>U6</t>
  </si>
  <si>
    <t>MPL3115A2</t>
  </si>
  <si>
    <t>NXP USA Inc.</t>
  </si>
  <si>
    <t>IC ALTIMETER I2C VERSION 8LGA</t>
  </si>
  <si>
    <t>8-LGA (3x5)</t>
  </si>
  <si>
    <t>U7</t>
  </si>
  <si>
    <t>Bosch Sensortec</t>
  </si>
  <si>
    <t>BNO055</t>
  </si>
  <si>
    <t>IMU ACCEL/GYRO/MAG I2C 28LGA</t>
  </si>
  <si>
    <t>28-LGA (5.2x3.8)</t>
  </si>
  <si>
    <t>U8</t>
  </si>
  <si>
    <t>U9</t>
  </si>
  <si>
    <t>RFM95W-915S2</t>
  </si>
  <si>
    <t>RF Solutions</t>
  </si>
  <si>
    <t>LORA TRX MODULE +20DBM/-139DBM 3</t>
  </si>
  <si>
    <t>16 POS SMD</t>
  </si>
  <si>
    <t>ECS Inc.</t>
  </si>
  <si>
    <t>ECS-.327-12.5-17X-TR</t>
  </si>
  <si>
    <t>CRYSTAL 32.7680KHZ 12.5PF SMD</t>
  </si>
  <si>
    <t>4-SOJ 5.50mm pitch</t>
  </si>
  <si>
    <t>C2,C3,C18,C19</t>
  </si>
  <si>
    <t>Price</t>
  </si>
  <si>
    <t>Cost Option Number</t>
  </si>
  <si>
    <t>Cost</t>
  </si>
  <si>
    <t>Description</t>
  </si>
  <si>
    <t>Everything Installed on every board</t>
  </si>
  <si>
    <t>All passives installed on every board, manually all other components installed on just one board</t>
  </si>
  <si>
    <t>All passives installed on every board, nothing else installed</t>
  </si>
  <si>
    <t>Manually install everything ourselves on just one board</t>
  </si>
  <si>
    <t>Cost of PCB</t>
  </si>
  <si>
    <t>All passives and microcontrollers and sensors installed. LoRa and GPS components installed on one</t>
  </si>
  <si>
    <t>C1,C5,C7,C9,C10,C13</t>
  </si>
  <si>
    <t>C4,C6,C11,C12,C20,C21</t>
  </si>
  <si>
    <t>J13,J14</t>
  </si>
  <si>
    <t>2.54mm Pitch Male Header 1x1</t>
  </si>
  <si>
    <t>1 POS TH</t>
  </si>
  <si>
    <t>Danny's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</si>
</sst>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  <font>
      <sz val="11"/>
      <color rgb="FFC00000"/>
      <name val="Arial"/>
      <family val="2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4" fontId="8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2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7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/>
    <xf numFmtId="0" fontId="9" fillId="0" borderId="1" xfId="2" applyBorder="1" applyAlignment="1">
      <alignment horizontal="left"/>
    </xf>
    <xf numFmtId="0" fontId="10" fillId="0" borderId="1" xfId="0" applyFont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0" fontId="9" fillId="4" borderId="1" xfId="2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4" borderId="1" xfId="0" applyFont="1" applyFill="1" applyBorder="1" applyAlignment="1"/>
    <xf numFmtId="0" fontId="4" fillId="2" borderId="1" xfId="0" quotePrefix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0" fontId="9" fillId="2" borderId="1" xfId="2" applyFill="1" applyBorder="1" applyAlignment="1">
      <alignment horizontal="left"/>
    </xf>
    <xf numFmtId="44" fontId="4" fillId="0" borderId="0" xfId="1" applyFont="1" applyAlignment="1">
      <alignment vertical="center"/>
    </xf>
    <xf numFmtId="44" fontId="4" fillId="0" borderId="0" xfId="0" applyNumberFormat="1" applyFont="1">
      <alignment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1" xfId="0" applyFont="1" applyFill="1" applyBorder="1" applyAlignment="1"/>
    <xf numFmtId="12" fontId="9" fillId="2" borderId="1" xfId="2" applyNumberFormat="1" applyFill="1" applyBorder="1" applyAlignment="1">
      <alignment horizontal="left"/>
    </xf>
    <xf numFmtId="44" fontId="4" fillId="2" borderId="0" xfId="1" applyFont="1" applyFill="1" applyAlignment="1">
      <alignment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112059</xdr:colOff>
      <xdr:row>1</xdr:row>
      <xdr:rowOff>36980</xdr:rowOff>
    </xdr:from>
    <xdr:to>
      <xdr:col>1</xdr:col>
      <xdr:colOff>835959</xdr:colOff>
      <xdr:row>2</xdr:row>
      <xdr:rowOff>168649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059" y="216274"/>
          <a:ext cx="1407459" cy="3781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hort/p737n9" TargetMode="External"/><Relationship Id="rId13" Type="http://schemas.openxmlformats.org/officeDocument/2006/relationships/hyperlink" Target="https://www.digikey.com/short/p73tqd" TargetMode="External"/><Relationship Id="rId18" Type="http://schemas.openxmlformats.org/officeDocument/2006/relationships/hyperlink" Target="https://www.digikey.com/short/p73t43" TargetMode="External"/><Relationship Id="rId26" Type="http://schemas.openxmlformats.org/officeDocument/2006/relationships/hyperlink" Target="https://www.digikey.com/short/p73q71" TargetMode="External"/><Relationship Id="rId3" Type="http://schemas.openxmlformats.org/officeDocument/2006/relationships/hyperlink" Target="https://www.digikey.com/short/p737r7" TargetMode="External"/><Relationship Id="rId21" Type="http://schemas.openxmlformats.org/officeDocument/2006/relationships/hyperlink" Target="https://www.digikey.com/short/p73318" TargetMode="External"/><Relationship Id="rId7" Type="http://schemas.openxmlformats.org/officeDocument/2006/relationships/hyperlink" Target="https://www.digikey.com/short/p737wh" TargetMode="External"/><Relationship Id="rId12" Type="http://schemas.openxmlformats.org/officeDocument/2006/relationships/hyperlink" Target="https://www.digikey.com/short/p7371z" TargetMode="External"/><Relationship Id="rId17" Type="http://schemas.openxmlformats.org/officeDocument/2006/relationships/hyperlink" Target="https://www.digikey.com/short/p73tzj" TargetMode="External"/><Relationship Id="rId25" Type="http://schemas.openxmlformats.org/officeDocument/2006/relationships/hyperlink" Target="https://www.digikey.com/short/p73q7r" TargetMode="External"/><Relationship Id="rId2" Type="http://schemas.openxmlformats.org/officeDocument/2006/relationships/hyperlink" Target="https://www.digikey.com/short/p73790" TargetMode="External"/><Relationship Id="rId16" Type="http://schemas.openxmlformats.org/officeDocument/2006/relationships/hyperlink" Target="https://www.digikey.com/short/p73tp1" TargetMode="External"/><Relationship Id="rId20" Type="http://schemas.openxmlformats.org/officeDocument/2006/relationships/hyperlink" Target="https://www.digikey.com/short/p733vw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short/p7379m" TargetMode="External"/><Relationship Id="rId6" Type="http://schemas.openxmlformats.org/officeDocument/2006/relationships/hyperlink" Target="https://www.digikey.com/short/p7372b" TargetMode="External"/><Relationship Id="rId11" Type="http://schemas.openxmlformats.org/officeDocument/2006/relationships/hyperlink" Target="https://www.digikey.com/short/p7371j" TargetMode="External"/><Relationship Id="rId24" Type="http://schemas.openxmlformats.org/officeDocument/2006/relationships/hyperlink" Target="https://www.digikey.com/short/p73q73" TargetMode="External"/><Relationship Id="rId5" Type="http://schemas.openxmlformats.org/officeDocument/2006/relationships/hyperlink" Target="https://www.digikey.com/short/p737fn" TargetMode="External"/><Relationship Id="rId15" Type="http://schemas.openxmlformats.org/officeDocument/2006/relationships/hyperlink" Target="https://www.digikey.com/short/p73tpf" TargetMode="External"/><Relationship Id="rId23" Type="http://schemas.openxmlformats.org/officeDocument/2006/relationships/hyperlink" Target="https://www.digikey.com/short/p73qc5" TargetMode="External"/><Relationship Id="rId28" Type="http://schemas.openxmlformats.org/officeDocument/2006/relationships/hyperlink" Target="https://www.digikey.com/short/p73q3c" TargetMode="External"/><Relationship Id="rId10" Type="http://schemas.openxmlformats.org/officeDocument/2006/relationships/hyperlink" Target="https://www.digikey.com/short/p7370h" TargetMode="External"/><Relationship Id="rId19" Type="http://schemas.openxmlformats.org/officeDocument/2006/relationships/hyperlink" Target="https://www.digikey.com/short/p73t42" TargetMode="External"/><Relationship Id="rId4" Type="http://schemas.openxmlformats.org/officeDocument/2006/relationships/hyperlink" Target="https://www.digikey.com/short/p737fc" TargetMode="External"/><Relationship Id="rId9" Type="http://schemas.openxmlformats.org/officeDocument/2006/relationships/hyperlink" Target="https://www.digikey.com/short/p737dv" TargetMode="External"/><Relationship Id="rId14" Type="http://schemas.openxmlformats.org/officeDocument/2006/relationships/hyperlink" Target="https://www.digikey.com/short/p73t84" TargetMode="External"/><Relationship Id="rId22" Type="http://schemas.openxmlformats.org/officeDocument/2006/relationships/hyperlink" Target="https://www.digikey.com/short/p73qc3" TargetMode="External"/><Relationship Id="rId27" Type="http://schemas.openxmlformats.org/officeDocument/2006/relationships/hyperlink" Target="https://www.digikey.com/short/p73qtb" TargetMode="External"/><Relationship Id="rId30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3"/>
  <sheetViews>
    <sheetView zoomScale="85" zoomScaleNormal="85" workbookViewId="0">
      <selection activeCell="P36" sqref="P36"/>
    </sheetView>
  </sheetViews>
  <sheetFormatPr defaultColWidth="9" defaultRowHeight="14.25"/>
  <cols>
    <col min="1" max="1" width="9" style="6"/>
    <col min="2" max="2" width="26.85546875" style="6" bestFit="1" customWidth="1"/>
    <col min="3" max="3" width="9" style="6"/>
    <col min="4" max="4" width="25.5703125" style="6" bestFit="1" customWidth="1"/>
    <col min="5" max="5" width="21.28515625" style="6" bestFit="1" customWidth="1"/>
    <col min="6" max="6" width="41.5703125" style="6" customWidth="1"/>
    <col min="7" max="7" width="15.28515625" style="6" bestFit="1" customWidth="1"/>
    <col min="8" max="8" width="13.5703125" style="6" customWidth="1"/>
    <col min="9" max="9" width="35.5703125" style="6" customWidth="1"/>
    <col min="10" max="10" width="10" style="6" bestFit="1" customWidth="1"/>
    <col min="11" max="14" width="9" style="6"/>
    <col min="15" max="15" width="9" style="6" customWidth="1"/>
    <col min="16" max="16" width="20.28515625" style="6" bestFit="1" customWidth="1"/>
    <col min="17" max="17" width="10" style="6" customWidth="1"/>
    <col min="18" max="18" width="98.140625" style="6" bestFit="1" customWidth="1"/>
    <col min="19" max="16384" width="9" style="6"/>
  </cols>
  <sheetData>
    <row r="2" spans="1:18" ht="19.5" customHeight="1">
      <c r="A2" s="29"/>
      <c r="B2" s="29"/>
      <c r="D2" s="28" t="s">
        <v>16</v>
      </c>
      <c r="E2" s="28"/>
      <c r="F2" s="28"/>
    </row>
    <row r="3" spans="1:18" ht="18.75" customHeight="1">
      <c r="A3" s="29"/>
      <c r="B3" s="29"/>
      <c r="D3" s="28"/>
      <c r="E3" s="28"/>
      <c r="F3" s="28"/>
    </row>
    <row r="4" spans="1:18">
      <c r="D4" s="28"/>
      <c r="E4" s="28"/>
      <c r="F4" s="28"/>
    </row>
    <row r="6" spans="1:18" ht="28.5" customHeight="1">
      <c r="A6" s="12" t="s">
        <v>0</v>
      </c>
      <c r="B6" s="12" t="s">
        <v>10</v>
      </c>
      <c r="C6" s="12" t="s">
        <v>8</v>
      </c>
      <c r="D6" s="12" t="s">
        <v>1</v>
      </c>
      <c r="E6" s="12" t="s">
        <v>9</v>
      </c>
      <c r="F6" s="12" t="s">
        <v>11</v>
      </c>
      <c r="G6" s="12" t="s">
        <v>12</v>
      </c>
      <c r="H6" s="12" t="s">
        <v>2</v>
      </c>
      <c r="I6" s="12" t="s">
        <v>13</v>
      </c>
      <c r="J6" s="12" t="s">
        <v>156</v>
      </c>
      <c r="P6" s="12" t="s">
        <v>157</v>
      </c>
      <c r="Q6" s="12" t="s">
        <v>158</v>
      </c>
      <c r="R6" s="12" t="s">
        <v>159</v>
      </c>
    </row>
    <row r="7" spans="1:18" ht="15">
      <c r="A7" s="9">
        <v>1</v>
      </c>
      <c r="B7" s="10" t="s">
        <v>17</v>
      </c>
      <c r="C7" s="9">
        <v>1</v>
      </c>
      <c r="D7" s="10" t="s">
        <v>65</v>
      </c>
      <c r="E7" s="25" t="s">
        <v>66</v>
      </c>
      <c r="F7" s="3" t="s">
        <v>67</v>
      </c>
      <c r="G7" s="3" t="s">
        <v>18</v>
      </c>
      <c r="H7" s="24" t="s">
        <v>19</v>
      </c>
      <c r="I7" s="24"/>
      <c r="J7" s="26">
        <v>2.0099999999999998</v>
      </c>
      <c r="P7" s="6">
        <v>1</v>
      </c>
      <c r="Q7" s="26">
        <f>5*SUM(J7:J43)+77+J48</f>
        <v>595.85000000000014</v>
      </c>
      <c r="R7" s="6" t="s">
        <v>160</v>
      </c>
    </row>
    <row r="8" spans="1:18" ht="15">
      <c r="A8" s="9">
        <v>2</v>
      </c>
      <c r="B8" s="10" t="s">
        <v>20</v>
      </c>
      <c r="C8" s="9">
        <v>1</v>
      </c>
      <c r="D8" s="10" t="s">
        <v>21</v>
      </c>
      <c r="E8" s="25" t="s">
        <v>22</v>
      </c>
      <c r="F8" s="3" t="s">
        <v>23</v>
      </c>
      <c r="G8" s="3" t="s">
        <v>60</v>
      </c>
      <c r="H8" s="24" t="s">
        <v>19</v>
      </c>
      <c r="I8" s="30"/>
      <c r="J8" s="26">
        <v>3.52</v>
      </c>
      <c r="P8" s="6">
        <v>2</v>
      </c>
      <c r="Q8" s="27">
        <f>5*(SUM(J8:J18)+SUM(J30:J34))+SUM(J23:J24)+SUM(J35:J43)+J7+77+J48</f>
        <v>240.69</v>
      </c>
      <c r="R8" s="6" t="s">
        <v>161</v>
      </c>
    </row>
    <row r="9" spans="1:18" ht="15">
      <c r="A9" s="7">
        <v>3</v>
      </c>
      <c r="B9" s="8" t="s">
        <v>166</v>
      </c>
      <c r="C9" s="7">
        <v>7</v>
      </c>
      <c r="D9" s="8" t="s">
        <v>26</v>
      </c>
      <c r="E9" s="16" t="s">
        <v>25</v>
      </c>
      <c r="F9" s="1" t="s">
        <v>24</v>
      </c>
      <c r="G9" s="1">
        <v>805</v>
      </c>
      <c r="H9" s="2" t="s">
        <v>4</v>
      </c>
      <c r="I9" s="2"/>
      <c r="J9" s="26">
        <f>0.11*7</f>
        <v>0.77</v>
      </c>
      <c r="P9" s="6">
        <v>3</v>
      </c>
      <c r="Q9" s="27">
        <f>5*(SUM(J9:J19)+SUM(J31:J35))+77+J48</f>
        <v>156.75</v>
      </c>
      <c r="R9" s="6" t="s">
        <v>162</v>
      </c>
    </row>
    <row r="10" spans="1:18" ht="15">
      <c r="A10" s="7">
        <v>4</v>
      </c>
      <c r="B10" s="8" t="s">
        <v>155</v>
      </c>
      <c r="C10" s="7">
        <v>4</v>
      </c>
      <c r="D10" s="8" t="s">
        <v>26</v>
      </c>
      <c r="E10" s="16" t="s">
        <v>27</v>
      </c>
      <c r="F10" s="1" t="s">
        <v>28</v>
      </c>
      <c r="G10" s="1">
        <v>805</v>
      </c>
      <c r="H10" s="2" t="s">
        <v>4</v>
      </c>
      <c r="I10" s="2"/>
      <c r="J10" s="26">
        <f>0.21*4</f>
        <v>0.84</v>
      </c>
      <c r="P10" s="6">
        <v>4</v>
      </c>
      <c r="Q10" s="27">
        <f>5*SUM(J9:J18,J23,J30:J37)+SUM(J39:J41,J43)+J38+J42+J24+J8+77+J48</f>
        <v>270.76</v>
      </c>
      <c r="R10" s="6" t="s">
        <v>165</v>
      </c>
    </row>
    <row r="11" spans="1:18" ht="15">
      <c r="A11" s="7">
        <v>5</v>
      </c>
      <c r="B11" s="8" t="s">
        <v>167</v>
      </c>
      <c r="C11" s="7">
        <v>5</v>
      </c>
      <c r="D11" s="8" t="s">
        <v>26</v>
      </c>
      <c r="E11" s="16" t="s">
        <v>29</v>
      </c>
      <c r="F11" s="1" t="s">
        <v>30</v>
      </c>
      <c r="G11" s="1">
        <v>1206</v>
      </c>
      <c r="H11" s="2" t="s">
        <v>4</v>
      </c>
      <c r="I11" s="2"/>
      <c r="J11" s="26">
        <f>0.26*5</f>
        <v>1.3</v>
      </c>
      <c r="P11" s="6">
        <v>5</v>
      </c>
      <c r="Q11" s="27">
        <f>35+J44</f>
        <v>135.37</v>
      </c>
      <c r="R11" s="6" t="s">
        <v>163</v>
      </c>
    </row>
    <row r="12" spans="1:18" ht="15">
      <c r="A12" s="7">
        <v>6</v>
      </c>
      <c r="B12" s="8" t="s">
        <v>31</v>
      </c>
      <c r="C12" s="7">
        <v>1</v>
      </c>
      <c r="D12" s="8" t="s">
        <v>32</v>
      </c>
      <c r="E12" s="16" t="s">
        <v>33</v>
      </c>
      <c r="F12" s="1" t="s">
        <v>34</v>
      </c>
      <c r="G12" s="4" t="s">
        <v>6</v>
      </c>
      <c r="H12" s="2" t="s">
        <v>4</v>
      </c>
      <c r="I12" s="2"/>
      <c r="J12" s="26">
        <v>0.11</v>
      </c>
      <c r="P12" s="6">
        <v>6</v>
      </c>
      <c r="Q12" s="27">
        <f>5*(SUM(J9:J18)+SUM(J30:J34)+J36+J37+J43)+J48+77</f>
        <v>159.05000000000001</v>
      </c>
      <c r="R12" s="6" t="s">
        <v>171</v>
      </c>
    </row>
    <row r="13" spans="1:18" ht="15">
      <c r="A13" s="7">
        <v>7</v>
      </c>
      <c r="B13" s="8" t="s">
        <v>35</v>
      </c>
      <c r="C13" s="7">
        <v>1</v>
      </c>
      <c r="D13" s="8" t="s">
        <v>32</v>
      </c>
      <c r="E13" s="16" t="s">
        <v>36</v>
      </c>
      <c r="F13" s="1" t="s">
        <v>37</v>
      </c>
      <c r="G13" s="4" t="s">
        <v>6</v>
      </c>
      <c r="H13" s="2" t="s">
        <v>4</v>
      </c>
      <c r="I13" s="2"/>
      <c r="J13" s="26">
        <v>0.13</v>
      </c>
    </row>
    <row r="14" spans="1:18" ht="15">
      <c r="A14" s="7">
        <v>8</v>
      </c>
      <c r="B14" s="8" t="s">
        <v>38</v>
      </c>
      <c r="C14" s="7">
        <v>1</v>
      </c>
      <c r="D14" s="8" t="s">
        <v>39</v>
      </c>
      <c r="E14" s="16" t="s">
        <v>40</v>
      </c>
      <c r="F14" s="17" t="s">
        <v>41</v>
      </c>
      <c r="G14" s="4" t="s">
        <v>6</v>
      </c>
      <c r="H14" s="2" t="s">
        <v>4</v>
      </c>
      <c r="I14" s="2"/>
      <c r="J14" s="26">
        <v>0.36</v>
      </c>
    </row>
    <row r="15" spans="1:18" ht="15">
      <c r="A15" s="7">
        <v>9</v>
      </c>
      <c r="B15" s="8" t="s">
        <v>42</v>
      </c>
      <c r="C15" s="7">
        <v>2</v>
      </c>
      <c r="D15" s="8" t="s">
        <v>26</v>
      </c>
      <c r="E15" s="16" t="s">
        <v>43</v>
      </c>
      <c r="F15" s="17" t="s">
        <v>44</v>
      </c>
      <c r="G15" s="4" t="s">
        <v>6</v>
      </c>
      <c r="H15" s="2" t="s">
        <v>4</v>
      </c>
      <c r="I15" s="2"/>
      <c r="J15" s="26">
        <f>2*0.1</f>
        <v>0.2</v>
      </c>
    </row>
    <row r="16" spans="1:18" ht="15">
      <c r="A16" s="13">
        <v>10</v>
      </c>
      <c r="B16" s="14" t="s">
        <v>45</v>
      </c>
      <c r="C16" s="13">
        <v>1</v>
      </c>
      <c r="D16" s="14" t="s">
        <v>46</v>
      </c>
      <c r="E16" s="19" t="s">
        <v>47</v>
      </c>
      <c r="F16" s="20" t="s">
        <v>48</v>
      </c>
      <c r="G16" s="18" t="s">
        <v>49</v>
      </c>
      <c r="H16" s="21" t="s">
        <v>4</v>
      </c>
      <c r="I16" s="15"/>
      <c r="J16" s="26">
        <v>0.44</v>
      </c>
    </row>
    <row r="17" spans="1:10" ht="15">
      <c r="A17" s="7">
        <v>11</v>
      </c>
      <c r="B17" s="8" t="s">
        <v>50</v>
      </c>
      <c r="C17" s="7">
        <v>4</v>
      </c>
      <c r="D17" s="8" t="s">
        <v>51</v>
      </c>
      <c r="E17" s="16" t="s">
        <v>52</v>
      </c>
      <c r="F17" s="17" t="s">
        <v>53</v>
      </c>
      <c r="G17" s="4" t="s">
        <v>54</v>
      </c>
      <c r="H17" s="2" t="s">
        <v>4</v>
      </c>
      <c r="I17" s="2"/>
      <c r="J17" s="26">
        <f>4*0.49</f>
        <v>1.96</v>
      </c>
    </row>
    <row r="18" spans="1:10" ht="15">
      <c r="A18" s="7">
        <v>12</v>
      </c>
      <c r="B18" s="8" t="s">
        <v>55</v>
      </c>
      <c r="C18" s="7">
        <v>1</v>
      </c>
      <c r="D18" s="8" t="s">
        <v>56</v>
      </c>
      <c r="E18" s="16" t="s">
        <v>57</v>
      </c>
      <c r="F18" s="1" t="s">
        <v>58</v>
      </c>
      <c r="G18" s="4" t="s">
        <v>59</v>
      </c>
      <c r="H18" s="2" t="s">
        <v>4</v>
      </c>
      <c r="I18" s="2"/>
      <c r="J18" s="26">
        <v>0.65</v>
      </c>
    </row>
    <row r="19" spans="1:10">
      <c r="A19" s="9">
        <v>13</v>
      </c>
      <c r="B19" s="10" t="s">
        <v>61</v>
      </c>
      <c r="C19" s="9">
        <v>1</v>
      </c>
      <c r="D19" s="22" t="s">
        <v>62</v>
      </c>
      <c r="E19" s="22" t="s">
        <v>62</v>
      </c>
      <c r="F19" s="23" t="s">
        <v>63</v>
      </c>
      <c r="G19" s="5" t="s">
        <v>64</v>
      </c>
      <c r="H19" s="24" t="s">
        <v>19</v>
      </c>
      <c r="I19" s="24"/>
      <c r="J19" s="26"/>
    </row>
    <row r="20" spans="1:10">
      <c r="A20" s="9">
        <v>14</v>
      </c>
      <c r="B20" s="10" t="s">
        <v>68</v>
      </c>
      <c r="C20" s="9">
        <v>1</v>
      </c>
      <c r="D20" s="22" t="s">
        <v>62</v>
      </c>
      <c r="E20" s="22" t="s">
        <v>62</v>
      </c>
      <c r="F20" s="23" t="s">
        <v>71</v>
      </c>
      <c r="G20" s="5" t="s">
        <v>73</v>
      </c>
      <c r="H20" s="24" t="s">
        <v>19</v>
      </c>
      <c r="I20" s="24"/>
      <c r="J20" s="26"/>
    </row>
    <row r="21" spans="1:10">
      <c r="A21" s="9">
        <v>15</v>
      </c>
      <c r="B21" s="10" t="s">
        <v>69</v>
      </c>
      <c r="C21" s="9">
        <v>1</v>
      </c>
      <c r="D21" s="22" t="s">
        <v>62</v>
      </c>
      <c r="E21" s="22" t="s">
        <v>62</v>
      </c>
      <c r="F21" s="23" t="s">
        <v>72</v>
      </c>
      <c r="G21" s="5" t="s">
        <v>64</v>
      </c>
      <c r="H21" s="24" t="s">
        <v>19</v>
      </c>
      <c r="I21" s="24"/>
      <c r="J21" s="26"/>
    </row>
    <row r="22" spans="1:10">
      <c r="A22" s="9">
        <v>16</v>
      </c>
      <c r="B22" s="10" t="s">
        <v>70</v>
      </c>
      <c r="C22" s="9">
        <v>1</v>
      </c>
      <c r="D22" s="22" t="s">
        <v>62</v>
      </c>
      <c r="E22" s="22" t="s">
        <v>62</v>
      </c>
      <c r="F22" s="23" t="s">
        <v>71</v>
      </c>
      <c r="G22" s="5" t="s">
        <v>73</v>
      </c>
      <c r="H22" s="24" t="s">
        <v>19</v>
      </c>
      <c r="I22" s="24"/>
      <c r="J22" s="26"/>
    </row>
    <row r="23" spans="1:10" ht="15">
      <c r="A23" s="9">
        <v>17</v>
      </c>
      <c r="B23" s="10" t="s">
        <v>74</v>
      </c>
      <c r="C23" s="9">
        <v>1</v>
      </c>
      <c r="D23" s="10" t="s">
        <v>75</v>
      </c>
      <c r="E23" s="31">
        <v>693072010801</v>
      </c>
      <c r="F23" s="3" t="s">
        <v>76</v>
      </c>
      <c r="G23" s="5" t="s">
        <v>77</v>
      </c>
      <c r="H23" s="24" t="s">
        <v>19</v>
      </c>
      <c r="I23" s="24"/>
      <c r="J23" s="26">
        <v>3.2</v>
      </c>
    </row>
    <row r="24" spans="1:10" ht="15">
      <c r="A24" s="9">
        <v>18</v>
      </c>
      <c r="B24" s="10" t="s">
        <v>78</v>
      </c>
      <c r="C24" s="9">
        <v>2</v>
      </c>
      <c r="D24" s="10" t="s">
        <v>79</v>
      </c>
      <c r="E24" s="25">
        <v>733910070</v>
      </c>
      <c r="F24" s="3" t="s">
        <v>80</v>
      </c>
      <c r="G24" s="5" t="s">
        <v>81</v>
      </c>
      <c r="H24" s="24" t="s">
        <v>19</v>
      </c>
      <c r="I24" s="24"/>
      <c r="J24" s="26">
        <f>2.84*2</f>
        <v>5.68</v>
      </c>
    </row>
    <row r="25" spans="1:10">
      <c r="A25" s="9">
        <v>19</v>
      </c>
      <c r="B25" s="10" t="s">
        <v>82</v>
      </c>
      <c r="C25" s="9">
        <v>1</v>
      </c>
      <c r="D25" s="22" t="s">
        <v>62</v>
      </c>
      <c r="E25" s="22" t="s">
        <v>62</v>
      </c>
      <c r="F25" s="23" t="s">
        <v>86</v>
      </c>
      <c r="G25" s="5" t="s">
        <v>89</v>
      </c>
      <c r="H25" s="24" t="s">
        <v>19</v>
      </c>
      <c r="I25" s="24"/>
      <c r="J25" s="26"/>
    </row>
    <row r="26" spans="1:10">
      <c r="A26" s="9">
        <v>20</v>
      </c>
      <c r="B26" s="10" t="s">
        <v>83</v>
      </c>
      <c r="C26" s="9">
        <v>1</v>
      </c>
      <c r="D26" s="22" t="s">
        <v>62</v>
      </c>
      <c r="E26" s="22" t="s">
        <v>62</v>
      </c>
      <c r="F26" s="23" t="s">
        <v>87</v>
      </c>
      <c r="G26" s="5" t="s">
        <v>73</v>
      </c>
      <c r="H26" s="24" t="s">
        <v>19</v>
      </c>
      <c r="I26" s="24"/>
      <c r="J26" s="26"/>
    </row>
    <row r="27" spans="1:10">
      <c r="A27" s="9">
        <v>21</v>
      </c>
      <c r="B27" s="10" t="s">
        <v>84</v>
      </c>
      <c r="C27" s="9">
        <v>1</v>
      </c>
      <c r="D27" s="22" t="s">
        <v>62</v>
      </c>
      <c r="E27" s="22" t="s">
        <v>62</v>
      </c>
      <c r="F27" s="23" t="s">
        <v>88</v>
      </c>
      <c r="G27" s="5" t="s">
        <v>90</v>
      </c>
      <c r="H27" s="24" t="s">
        <v>19</v>
      </c>
      <c r="I27" s="24"/>
      <c r="J27" s="26"/>
    </row>
    <row r="28" spans="1:10">
      <c r="A28" s="9">
        <v>22</v>
      </c>
      <c r="B28" s="10" t="s">
        <v>85</v>
      </c>
      <c r="C28" s="9">
        <v>1</v>
      </c>
      <c r="D28" s="22" t="s">
        <v>62</v>
      </c>
      <c r="E28" s="22" t="s">
        <v>62</v>
      </c>
      <c r="F28" s="23" t="s">
        <v>88</v>
      </c>
      <c r="G28" s="5" t="s">
        <v>90</v>
      </c>
      <c r="H28" s="24" t="s">
        <v>19</v>
      </c>
      <c r="I28" s="24"/>
      <c r="J28" s="26"/>
    </row>
    <row r="29" spans="1:10">
      <c r="A29" s="9">
        <v>23</v>
      </c>
      <c r="B29" s="10" t="s">
        <v>168</v>
      </c>
      <c r="C29" s="9">
        <v>2</v>
      </c>
      <c r="D29" s="22" t="s">
        <v>62</v>
      </c>
      <c r="E29" s="22" t="s">
        <v>62</v>
      </c>
      <c r="F29" s="23" t="s">
        <v>169</v>
      </c>
      <c r="G29" s="5" t="s">
        <v>170</v>
      </c>
      <c r="H29" s="24" t="s">
        <v>19</v>
      </c>
      <c r="I29" s="24"/>
      <c r="J29" s="26"/>
    </row>
    <row r="30" spans="1:10" ht="15">
      <c r="A30" s="7">
        <v>24</v>
      </c>
      <c r="B30" s="8" t="s">
        <v>91</v>
      </c>
      <c r="C30" s="7">
        <v>1</v>
      </c>
      <c r="D30" s="8" t="s">
        <v>92</v>
      </c>
      <c r="E30" s="16" t="s">
        <v>93</v>
      </c>
      <c r="F30" s="1" t="s">
        <v>94</v>
      </c>
      <c r="G30" s="4" t="s">
        <v>6</v>
      </c>
      <c r="H30" s="2" t="s">
        <v>4</v>
      </c>
      <c r="I30" s="2"/>
      <c r="J30" s="26">
        <v>0.1</v>
      </c>
    </row>
    <row r="31" spans="1:10" ht="15">
      <c r="A31" s="7">
        <v>25</v>
      </c>
      <c r="B31" s="8" t="s">
        <v>95</v>
      </c>
      <c r="C31" s="7">
        <v>2</v>
      </c>
      <c r="D31" s="8" t="s">
        <v>32</v>
      </c>
      <c r="E31" s="16" t="s">
        <v>96</v>
      </c>
      <c r="F31" s="1" t="s">
        <v>97</v>
      </c>
      <c r="G31" s="4" t="s">
        <v>6</v>
      </c>
      <c r="H31" s="2" t="s">
        <v>4</v>
      </c>
      <c r="I31" s="2"/>
      <c r="J31" s="26">
        <f>2*0.1</f>
        <v>0.2</v>
      </c>
    </row>
    <row r="32" spans="1:10" ht="15">
      <c r="A32" s="7">
        <v>26</v>
      </c>
      <c r="B32" s="8" t="s">
        <v>99</v>
      </c>
      <c r="C32" s="7">
        <v>1</v>
      </c>
      <c r="D32" s="8" t="s">
        <v>92</v>
      </c>
      <c r="E32" s="16" t="s">
        <v>98</v>
      </c>
      <c r="F32" s="1" t="s">
        <v>100</v>
      </c>
      <c r="G32" s="4" t="s">
        <v>6</v>
      </c>
      <c r="H32" s="2" t="s">
        <v>4</v>
      </c>
      <c r="I32" s="2"/>
      <c r="J32" s="26">
        <v>0.1</v>
      </c>
    </row>
    <row r="33" spans="1:11" ht="15">
      <c r="A33" s="7">
        <v>27</v>
      </c>
      <c r="B33" s="8" t="s">
        <v>101</v>
      </c>
      <c r="C33" s="7">
        <v>5</v>
      </c>
      <c r="D33" s="8" t="s">
        <v>92</v>
      </c>
      <c r="E33" s="16" t="s">
        <v>102</v>
      </c>
      <c r="F33" s="1" t="s">
        <v>103</v>
      </c>
      <c r="G33" s="4" t="s">
        <v>6</v>
      </c>
      <c r="H33" s="2" t="s">
        <v>4</v>
      </c>
      <c r="I33" s="2"/>
      <c r="J33" s="26">
        <f>5*0.1</f>
        <v>0.5</v>
      </c>
    </row>
    <row r="34" spans="1:11" ht="15">
      <c r="A34" s="7">
        <v>28</v>
      </c>
      <c r="B34" s="8" t="s">
        <v>104</v>
      </c>
      <c r="C34" s="7">
        <v>4</v>
      </c>
      <c r="D34" s="8" t="s">
        <v>32</v>
      </c>
      <c r="E34" s="16" t="s">
        <v>105</v>
      </c>
      <c r="F34" s="1" t="s">
        <v>106</v>
      </c>
      <c r="G34" s="4" t="s">
        <v>6</v>
      </c>
      <c r="H34" s="2" t="s">
        <v>4</v>
      </c>
      <c r="I34" s="2"/>
      <c r="J34" s="26">
        <f>4*0.1</f>
        <v>0.4</v>
      </c>
    </row>
    <row r="35" spans="1:11" ht="15">
      <c r="A35" s="9">
        <v>29</v>
      </c>
      <c r="B35" s="10" t="s">
        <v>3</v>
      </c>
      <c r="C35" s="9">
        <v>1</v>
      </c>
      <c r="D35" s="10" t="s">
        <v>116</v>
      </c>
      <c r="E35" s="25" t="s">
        <v>115</v>
      </c>
      <c r="F35" s="3" t="s">
        <v>117</v>
      </c>
      <c r="G35" s="5" t="s">
        <v>107</v>
      </c>
      <c r="H35" s="24" t="s">
        <v>19</v>
      </c>
      <c r="I35" s="24"/>
      <c r="J35" s="32">
        <v>4.59</v>
      </c>
    </row>
    <row r="36" spans="1:11" ht="15">
      <c r="A36" s="7">
        <v>30</v>
      </c>
      <c r="B36" s="8" t="s">
        <v>118</v>
      </c>
      <c r="C36" s="7">
        <v>1</v>
      </c>
      <c r="D36" s="8" t="s">
        <v>122</v>
      </c>
      <c r="E36" s="16" t="s">
        <v>119</v>
      </c>
      <c r="F36" s="1" t="s">
        <v>120</v>
      </c>
      <c r="G36" s="4" t="s">
        <v>121</v>
      </c>
      <c r="H36" s="2" t="s">
        <v>4</v>
      </c>
      <c r="I36" s="2"/>
      <c r="J36" s="26">
        <v>3.22</v>
      </c>
    </row>
    <row r="37" spans="1:11" ht="15">
      <c r="A37" s="7">
        <v>31</v>
      </c>
      <c r="B37" s="8" t="s">
        <v>5</v>
      </c>
      <c r="C37" s="7">
        <v>1</v>
      </c>
      <c r="D37" s="8" t="s">
        <v>122</v>
      </c>
      <c r="E37" s="16" t="s">
        <v>123</v>
      </c>
      <c r="F37" s="1" t="s">
        <v>124</v>
      </c>
      <c r="G37" s="4" t="s">
        <v>107</v>
      </c>
      <c r="H37" s="2" t="s">
        <v>4</v>
      </c>
      <c r="I37" s="2"/>
      <c r="J37" s="26">
        <v>0.53</v>
      </c>
    </row>
    <row r="38" spans="1:11" ht="15">
      <c r="A38" s="9">
        <v>32</v>
      </c>
      <c r="B38" s="10" t="s">
        <v>125</v>
      </c>
      <c r="C38" s="9">
        <v>1</v>
      </c>
      <c r="D38" s="10" t="s">
        <v>127</v>
      </c>
      <c r="E38" s="25" t="s">
        <v>126</v>
      </c>
      <c r="F38" s="3" t="s">
        <v>128</v>
      </c>
      <c r="G38" s="5" t="s">
        <v>129</v>
      </c>
      <c r="H38" s="24" t="s">
        <v>19</v>
      </c>
      <c r="I38" s="24"/>
      <c r="J38" s="26">
        <v>27</v>
      </c>
      <c r="K38" s="6" t="s">
        <v>130</v>
      </c>
    </row>
    <row r="39" spans="1:11" ht="15">
      <c r="A39" s="9">
        <v>33</v>
      </c>
      <c r="B39" s="10" t="s">
        <v>7</v>
      </c>
      <c r="C39" s="9">
        <v>1</v>
      </c>
      <c r="D39" s="10" t="s">
        <v>131</v>
      </c>
      <c r="E39" s="25" t="s">
        <v>132</v>
      </c>
      <c r="F39" s="3" t="s">
        <v>133</v>
      </c>
      <c r="G39" s="5" t="s">
        <v>134</v>
      </c>
      <c r="H39" s="24" t="s">
        <v>19</v>
      </c>
      <c r="I39" s="24"/>
      <c r="J39" s="26">
        <v>8.68</v>
      </c>
    </row>
    <row r="40" spans="1:11" ht="15">
      <c r="A40" s="9">
        <v>34</v>
      </c>
      <c r="B40" s="10" t="s">
        <v>135</v>
      </c>
      <c r="C40" s="9">
        <v>1</v>
      </c>
      <c r="D40" s="10" t="s">
        <v>137</v>
      </c>
      <c r="E40" s="25" t="s">
        <v>136</v>
      </c>
      <c r="F40" s="3" t="s">
        <v>138</v>
      </c>
      <c r="G40" s="5" t="s">
        <v>139</v>
      </c>
      <c r="H40" s="24" t="s">
        <v>19</v>
      </c>
      <c r="I40" s="24"/>
      <c r="J40" s="26">
        <v>5.8</v>
      </c>
    </row>
    <row r="41" spans="1:11" ht="15">
      <c r="A41" s="9">
        <v>35</v>
      </c>
      <c r="B41" s="10" t="s">
        <v>140</v>
      </c>
      <c r="C41" s="9">
        <v>1</v>
      </c>
      <c r="D41" s="10" t="s">
        <v>141</v>
      </c>
      <c r="E41" s="25" t="s">
        <v>142</v>
      </c>
      <c r="F41" s="3" t="s">
        <v>143</v>
      </c>
      <c r="G41" s="5" t="s">
        <v>144</v>
      </c>
      <c r="H41" s="24" t="s">
        <v>19</v>
      </c>
      <c r="I41" s="24"/>
      <c r="J41" s="26">
        <v>12.07</v>
      </c>
    </row>
    <row r="42" spans="1:11" ht="15">
      <c r="A42" s="9">
        <v>36</v>
      </c>
      <c r="B42" s="10" t="s">
        <v>145</v>
      </c>
      <c r="C42" s="9">
        <v>1</v>
      </c>
      <c r="D42" s="10" t="s">
        <v>148</v>
      </c>
      <c r="E42" s="25" t="s">
        <v>147</v>
      </c>
      <c r="F42" s="3" t="s">
        <v>149</v>
      </c>
      <c r="G42" s="5" t="s">
        <v>150</v>
      </c>
      <c r="H42" s="24" t="s">
        <v>19</v>
      </c>
      <c r="I42" s="24"/>
      <c r="J42" s="26">
        <v>14.81</v>
      </c>
    </row>
    <row r="43" spans="1:11" ht="15">
      <c r="A43" s="7">
        <v>37</v>
      </c>
      <c r="B43" s="8" t="s">
        <v>146</v>
      </c>
      <c r="C43" s="7">
        <v>2</v>
      </c>
      <c r="D43" s="8" t="s">
        <v>151</v>
      </c>
      <c r="E43" s="16" t="s">
        <v>152</v>
      </c>
      <c r="F43" s="1" t="s">
        <v>153</v>
      </c>
      <c r="G43" s="4" t="s">
        <v>154</v>
      </c>
      <c r="H43" s="2" t="s">
        <v>4</v>
      </c>
      <c r="I43" s="2"/>
      <c r="J43" s="26">
        <v>1.2</v>
      </c>
    </row>
    <row r="44" spans="1:11" ht="15">
      <c r="A44"/>
      <c r="B44"/>
      <c r="C44"/>
      <c r="D44"/>
      <c r="E44"/>
      <c r="F44"/>
      <c r="G44"/>
      <c r="H44"/>
      <c r="I44"/>
      <c r="J44" s="27">
        <f>SUM(J7:J43)</f>
        <v>100.37000000000002</v>
      </c>
    </row>
    <row r="46" spans="1:11">
      <c r="C46" s="6">
        <f>SUM(C9:C18)+SUM(C30:C43)</f>
        <v>50</v>
      </c>
    </row>
    <row r="47" spans="1:11">
      <c r="B47" s="11" t="s">
        <v>14</v>
      </c>
    </row>
    <row r="48" spans="1:11">
      <c r="B48" s="11" t="s">
        <v>15</v>
      </c>
      <c r="I48" s="6" t="s">
        <v>164</v>
      </c>
      <c r="J48" s="6">
        <v>17</v>
      </c>
    </row>
    <row r="53" spans="9:9">
      <c r="I53" s="6">
        <v>0</v>
      </c>
    </row>
  </sheetData>
  <mergeCells count="2">
    <mergeCell ref="D2:F4"/>
    <mergeCell ref="A2:B3"/>
  </mergeCells>
  <phoneticPr fontId="1" type="noConversion"/>
  <hyperlinks>
    <hyperlink ref="E9" r:id="rId1" xr:uid="{4D399C73-40EF-492F-8241-6CCB49A33A2F}"/>
    <hyperlink ref="E10" r:id="rId2" xr:uid="{243B6A6A-DFB0-459A-A52A-A156E6BC499B}"/>
    <hyperlink ref="E11" r:id="rId3" xr:uid="{1045077F-EB46-46A2-9C27-08388A02D95F}"/>
    <hyperlink ref="E12" r:id="rId4" xr:uid="{DBF683DA-CA6D-418E-80E3-5830B48ACDA8}"/>
    <hyperlink ref="E13" r:id="rId5" xr:uid="{D84C5DAE-4927-4B4D-A09D-9991C55688D1}"/>
    <hyperlink ref="E14" r:id="rId6" xr:uid="{7271B5BC-FB52-43CD-B33B-073B09059296}"/>
    <hyperlink ref="E15" r:id="rId7" xr:uid="{3A981ECF-EB64-4633-95CC-E82843F22051}"/>
    <hyperlink ref="E16" r:id="rId8" xr:uid="{4C49FF95-9C67-452D-8630-CF4D45B07F4E}"/>
    <hyperlink ref="E17" r:id="rId9" xr:uid="{45956376-42A2-4207-AF6E-3822FD81F9BE}"/>
    <hyperlink ref="E18" r:id="rId10" xr:uid="{78247786-A8E2-4AFF-A1B6-82F9B641589E}"/>
    <hyperlink ref="E7" r:id="rId11" xr:uid="{E512DB24-C4BE-4AC0-8389-D61349115ADD}"/>
    <hyperlink ref="E8" r:id="rId12" xr:uid="{6529A621-F207-49DB-99B8-C08BAE8515A7}"/>
    <hyperlink ref="E23" r:id="rId13" display="https://www.digikey.com/short/p73tqd" xr:uid="{564B3E87-0F3F-45AE-A34C-17412A051311}"/>
    <hyperlink ref="E24" r:id="rId14" display="https://www.digikey.com/short/p73t84" xr:uid="{7F9A94E1-B343-4420-99EF-9F4771B40056}"/>
    <hyperlink ref="E30" r:id="rId15" xr:uid="{E8A05015-6CA8-4358-B972-0EC020408D4D}"/>
    <hyperlink ref="E31" r:id="rId16" xr:uid="{CDB791AF-5107-4137-A32C-48E6C6244269}"/>
    <hyperlink ref="E32" r:id="rId17" xr:uid="{0B075077-63D5-48E2-9FD5-23F1ACAAC877}"/>
    <hyperlink ref="E33" r:id="rId18" xr:uid="{053640CF-DB1E-45BF-929E-4A49BEAD77FC}"/>
    <hyperlink ref="E34" r:id="rId19" xr:uid="{9EB0C526-B4A1-4D20-8B90-476E88C2FF27}"/>
    <hyperlink ref="E35" r:id="rId20" xr:uid="{3A7E2E3E-3D7B-4E35-A306-06097C2A18C9}"/>
    <hyperlink ref="E36" r:id="rId21" xr:uid="{3ED74AEA-C7DF-450E-970B-BA9CE3EEA0DB}"/>
    <hyperlink ref="E37" r:id="rId22" xr:uid="{84237E79-86B8-431C-925A-404562310930}"/>
    <hyperlink ref="E38" r:id="rId23" xr:uid="{DFA205F5-756C-467E-9D9B-DE798CF28530}"/>
    <hyperlink ref="E39" r:id="rId24" xr:uid="{7C5E7F47-CB35-4129-A9BB-39343AA7B2A9}"/>
    <hyperlink ref="E40" r:id="rId25" xr:uid="{7016E381-20CD-49F2-B1CE-456A99CD1BFF}"/>
    <hyperlink ref="E41" r:id="rId26" xr:uid="{1000E841-7568-459D-AC9B-C3299732D613}"/>
    <hyperlink ref="E42" r:id="rId27" xr:uid="{3130731F-1FEB-4AF0-9DC9-F3AE77A0D77D}"/>
    <hyperlink ref="E43" r:id="rId28" xr:uid="{28CCE6B2-BB0B-4211-A5C4-745151968802}"/>
  </hyperlinks>
  <pageMargins left="0.7" right="0.7" top="0.75" bottom="0.75" header="0.3" footer="0.3"/>
  <pageSetup paperSize="9" orientation="portrait" horizontalDpi="200" verticalDpi="200" r:id="rId29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workbookViewId="0">
      <selection activeCell="H17" sqref="H17"/>
    </sheetView>
  </sheetViews>
  <sheetFormatPr defaultRowHeight="15"/>
  <cols>
    <col min="2" max="2" width="10.85546875" bestFit="1" customWidth="1"/>
  </cols>
  <sheetData>
    <row r="1" spans="1:3">
      <c r="A1" t="s">
        <v>108</v>
      </c>
      <c r="B1" t="s">
        <v>114</v>
      </c>
    </row>
    <row r="2" spans="1:3">
      <c r="A2" t="s">
        <v>109</v>
      </c>
      <c r="B2">
        <v>72</v>
      </c>
      <c r="C2" t="s">
        <v>111</v>
      </c>
    </row>
    <row r="3" spans="1:3">
      <c r="A3" t="s">
        <v>110</v>
      </c>
      <c r="B3">
        <v>50</v>
      </c>
      <c r="C3" t="s">
        <v>111</v>
      </c>
    </row>
    <row r="4" spans="1:3">
      <c r="A4" t="s">
        <v>112</v>
      </c>
      <c r="B4">
        <v>130</v>
      </c>
      <c r="C4" t="s">
        <v>113</v>
      </c>
    </row>
    <row r="5" spans="1:3">
      <c r="B5">
        <f>SUM(B2:B4)</f>
        <v>252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Power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2019-01-19T22:51:22Z</dcterms:modified>
</cp:coreProperties>
</file>