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961\Dropbox\LOOPHOLES\Submissions\Journal Submissions\AEJ Submission Files\Replication package\0_raw_data\DWT Revenue Data\"/>
    </mc:Choice>
  </mc:AlternateContent>
  <xr:revisionPtr revIDLastSave="0" documentId="13_ncr:1_{DCA72259-AAFC-495E-B7DB-276C33F8B53A}" xr6:coauthVersionLast="47" xr6:coauthVersionMax="47" xr10:uidLastSave="{00000000-0000-0000-0000-000000000000}"/>
  <bookViews>
    <workbookView xWindow="1950" yWindow="1950" windowWidth="21600" windowHeight="12525" xr2:uid="{3E30C8F8-42AD-4356-B1CA-59A01FE801A5}"/>
  </bookViews>
  <sheets>
    <sheet name="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C45" i="1"/>
  <c r="E45" i="1" s="1"/>
  <c r="C44" i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E2" i="1" l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<sst xmlns="http://schemas.openxmlformats.org/spreadsheetml/2006/main" count="49" uniqueCount="9">
  <si>
    <t>FIN</t>
  </si>
  <si>
    <t>NOR</t>
  </si>
  <si>
    <t>SWE</t>
  </si>
  <si>
    <t>DNK</t>
  </si>
  <si>
    <t>Net DWT</t>
  </si>
  <si>
    <t>Refund DWT</t>
  </si>
  <si>
    <t>Gross DWT</t>
  </si>
  <si>
    <t>Year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</si>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</sst>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51A4-A34E-448B-9F38-BB27823803D4}">
  <dimension ref="A1:E45"/>
  <sheetViews>
    <sheetView tabSelected="1" workbookViewId="0">
      <selection activeCell="A46" sqref="A46:XFD46"/>
    </sheetView>
  </sheetViews>
  <sheetFormatPr defaultRowHeight="12.75" x14ac:dyDescent="0.2"/>
  <cols>
    <col min="1" max="5" width="20.85546875" customWidth="1"/>
  </cols>
  <sheetData>
    <row r="1" spans="1:5" x14ac:dyDescent="0.2">
      <c r="A1" t="s">
        <v>8</v>
      </c>
      <c r="B1" t="s">
        <v>7</v>
      </c>
      <c r="C1" t="s">
        <v>6</v>
      </c>
      <c r="D1" t="s">
        <v>5</v>
      </c>
      <c r="E1" t="s">
        <v>4</v>
      </c>
    </row>
    <row r="2" spans="1:5" x14ac:dyDescent="0.2">
      <c r="A2" t="s">
        <v>3</v>
      </c>
      <c r="B2" s="1">
        <v>2010</v>
      </c>
      <c r="C2" s="3">
        <v>6364.96</v>
      </c>
      <c r="D2" s="3">
        <v>1502.4</v>
      </c>
      <c r="E2" s="2">
        <f t="shared" ref="E2:E45" si="0">C2-D2</f>
        <v>4862.5599999999995</v>
      </c>
    </row>
    <row r="3" spans="1:5" x14ac:dyDescent="0.2">
      <c r="A3" t="s">
        <v>3</v>
      </c>
      <c r="B3" s="1">
        <v>2011</v>
      </c>
      <c r="C3" s="3">
        <v>9654.2999999999993</v>
      </c>
      <c r="D3" s="3">
        <v>1756.2</v>
      </c>
      <c r="E3" s="2">
        <f t="shared" si="0"/>
        <v>7898.0999999999995</v>
      </c>
    </row>
    <row r="4" spans="1:5" x14ac:dyDescent="0.2">
      <c r="A4" t="s">
        <v>3</v>
      </c>
      <c r="B4" s="1">
        <v>2012</v>
      </c>
      <c r="C4" s="3">
        <v>8714</v>
      </c>
      <c r="D4" s="3">
        <v>2348.6</v>
      </c>
      <c r="E4" s="2">
        <f t="shared" si="0"/>
        <v>6365.4</v>
      </c>
    </row>
    <row r="5" spans="1:5" x14ac:dyDescent="0.2">
      <c r="A5" t="s">
        <v>3</v>
      </c>
      <c r="B5" s="1">
        <v>2013</v>
      </c>
      <c r="C5" s="3">
        <v>11694.5</v>
      </c>
      <c r="D5" s="3">
        <v>3870.3</v>
      </c>
      <c r="E5" s="2">
        <f t="shared" si="0"/>
        <v>7824.2</v>
      </c>
    </row>
    <row r="6" spans="1:5" x14ac:dyDescent="0.2">
      <c r="A6" t="s">
        <v>3</v>
      </c>
      <c r="B6" s="1">
        <v>2014</v>
      </c>
      <c r="C6" s="3">
        <v>13200.6</v>
      </c>
      <c r="D6" s="3">
        <v>7706.3</v>
      </c>
      <c r="E6" s="2">
        <f t="shared" si="0"/>
        <v>5494.3</v>
      </c>
    </row>
    <row r="7" spans="1:5" x14ac:dyDescent="0.2">
      <c r="A7" t="s">
        <v>3</v>
      </c>
      <c r="B7" s="1">
        <v>2015</v>
      </c>
      <c r="C7" s="3">
        <v>22182.1</v>
      </c>
      <c r="D7" s="3">
        <v>12575.3</v>
      </c>
      <c r="E7" s="2">
        <f t="shared" si="0"/>
        <v>9606.7999999999993</v>
      </c>
    </row>
    <row r="8" spans="1:5" x14ac:dyDescent="0.2">
      <c r="A8" t="s">
        <v>3</v>
      </c>
      <c r="B8" s="1">
        <v>2016</v>
      </c>
      <c r="C8" s="3">
        <v>21255.7</v>
      </c>
      <c r="D8" s="3">
        <v>4510.1000000000004</v>
      </c>
      <c r="E8" s="2">
        <f t="shared" si="0"/>
        <v>16745.599999999999</v>
      </c>
    </row>
    <row r="9" spans="1:5" x14ac:dyDescent="0.2">
      <c r="A9" t="s">
        <v>3</v>
      </c>
      <c r="B9" s="1">
        <v>2017</v>
      </c>
      <c r="C9" s="3">
        <v>21862.400000000001</v>
      </c>
      <c r="D9" s="3">
        <v>4465.49</v>
      </c>
      <c r="E9" s="2">
        <f t="shared" si="0"/>
        <v>17396.910000000003</v>
      </c>
    </row>
    <row r="10" spans="1:5" x14ac:dyDescent="0.2">
      <c r="A10" t="s">
        <v>3</v>
      </c>
      <c r="B10" s="1">
        <v>2018</v>
      </c>
      <c r="C10" s="3">
        <v>24590.799999999999</v>
      </c>
      <c r="D10" s="3">
        <v>4764.2</v>
      </c>
      <c r="E10" s="2">
        <f t="shared" si="0"/>
        <v>19826.599999999999</v>
      </c>
    </row>
    <row r="11" spans="1:5" x14ac:dyDescent="0.2">
      <c r="A11" t="s">
        <v>3</v>
      </c>
      <c r="B11" s="1">
        <v>2019</v>
      </c>
      <c r="C11" s="3">
        <v>23425.48</v>
      </c>
      <c r="D11" s="3">
        <v>4760.1000000000004</v>
      </c>
      <c r="E11" s="2">
        <f t="shared" si="0"/>
        <v>18665.379999999997</v>
      </c>
    </row>
    <row r="12" spans="1:5" x14ac:dyDescent="0.2">
      <c r="A12" t="s">
        <v>3</v>
      </c>
      <c r="B12" s="1">
        <v>2020</v>
      </c>
      <c r="C12" s="3">
        <v>20759</v>
      </c>
      <c r="D12" s="3">
        <v>6669.3</v>
      </c>
      <c r="E12" s="2">
        <f t="shared" si="0"/>
        <v>14089.7</v>
      </c>
    </row>
    <row r="13" spans="1:5" x14ac:dyDescent="0.2">
      <c r="A13" t="s">
        <v>2</v>
      </c>
      <c r="B13" s="1">
        <v>2010</v>
      </c>
      <c r="C13" s="3">
        <f>3559764255/1000000</f>
        <v>3559.764255</v>
      </c>
      <c r="D13" s="3">
        <f>551303004/1000000</f>
        <v>551.30300399999999</v>
      </c>
      <c r="E13" s="2">
        <f t="shared" si="0"/>
        <v>3008.4612510000002</v>
      </c>
    </row>
    <row r="14" spans="1:5" x14ac:dyDescent="0.2">
      <c r="A14" t="s">
        <v>2</v>
      </c>
      <c r="B14" s="1">
        <v>2011</v>
      </c>
      <c r="C14" s="3">
        <f>5241061649/1000000</f>
        <v>5241.0616490000002</v>
      </c>
      <c r="D14" s="3">
        <f>751626719/1000000</f>
        <v>751.62671899999998</v>
      </c>
      <c r="E14" s="2">
        <f t="shared" si="0"/>
        <v>4489.4349300000003</v>
      </c>
    </row>
    <row r="15" spans="1:5" x14ac:dyDescent="0.2">
      <c r="A15" t="s">
        <v>2</v>
      </c>
      <c r="B15" s="1">
        <v>2012</v>
      </c>
      <c r="C15" s="3">
        <f>5654865334.31/1000000</f>
        <v>5654.8653343100004</v>
      </c>
      <c r="D15" s="3">
        <f>1593497064.31/1000000</f>
        <v>1593.49706431</v>
      </c>
      <c r="E15" s="2">
        <f t="shared" si="0"/>
        <v>4061.3682700000004</v>
      </c>
    </row>
    <row r="16" spans="1:5" x14ac:dyDescent="0.2">
      <c r="A16" t="s">
        <v>2</v>
      </c>
      <c r="B16" s="1">
        <v>2013</v>
      </c>
      <c r="C16" s="3">
        <f>5857537570.85/1000000</f>
        <v>5857.5375708500005</v>
      </c>
      <c r="D16" s="3">
        <f>1921825702.85/1000000</f>
        <v>1921.82570285</v>
      </c>
      <c r="E16" s="2">
        <f t="shared" si="0"/>
        <v>3935.7118680000003</v>
      </c>
    </row>
    <row r="17" spans="1:5" x14ac:dyDescent="0.2">
      <c r="A17" t="s">
        <v>2</v>
      </c>
      <c r="B17" s="1">
        <v>2014</v>
      </c>
      <c r="C17" s="3">
        <f>5979425014.08/1000000</f>
        <v>5979.4250140799995</v>
      </c>
      <c r="D17" s="3">
        <f>1903934928.08/1000000</f>
        <v>1903.93492808</v>
      </c>
      <c r="E17" s="2">
        <f t="shared" si="0"/>
        <v>4075.4900859999998</v>
      </c>
    </row>
    <row r="18" spans="1:5" x14ac:dyDescent="0.2">
      <c r="A18" t="s">
        <v>2</v>
      </c>
      <c r="B18" s="1">
        <v>2015</v>
      </c>
      <c r="C18" s="3">
        <f>7319792452/1000000</f>
        <v>7319.7924519999997</v>
      </c>
      <c r="D18" s="3">
        <f>2578856700/1000000</f>
        <v>2578.8566999999998</v>
      </c>
      <c r="E18" s="2">
        <f t="shared" si="0"/>
        <v>4740.9357519999994</v>
      </c>
    </row>
    <row r="19" spans="1:5" x14ac:dyDescent="0.2">
      <c r="A19" t="s">
        <v>2</v>
      </c>
      <c r="B19" s="1">
        <v>2016</v>
      </c>
      <c r="C19" s="3">
        <f>7794811199.83/1000000</f>
        <v>7794.8111998300001</v>
      </c>
      <c r="D19" s="3">
        <f>2449092671.2/1000000</f>
        <v>2449.0926711999996</v>
      </c>
      <c r="E19" s="2">
        <f t="shared" si="0"/>
        <v>5345.7185286300009</v>
      </c>
    </row>
    <row r="20" spans="1:5" x14ac:dyDescent="0.2">
      <c r="A20" t="s">
        <v>2</v>
      </c>
      <c r="B20" s="1">
        <v>2017</v>
      </c>
      <c r="C20" s="3">
        <f>7760542660/1000000</f>
        <v>7760.5426600000001</v>
      </c>
      <c r="D20" s="3">
        <f>1264395238/1000000</f>
        <v>1264.3952380000001</v>
      </c>
      <c r="E20" s="2">
        <f t="shared" si="0"/>
        <v>6496.147422</v>
      </c>
    </row>
    <row r="21" spans="1:5" x14ac:dyDescent="0.2">
      <c r="A21" t="s">
        <v>2</v>
      </c>
      <c r="B21" s="1">
        <v>2018</v>
      </c>
      <c r="C21" s="3">
        <f>10200287476/1000000</f>
        <v>10200.287476</v>
      </c>
      <c r="D21" s="3">
        <f>1562427320/1000000</f>
        <v>1562.42732</v>
      </c>
      <c r="E21" s="2">
        <f t="shared" si="0"/>
        <v>8637.8601559999988</v>
      </c>
    </row>
    <row r="22" spans="1:5" x14ac:dyDescent="0.2">
      <c r="A22" t="s">
        <v>2</v>
      </c>
      <c r="B22" s="1">
        <v>2019</v>
      </c>
      <c r="C22" s="3">
        <f>8484768152/1000000</f>
        <v>8484.7681520000006</v>
      </c>
      <c r="D22" s="3">
        <f>1490481665/1000000</f>
        <v>1490.481665</v>
      </c>
      <c r="E22" s="2">
        <f t="shared" si="0"/>
        <v>6994.2864870000003</v>
      </c>
    </row>
    <row r="23" spans="1:5" x14ac:dyDescent="0.2">
      <c r="A23" t="s">
        <v>2</v>
      </c>
      <c r="B23" s="1">
        <v>2020</v>
      </c>
      <c r="C23" s="3">
        <f>5575923868/1000000</f>
        <v>5575.9238679999999</v>
      </c>
      <c r="D23" s="3">
        <f>1936059401/1000000</f>
        <v>1936.059401</v>
      </c>
      <c r="E23" s="2">
        <f t="shared" si="0"/>
        <v>3639.8644669999999</v>
      </c>
    </row>
    <row r="24" spans="1:5" x14ac:dyDescent="0.2">
      <c r="A24" t="s">
        <v>1</v>
      </c>
      <c r="B24" s="1">
        <v>2010</v>
      </c>
      <c r="C24" s="3">
        <f>1623343506/1000000</f>
        <v>1623.3435059999999</v>
      </c>
      <c r="D24" s="3">
        <f>851916201.76/1000000</f>
        <v>851.91620176000004</v>
      </c>
      <c r="E24" s="2">
        <f t="shared" si="0"/>
        <v>771.4273042399999</v>
      </c>
    </row>
    <row r="25" spans="1:5" x14ac:dyDescent="0.2">
      <c r="A25" t="s">
        <v>1</v>
      </c>
      <c r="B25" s="1">
        <v>2011</v>
      </c>
      <c r="C25" s="3">
        <f>2162845766.73/1000000</f>
        <v>2162.8457667299999</v>
      </c>
      <c r="D25" s="3">
        <f>1517738346.8/1000000</f>
        <v>1517.7383468</v>
      </c>
      <c r="E25" s="2">
        <f t="shared" si="0"/>
        <v>645.10741992999988</v>
      </c>
    </row>
    <row r="26" spans="1:5" x14ac:dyDescent="0.2">
      <c r="A26" t="s">
        <v>1</v>
      </c>
      <c r="B26" s="1">
        <v>2012</v>
      </c>
      <c r="C26" s="3">
        <f>2738329902.39/1000000</f>
        <v>2738.3299023899999</v>
      </c>
      <c r="D26" s="3">
        <f>573021518.44/1000000</f>
        <v>573.02151844000002</v>
      </c>
      <c r="E26" s="2">
        <f t="shared" si="0"/>
        <v>2165.30838395</v>
      </c>
    </row>
    <row r="27" spans="1:5" x14ac:dyDescent="0.2">
      <c r="A27" t="s">
        <v>1</v>
      </c>
      <c r="B27" s="1">
        <v>2013</v>
      </c>
      <c r="C27" s="3">
        <f>2718919364.73/1000000</f>
        <v>2718.9193647299999</v>
      </c>
      <c r="D27" s="3">
        <f>758095723.28/1000000</f>
        <v>758.09572328000002</v>
      </c>
      <c r="E27" s="2">
        <f t="shared" si="0"/>
        <v>1960.8236414499997</v>
      </c>
    </row>
    <row r="28" spans="1:5" x14ac:dyDescent="0.2">
      <c r="A28" t="s">
        <v>1</v>
      </c>
      <c r="B28" s="1">
        <v>2014</v>
      </c>
      <c r="C28" s="3">
        <f>3603181293.62/1000000</f>
        <v>3603.1812936199999</v>
      </c>
      <c r="D28" s="3">
        <f>731943993.79/1000000</f>
        <v>731.94399378999992</v>
      </c>
      <c r="E28" s="2">
        <f t="shared" si="0"/>
        <v>2871.2372998299998</v>
      </c>
    </row>
    <row r="29" spans="1:5" x14ac:dyDescent="0.2">
      <c r="A29" t="s">
        <v>1</v>
      </c>
      <c r="B29" s="1">
        <v>2015</v>
      </c>
      <c r="C29" s="3">
        <f>2544850430.71/1000000</f>
        <v>2544.8504307100002</v>
      </c>
      <c r="D29" s="3">
        <f>1618074929.68/1000000</f>
        <v>1618.07492968</v>
      </c>
      <c r="E29" s="2">
        <f t="shared" si="0"/>
        <v>926.77550103000021</v>
      </c>
    </row>
    <row r="30" spans="1:5" x14ac:dyDescent="0.2">
      <c r="A30" t="s">
        <v>1</v>
      </c>
      <c r="B30" s="1">
        <v>2016</v>
      </c>
      <c r="C30" s="3">
        <f>3033694333.2/1000000</f>
        <v>3033.6943331999996</v>
      </c>
      <c r="D30" s="3">
        <f>648232779.48/1000000</f>
        <v>648.23277947999998</v>
      </c>
      <c r="E30" s="2">
        <f t="shared" si="0"/>
        <v>2385.4615537199998</v>
      </c>
    </row>
    <row r="31" spans="1:5" x14ac:dyDescent="0.2">
      <c r="A31" t="s">
        <v>1</v>
      </c>
      <c r="B31" s="1">
        <v>2017</v>
      </c>
      <c r="C31" s="3">
        <f>4080867265.08/1000000</f>
        <v>4080.8672650799999</v>
      </c>
      <c r="D31" s="3">
        <f>859362655.73/1000000</f>
        <v>859.36265573000003</v>
      </c>
      <c r="E31" s="2">
        <f t="shared" si="0"/>
        <v>3221.50460935</v>
      </c>
    </row>
    <row r="32" spans="1:5" x14ac:dyDescent="0.2">
      <c r="A32" t="s">
        <v>1</v>
      </c>
      <c r="B32" s="1">
        <v>2018</v>
      </c>
      <c r="C32" s="3">
        <f>4563028691/1000000</f>
        <v>4563.0286910000004</v>
      </c>
      <c r="D32" s="3">
        <f>663415379.09/1000000</f>
        <v>663.41537908999999</v>
      </c>
      <c r="E32" s="2">
        <f t="shared" si="0"/>
        <v>3899.6133119100004</v>
      </c>
    </row>
    <row r="33" spans="1:5" x14ac:dyDescent="0.2">
      <c r="A33" t="s">
        <v>1</v>
      </c>
      <c r="B33" s="1">
        <v>2019</v>
      </c>
      <c r="C33" s="3">
        <f>4913209382/1000000</f>
        <v>4913.209382</v>
      </c>
      <c r="D33" s="3">
        <f>685034097.79/1000000</f>
        <v>685.03409778999992</v>
      </c>
      <c r="E33" s="2">
        <f t="shared" si="0"/>
        <v>4228.1752842100004</v>
      </c>
    </row>
    <row r="34" spans="1:5" x14ac:dyDescent="0.2">
      <c r="A34" t="s">
        <v>1</v>
      </c>
      <c r="B34" s="1">
        <v>2020</v>
      </c>
      <c r="C34" s="3">
        <f>2887137912/1000000</f>
        <v>2887.1379120000001</v>
      </c>
      <c r="D34" s="3">
        <f>1018454165.75/1000000</f>
        <v>1018.45416575</v>
      </c>
      <c r="E34" s="2">
        <f t="shared" si="0"/>
        <v>1868.6837462500002</v>
      </c>
    </row>
    <row r="35" spans="1:5" x14ac:dyDescent="0.2">
      <c r="A35" t="s">
        <v>0</v>
      </c>
      <c r="B35" s="1">
        <v>2010</v>
      </c>
      <c r="C35" s="3">
        <f>276860625/1000000</f>
        <v>276.86062500000003</v>
      </c>
      <c r="D35" s="3">
        <f>(1824316+40715726)/1000000</f>
        <v>42.540042</v>
      </c>
      <c r="E35" s="2">
        <f t="shared" si="0"/>
        <v>234.32058300000003</v>
      </c>
    </row>
    <row r="36" spans="1:5" x14ac:dyDescent="0.2">
      <c r="A36" t="s">
        <v>0</v>
      </c>
      <c r="B36" s="1">
        <v>2011</v>
      </c>
      <c r="C36" s="3">
        <f>300462876/1000000</f>
        <v>300.46287599999999</v>
      </c>
      <c r="D36" s="3">
        <f>(1002491+24319341)/1000000</f>
        <v>25.321832000000001</v>
      </c>
      <c r="E36" s="2">
        <f t="shared" si="0"/>
        <v>275.14104399999997</v>
      </c>
    </row>
    <row r="37" spans="1:5" x14ac:dyDescent="0.2">
      <c r="A37" t="s">
        <v>0</v>
      </c>
      <c r="B37" s="1">
        <v>2012</v>
      </c>
      <c r="C37" s="3">
        <f>261708581/1000000</f>
        <v>261.70858099999998</v>
      </c>
      <c r="D37" s="3">
        <f>(1882645+66863911)/1000000</f>
        <v>68.746555999999998</v>
      </c>
      <c r="E37" s="2">
        <f t="shared" si="0"/>
        <v>192.96202499999998</v>
      </c>
    </row>
    <row r="38" spans="1:5" x14ac:dyDescent="0.2">
      <c r="A38" t="s">
        <v>0</v>
      </c>
      <c r="B38" s="1">
        <v>2013</v>
      </c>
      <c r="C38" s="3">
        <f>201265473/1000000</f>
        <v>201.26547299999999</v>
      </c>
      <c r="D38" s="3">
        <f>(1037912+51350626)/1000000</f>
        <v>52.388537999999997</v>
      </c>
      <c r="E38" s="2">
        <f t="shared" si="0"/>
        <v>148.876935</v>
      </c>
    </row>
    <row r="39" spans="1:5" x14ac:dyDescent="0.2">
      <c r="A39" t="s">
        <v>0</v>
      </c>
      <c r="B39" s="1">
        <v>2014</v>
      </c>
      <c r="C39" s="3">
        <f>355943820/1000000</f>
        <v>355.94382000000002</v>
      </c>
      <c r="D39" s="3">
        <f>(377811+87758632)/1000000</f>
        <v>88.136443</v>
      </c>
      <c r="E39" s="2">
        <f t="shared" si="0"/>
        <v>267.80737700000003</v>
      </c>
    </row>
    <row r="40" spans="1:5" x14ac:dyDescent="0.2">
      <c r="A40" t="s">
        <v>0</v>
      </c>
      <c r="B40" s="1">
        <v>2015</v>
      </c>
      <c r="C40" s="3">
        <f>284222730/1000000</f>
        <v>284.22273000000001</v>
      </c>
      <c r="D40" s="3">
        <f>(1304318+253445746)/1000000</f>
        <v>254.75006400000001</v>
      </c>
      <c r="E40" s="2">
        <f t="shared" si="0"/>
        <v>29.472666000000004</v>
      </c>
    </row>
    <row r="41" spans="1:5" x14ac:dyDescent="0.2">
      <c r="A41" t="s">
        <v>0</v>
      </c>
      <c r="B41" s="1">
        <v>2016</v>
      </c>
      <c r="C41" s="3">
        <f>381975275/1000000</f>
        <v>381.97527500000001</v>
      </c>
      <c r="D41" s="3">
        <f>(2486851+176874080)/1000000</f>
        <v>179.36093099999999</v>
      </c>
      <c r="E41" s="2">
        <f t="shared" si="0"/>
        <v>202.61434400000002</v>
      </c>
    </row>
    <row r="42" spans="1:5" x14ac:dyDescent="0.2">
      <c r="A42" t="s">
        <v>0</v>
      </c>
      <c r="B42" s="1">
        <v>2017</v>
      </c>
      <c r="C42" s="3">
        <f>386654220/1000000</f>
        <v>386.65422000000001</v>
      </c>
      <c r="D42" s="3">
        <f>(1112713+52452566)/1000000</f>
        <v>53.565278999999997</v>
      </c>
      <c r="E42" s="2">
        <f t="shared" si="0"/>
        <v>333.08894100000003</v>
      </c>
    </row>
    <row r="43" spans="1:5" x14ac:dyDescent="0.2">
      <c r="A43" t="s">
        <v>0</v>
      </c>
      <c r="B43" s="1">
        <v>2018</v>
      </c>
      <c r="C43" s="3">
        <f>422471082/1000000</f>
        <v>422.47108200000002</v>
      </c>
      <c r="D43" s="3">
        <f>(1124504+136760495)/1000000</f>
        <v>137.88499899999999</v>
      </c>
      <c r="E43" s="2">
        <f t="shared" si="0"/>
        <v>284.58608300000003</v>
      </c>
    </row>
    <row r="44" spans="1:5" x14ac:dyDescent="0.2">
      <c r="A44" t="s">
        <v>0</v>
      </c>
      <c r="B44" s="1">
        <v>2019</v>
      </c>
      <c r="C44" s="3">
        <f>635915779/1000000</f>
        <v>635.91577900000004</v>
      </c>
      <c r="D44" s="3">
        <f>(765159+122803020)/1000000</f>
        <v>123.568179</v>
      </c>
      <c r="E44" s="2">
        <f t="shared" si="0"/>
        <v>512.34760000000006</v>
      </c>
    </row>
    <row r="45" spans="1:5" x14ac:dyDescent="0.2">
      <c r="A45" t="s">
        <v>0</v>
      </c>
      <c r="B45" s="1">
        <v>2020</v>
      </c>
      <c r="C45" s="3">
        <f>487836913/1000000</f>
        <v>487.83691299999998</v>
      </c>
      <c r="D45" s="3">
        <f>(1914261+153953877)/1000000</f>
        <v>155.86813799999999</v>
      </c>
      <c r="E45" s="2">
        <f t="shared" si="0"/>
        <v>331.96877499999999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Casi</dc:creator>
  <cp:lastModifiedBy>Elisa Casi-Eberhard</cp:lastModifiedBy>
  <dcterms:created xsi:type="dcterms:W3CDTF">2022-09-13T14:45:53Z</dcterms:created>
  <dcterms:modified xsi:type="dcterms:W3CDTF">2025-05-05T08:27:51Z</dcterms:modified>
</cp:coreProperties>
</file>