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5CCABA8C-11EF-4D7A-AB3E-9ACF8D922AE7}"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Ship Card Designs" sheetId="11" r:id="rId3"/>
    <sheet name="Trial" sheetId="3" r:id="rId4"/>
    <sheet name="Assault Deck" sheetId="10" r:id="rId5"/>
    <sheet name="Handling Deck" sheetId="13" r:id="rId6"/>
    <sheet name="Engineer Deck" sheetId="14" r:id="rId7"/>
    <sheet name="Research  Deck" sheetId="15" r:id="rId8"/>
    <sheet name="Medic Deck" sheetId="16" r:id="rId9"/>
    <sheet name="Rules for Building a Deck" sheetId="12" r:id="rId10"/>
  </sheets>
  <definedNames>
    <definedName name="_xlnm._FilterDatabase" localSheetId="4" hidden="1">'Assault Deck'!$R$5:$AF$5</definedName>
    <definedName name="_xlnm._FilterDatabase" localSheetId="1" hidden="1">'Card Designs'!$A$5:$S$547</definedName>
    <definedName name="_xlnm._FilterDatabase" localSheetId="6" hidden="1">'Engineer Deck'!$R$5:$AF$5</definedName>
    <definedName name="_xlnm._FilterDatabase" localSheetId="5" hidden="1">'Handling Deck'!$R$5:$AF$5</definedName>
    <definedName name="_xlnm._FilterDatabase" localSheetId="7" hidden="1">'Research  Deck'!$R$5:$AF$5</definedName>
    <definedName name="_xlnm._FilterDatabase" localSheetId="8" hidden="1">'Medic Deck'!$R$5:$AF$5</definedName>
  </definedNames>
  <calcPr calcId="191028"/>
  <pivotCaches>
    <pivotCache cacheId="160" r:id="rId11"/>
    <pivotCache cacheId="16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5" i="16" l="1"/>
  <c r="AW45" i="16"/>
  <c r="AV45" i="16"/>
  <c r="AU45" i="16"/>
  <c r="AT45" i="16"/>
  <c r="AS45" i="16"/>
  <c r="AR45" i="16"/>
  <c r="AQ45" i="16"/>
  <c r="AP45" i="16"/>
  <c r="AO45" i="16"/>
  <c r="AN45" i="16"/>
  <c r="AM45" i="16"/>
  <c r="AL45" i="16"/>
  <c r="AK45" i="16"/>
  <c r="AJ45" i="16"/>
  <c r="AX44" i="16"/>
  <c r="AW44" i="16"/>
  <c r="AV44" i="16"/>
  <c r="AU44" i="16"/>
  <c r="AT44" i="16"/>
  <c r="AS44" i="16"/>
  <c r="AR44" i="16"/>
  <c r="AQ44" i="16"/>
  <c r="AP44" i="16"/>
  <c r="AO44" i="16"/>
  <c r="AN44" i="16"/>
  <c r="AM44" i="16"/>
  <c r="AL44" i="16"/>
  <c r="AK44" i="16"/>
  <c r="AJ44" i="16"/>
  <c r="AX43" i="16"/>
  <c r="AW43" i="16"/>
  <c r="AV43" i="16"/>
  <c r="AU43" i="16"/>
  <c r="AT43" i="16"/>
  <c r="AS43" i="16"/>
  <c r="AR43" i="16"/>
  <c r="AQ43" i="16"/>
  <c r="AP43" i="16"/>
  <c r="AO43" i="16"/>
  <c r="AN43" i="16"/>
  <c r="AM43" i="16"/>
  <c r="AL43" i="16"/>
  <c r="AK43" i="16"/>
  <c r="AJ43" i="16"/>
  <c r="AX42" i="16"/>
  <c r="AW42" i="16"/>
  <c r="AV42" i="16"/>
  <c r="AU42" i="16"/>
  <c r="AT42" i="16"/>
  <c r="AS42" i="16"/>
  <c r="AR42" i="16"/>
  <c r="AQ42" i="16"/>
  <c r="AP42" i="16"/>
  <c r="AO42" i="16"/>
  <c r="AN42" i="16"/>
  <c r="AM42" i="16"/>
  <c r="AL42" i="16"/>
  <c r="AK42" i="16"/>
  <c r="AJ42" i="16"/>
  <c r="AX41" i="16"/>
  <c r="AW41" i="16"/>
  <c r="AV41" i="16"/>
  <c r="AU41" i="16"/>
  <c r="AT41" i="16"/>
  <c r="AS41" i="16"/>
  <c r="AR41" i="16"/>
  <c r="AQ41" i="16"/>
  <c r="AP41" i="16"/>
  <c r="AO41" i="16"/>
  <c r="AN41" i="16"/>
  <c r="AM41" i="16"/>
  <c r="AL41" i="16"/>
  <c r="AK41" i="16"/>
  <c r="AJ41" i="16"/>
  <c r="AX40" i="16"/>
  <c r="AW40" i="16"/>
  <c r="AV40" i="16"/>
  <c r="AU40" i="16"/>
  <c r="AT40" i="16"/>
  <c r="AS40" i="16"/>
  <c r="AR40" i="16"/>
  <c r="AQ40" i="16"/>
  <c r="AP40" i="16"/>
  <c r="AO40" i="16"/>
  <c r="AN40" i="16"/>
  <c r="AM40" i="16"/>
  <c r="AL40" i="16"/>
  <c r="AK40" i="16"/>
  <c r="AJ40" i="16"/>
  <c r="AX39" i="16"/>
  <c r="AW39" i="16"/>
  <c r="AV39" i="16"/>
  <c r="AU39" i="16"/>
  <c r="AT39" i="16"/>
  <c r="AS39" i="16"/>
  <c r="AR39" i="16"/>
  <c r="AQ39" i="16"/>
  <c r="AP39" i="16"/>
  <c r="AO39" i="16"/>
  <c r="AN39" i="16"/>
  <c r="AM39" i="16"/>
  <c r="AL39" i="16"/>
  <c r="AK39" i="16"/>
  <c r="AJ39" i="16"/>
  <c r="AX38" i="16"/>
  <c r="AW38" i="16"/>
  <c r="AV38" i="16"/>
  <c r="AU38" i="16"/>
  <c r="AT38" i="16"/>
  <c r="AS38" i="16"/>
  <c r="AR38" i="16"/>
  <c r="AQ38" i="16"/>
  <c r="AP38" i="16"/>
  <c r="AO38" i="16"/>
  <c r="AN38" i="16"/>
  <c r="AM38" i="16"/>
  <c r="AL38" i="16"/>
  <c r="AK38" i="16"/>
  <c r="AJ38" i="16"/>
  <c r="AX37" i="16"/>
  <c r="AW37" i="16"/>
  <c r="AV37" i="16"/>
  <c r="AU37" i="16"/>
  <c r="AT37" i="16"/>
  <c r="AS37" i="16"/>
  <c r="AR37" i="16"/>
  <c r="AQ37" i="16"/>
  <c r="AP37" i="16"/>
  <c r="AO37" i="16"/>
  <c r="AN37" i="16"/>
  <c r="AM37" i="16"/>
  <c r="AL37" i="16"/>
  <c r="AK37" i="16"/>
  <c r="AJ37" i="16"/>
  <c r="AX36" i="16"/>
  <c r="AW36" i="16"/>
  <c r="AV36" i="16"/>
  <c r="AU36" i="16"/>
  <c r="AT36" i="16"/>
  <c r="AS36" i="16"/>
  <c r="AR36" i="16"/>
  <c r="AQ36" i="16"/>
  <c r="AP36" i="16"/>
  <c r="AO36" i="16"/>
  <c r="AN36" i="16"/>
  <c r="AM36" i="16"/>
  <c r="AL36" i="16"/>
  <c r="AK36" i="16"/>
  <c r="AJ36" i="16"/>
  <c r="AX35" i="16"/>
  <c r="AW35" i="16"/>
  <c r="AV35" i="16"/>
  <c r="AU35" i="16"/>
  <c r="AT35" i="16"/>
  <c r="AS35" i="16"/>
  <c r="AR35" i="16"/>
  <c r="AQ35" i="16"/>
  <c r="AP35" i="16"/>
  <c r="AO35" i="16"/>
  <c r="AN35" i="16"/>
  <c r="AM35" i="16"/>
  <c r="AL35" i="16"/>
  <c r="AK35" i="16"/>
  <c r="AJ35" i="16"/>
  <c r="AF35" i="16"/>
  <c r="AE35" i="16"/>
  <c r="AD35" i="16"/>
  <c r="AC35" i="16"/>
  <c r="AB35" i="16"/>
  <c r="AA35" i="16"/>
  <c r="Z35" i="16"/>
  <c r="Y35" i="16"/>
  <c r="X35" i="16"/>
  <c r="W35" i="16"/>
  <c r="V35" i="16"/>
  <c r="U35" i="16"/>
  <c r="T35" i="16"/>
  <c r="S35" i="16"/>
  <c r="AX34" i="16"/>
  <c r="AW34" i="16"/>
  <c r="AV34" i="16"/>
  <c r="AU34" i="16"/>
  <c r="AT34" i="16"/>
  <c r="AS34" i="16"/>
  <c r="AR34" i="16"/>
  <c r="AQ34" i="16"/>
  <c r="AP34" i="16"/>
  <c r="AO34" i="16"/>
  <c r="AN34" i="16"/>
  <c r="AM34" i="16"/>
  <c r="AL34" i="16"/>
  <c r="AK34" i="16"/>
  <c r="AJ34" i="16"/>
  <c r="AF34" i="16"/>
  <c r="AE34" i="16"/>
  <c r="AD34" i="16"/>
  <c r="AC34" i="16"/>
  <c r="AB34" i="16"/>
  <c r="AA34" i="16"/>
  <c r="Z34" i="16"/>
  <c r="Y34" i="16"/>
  <c r="X34" i="16"/>
  <c r="W34" i="16"/>
  <c r="V34" i="16"/>
  <c r="U34" i="16"/>
  <c r="T34" i="16"/>
  <c r="S34" i="16"/>
  <c r="AX33" i="16"/>
  <c r="AW33" i="16"/>
  <c r="AV33" i="16"/>
  <c r="AU33" i="16"/>
  <c r="AT33" i="16"/>
  <c r="AS33" i="16"/>
  <c r="AR33" i="16"/>
  <c r="AQ33" i="16"/>
  <c r="AP33" i="16"/>
  <c r="AO33" i="16"/>
  <c r="AN33" i="16"/>
  <c r="AM33" i="16"/>
  <c r="AL33" i="16"/>
  <c r="AK33" i="16"/>
  <c r="AJ33" i="16"/>
  <c r="AF33" i="16"/>
  <c r="AE33" i="16"/>
  <c r="AD33" i="16"/>
  <c r="AC33" i="16"/>
  <c r="AB33" i="16"/>
  <c r="AA33" i="16"/>
  <c r="Z33" i="16"/>
  <c r="Y33" i="16"/>
  <c r="X33" i="16"/>
  <c r="W33" i="16"/>
  <c r="V33" i="16"/>
  <c r="U33" i="16"/>
  <c r="T33" i="16"/>
  <c r="S33" i="16"/>
  <c r="AX32" i="16"/>
  <c r="AW32" i="16"/>
  <c r="AV32" i="16"/>
  <c r="AU32" i="16"/>
  <c r="AT32" i="16"/>
  <c r="AS32" i="16"/>
  <c r="AR32" i="16"/>
  <c r="AQ32" i="16"/>
  <c r="AP32" i="16"/>
  <c r="AO32" i="16"/>
  <c r="AN32" i="16"/>
  <c r="AM32" i="16"/>
  <c r="AL32" i="16"/>
  <c r="AK32" i="16"/>
  <c r="AJ32" i="16"/>
  <c r="AF32" i="16"/>
  <c r="AE32" i="16"/>
  <c r="AD32" i="16"/>
  <c r="AC32" i="16"/>
  <c r="AB32" i="16"/>
  <c r="AA32" i="16"/>
  <c r="Z32" i="16"/>
  <c r="Y32" i="16"/>
  <c r="X32" i="16"/>
  <c r="W32" i="16"/>
  <c r="V32" i="16"/>
  <c r="U32" i="16"/>
  <c r="T32" i="16"/>
  <c r="S32" i="16"/>
  <c r="AX31" i="16"/>
  <c r="AW31" i="16"/>
  <c r="AV31" i="16"/>
  <c r="AU31" i="16"/>
  <c r="AT31" i="16"/>
  <c r="AS31" i="16"/>
  <c r="AR31" i="16"/>
  <c r="AQ31" i="16"/>
  <c r="AP31" i="16"/>
  <c r="AO31" i="16"/>
  <c r="AN31" i="16"/>
  <c r="AM31" i="16"/>
  <c r="AL31" i="16"/>
  <c r="AK31" i="16"/>
  <c r="AJ31" i="16"/>
  <c r="AF31" i="16"/>
  <c r="AE31" i="16"/>
  <c r="AD31" i="16"/>
  <c r="AC31" i="16"/>
  <c r="AB31" i="16"/>
  <c r="AA31" i="16"/>
  <c r="Z31" i="16"/>
  <c r="Y31" i="16"/>
  <c r="X31" i="16"/>
  <c r="W31" i="16"/>
  <c r="V31" i="16"/>
  <c r="U31" i="16"/>
  <c r="T31" i="16"/>
  <c r="S31" i="16"/>
  <c r="AX30" i="16"/>
  <c r="AW30" i="16"/>
  <c r="AV30" i="16"/>
  <c r="AU30" i="16"/>
  <c r="AT30" i="16"/>
  <c r="AS30" i="16"/>
  <c r="AR30" i="16"/>
  <c r="AQ30" i="16"/>
  <c r="AP30" i="16"/>
  <c r="AO30" i="16"/>
  <c r="AN30" i="16"/>
  <c r="AM30" i="16"/>
  <c r="AL30" i="16"/>
  <c r="AK30" i="16"/>
  <c r="AJ30" i="16"/>
  <c r="AF30" i="16"/>
  <c r="AE30" i="16"/>
  <c r="AD30" i="16"/>
  <c r="AC30" i="16"/>
  <c r="AB30" i="16"/>
  <c r="AA30" i="16"/>
  <c r="Z30" i="16"/>
  <c r="Y30" i="16"/>
  <c r="X30" i="16"/>
  <c r="W30" i="16"/>
  <c r="V30" i="16"/>
  <c r="U30" i="16"/>
  <c r="T30" i="16"/>
  <c r="S30" i="16"/>
  <c r="AX29" i="16"/>
  <c r="AW29" i="16"/>
  <c r="AV29" i="16"/>
  <c r="AU29" i="16"/>
  <c r="AT29" i="16"/>
  <c r="AS29" i="16"/>
  <c r="AR29" i="16"/>
  <c r="AQ29" i="16"/>
  <c r="AP29" i="16"/>
  <c r="AO29" i="16"/>
  <c r="AN29" i="16"/>
  <c r="AM29" i="16"/>
  <c r="AL29" i="16"/>
  <c r="AK29" i="16"/>
  <c r="AJ29" i="16"/>
  <c r="AF29" i="16"/>
  <c r="AE29" i="16"/>
  <c r="AD29" i="16"/>
  <c r="AC29" i="16"/>
  <c r="AB29" i="16"/>
  <c r="AA29" i="16"/>
  <c r="Z29" i="16"/>
  <c r="Y29" i="16"/>
  <c r="X29" i="16"/>
  <c r="W29" i="16"/>
  <c r="V29" i="16"/>
  <c r="U29" i="16"/>
  <c r="T29" i="16"/>
  <c r="S29" i="16"/>
  <c r="AX28" i="16"/>
  <c r="AW28" i="16"/>
  <c r="AV28" i="16"/>
  <c r="AU28" i="16"/>
  <c r="AT28" i="16"/>
  <c r="AS28" i="16"/>
  <c r="AR28" i="16"/>
  <c r="AQ28" i="16"/>
  <c r="AP28" i="16"/>
  <c r="AO28" i="16"/>
  <c r="AN28" i="16"/>
  <c r="AM28" i="16"/>
  <c r="AL28" i="16"/>
  <c r="AK28" i="16"/>
  <c r="AJ28" i="16"/>
  <c r="AF28" i="16"/>
  <c r="AE28" i="16"/>
  <c r="AD28" i="16"/>
  <c r="AC28" i="16"/>
  <c r="AB28" i="16"/>
  <c r="AA28" i="16"/>
  <c r="Z28" i="16"/>
  <c r="Y28" i="16"/>
  <c r="X28" i="16"/>
  <c r="W28" i="16"/>
  <c r="V28" i="16"/>
  <c r="U28" i="16"/>
  <c r="T28" i="16"/>
  <c r="S28" i="16"/>
  <c r="AX27" i="16"/>
  <c r="AW27" i="16"/>
  <c r="AV27" i="16"/>
  <c r="AU27" i="16"/>
  <c r="AT27" i="16"/>
  <c r="AS27" i="16"/>
  <c r="AR27" i="16"/>
  <c r="AQ27" i="16"/>
  <c r="AP27" i="16"/>
  <c r="AO27" i="16"/>
  <c r="AN27" i="16"/>
  <c r="AM27" i="16"/>
  <c r="AL27" i="16"/>
  <c r="AK27" i="16"/>
  <c r="AJ27" i="16"/>
  <c r="AF27" i="16"/>
  <c r="AE27" i="16"/>
  <c r="AD27" i="16"/>
  <c r="AC27" i="16"/>
  <c r="AB27" i="16"/>
  <c r="AA27" i="16"/>
  <c r="Z27" i="16"/>
  <c r="Y27" i="16"/>
  <c r="X27" i="16"/>
  <c r="W27" i="16"/>
  <c r="V27" i="16"/>
  <c r="U27" i="16"/>
  <c r="T27" i="16"/>
  <c r="S27" i="16"/>
  <c r="AX26" i="16"/>
  <c r="AW26" i="16"/>
  <c r="AV26" i="16"/>
  <c r="AU26" i="16"/>
  <c r="AT26" i="16"/>
  <c r="AS26" i="16"/>
  <c r="AR26" i="16"/>
  <c r="AQ26" i="16"/>
  <c r="AP26" i="16"/>
  <c r="AO26" i="16"/>
  <c r="AN26" i="16"/>
  <c r="AM26" i="16"/>
  <c r="AL26" i="16"/>
  <c r="AK26" i="16"/>
  <c r="AJ26" i="16"/>
  <c r="AF26" i="16"/>
  <c r="AE26" i="16"/>
  <c r="AD26" i="16"/>
  <c r="AC26" i="16"/>
  <c r="AB26" i="16"/>
  <c r="AA26" i="16"/>
  <c r="Z26" i="16"/>
  <c r="Y26" i="16"/>
  <c r="X26" i="16"/>
  <c r="W26" i="16"/>
  <c r="V26" i="16"/>
  <c r="U26" i="16"/>
  <c r="T26" i="16"/>
  <c r="S26" i="16"/>
  <c r="AX25" i="16"/>
  <c r="AW25" i="16"/>
  <c r="AV25" i="16"/>
  <c r="AU25" i="16"/>
  <c r="AT25" i="16"/>
  <c r="AS25" i="16"/>
  <c r="AR25" i="16"/>
  <c r="AQ25" i="16"/>
  <c r="AP25" i="16"/>
  <c r="AO25" i="16"/>
  <c r="AN25" i="16"/>
  <c r="AM25" i="16"/>
  <c r="AL25" i="16"/>
  <c r="AK25" i="16"/>
  <c r="AJ25" i="16"/>
  <c r="AF25" i="16"/>
  <c r="AE25" i="16"/>
  <c r="AD25" i="16"/>
  <c r="AC25" i="16"/>
  <c r="AB25" i="16"/>
  <c r="AA25" i="16"/>
  <c r="Z25" i="16"/>
  <c r="Y25" i="16"/>
  <c r="X25" i="16"/>
  <c r="W25" i="16"/>
  <c r="V25" i="16"/>
  <c r="U25" i="16"/>
  <c r="T25" i="16"/>
  <c r="S25" i="16"/>
  <c r="AX24" i="16"/>
  <c r="AW24" i="16"/>
  <c r="AV24" i="16"/>
  <c r="AU24" i="16"/>
  <c r="AT24" i="16"/>
  <c r="AS24" i="16"/>
  <c r="AR24" i="16"/>
  <c r="AQ24" i="16"/>
  <c r="AP24" i="16"/>
  <c r="AO24" i="16"/>
  <c r="AN24" i="16"/>
  <c r="AM24" i="16"/>
  <c r="AL24" i="16"/>
  <c r="AK24" i="16"/>
  <c r="AJ24" i="16"/>
  <c r="AF24" i="16"/>
  <c r="AE24" i="16"/>
  <c r="AD24" i="16"/>
  <c r="AC24" i="16"/>
  <c r="AB24" i="16"/>
  <c r="AA24" i="16"/>
  <c r="Z24" i="16"/>
  <c r="Y24" i="16"/>
  <c r="X24" i="16"/>
  <c r="W24" i="16"/>
  <c r="V24" i="16"/>
  <c r="U24" i="16"/>
  <c r="T24" i="16"/>
  <c r="S24" i="16"/>
  <c r="AX23" i="16"/>
  <c r="AW23" i="16"/>
  <c r="AV23" i="16"/>
  <c r="AU23" i="16"/>
  <c r="AT23" i="16"/>
  <c r="AS23" i="16"/>
  <c r="AR23" i="16"/>
  <c r="AQ23" i="16"/>
  <c r="AP23" i="16"/>
  <c r="AO23" i="16"/>
  <c r="AN23" i="16"/>
  <c r="AM23" i="16"/>
  <c r="AL23" i="16"/>
  <c r="AK23" i="16"/>
  <c r="AJ23" i="16"/>
  <c r="AF23" i="16"/>
  <c r="AE23" i="16"/>
  <c r="AD23" i="16"/>
  <c r="AC23" i="16"/>
  <c r="AB23" i="16"/>
  <c r="AA23" i="16"/>
  <c r="Z23" i="16"/>
  <c r="Y23" i="16"/>
  <c r="X23" i="16"/>
  <c r="W23" i="16"/>
  <c r="V23" i="16"/>
  <c r="U23" i="16"/>
  <c r="T23" i="16"/>
  <c r="S23" i="16"/>
  <c r="AX22" i="16"/>
  <c r="AW22" i="16"/>
  <c r="AV22" i="16"/>
  <c r="AU22" i="16"/>
  <c r="AT22" i="16"/>
  <c r="AS22" i="16"/>
  <c r="AR22" i="16"/>
  <c r="AQ22" i="16"/>
  <c r="AP22" i="16"/>
  <c r="AO22" i="16"/>
  <c r="AN22" i="16"/>
  <c r="AM22" i="16"/>
  <c r="AL22" i="16"/>
  <c r="AK22" i="16"/>
  <c r="AJ22" i="16"/>
  <c r="AF22" i="16"/>
  <c r="AE22" i="16"/>
  <c r="AD22" i="16"/>
  <c r="AC22" i="16"/>
  <c r="AB22" i="16"/>
  <c r="AA22" i="16"/>
  <c r="Z22" i="16"/>
  <c r="Y22" i="16"/>
  <c r="X22" i="16"/>
  <c r="W22" i="16"/>
  <c r="V22" i="16"/>
  <c r="U22" i="16"/>
  <c r="T22" i="16"/>
  <c r="S22" i="16"/>
  <c r="AX21" i="16"/>
  <c r="AW21" i="16"/>
  <c r="AV21" i="16"/>
  <c r="AU21" i="16"/>
  <c r="AT21" i="16"/>
  <c r="AS21" i="16"/>
  <c r="AR21" i="16"/>
  <c r="AQ21" i="16"/>
  <c r="AP21" i="16"/>
  <c r="AO21" i="16"/>
  <c r="AN21" i="16"/>
  <c r="AM21" i="16"/>
  <c r="AL21" i="16"/>
  <c r="AK21" i="16"/>
  <c r="AJ21" i="16"/>
  <c r="AF21" i="16"/>
  <c r="AE21" i="16"/>
  <c r="AD21" i="16"/>
  <c r="AC21" i="16"/>
  <c r="AB21" i="16"/>
  <c r="AA21" i="16"/>
  <c r="Z21" i="16"/>
  <c r="Y21" i="16"/>
  <c r="X21" i="16"/>
  <c r="W21" i="16"/>
  <c r="V21" i="16"/>
  <c r="U21" i="16"/>
  <c r="T21" i="16"/>
  <c r="S21" i="16"/>
  <c r="AX20" i="16"/>
  <c r="AW20" i="16"/>
  <c r="AV20" i="16"/>
  <c r="AU20" i="16"/>
  <c r="AT20" i="16"/>
  <c r="AS20" i="16"/>
  <c r="AR20" i="16"/>
  <c r="AQ20" i="16"/>
  <c r="AP20" i="16"/>
  <c r="AO20" i="16"/>
  <c r="AN20" i="16"/>
  <c r="AM20" i="16"/>
  <c r="AL20" i="16"/>
  <c r="AK20" i="16"/>
  <c r="AJ20" i="16"/>
  <c r="AF20" i="16"/>
  <c r="AE20" i="16"/>
  <c r="AD20" i="16"/>
  <c r="AC20" i="16"/>
  <c r="AB20" i="16"/>
  <c r="AA20" i="16"/>
  <c r="Z20" i="16"/>
  <c r="Y20" i="16"/>
  <c r="X20" i="16"/>
  <c r="W20" i="16"/>
  <c r="V20" i="16"/>
  <c r="U20" i="16"/>
  <c r="T20" i="16"/>
  <c r="S20" i="16"/>
  <c r="AX19" i="16"/>
  <c r="AW19" i="16"/>
  <c r="AV19" i="16"/>
  <c r="AU19" i="16"/>
  <c r="AT19" i="16"/>
  <c r="AS19" i="16"/>
  <c r="AR19" i="16"/>
  <c r="AQ19" i="16"/>
  <c r="AP19" i="16"/>
  <c r="AO19" i="16"/>
  <c r="AN19" i="16"/>
  <c r="AM19" i="16"/>
  <c r="AL19" i="16"/>
  <c r="AK19" i="16"/>
  <c r="AJ19" i="16"/>
  <c r="AF19" i="16"/>
  <c r="AE19" i="16"/>
  <c r="AD19" i="16"/>
  <c r="AC19" i="16"/>
  <c r="AB19" i="16"/>
  <c r="AA19" i="16"/>
  <c r="Z19" i="16"/>
  <c r="Y19" i="16"/>
  <c r="X19" i="16"/>
  <c r="W19" i="16"/>
  <c r="V19" i="16"/>
  <c r="U19" i="16"/>
  <c r="T19" i="16"/>
  <c r="S19" i="16"/>
  <c r="AX18" i="16"/>
  <c r="AW18" i="16"/>
  <c r="AV18" i="16"/>
  <c r="AU18" i="16"/>
  <c r="AT18" i="16"/>
  <c r="AS18" i="16"/>
  <c r="AR18" i="16"/>
  <c r="AQ18" i="16"/>
  <c r="AP18" i="16"/>
  <c r="AO18" i="16"/>
  <c r="AN18" i="16"/>
  <c r="AM18" i="16"/>
  <c r="AL18" i="16"/>
  <c r="AK18" i="16"/>
  <c r="AJ18" i="16"/>
  <c r="AF18" i="16"/>
  <c r="AE18" i="16"/>
  <c r="AD18" i="16"/>
  <c r="AC18" i="16"/>
  <c r="AB18" i="16"/>
  <c r="AA18" i="16"/>
  <c r="Z18" i="16"/>
  <c r="Y18" i="16"/>
  <c r="X18" i="16"/>
  <c r="W18" i="16"/>
  <c r="V18" i="16"/>
  <c r="U18" i="16"/>
  <c r="T18" i="16"/>
  <c r="S18" i="16"/>
  <c r="AX17" i="16"/>
  <c r="AW17" i="16"/>
  <c r="AV17" i="16"/>
  <c r="AU17" i="16"/>
  <c r="AT17" i="16"/>
  <c r="AS17" i="16"/>
  <c r="AR17" i="16"/>
  <c r="AQ17" i="16"/>
  <c r="AP17" i="16"/>
  <c r="AO17" i="16"/>
  <c r="AN17" i="16"/>
  <c r="AM17" i="16"/>
  <c r="AL17" i="16"/>
  <c r="AK17" i="16"/>
  <c r="AJ17" i="16"/>
  <c r="AF17" i="16"/>
  <c r="AE17" i="16"/>
  <c r="AD17" i="16"/>
  <c r="AC17" i="16"/>
  <c r="AB17" i="16"/>
  <c r="AA17" i="16"/>
  <c r="Z17" i="16"/>
  <c r="Y17" i="16"/>
  <c r="X17" i="16"/>
  <c r="W17" i="16"/>
  <c r="V17" i="16"/>
  <c r="U17" i="16"/>
  <c r="T17" i="16"/>
  <c r="S17" i="16"/>
  <c r="AX16" i="16"/>
  <c r="AW16" i="16"/>
  <c r="AV16" i="16"/>
  <c r="AU16" i="16"/>
  <c r="AT16" i="16"/>
  <c r="AS16" i="16"/>
  <c r="AR16" i="16"/>
  <c r="AQ16" i="16"/>
  <c r="AP16" i="16"/>
  <c r="AO16" i="16"/>
  <c r="AN16" i="16"/>
  <c r="AM16" i="16"/>
  <c r="AL16" i="16"/>
  <c r="AK16" i="16"/>
  <c r="AJ16" i="16"/>
  <c r="AF16" i="16"/>
  <c r="AE16" i="16"/>
  <c r="AD16" i="16"/>
  <c r="AC16" i="16"/>
  <c r="AB16" i="16"/>
  <c r="AA16" i="16"/>
  <c r="Z16" i="16"/>
  <c r="Y16" i="16"/>
  <c r="X16" i="16"/>
  <c r="W16" i="16"/>
  <c r="V16" i="16"/>
  <c r="U16" i="16"/>
  <c r="T16" i="16"/>
  <c r="S16" i="16"/>
  <c r="AX15" i="16"/>
  <c r="AW15" i="16"/>
  <c r="AV15" i="16"/>
  <c r="AU15" i="16"/>
  <c r="AT15" i="16"/>
  <c r="AS15" i="16"/>
  <c r="AR15" i="16"/>
  <c r="AQ15" i="16"/>
  <c r="AP15" i="16"/>
  <c r="AO15" i="16"/>
  <c r="AN15" i="16"/>
  <c r="AM15" i="16"/>
  <c r="AL15" i="16"/>
  <c r="AK15" i="16"/>
  <c r="AJ15" i="16"/>
  <c r="AF15" i="16"/>
  <c r="AE15" i="16"/>
  <c r="AD15" i="16"/>
  <c r="AC15" i="16"/>
  <c r="AB15" i="16"/>
  <c r="AA15" i="16"/>
  <c r="Z15" i="16"/>
  <c r="Y15" i="16"/>
  <c r="X15" i="16"/>
  <c r="W15" i="16"/>
  <c r="V15" i="16"/>
  <c r="U15" i="16"/>
  <c r="T15" i="16"/>
  <c r="S15" i="16"/>
  <c r="AX14" i="16"/>
  <c r="AW14" i="16"/>
  <c r="AV14" i="16"/>
  <c r="AU14" i="16"/>
  <c r="AT14" i="16"/>
  <c r="AS14" i="16"/>
  <c r="AR14" i="16"/>
  <c r="AQ14" i="16"/>
  <c r="AP14" i="16"/>
  <c r="AO14" i="16"/>
  <c r="AN14" i="16"/>
  <c r="AM14" i="16"/>
  <c r="AL14" i="16"/>
  <c r="AK14" i="16"/>
  <c r="AJ14" i="16"/>
  <c r="AF14" i="16"/>
  <c r="AE14" i="16"/>
  <c r="AD14" i="16"/>
  <c r="AC14" i="16"/>
  <c r="AB14" i="16"/>
  <c r="AA14" i="16"/>
  <c r="Z14" i="16"/>
  <c r="Y14" i="16"/>
  <c r="X14" i="16"/>
  <c r="W14" i="16"/>
  <c r="V14" i="16"/>
  <c r="U14" i="16"/>
  <c r="T14" i="16"/>
  <c r="S14" i="16"/>
  <c r="AX13" i="16"/>
  <c r="AW13" i="16"/>
  <c r="AV13" i="16"/>
  <c r="AU13" i="16"/>
  <c r="AT13" i="16"/>
  <c r="AS13" i="16"/>
  <c r="AR13" i="16"/>
  <c r="AQ13" i="16"/>
  <c r="AP13" i="16"/>
  <c r="AO13" i="16"/>
  <c r="AN13" i="16"/>
  <c r="AM13" i="16"/>
  <c r="AL13" i="16"/>
  <c r="AK13" i="16"/>
  <c r="AJ13" i="16"/>
  <c r="AF13" i="16"/>
  <c r="AE13" i="16"/>
  <c r="AD13" i="16"/>
  <c r="AC13" i="16"/>
  <c r="AB13" i="16"/>
  <c r="AA13" i="16"/>
  <c r="Z13" i="16"/>
  <c r="Y13" i="16"/>
  <c r="X13" i="16"/>
  <c r="W13" i="16"/>
  <c r="V13" i="16"/>
  <c r="U13" i="16"/>
  <c r="T13" i="16"/>
  <c r="S13" i="16"/>
  <c r="AX12" i="16"/>
  <c r="AW12" i="16"/>
  <c r="AV12" i="16"/>
  <c r="AU12" i="16"/>
  <c r="AT12" i="16"/>
  <c r="AS12" i="16"/>
  <c r="AR12" i="16"/>
  <c r="AQ12" i="16"/>
  <c r="AP12" i="16"/>
  <c r="AO12" i="16"/>
  <c r="AN12" i="16"/>
  <c r="AM12" i="16"/>
  <c r="AL12" i="16"/>
  <c r="AK12" i="16"/>
  <c r="AJ12" i="16"/>
  <c r="AF12" i="16"/>
  <c r="AE12" i="16"/>
  <c r="AD12" i="16"/>
  <c r="AC12" i="16"/>
  <c r="AB12" i="16"/>
  <c r="AA12" i="16"/>
  <c r="Z12" i="16"/>
  <c r="Y12" i="16"/>
  <c r="X12" i="16"/>
  <c r="W12" i="16"/>
  <c r="V12" i="16"/>
  <c r="U12" i="16"/>
  <c r="T12" i="16"/>
  <c r="S12" i="16"/>
  <c r="AX11" i="16"/>
  <c r="AW11" i="16"/>
  <c r="AV11" i="16"/>
  <c r="AU11" i="16"/>
  <c r="AT11" i="16"/>
  <c r="AS11" i="16"/>
  <c r="AR11" i="16"/>
  <c r="AQ11" i="16"/>
  <c r="AP11" i="16"/>
  <c r="AO11" i="16"/>
  <c r="AN11" i="16"/>
  <c r="AM11" i="16"/>
  <c r="AL11" i="16"/>
  <c r="AK11" i="16"/>
  <c r="AJ11" i="16"/>
  <c r="AF11" i="16"/>
  <c r="AE11" i="16"/>
  <c r="AD11" i="16"/>
  <c r="AC11" i="16"/>
  <c r="AB11" i="16"/>
  <c r="AA11" i="16"/>
  <c r="Z11" i="16"/>
  <c r="Y11" i="16"/>
  <c r="X11" i="16"/>
  <c r="W11" i="16"/>
  <c r="V11" i="16"/>
  <c r="U11" i="16"/>
  <c r="T11" i="16"/>
  <c r="S11" i="16"/>
  <c r="AX10" i="16"/>
  <c r="AW10" i="16"/>
  <c r="AV10" i="16"/>
  <c r="AU10" i="16"/>
  <c r="AT10" i="16"/>
  <c r="AS10" i="16"/>
  <c r="AR10" i="16"/>
  <c r="AQ10" i="16"/>
  <c r="AP10" i="16"/>
  <c r="AO10" i="16"/>
  <c r="AN10" i="16"/>
  <c r="AM10" i="16"/>
  <c r="AL10" i="16"/>
  <c r="AK10" i="16"/>
  <c r="AJ10" i="16"/>
  <c r="AF10" i="16"/>
  <c r="AE10" i="16"/>
  <c r="AD10" i="16"/>
  <c r="AC10" i="16"/>
  <c r="AB10" i="16"/>
  <c r="AA10" i="16"/>
  <c r="Z10" i="16"/>
  <c r="Y10" i="16"/>
  <c r="X10" i="16"/>
  <c r="W10" i="16"/>
  <c r="V10" i="16"/>
  <c r="U10" i="16"/>
  <c r="T10" i="16"/>
  <c r="S10" i="16"/>
  <c r="AX9" i="16"/>
  <c r="AW9" i="16"/>
  <c r="AV9" i="16"/>
  <c r="AU9" i="16"/>
  <c r="AT9" i="16"/>
  <c r="AS9" i="16"/>
  <c r="AR9" i="16"/>
  <c r="AQ9" i="16"/>
  <c r="AP9" i="16"/>
  <c r="AO9" i="16"/>
  <c r="AN9" i="16"/>
  <c r="AM9" i="16"/>
  <c r="AL9" i="16"/>
  <c r="AK9" i="16"/>
  <c r="AJ9" i="16"/>
  <c r="AF9" i="16"/>
  <c r="AE9" i="16"/>
  <c r="AD9" i="16"/>
  <c r="AC9" i="16"/>
  <c r="AB9" i="16"/>
  <c r="AA9" i="16"/>
  <c r="Z9" i="16"/>
  <c r="Y9" i="16"/>
  <c r="X9" i="16"/>
  <c r="W9" i="16"/>
  <c r="V9" i="16"/>
  <c r="U9" i="16"/>
  <c r="T9" i="16"/>
  <c r="S9" i="16"/>
  <c r="AX8" i="16"/>
  <c r="AW8" i="16"/>
  <c r="AV8" i="16"/>
  <c r="AU8" i="16"/>
  <c r="AT8" i="16"/>
  <c r="AS8" i="16"/>
  <c r="AR8" i="16"/>
  <c r="AQ8" i="16"/>
  <c r="AP8" i="16"/>
  <c r="AO8" i="16"/>
  <c r="AN8" i="16"/>
  <c r="AM8" i="16"/>
  <c r="AL8" i="16"/>
  <c r="AK8" i="16"/>
  <c r="AJ8" i="16"/>
  <c r="AF8" i="16"/>
  <c r="AE8" i="16"/>
  <c r="AD8" i="16"/>
  <c r="AC8" i="16"/>
  <c r="AB8" i="16"/>
  <c r="AA8" i="16"/>
  <c r="Z8" i="16"/>
  <c r="Y8" i="16"/>
  <c r="X8" i="16"/>
  <c r="W8" i="16"/>
  <c r="V8" i="16"/>
  <c r="U8" i="16"/>
  <c r="T8" i="16"/>
  <c r="S8" i="16"/>
  <c r="AX7" i="16"/>
  <c r="AW7" i="16"/>
  <c r="AV7" i="16"/>
  <c r="AU7" i="16"/>
  <c r="AT7" i="16"/>
  <c r="AS7" i="16"/>
  <c r="AR7" i="16"/>
  <c r="AQ7" i="16"/>
  <c r="AP7" i="16"/>
  <c r="AO7" i="16"/>
  <c r="AN7" i="16"/>
  <c r="AM7" i="16"/>
  <c r="AL7" i="16"/>
  <c r="AK7" i="16"/>
  <c r="AJ7" i="16"/>
  <c r="AF7" i="16"/>
  <c r="AE7" i="16"/>
  <c r="AD7" i="16"/>
  <c r="AC7" i="16"/>
  <c r="AB7" i="16"/>
  <c r="AA7" i="16"/>
  <c r="Z7" i="16"/>
  <c r="Y7" i="16"/>
  <c r="X7" i="16"/>
  <c r="W7" i="16"/>
  <c r="V7" i="16"/>
  <c r="U7" i="16"/>
  <c r="T7" i="16"/>
  <c r="S7" i="16"/>
  <c r="P7" i="16"/>
  <c r="O7" i="16"/>
  <c r="N7" i="16"/>
  <c r="M7" i="16"/>
  <c r="L7" i="16"/>
  <c r="K7" i="16"/>
  <c r="J7" i="16"/>
  <c r="I7" i="16"/>
  <c r="H7" i="16"/>
  <c r="G7" i="16"/>
  <c r="F7" i="16"/>
  <c r="E7" i="16"/>
  <c r="D7" i="16"/>
  <c r="AX6" i="16"/>
  <c r="AW6" i="16"/>
  <c r="AV6" i="16"/>
  <c r="AU6" i="16"/>
  <c r="AT6" i="16"/>
  <c r="AS6" i="16"/>
  <c r="AR6" i="16"/>
  <c r="AQ6" i="16"/>
  <c r="AP6" i="16"/>
  <c r="AO6" i="16"/>
  <c r="AN6" i="16"/>
  <c r="AM6" i="16"/>
  <c r="AL6" i="16"/>
  <c r="AK6" i="16"/>
  <c r="AJ6" i="16"/>
  <c r="AF6" i="16"/>
  <c r="AE6" i="16"/>
  <c r="AD6" i="16"/>
  <c r="AC6" i="16"/>
  <c r="AB6" i="16"/>
  <c r="AA6" i="16"/>
  <c r="Z6" i="16"/>
  <c r="Y6" i="16"/>
  <c r="X6" i="16"/>
  <c r="W6" i="16"/>
  <c r="V6" i="16"/>
  <c r="U6" i="16"/>
  <c r="T6" i="16"/>
  <c r="S6" i="16"/>
  <c r="P6" i="16"/>
  <c r="O6" i="16"/>
  <c r="N6" i="16"/>
  <c r="M6" i="16"/>
  <c r="L6" i="16"/>
  <c r="K6" i="16"/>
  <c r="J6" i="16"/>
  <c r="I6" i="16"/>
  <c r="H6" i="16"/>
  <c r="G6" i="16"/>
  <c r="F6" i="16"/>
  <c r="E6" i="16"/>
  <c r="D6" i="16"/>
  <c r="P7" i="15"/>
  <c r="O7" i="15"/>
  <c r="N7" i="15"/>
  <c r="M7" i="15"/>
  <c r="L7" i="15"/>
  <c r="K7" i="15"/>
  <c r="J7" i="15"/>
  <c r="I7" i="15"/>
  <c r="H7" i="15"/>
  <c r="G7" i="15"/>
  <c r="F7" i="15"/>
  <c r="E7" i="15"/>
  <c r="D7" i="15"/>
  <c r="AX45" i="15"/>
  <c r="AW45" i="15"/>
  <c r="AV45" i="15"/>
  <c r="AU45" i="15"/>
  <c r="AT45" i="15"/>
  <c r="AS45" i="15"/>
  <c r="AR45" i="15"/>
  <c r="AQ45" i="15"/>
  <c r="AP45" i="15"/>
  <c r="AO45" i="15"/>
  <c r="AN45" i="15"/>
  <c r="AM45" i="15"/>
  <c r="AL45" i="15"/>
  <c r="AK45" i="15"/>
  <c r="AJ45" i="15"/>
  <c r="AX44" i="15"/>
  <c r="AW44" i="15"/>
  <c r="AV44" i="15"/>
  <c r="AU44" i="15"/>
  <c r="AT44" i="15"/>
  <c r="AS44" i="15"/>
  <c r="AR44" i="15"/>
  <c r="AQ44" i="15"/>
  <c r="AP44" i="15"/>
  <c r="AO44" i="15"/>
  <c r="AN44" i="15"/>
  <c r="AM44" i="15"/>
  <c r="AL44" i="15"/>
  <c r="AK44" i="15"/>
  <c r="AJ44" i="15"/>
  <c r="AX43" i="15"/>
  <c r="AW43" i="15"/>
  <c r="AV43" i="15"/>
  <c r="AU43" i="15"/>
  <c r="AT43" i="15"/>
  <c r="AS43" i="15"/>
  <c r="AR43" i="15"/>
  <c r="AQ43" i="15"/>
  <c r="AP43" i="15"/>
  <c r="AO43" i="15"/>
  <c r="AN43" i="15"/>
  <c r="AM43" i="15"/>
  <c r="AL43" i="15"/>
  <c r="AK43" i="15"/>
  <c r="AJ43" i="15"/>
  <c r="AX42" i="15"/>
  <c r="AW42" i="15"/>
  <c r="AV42" i="15"/>
  <c r="AU42" i="15"/>
  <c r="AT42" i="15"/>
  <c r="AS42" i="15"/>
  <c r="AR42" i="15"/>
  <c r="AQ42" i="15"/>
  <c r="AP42" i="15"/>
  <c r="AO42" i="15"/>
  <c r="AN42" i="15"/>
  <c r="AM42" i="15"/>
  <c r="AL42" i="15"/>
  <c r="AK42" i="15"/>
  <c r="AJ42" i="15"/>
  <c r="AX41" i="15"/>
  <c r="AW41" i="15"/>
  <c r="AV41" i="15"/>
  <c r="AU41" i="15"/>
  <c r="AT41" i="15"/>
  <c r="AS41" i="15"/>
  <c r="AR41" i="15"/>
  <c r="AQ41" i="15"/>
  <c r="AP41" i="15"/>
  <c r="AO41" i="15"/>
  <c r="AN41" i="15"/>
  <c r="AM41" i="15"/>
  <c r="AL41" i="15"/>
  <c r="AK41" i="15"/>
  <c r="AJ41" i="15"/>
  <c r="AX40" i="15"/>
  <c r="AW40" i="15"/>
  <c r="AV40" i="15"/>
  <c r="AU40" i="15"/>
  <c r="AT40" i="15"/>
  <c r="AS40" i="15"/>
  <c r="AR40" i="15"/>
  <c r="AQ40" i="15"/>
  <c r="AP40" i="15"/>
  <c r="AO40" i="15"/>
  <c r="AN40" i="15"/>
  <c r="AM40" i="15"/>
  <c r="AL40" i="15"/>
  <c r="AK40" i="15"/>
  <c r="AJ40" i="15"/>
  <c r="AX39" i="15"/>
  <c r="AW39" i="15"/>
  <c r="AV39" i="15"/>
  <c r="AU39" i="15"/>
  <c r="AT39" i="15"/>
  <c r="AS39" i="15"/>
  <c r="AR39" i="15"/>
  <c r="AQ39" i="15"/>
  <c r="AP39" i="15"/>
  <c r="AO39" i="15"/>
  <c r="AN39" i="15"/>
  <c r="AM39" i="15"/>
  <c r="AL39" i="15"/>
  <c r="AK39" i="15"/>
  <c r="AJ39" i="15"/>
  <c r="AX38" i="15"/>
  <c r="AW38" i="15"/>
  <c r="AV38" i="15"/>
  <c r="AU38" i="15"/>
  <c r="AT38" i="15"/>
  <c r="AS38" i="15"/>
  <c r="AR38" i="15"/>
  <c r="AQ38" i="15"/>
  <c r="AP38" i="15"/>
  <c r="AO38" i="15"/>
  <c r="AN38" i="15"/>
  <c r="AM38" i="15"/>
  <c r="AL38" i="15"/>
  <c r="AK38" i="15"/>
  <c r="AJ38" i="15"/>
  <c r="AX37" i="15"/>
  <c r="AW37" i="15"/>
  <c r="AV37" i="15"/>
  <c r="AU37" i="15"/>
  <c r="AT37" i="15"/>
  <c r="AS37" i="15"/>
  <c r="AR37" i="15"/>
  <c r="AQ37" i="15"/>
  <c r="AP37" i="15"/>
  <c r="AO37" i="15"/>
  <c r="AN37" i="15"/>
  <c r="AM37" i="15"/>
  <c r="AL37" i="15"/>
  <c r="AK37" i="15"/>
  <c r="AJ37" i="15"/>
  <c r="AX36" i="15"/>
  <c r="AW36" i="15"/>
  <c r="AV36" i="15"/>
  <c r="AU36" i="15"/>
  <c r="AT36" i="15"/>
  <c r="AS36" i="15"/>
  <c r="AR36" i="15"/>
  <c r="AQ36" i="15"/>
  <c r="AP36" i="15"/>
  <c r="AO36" i="15"/>
  <c r="AN36" i="15"/>
  <c r="AM36" i="15"/>
  <c r="AL36" i="15"/>
  <c r="AK36" i="15"/>
  <c r="AJ36" i="15"/>
  <c r="AX35" i="15"/>
  <c r="AW35" i="15"/>
  <c r="AV35" i="15"/>
  <c r="AU35" i="15"/>
  <c r="AT35" i="15"/>
  <c r="AS35" i="15"/>
  <c r="AR35" i="15"/>
  <c r="AQ35" i="15"/>
  <c r="AP35" i="15"/>
  <c r="AO35" i="15"/>
  <c r="AN35" i="15"/>
  <c r="AM35" i="15"/>
  <c r="AL35" i="15"/>
  <c r="AK35" i="15"/>
  <c r="AJ35" i="15"/>
  <c r="AF35" i="15"/>
  <c r="AE35" i="15"/>
  <c r="AD35" i="15"/>
  <c r="AC35" i="15"/>
  <c r="AB35" i="15"/>
  <c r="AA35" i="15"/>
  <c r="Z35" i="15"/>
  <c r="Y35" i="15"/>
  <c r="X35" i="15"/>
  <c r="W35" i="15"/>
  <c r="V35" i="15"/>
  <c r="U35" i="15"/>
  <c r="T35" i="15"/>
  <c r="S35" i="15"/>
  <c r="AX34" i="15"/>
  <c r="AW34" i="15"/>
  <c r="AV34" i="15"/>
  <c r="AU34" i="15"/>
  <c r="AT34" i="15"/>
  <c r="AS34" i="15"/>
  <c r="AR34" i="15"/>
  <c r="AQ34" i="15"/>
  <c r="AP34" i="15"/>
  <c r="AO34" i="15"/>
  <c r="AN34" i="15"/>
  <c r="AM34" i="15"/>
  <c r="AL34" i="15"/>
  <c r="AK34" i="15"/>
  <c r="AJ34" i="15"/>
  <c r="AF34" i="15"/>
  <c r="AE34" i="15"/>
  <c r="AD34" i="15"/>
  <c r="AC34" i="15"/>
  <c r="AB34" i="15"/>
  <c r="AA34" i="15"/>
  <c r="Z34" i="15"/>
  <c r="Y34" i="15"/>
  <c r="X34" i="15"/>
  <c r="W34" i="15"/>
  <c r="V34" i="15"/>
  <c r="U34" i="15"/>
  <c r="T34" i="15"/>
  <c r="S34" i="15"/>
  <c r="AX33" i="15"/>
  <c r="AW33" i="15"/>
  <c r="AV33" i="15"/>
  <c r="AU33" i="15"/>
  <c r="AT33" i="15"/>
  <c r="AS33" i="15"/>
  <c r="AR33" i="15"/>
  <c r="AQ33" i="15"/>
  <c r="AP33" i="15"/>
  <c r="AO33" i="15"/>
  <c r="AN33" i="15"/>
  <c r="AM33" i="15"/>
  <c r="AL33" i="15"/>
  <c r="AK33" i="15"/>
  <c r="AJ33" i="15"/>
  <c r="AF33" i="15"/>
  <c r="AE33" i="15"/>
  <c r="AD33" i="15"/>
  <c r="AC33" i="15"/>
  <c r="AB33" i="15"/>
  <c r="AA33" i="15"/>
  <c r="Z33" i="15"/>
  <c r="Y33" i="15"/>
  <c r="X33" i="15"/>
  <c r="W33" i="15"/>
  <c r="V33" i="15"/>
  <c r="U33" i="15"/>
  <c r="T33" i="15"/>
  <c r="S33" i="15"/>
  <c r="AX32" i="15"/>
  <c r="AW32" i="15"/>
  <c r="AV32" i="15"/>
  <c r="AU32" i="15"/>
  <c r="AT32" i="15"/>
  <c r="AS32" i="15"/>
  <c r="AR32" i="15"/>
  <c r="AQ32" i="15"/>
  <c r="AP32" i="15"/>
  <c r="AO32" i="15"/>
  <c r="AN32" i="15"/>
  <c r="AM32" i="15"/>
  <c r="AL32" i="15"/>
  <c r="AK32" i="15"/>
  <c r="AJ32" i="15"/>
  <c r="AF32" i="15"/>
  <c r="AE32" i="15"/>
  <c r="AD32" i="15"/>
  <c r="AC32" i="15"/>
  <c r="AB32" i="15"/>
  <c r="AA32" i="15"/>
  <c r="Z32" i="15"/>
  <c r="Y32" i="15"/>
  <c r="X32" i="15"/>
  <c r="W32" i="15"/>
  <c r="V32" i="15"/>
  <c r="U32" i="15"/>
  <c r="T32" i="15"/>
  <c r="S32" i="15"/>
  <c r="AX31" i="15"/>
  <c r="AW31" i="15"/>
  <c r="AV31" i="15"/>
  <c r="AU31" i="15"/>
  <c r="AT31" i="15"/>
  <c r="AS31" i="15"/>
  <c r="AR31" i="15"/>
  <c r="AQ31" i="15"/>
  <c r="AP31" i="15"/>
  <c r="AO31" i="15"/>
  <c r="AN31" i="15"/>
  <c r="AM31" i="15"/>
  <c r="AL31" i="15"/>
  <c r="AK31" i="15"/>
  <c r="AJ31" i="15"/>
  <c r="AF31" i="15"/>
  <c r="AE31" i="15"/>
  <c r="AD31" i="15"/>
  <c r="AC31" i="15"/>
  <c r="AB31" i="15"/>
  <c r="AA31" i="15"/>
  <c r="Z31" i="15"/>
  <c r="Y31" i="15"/>
  <c r="X31" i="15"/>
  <c r="W31" i="15"/>
  <c r="V31" i="15"/>
  <c r="U31" i="15"/>
  <c r="T31" i="15"/>
  <c r="S31" i="15"/>
  <c r="AX30" i="15"/>
  <c r="AW30" i="15"/>
  <c r="AV30" i="15"/>
  <c r="AU30" i="15"/>
  <c r="AT30" i="15"/>
  <c r="AS30" i="15"/>
  <c r="AR30" i="15"/>
  <c r="AQ30" i="15"/>
  <c r="AP30" i="15"/>
  <c r="AO30" i="15"/>
  <c r="AN30" i="15"/>
  <c r="AM30" i="15"/>
  <c r="AL30" i="15"/>
  <c r="AK30" i="15"/>
  <c r="AJ30" i="15"/>
  <c r="AF30" i="15"/>
  <c r="AE30" i="15"/>
  <c r="AD30" i="15"/>
  <c r="AC30" i="15"/>
  <c r="AB30" i="15"/>
  <c r="AA30" i="15"/>
  <c r="Z30" i="15"/>
  <c r="Y30" i="15"/>
  <c r="X30" i="15"/>
  <c r="W30" i="15"/>
  <c r="V30" i="15"/>
  <c r="U30" i="15"/>
  <c r="T30" i="15"/>
  <c r="S30" i="15"/>
  <c r="AX29" i="15"/>
  <c r="AW29" i="15"/>
  <c r="AV29" i="15"/>
  <c r="AU29" i="15"/>
  <c r="AT29" i="15"/>
  <c r="AS29" i="15"/>
  <c r="AR29" i="15"/>
  <c r="AQ29" i="15"/>
  <c r="AP29" i="15"/>
  <c r="AO29" i="15"/>
  <c r="AN29" i="15"/>
  <c r="AM29" i="15"/>
  <c r="AL29" i="15"/>
  <c r="AK29" i="15"/>
  <c r="AJ29" i="15"/>
  <c r="AF29" i="15"/>
  <c r="AE29" i="15"/>
  <c r="AD29" i="15"/>
  <c r="AC29" i="15"/>
  <c r="AB29" i="15"/>
  <c r="AA29" i="15"/>
  <c r="Z29" i="15"/>
  <c r="Y29" i="15"/>
  <c r="X29" i="15"/>
  <c r="W29" i="15"/>
  <c r="V29" i="15"/>
  <c r="U29" i="15"/>
  <c r="T29" i="15"/>
  <c r="S29" i="15"/>
  <c r="AX28" i="15"/>
  <c r="AW28" i="15"/>
  <c r="AV28" i="15"/>
  <c r="AU28" i="15"/>
  <c r="AT28" i="15"/>
  <c r="AS28" i="15"/>
  <c r="AR28" i="15"/>
  <c r="AQ28" i="15"/>
  <c r="AP28" i="15"/>
  <c r="AO28" i="15"/>
  <c r="AN28" i="15"/>
  <c r="AM28" i="15"/>
  <c r="AL28" i="15"/>
  <c r="AK28" i="15"/>
  <c r="AJ28" i="15"/>
  <c r="AF28" i="15"/>
  <c r="AE28" i="15"/>
  <c r="AD28" i="15"/>
  <c r="AC28" i="15"/>
  <c r="AB28" i="15"/>
  <c r="AA28" i="15"/>
  <c r="Z28" i="15"/>
  <c r="Y28" i="15"/>
  <c r="X28" i="15"/>
  <c r="W28" i="15"/>
  <c r="V28" i="15"/>
  <c r="U28" i="15"/>
  <c r="T28" i="15"/>
  <c r="S28" i="15"/>
  <c r="AX27" i="15"/>
  <c r="AW27" i="15"/>
  <c r="AV27" i="15"/>
  <c r="AU27" i="15"/>
  <c r="AT27" i="15"/>
  <c r="AS27" i="15"/>
  <c r="AR27" i="15"/>
  <c r="AQ27" i="15"/>
  <c r="AP27" i="15"/>
  <c r="AO27" i="15"/>
  <c r="AN27" i="15"/>
  <c r="AM27" i="15"/>
  <c r="AL27" i="15"/>
  <c r="AK27" i="15"/>
  <c r="AJ27" i="15"/>
  <c r="AF27" i="15"/>
  <c r="AE27" i="15"/>
  <c r="AD27" i="15"/>
  <c r="AC27" i="15"/>
  <c r="AB27" i="15"/>
  <c r="AA27" i="15"/>
  <c r="Z27" i="15"/>
  <c r="Y27" i="15"/>
  <c r="X27" i="15"/>
  <c r="W27" i="15"/>
  <c r="V27" i="15"/>
  <c r="U27" i="15"/>
  <c r="T27" i="15"/>
  <c r="S27" i="15"/>
  <c r="AX26" i="15"/>
  <c r="AW26" i="15"/>
  <c r="AV26" i="15"/>
  <c r="AU26" i="15"/>
  <c r="AT26" i="15"/>
  <c r="AS26" i="15"/>
  <c r="AR26" i="15"/>
  <c r="AQ26" i="15"/>
  <c r="AP26" i="15"/>
  <c r="AO26" i="15"/>
  <c r="AN26" i="15"/>
  <c r="AM26" i="15"/>
  <c r="AL26" i="15"/>
  <c r="AK26" i="15"/>
  <c r="AJ26" i="15"/>
  <c r="AF26" i="15"/>
  <c r="AE26" i="15"/>
  <c r="AD26" i="15"/>
  <c r="AC26" i="15"/>
  <c r="AB26" i="15"/>
  <c r="AA26" i="15"/>
  <c r="Z26" i="15"/>
  <c r="Y26" i="15"/>
  <c r="X26" i="15"/>
  <c r="W26" i="15"/>
  <c r="V26" i="15"/>
  <c r="U26" i="15"/>
  <c r="T26" i="15"/>
  <c r="S26" i="15"/>
  <c r="AX25" i="15"/>
  <c r="AW25" i="15"/>
  <c r="AV25" i="15"/>
  <c r="AU25" i="15"/>
  <c r="AT25" i="15"/>
  <c r="AS25" i="15"/>
  <c r="AR25" i="15"/>
  <c r="AQ25" i="15"/>
  <c r="AP25" i="15"/>
  <c r="AO25" i="15"/>
  <c r="AN25" i="15"/>
  <c r="AM25" i="15"/>
  <c r="AL25" i="15"/>
  <c r="AK25" i="15"/>
  <c r="AJ25" i="15"/>
  <c r="AF25" i="15"/>
  <c r="AE25" i="15"/>
  <c r="AD25" i="15"/>
  <c r="AC25" i="15"/>
  <c r="AB25" i="15"/>
  <c r="AA25" i="15"/>
  <c r="Z25" i="15"/>
  <c r="Y25" i="15"/>
  <c r="X25" i="15"/>
  <c r="W25" i="15"/>
  <c r="V25" i="15"/>
  <c r="U25" i="15"/>
  <c r="T25" i="15"/>
  <c r="S25" i="15"/>
  <c r="AX24" i="15"/>
  <c r="AW24" i="15"/>
  <c r="AV24" i="15"/>
  <c r="AU24" i="15"/>
  <c r="AT24" i="15"/>
  <c r="AS24" i="15"/>
  <c r="AR24" i="15"/>
  <c r="AQ24" i="15"/>
  <c r="AP24" i="15"/>
  <c r="AO24" i="15"/>
  <c r="AN24" i="15"/>
  <c r="AM24" i="15"/>
  <c r="AL24" i="15"/>
  <c r="AK24" i="15"/>
  <c r="AJ24" i="15"/>
  <c r="AF24" i="15"/>
  <c r="AE24" i="15"/>
  <c r="AD24" i="15"/>
  <c r="AC24" i="15"/>
  <c r="AB24" i="15"/>
  <c r="AA24" i="15"/>
  <c r="Z24" i="15"/>
  <c r="Y24" i="15"/>
  <c r="X24" i="15"/>
  <c r="W24" i="15"/>
  <c r="V24" i="15"/>
  <c r="U24" i="15"/>
  <c r="T24" i="15"/>
  <c r="S24" i="15"/>
  <c r="AX23" i="15"/>
  <c r="AW23" i="15"/>
  <c r="AV23" i="15"/>
  <c r="AU23" i="15"/>
  <c r="AT23" i="15"/>
  <c r="AS23" i="15"/>
  <c r="AR23" i="15"/>
  <c r="AQ23" i="15"/>
  <c r="AP23" i="15"/>
  <c r="AO23" i="15"/>
  <c r="AN23" i="15"/>
  <c r="AM23" i="15"/>
  <c r="AL23" i="15"/>
  <c r="AK23" i="15"/>
  <c r="AJ23" i="15"/>
  <c r="AF23" i="15"/>
  <c r="AE23" i="15"/>
  <c r="AD23" i="15"/>
  <c r="AC23" i="15"/>
  <c r="AB23" i="15"/>
  <c r="AA23" i="15"/>
  <c r="Z23" i="15"/>
  <c r="Y23" i="15"/>
  <c r="X23" i="15"/>
  <c r="W23" i="15"/>
  <c r="V23" i="15"/>
  <c r="U23" i="15"/>
  <c r="T23" i="15"/>
  <c r="S23" i="15"/>
  <c r="AX22" i="15"/>
  <c r="AW22" i="15"/>
  <c r="AV22" i="15"/>
  <c r="AU22" i="15"/>
  <c r="AT22" i="15"/>
  <c r="AS22" i="15"/>
  <c r="AR22" i="15"/>
  <c r="AQ22" i="15"/>
  <c r="AP22" i="15"/>
  <c r="AO22" i="15"/>
  <c r="AN22" i="15"/>
  <c r="AM22" i="15"/>
  <c r="AL22" i="15"/>
  <c r="AK22" i="15"/>
  <c r="AJ22" i="15"/>
  <c r="AF22" i="15"/>
  <c r="AE22" i="15"/>
  <c r="AD22" i="15"/>
  <c r="AC22" i="15"/>
  <c r="AB22" i="15"/>
  <c r="AA22" i="15"/>
  <c r="Z22" i="15"/>
  <c r="Y22" i="15"/>
  <c r="X22" i="15"/>
  <c r="W22" i="15"/>
  <c r="V22" i="15"/>
  <c r="U22" i="15"/>
  <c r="T22" i="15"/>
  <c r="S22" i="15"/>
  <c r="AX21" i="15"/>
  <c r="AW21" i="15"/>
  <c r="AV21" i="15"/>
  <c r="AU21" i="15"/>
  <c r="AT21" i="15"/>
  <c r="AS21" i="15"/>
  <c r="AR21" i="15"/>
  <c r="AQ21" i="15"/>
  <c r="AP21" i="15"/>
  <c r="AO21" i="15"/>
  <c r="AN21" i="15"/>
  <c r="AM21" i="15"/>
  <c r="AL21" i="15"/>
  <c r="AK21" i="15"/>
  <c r="AJ21" i="15"/>
  <c r="AF21" i="15"/>
  <c r="AE21" i="15"/>
  <c r="AD21" i="15"/>
  <c r="AC21" i="15"/>
  <c r="AB21" i="15"/>
  <c r="AA21" i="15"/>
  <c r="Z21" i="15"/>
  <c r="Y21" i="15"/>
  <c r="X21" i="15"/>
  <c r="W21" i="15"/>
  <c r="V21" i="15"/>
  <c r="U21" i="15"/>
  <c r="T21" i="15"/>
  <c r="S21" i="15"/>
  <c r="AX20" i="15"/>
  <c r="AW20" i="15"/>
  <c r="AV20" i="15"/>
  <c r="AU20" i="15"/>
  <c r="AT20" i="15"/>
  <c r="AS20" i="15"/>
  <c r="AR20" i="15"/>
  <c r="AQ20" i="15"/>
  <c r="AP20" i="15"/>
  <c r="AO20" i="15"/>
  <c r="AN20" i="15"/>
  <c r="AM20" i="15"/>
  <c r="AL20" i="15"/>
  <c r="AK20" i="15"/>
  <c r="AJ20" i="15"/>
  <c r="AF20" i="15"/>
  <c r="AE20" i="15"/>
  <c r="AD20" i="15"/>
  <c r="AC20" i="15"/>
  <c r="AB20" i="15"/>
  <c r="AA20" i="15"/>
  <c r="Z20" i="15"/>
  <c r="Y20" i="15"/>
  <c r="X20" i="15"/>
  <c r="W20" i="15"/>
  <c r="V20" i="15"/>
  <c r="U20" i="15"/>
  <c r="T20" i="15"/>
  <c r="S20" i="15"/>
  <c r="AX19" i="15"/>
  <c r="AW19" i="15"/>
  <c r="AV19" i="15"/>
  <c r="AU19" i="15"/>
  <c r="AT19" i="15"/>
  <c r="AS19" i="15"/>
  <c r="AR19" i="15"/>
  <c r="AQ19" i="15"/>
  <c r="AP19" i="15"/>
  <c r="AO19" i="15"/>
  <c r="AN19" i="15"/>
  <c r="AM19" i="15"/>
  <c r="AL19" i="15"/>
  <c r="AK19" i="15"/>
  <c r="AJ19" i="15"/>
  <c r="AF19" i="15"/>
  <c r="AE19" i="15"/>
  <c r="AD19" i="15"/>
  <c r="AC19" i="15"/>
  <c r="AB19" i="15"/>
  <c r="AA19" i="15"/>
  <c r="Z19" i="15"/>
  <c r="Y19" i="15"/>
  <c r="X19" i="15"/>
  <c r="W19" i="15"/>
  <c r="V19" i="15"/>
  <c r="U19" i="15"/>
  <c r="T19" i="15"/>
  <c r="S19" i="15"/>
  <c r="AX18" i="15"/>
  <c r="AW18" i="15"/>
  <c r="AV18" i="15"/>
  <c r="AU18" i="15"/>
  <c r="AT18" i="15"/>
  <c r="AS18" i="15"/>
  <c r="AR18" i="15"/>
  <c r="AQ18" i="15"/>
  <c r="AP18" i="15"/>
  <c r="AO18" i="15"/>
  <c r="AN18" i="15"/>
  <c r="AM18" i="15"/>
  <c r="AL18" i="15"/>
  <c r="AK18" i="15"/>
  <c r="AJ18" i="15"/>
  <c r="AF18" i="15"/>
  <c r="AE18" i="15"/>
  <c r="AD18" i="15"/>
  <c r="AC18" i="15"/>
  <c r="AB18" i="15"/>
  <c r="AA18" i="15"/>
  <c r="Z18" i="15"/>
  <c r="Y18" i="15"/>
  <c r="X18" i="15"/>
  <c r="W18" i="15"/>
  <c r="V18" i="15"/>
  <c r="U18" i="15"/>
  <c r="T18" i="15"/>
  <c r="S18" i="15"/>
  <c r="AX17" i="15"/>
  <c r="AW17" i="15"/>
  <c r="AV17" i="15"/>
  <c r="AU17" i="15"/>
  <c r="AT17" i="15"/>
  <c r="AS17" i="15"/>
  <c r="AR17" i="15"/>
  <c r="AQ17" i="15"/>
  <c r="AP17" i="15"/>
  <c r="AO17" i="15"/>
  <c r="AN17" i="15"/>
  <c r="AM17" i="15"/>
  <c r="AL17" i="15"/>
  <c r="AK17" i="15"/>
  <c r="AJ17" i="15"/>
  <c r="AF17" i="15"/>
  <c r="AE17" i="15"/>
  <c r="AD17" i="15"/>
  <c r="AC17" i="15"/>
  <c r="AB17" i="15"/>
  <c r="AA17" i="15"/>
  <c r="Z17" i="15"/>
  <c r="Y17" i="15"/>
  <c r="X17" i="15"/>
  <c r="W17" i="15"/>
  <c r="V17" i="15"/>
  <c r="U17" i="15"/>
  <c r="T17" i="15"/>
  <c r="S17" i="15"/>
  <c r="AX16" i="15"/>
  <c r="AW16" i="15"/>
  <c r="AV16" i="15"/>
  <c r="AU16" i="15"/>
  <c r="AT16" i="15"/>
  <c r="AS16" i="15"/>
  <c r="AR16" i="15"/>
  <c r="AQ16" i="15"/>
  <c r="AP16" i="15"/>
  <c r="AO16" i="15"/>
  <c r="AN16" i="15"/>
  <c r="AM16" i="15"/>
  <c r="AL16" i="15"/>
  <c r="AK16" i="15"/>
  <c r="AJ16" i="15"/>
  <c r="AF16" i="15"/>
  <c r="AE16" i="15"/>
  <c r="AD16" i="15"/>
  <c r="AC16" i="15"/>
  <c r="AB16" i="15"/>
  <c r="AA16" i="15"/>
  <c r="Z16" i="15"/>
  <c r="Y16" i="15"/>
  <c r="X16" i="15"/>
  <c r="W16" i="15"/>
  <c r="V16" i="15"/>
  <c r="U16" i="15"/>
  <c r="T16" i="15"/>
  <c r="S16" i="15"/>
  <c r="AX15" i="15"/>
  <c r="AW15" i="15"/>
  <c r="AV15" i="15"/>
  <c r="AU15" i="15"/>
  <c r="AT15" i="15"/>
  <c r="AS15" i="15"/>
  <c r="AR15" i="15"/>
  <c r="AQ15" i="15"/>
  <c r="AP15" i="15"/>
  <c r="AO15" i="15"/>
  <c r="AN15" i="15"/>
  <c r="AM15" i="15"/>
  <c r="AL15" i="15"/>
  <c r="AK15" i="15"/>
  <c r="AJ15" i="15"/>
  <c r="AF15" i="15"/>
  <c r="AE15" i="15"/>
  <c r="AD15" i="15"/>
  <c r="AC15" i="15"/>
  <c r="AB15" i="15"/>
  <c r="AA15" i="15"/>
  <c r="Z15" i="15"/>
  <c r="Y15" i="15"/>
  <c r="X15" i="15"/>
  <c r="W15" i="15"/>
  <c r="V15" i="15"/>
  <c r="U15" i="15"/>
  <c r="T15" i="15"/>
  <c r="S15" i="15"/>
  <c r="AX14" i="15"/>
  <c r="AW14" i="15"/>
  <c r="AV14" i="15"/>
  <c r="AU14" i="15"/>
  <c r="AT14" i="15"/>
  <c r="AS14" i="15"/>
  <c r="AR14" i="15"/>
  <c r="AQ14" i="15"/>
  <c r="AP14" i="15"/>
  <c r="AO14" i="15"/>
  <c r="AN14" i="15"/>
  <c r="AM14" i="15"/>
  <c r="AL14" i="15"/>
  <c r="AK14" i="15"/>
  <c r="AJ14" i="15"/>
  <c r="AF14" i="15"/>
  <c r="AE14" i="15"/>
  <c r="AD14" i="15"/>
  <c r="AC14" i="15"/>
  <c r="AB14" i="15"/>
  <c r="AA14" i="15"/>
  <c r="Z14" i="15"/>
  <c r="Y14" i="15"/>
  <c r="X14" i="15"/>
  <c r="W14" i="15"/>
  <c r="V14" i="15"/>
  <c r="U14" i="15"/>
  <c r="T14" i="15"/>
  <c r="S14" i="15"/>
  <c r="AX13" i="15"/>
  <c r="AW13" i="15"/>
  <c r="AV13" i="15"/>
  <c r="AU13" i="15"/>
  <c r="AT13" i="15"/>
  <c r="AS13" i="15"/>
  <c r="AR13" i="15"/>
  <c r="AQ13" i="15"/>
  <c r="AP13" i="15"/>
  <c r="AO13" i="15"/>
  <c r="AN13" i="15"/>
  <c r="AM13" i="15"/>
  <c r="AL13" i="15"/>
  <c r="AK13" i="15"/>
  <c r="AJ13" i="15"/>
  <c r="AF13" i="15"/>
  <c r="AE13" i="15"/>
  <c r="AD13" i="15"/>
  <c r="AC13" i="15"/>
  <c r="AB13" i="15"/>
  <c r="AA13" i="15"/>
  <c r="Z13" i="15"/>
  <c r="Y13" i="15"/>
  <c r="X13" i="15"/>
  <c r="W13" i="15"/>
  <c r="V13" i="15"/>
  <c r="U13" i="15"/>
  <c r="T13" i="15"/>
  <c r="S13" i="15"/>
  <c r="AX12" i="15"/>
  <c r="AW12" i="15"/>
  <c r="AV12" i="15"/>
  <c r="AU12" i="15"/>
  <c r="AT12" i="15"/>
  <c r="AS12" i="15"/>
  <c r="AR12" i="15"/>
  <c r="AQ12" i="15"/>
  <c r="AP12" i="15"/>
  <c r="AO12" i="15"/>
  <c r="AN12" i="15"/>
  <c r="AM12" i="15"/>
  <c r="AL12" i="15"/>
  <c r="AK12" i="15"/>
  <c r="AJ12" i="15"/>
  <c r="AF12" i="15"/>
  <c r="AE12" i="15"/>
  <c r="AD12" i="15"/>
  <c r="AC12" i="15"/>
  <c r="AB12" i="15"/>
  <c r="AA12" i="15"/>
  <c r="Z12" i="15"/>
  <c r="Y12" i="15"/>
  <c r="X12" i="15"/>
  <c r="W12" i="15"/>
  <c r="V12" i="15"/>
  <c r="U12" i="15"/>
  <c r="T12" i="15"/>
  <c r="S12" i="15"/>
  <c r="AX11" i="15"/>
  <c r="AW11" i="15"/>
  <c r="AV11" i="15"/>
  <c r="AU11" i="15"/>
  <c r="AT11" i="15"/>
  <c r="AS11" i="15"/>
  <c r="AR11" i="15"/>
  <c r="AQ11" i="15"/>
  <c r="AP11" i="15"/>
  <c r="AO11" i="15"/>
  <c r="AN11" i="15"/>
  <c r="AM11" i="15"/>
  <c r="AL11" i="15"/>
  <c r="AK11" i="15"/>
  <c r="AJ11" i="15"/>
  <c r="AF11" i="15"/>
  <c r="AE11" i="15"/>
  <c r="AD11" i="15"/>
  <c r="AC11" i="15"/>
  <c r="AB11" i="15"/>
  <c r="AA11" i="15"/>
  <c r="Z11" i="15"/>
  <c r="Y11" i="15"/>
  <c r="X11" i="15"/>
  <c r="W11" i="15"/>
  <c r="V11" i="15"/>
  <c r="U11" i="15"/>
  <c r="T11" i="15"/>
  <c r="S11" i="15"/>
  <c r="AX10" i="15"/>
  <c r="AW10" i="15"/>
  <c r="AV10" i="15"/>
  <c r="AU10" i="15"/>
  <c r="AT10" i="15"/>
  <c r="AS10" i="15"/>
  <c r="AR10" i="15"/>
  <c r="AQ10" i="15"/>
  <c r="AP10" i="15"/>
  <c r="AO10" i="15"/>
  <c r="AN10" i="15"/>
  <c r="AM10" i="15"/>
  <c r="AL10" i="15"/>
  <c r="AK10" i="15"/>
  <c r="AJ10" i="15"/>
  <c r="AF10" i="15"/>
  <c r="AE10" i="15"/>
  <c r="AD10" i="15"/>
  <c r="AC10" i="15"/>
  <c r="AB10" i="15"/>
  <c r="AA10" i="15"/>
  <c r="Z10" i="15"/>
  <c r="Y10" i="15"/>
  <c r="X10" i="15"/>
  <c r="W10" i="15"/>
  <c r="V10" i="15"/>
  <c r="U10" i="15"/>
  <c r="T10" i="15"/>
  <c r="S10" i="15"/>
  <c r="AX9" i="15"/>
  <c r="AW9" i="15"/>
  <c r="AV9" i="15"/>
  <c r="AU9" i="15"/>
  <c r="AT9" i="15"/>
  <c r="AS9" i="15"/>
  <c r="AR9" i="15"/>
  <c r="AQ9" i="15"/>
  <c r="AP9" i="15"/>
  <c r="AO9" i="15"/>
  <c r="AN9" i="15"/>
  <c r="AM9" i="15"/>
  <c r="AL9" i="15"/>
  <c r="AK9" i="15"/>
  <c r="AJ9" i="15"/>
  <c r="AF9" i="15"/>
  <c r="AE9" i="15"/>
  <c r="AD9" i="15"/>
  <c r="AC9" i="15"/>
  <c r="AB9" i="15"/>
  <c r="AA9" i="15"/>
  <c r="Z9" i="15"/>
  <c r="Y9" i="15"/>
  <c r="X9" i="15"/>
  <c r="W9" i="15"/>
  <c r="V9" i="15"/>
  <c r="U9" i="15"/>
  <c r="T9" i="15"/>
  <c r="S9" i="15"/>
  <c r="AX8" i="15"/>
  <c r="AW8" i="15"/>
  <c r="AV8" i="15"/>
  <c r="AU8" i="15"/>
  <c r="AT8" i="15"/>
  <c r="AS8" i="15"/>
  <c r="AR8" i="15"/>
  <c r="AQ8" i="15"/>
  <c r="AP8" i="15"/>
  <c r="AO8" i="15"/>
  <c r="AN8" i="15"/>
  <c r="AM8" i="15"/>
  <c r="AL8" i="15"/>
  <c r="AK8" i="15"/>
  <c r="AJ8" i="15"/>
  <c r="AF8" i="15"/>
  <c r="AE8" i="15"/>
  <c r="AD8" i="15"/>
  <c r="AC8" i="15"/>
  <c r="AB8" i="15"/>
  <c r="AA8" i="15"/>
  <c r="Z8" i="15"/>
  <c r="Y8" i="15"/>
  <c r="X8" i="15"/>
  <c r="W8" i="15"/>
  <c r="V8" i="15"/>
  <c r="U8" i="15"/>
  <c r="T8" i="15"/>
  <c r="S8" i="15"/>
  <c r="AX7" i="15"/>
  <c r="AW7" i="15"/>
  <c r="AV7" i="15"/>
  <c r="AU7" i="15"/>
  <c r="AT7" i="15"/>
  <c r="AS7" i="15"/>
  <c r="AR7" i="15"/>
  <c r="AQ7" i="15"/>
  <c r="AP7" i="15"/>
  <c r="AO7" i="15"/>
  <c r="AN7" i="15"/>
  <c r="AM7" i="15"/>
  <c r="AL7" i="15"/>
  <c r="AK7" i="15"/>
  <c r="AJ7" i="15"/>
  <c r="AF7" i="15"/>
  <c r="AE7" i="15"/>
  <c r="AD7" i="15"/>
  <c r="AC7" i="15"/>
  <c r="AB7" i="15"/>
  <c r="AA7" i="15"/>
  <c r="Z7" i="15"/>
  <c r="Y7" i="15"/>
  <c r="X7" i="15"/>
  <c r="W7" i="15"/>
  <c r="V7" i="15"/>
  <c r="U7" i="15"/>
  <c r="T7" i="15"/>
  <c r="S7" i="15"/>
  <c r="AX6" i="15"/>
  <c r="AW6" i="15"/>
  <c r="AV6" i="15"/>
  <c r="AU6" i="15"/>
  <c r="AT6" i="15"/>
  <c r="AS6" i="15"/>
  <c r="AR6" i="15"/>
  <c r="AQ6" i="15"/>
  <c r="AP6" i="15"/>
  <c r="AO6" i="15"/>
  <c r="AN6" i="15"/>
  <c r="AM6" i="15"/>
  <c r="AL6" i="15"/>
  <c r="AK6" i="15"/>
  <c r="AJ6" i="15"/>
  <c r="AF6" i="15"/>
  <c r="AE6" i="15"/>
  <c r="AD6" i="15"/>
  <c r="AC6" i="15"/>
  <c r="AB6" i="15"/>
  <c r="AA6" i="15"/>
  <c r="Z6" i="15"/>
  <c r="Y6" i="15"/>
  <c r="X6" i="15"/>
  <c r="W6" i="15"/>
  <c r="V6" i="15"/>
  <c r="U6" i="15"/>
  <c r="T6" i="15"/>
  <c r="S6" i="15"/>
  <c r="P6" i="15"/>
  <c r="O6" i="15"/>
  <c r="N6" i="15"/>
  <c r="M6" i="15"/>
  <c r="L6" i="15"/>
  <c r="K6" i="15"/>
  <c r="J6" i="15"/>
  <c r="I6" i="15"/>
  <c r="H6" i="15"/>
  <c r="G6" i="15"/>
  <c r="F6" i="15"/>
  <c r="E6" i="15"/>
  <c r="D6" i="15"/>
  <c r="AX45" i="14"/>
  <c r="AW45" i="14"/>
  <c r="AV45" i="14"/>
  <c r="AU45" i="14"/>
  <c r="AT45" i="14"/>
  <c r="AS45" i="14"/>
  <c r="AR45" i="14"/>
  <c r="AQ45" i="14"/>
  <c r="AP45" i="14"/>
  <c r="AO45" i="14"/>
  <c r="AN45" i="14"/>
  <c r="AM45" i="14"/>
  <c r="AL45" i="14"/>
  <c r="AK45" i="14"/>
  <c r="AJ45" i="14"/>
  <c r="AX44" i="14"/>
  <c r="AW44" i="14"/>
  <c r="AV44" i="14"/>
  <c r="AU44" i="14"/>
  <c r="AT44" i="14"/>
  <c r="AS44" i="14"/>
  <c r="AR44" i="14"/>
  <c r="AQ44" i="14"/>
  <c r="AP44" i="14"/>
  <c r="AO44" i="14"/>
  <c r="AN44" i="14"/>
  <c r="AM44" i="14"/>
  <c r="AL44" i="14"/>
  <c r="AK44" i="14"/>
  <c r="AJ44" i="14"/>
  <c r="AX43" i="14"/>
  <c r="AW43" i="14"/>
  <c r="AV43" i="14"/>
  <c r="AU43" i="14"/>
  <c r="AT43" i="14"/>
  <c r="AS43" i="14"/>
  <c r="AR43" i="14"/>
  <c r="AQ43" i="14"/>
  <c r="AP43" i="14"/>
  <c r="AO43" i="14"/>
  <c r="AN43" i="14"/>
  <c r="AM43" i="14"/>
  <c r="AL43" i="14"/>
  <c r="AK43" i="14"/>
  <c r="AJ43" i="14"/>
  <c r="AX42" i="14"/>
  <c r="AW42" i="14"/>
  <c r="AV42" i="14"/>
  <c r="AU42" i="14"/>
  <c r="AT42" i="14"/>
  <c r="AS42" i="14"/>
  <c r="AR42" i="14"/>
  <c r="AQ42" i="14"/>
  <c r="AP42" i="14"/>
  <c r="AO42" i="14"/>
  <c r="AN42" i="14"/>
  <c r="AM42" i="14"/>
  <c r="AL42" i="14"/>
  <c r="AK42" i="14"/>
  <c r="AJ42" i="14"/>
  <c r="AX41" i="14"/>
  <c r="AW41" i="14"/>
  <c r="AV41" i="14"/>
  <c r="AU41" i="14"/>
  <c r="AT41" i="14"/>
  <c r="AS41" i="14"/>
  <c r="AR41" i="14"/>
  <c r="AQ41" i="14"/>
  <c r="AP41" i="14"/>
  <c r="AO41" i="14"/>
  <c r="AN41" i="14"/>
  <c r="AM41" i="14"/>
  <c r="AL41" i="14"/>
  <c r="AK41" i="14"/>
  <c r="AJ41" i="14"/>
  <c r="AX40" i="14"/>
  <c r="AW40" i="14"/>
  <c r="AV40" i="14"/>
  <c r="AU40" i="14"/>
  <c r="AT40" i="14"/>
  <c r="AS40" i="14"/>
  <c r="AR40" i="14"/>
  <c r="AQ40" i="14"/>
  <c r="AP40" i="14"/>
  <c r="AO40" i="14"/>
  <c r="AN40" i="14"/>
  <c r="AM40" i="14"/>
  <c r="AL40" i="14"/>
  <c r="AK40" i="14"/>
  <c r="AJ40" i="14"/>
  <c r="AX39" i="14"/>
  <c r="AW39" i="14"/>
  <c r="AV39" i="14"/>
  <c r="AU39" i="14"/>
  <c r="AT39" i="14"/>
  <c r="AS39" i="14"/>
  <c r="AR39" i="14"/>
  <c r="AQ39" i="14"/>
  <c r="AP39" i="14"/>
  <c r="AO39" i="14"/>
  <c r="AN39" i="14"/>
  <c r="AM39" i="14"/>
  <c r="AL39" i="14"/>
  <c r="AK39" i="14"/>
  <c r="AJ39" i="14"/>
  <c r="AX38" i="14"/>
  <c r="AW38" i="14"/>
  <c r="AV38" i="14"/>
  <c r="AU38" i="14"/>
  <c r="AT38" i="14"/>
  <c r="AS38" i="14"/>
  <c r="AR38" i="14"/>
  <c r="AQ38" i="14"/>
  <c r="AP38" i="14"/>
  <c r="AO38" i="14"/>
  <c r="AN38" i="14"/>
  <c r="AM38" i="14"/>
  <c r="AL38" i="14"/>
  <c r="AK38" i="14"/>
  <c r="AJ38" i="14"/>
  <c r="AX37" i="14"/>
  <c r="AW37" i="14"/>
  <c r="AV37" i="14"/>
  <c r="AU37" i="14"/>
  <c r="AT37" i="14"/>
  <c r="AS37" i="14"/>
  <c r="AR37" i="14"/>
  <c r="AQ37" i="14"/>
  <c r="AP37" i="14"/>
  <c r="AO37" i="14"/>
  <c r="AN37" i="14"/>
  <c r="AM37" i="14"/>
  <c r="AL37" i="14"/>
  <c r="AK37" i="14"/>
  <c r="AJ37" i="14"/>
  <c r="AX36" i="14"/>
  <c r="AW36" i="14"/>
  <c r="AV36" i="14"/>
  <c r="AU36" i="14"/>
  <c r="AT36" i="14"/>
  <c r="AS36" i="14"/>
  <c r="AR36" i="14"/>
  <c r="AQ36" i="14"/>
  <c r="AP36" i="14"/>
  <c r="AO36" i="14"/>
  <c r="AN36" i="14"/>
  <c r="AM36" i="14"/>
  <c r="AL36" i="14"/>
  <c r="AK36" i="14"/>
  <c r="AJ36" i="14"/>
  <c r="AX35" i="14"/>
  <c r="AW35" i="14"/>
  <c r="AV35" i="14"/>
  <c r="AU35" i="14"/>
  <c r="AT35" i="14"/>
  <c r="AS35" i="14"/>
  <c r="AR35" i="14"/>
  <c r="AQ35" i="14"/>
  <c r="AP35" i="14"/>
  <c r="AO35" i="14"/>
  <c r="AN35" i="14"/>
  <c r="AM35" i="14"/>
  <c r="AL35" i="14"/>
  <c r="AK35" i="14"/>
  <c r="AJ35" i="14"/>
  <c r="AF35" i="14"/>
  <c r="AE35" i="14"/>
  <c r="AD35" i="14"/>
  <c r="AC35" i="14"/>
  <c r="AB35" i="14"/>
  <c r="AA35" i="14"/>
  <c r="Z35" i="14"/>
  <c r="Y35" i="14"/>
  <c r="X35" i="14"/>
  <c r="W35" i="14"/>
  <c r="V35" i="14"/>
  <c r="U35" i="14"/>
  <c r="T35" i="14"/>
  <c r="S35" i="14"/>
  <c r="AX34" i="14"/>
  <c r="AW34" i="14"/>
  <c r="AV34" i="14"/>
  <c r="AU34" i="14"/>
  <c r="AT34" i="14"/>
  <c r="AS34" i="14"/>
  <c r="AR34" i="14"/>
  <c r="AQ34" i="14"/>
  <c r="AP34" i="14"/>
  <c r="AO34" i="14"/>
  <c r="AN34" i="14"/>
  <c r="AM34" i="14"/>
  <c r="AL34" i="14"/>
  <c r="AK34" i="14"/>
  <c r="AJ34" i="14"/>
  <c r="AF34" i="14"/>
  <c r="AE34" i="14"/>
  <c r="AD34" i="14"/>
  <c r="AC34" i="14"/>
  <c r="AB34" i="14"/>
  <c r="AA34" i="14"/>
  <c r="Z34" i="14"/>
  <c r="Y34" i="14"/>
  <c r="X34" i="14"/>
  <c r="W34" i="14"/>
  <c r="V34" i="14"/>
  <c r="U34" i="14"/>
  <c r="T34" i="14"/>
  <c r="S34" i="14"/>
  <c r="AX33" i="14"/>
  <c r="AW33" i="14"/>
  <c r="AV33" i="14"/>
  <c r="AU33" i="14"/>
  <c r="AT33" i="14"/>
  <c r="AS33" i="14"/>
  <c r="AR33" i="14"/>
  <c r="AQ33" i="14"/>
  <c r="AP33" i="14"/>
  <c r="AO33" i="14"/>
  <c r="AN33" i="14"/>
  <c r="AM33" i="14"/>
  <c r="AL33" i="14"/>
  <c r="AK33" i="14"/>
  <c r="AJ33" i="14"/>
  <c r="AF33" i="14"/>
  <c r="AE33" i="14"/>
  <c r="AD33" i="14"/>
  <c r="AC33" i="14"/>
  <c r="AB33" i="14"/>
  <c r="AA33" i="14"/>
  <c r="Z33" i="14"/>
  <c r="Y33" i="14"/>
  <c r="X33" i="14"/>
  <c r="W33" i="14"/>
  <c r="V33" i="14"/>
  <c r="U33" i="14"/>
  <c r="T33" i="14"/>
  <c r="S33" i="14"/>
  <c r="AX32" i="14"/>
  <c r="AW32" i="14"/>
  <c r="AV32" i="14"/>
  <c r="AU32" i="14"/>
  <c r="AT32" i="14"/>
  <c r="AS32" i="14"/>
  <c r="AR32" i="14"/>
  <c r="AQ32" i="14"/>
  <c r="AP32" i="14"/>
  <c r="AO32" i="14"/>
  <c r="AN32" i="14"/>
  <c r="AM32" i="14"/>
  <c r="AL32" i="14"/>
  <c r="AK32" i="14"/>
  <c r="AJ32" i="14"/>
  <c r="AF32" i="14"/>
  <c r="AE32" i="14"/>
  <c r="AD32" i="14"/>
  <c r="AC32" i="14"/>
  <c r="AB32" i="14"/>
  <c r="AA32" i="14"/>
  <c r="Z32" i="14"/>
  <c r="Y32" i="14"/>
  <c r="X32" i="14"/>
  <c r="W32" i="14"/>
  <c r="V32" i="14"/>
  <c r="U32" i="14"/>
  <c r="T32" i="14"/>
  <c r="S32" i="14"/>
  <c r="AX31" i="14"/>
  <c r="AW31" i="14"/>
  <c r="AV31" i="14"/>
  <c r="AU31" i="14"/>
  <c r="AT31" i="14"/>
  <c r="AS31" i="14"/>
  <c r="AR31" i="14"/>
  <c r="AQ31" i="14"/>
  <c r="AP31" i="14"/>
  <c r="AO31" i="14"/>
  <c r="AN31" i="14"/>
  <c r="AM31" i="14"/>
  <c r="AL31" i="14"/>
  <c r="AK31" i="14"/>
  <c r="AJ31" i="14"/>
  <c r="AF31" i="14"/>
  <c r="AE31" i="14"/>
  <c r="AD31" i="14"/>
  <c r="AC31" i="14"/>
  <c r="AB31" i="14"/>
  <c r="AA31" i="14"/>
  <c r="Z31" i="14"/>
  <c r="Y31" i="14"/>
  <c r="X31" i="14"/>
  <c r="W31" i="14"/>
  <c r="V31" i="14"/>
  <c r="U31" i="14"/>
  <c r="T31" i="14"/>
  <c r="S31" i="14"/>
  <c r="AX30" i="14"/>
  <c r="AW30" i="14"/>
  <c r="AV30" i="14"/>
  <c r="AU30" i="14"/>
  <c r="AT30" i="14"/>
  <c r="AS30" i="14"/>
  <c r="AR30" i="14"/>
  <c r="AQ30" i="14"/>
  <c r="AP30" i="14"/>
  <c r="AO30" i="14"/>
  <c r="AN30" i="14"/>
  <c r="AM30" i="14"/>
  <c r="AL30" i="14"/>
  <c r="AK30" i="14"/>
  <c r="AJ30" i="14"/>
  <c r="AF30" i="14"/>
  <c r="AE30" i="14"/>
  <c r="AD30" i="14"/>
  <c r="AC30" i="14"/>
  <c r="AB30" i="14"/>
  <c r="AA30" i="14"/>
  <c r="Z30" i="14"/>
  <c r="Y30" i="14"/>
  <c r="X30" i="14"/>
  <c r="W30" i="14"/>
  <c r="V30" i="14"/>
  <c r="U30" i="14"/>
  <c r="T30" i="14"/>
  <c r="S30" i="14"/>
  <c r="AX29" i="14"/>
  <c r="AW29" i="14"/>
  <c r="AV29" i="14"/>
  <c r="AU29" i="14"/>
  <c r="AT29" i="14"/>
  <c r="AS29" i="14"/>
  <c r="AR29" i="14"/>
  <c r="AQ29" i="14"/>
  <c r="AP29" i="14"/>
  <c r="AO29" i="14"/>
  <c r="AN29" i="14"/>
  <c r="AM29" i="14"/>
  <c r="AL29" i="14"/>
  <c r="AK29" i="14"/>
  <c r="AJ29" i="14"/>
  <c r="AF29" i="14"/>
  <c r="AE29" i="14"/>
  <c r="AD29" i="14"/>
  <c r="AC29" i="14"/>
  <c r="AB29" i="14"/>
  <c r="AA29" i="14"/>
  <c r="Z29" i="14"/>
  <c r="Y29" i="14"/>
  <c r="X29" i="14"/>
  <c r="W29" i="14"/>
  <c r="V29" i="14"/>
  <c r="U29" i="14"/>
  <c r="T29" i="14"/>
  <c r="S29" i="14"/>
  <c r="AX28" i="14"/>
  <c r="AW28" i="14"/>
  <c r="AV28" i="14"/>
  <c r="AU28" i="14"/>
  <c r="AT28" i="14"/>
  <c r="AS28" i="14"/>
  <c r="AR28" i="14"/>
  <c r="AQ28" i="14"/>
  <c r="AP28" i="14"/>
  <c r="AO28" i="14"/>
  <c r="AN28" i="14"/>
  <c r="AM28" i="14"/>
  <c r="AL28" i="14"/>
  <c r="AK28" i="14"/>
  <c r="AJ28" i="14"/>
  <c r="AF28" i="14"/>
  <c r="AE28" i="14"/>
  <c r="AD28" i="14"/>
  <c r="AC28" i="14"/>
  <c r="AB28" i="14"/>
  <c r="AA28" i="14"/>
  <c r="Z28" i="14"/>
  <c r="Y28" i="14"/>
  <c r="X28" i="14"/>
  <c r="W28" i="14"/>
  <c r="V28" i="14"/>
  <c r="U28" i="14"/>
  <c r="T28" i="14"/>
  <c r="S28" i="14"/>
  <c r="AX27" i="14"/>
  <c r="AW27" i="14"/>
  <c r="AV27" i="14"/>
  <c r="AU27" i="14"/>
  <c r="AT27" i="14"/>
  <c r="AS27" i="14"/>
  <c r="AR27" i="14"/>
  <c r="AQ27" i="14"/>
  <c r="AP27" i="14"/>
  <c r="AO27" i="14"/>
  <c r="AN27" i="14"/>
  <c r="AM27" i="14"/>
  <c r="AL27" i="14"/>
  <c r="AK27" i="14"/>
  <c r="AJ27" i="14"/>
  <c r="AF27" i="14"/>
  <c r="AE27" i="14"/>
  <c r="AD27" i="14"/>
  <c r="AC27" i="14"/>
  <c r="AB27" i="14"/>
  <c r="AA27" i="14"/>
  <c r="Z27" i="14"/>
  <c r="Y27" i="14"/>
  <c r="X27" i="14"/>
  <c r="W27" i="14"/>
  <c r="V27" i="14"/>
  <c r="U27" i="14"/>
  <c r="T27" i="14"/>
  <c r="S27" i="14"/>
  <c r="AX26" i="14"/>
  <c r="AW26" i="14"/>
  <c r="AV26" i="14"/>
  <c r="AU26" i="14"/>
  <c r="AT26" i="14"/>
  <c r="AS26" i="14"/>
  <c r="AR26" i="14"/>
  <c r="AQ26" i="14"/>
  <c r="AP26" i="14"/>
  <c r="AO26" i="14"/>
  <c r="AN26" i="14"/>
  <c r="AM26" i="14"/>
  <c r="AL26" i="14"/>
  <c r="AK26" i="14"/>
  <c r="AJ26" i="14"/>
  <c r="AF26" i="14"/>
  <c r="AE26" i="14"/>
  <c r="AD26" i="14"/>
  <c r="AC26" i="14"/>
  <c r="AB26" i="14"/>
  <c r="AA26" i="14"/>
  <c r="Z26" i="14"/>
  <c r="Y26" i="14"/>
  <c r="X26" i="14"/>
  <c r="W26" i="14"/>
  <c r="V26" i="14"/>
  <c r="U26" i="14"/>
  <c r="T26" i="14"/>
  <c r="S26" i="14"/>
  <c r="AX25" i="14"/>
  <c r="AW25" i="14"/>
  <c r="AV25" i="14"/>
  <c r="AU25" i="14"/>
  <c r="AT25" i="14"/>
  <c r="AS25" i="14"/>
  <c r="AR25" i="14"/>
  <c r="AQ25" i="14"/>
  <c r="AP25" i="14"/>
  <c r="AO25" i="14"/>
  <c r="AN25" i="14"/>
  <c r="AM25" i="14"/>
  <c r="AL25" i="14"/>
  <c r="AK25" i="14"/>
  <c r="AJ25" i="14"/>
  <c r="AF25" i="14"/>
  <c r="AE25" i="14"/>
  <c r="AD25" i="14"/>
  <c r="AC25" i="14"/>
  <c r="AB25" i="14"/>
  <c r="AA25" i="14"/>
  <c r="Z25" i="14"/>
  <c r="Y25" i="14"/>
  <c r="X25" i="14"/>
  <c r="W25" i="14"/>
  <c r="V25" i="14"/>
  <c r="U25" i="14"/>
  <c r="T25" i="14"/>
  <c r="S25" i="14"/>
  <c r="AX24" i="14"/>
  <c r="AW24" i="14"/>
  <c r="AV24" i="14"/>
  <c r="AU24" i="14"/>
  <c r="AT24" i="14"/>
  <c r="AS24" i="14"/>
  <c r="AR24" i="14"/>
  <c r="AQ24" i="14"/>
  <c r="AP24" i="14"/>
  <c r="AO24" i="14"/>
  <c r="AN24" i="14"/>
  <c r="AM24" i="14"/>
  <c r="AL24" i="14"/>
  <c r="AK24" i="14"/>
  <c r="AJ24" i="14"/>
  <c r="AF24" i="14"/>
  <c r="AE24" i="14"/>
  <c r="AD24" i="14"/>
  <c r="AC24" i="14"/>
  <c r="AB24" i="14"/>
  <c r="AA24" i="14"/>
  <c r="Z24" i="14"/>
  <c r="Y24" i="14"/>
  <c r="X24" i="14"/>
  <c r="W24" i="14"/>
  <c r="V24" i="14"/>
  <c r="U24" i="14"/>
  <c r="T24" i="14"/>
  <c r="S24" i="14"/>
  <c r="AX23" i="14"/>
  <c r="AW23" i="14"/>
  <c r="AV23" i="14"/>
  <c r="AU23" i="14"/>
  <c r="AT23" i="14"/>
  <c r="AS23" i="14"/>
  <c r="AR23" i="14"/>
  <c r="AQ23" i="14"/>
  <c r="AP23" i="14"/>
  <c r="AO23" i="14"/>
  <c r="AN23" i="14"/>
  <c r="AM23" i="14"/>
  <c r="AL23" i="14"/>
  <c r="AK23" i="14"/>
  <c r="AJ23" i="14"/>
  <c r="AF23" i="14"/>
  <c r="AE23" i="14"/>
  <c r="AD23" i="14"/>
  <c r="AC23" i="14"/>
  <c r="AB23" i="14"/>
  <c r="AA23" i="14"/>
  <c r="Z23" i="14"/>
  <c r="Y23" i="14"/>
  <c r="X23" i="14"/>
  <c r="W23" i="14"/>
  <c r="V23" i="14"/>
  <c r="U23" i="14"/>
  <c r="T23" i="14"/>
  <c r="S23" i="14"/>
  <c r="AX22" i="14"/>
  <c r="AW22" i="14"/>
  <c r="AV22" i="14"/>
  <c r="AU22" i="14"/>
  <c r="AT22" i="14"/>
  <c r="AS22" i="14"/>
  <c r="AR22" i="14"/>
  <c r="AQ22" i="14"/>
  <c r="AP22" i="14"/>
  <c r="AO22" i="14"/>
  <c r="AN22" i="14"/>
  <c r="AM22" i="14"/>
  <c r="AL22" i="14"/>
  <c r="AK22" i="14"/>
  <c r="AJ22" i="14"/>
  <c r="AF22" i="14"/>
  <c r="AE22" i="14"/>
  <c r="AD22" i="14"/>
  <c r="AC22" i="14"/>
  <c r="AB22" i="14"/>
  <c r="AA22" i="14"/>
  <c r="Z22" i="14"/>
  <c r="Y22" i="14"/>
  <c r="X22" i="14"/>
  <c r="W22" i="14"/>
  <c r="V22" i="14"/>
  <c r="U22" i="14"/>
  <c r="T22" i="14"/>
  <c r="S22" i="14"/>
  <c r="AX21" i="14"/>
  <c r="AW21" i="14"/>
  <c r="AV21" i="14"/>
  <c r="AU21" i="14"/>
  <c r="AT21" i="14"/>
  <c r="AS21" i="14"/>
  <c r="AR21" i="14"/>
  <c r="AQ21" i="14"/>
  <c r="AP21" i="14"/>
  <c r="AO21" i="14"/>
  <c r="AN21" i="14"/>
  <c r="AM21" i="14"/>
  <c r="AL21" i="14"/>
  <c r="AK21" i="14"/>
  <c r="AJ21" i="14"/>
  <c r="AF21" i="14"/>
  <c r="AE21" i="14"/>
  <c r="AD21" i="14"/>
  <c r="AC21" i="14"/>
  <c r="AB21" i="14"/>
  <c r="AA21" i="14"/>
  <c r="Z21" i="14"/>
  <c r="Y21" i="14"/>
  <c r="X21" i="14"/>
  <c r="W21" i="14"/>
  <c r="V21" i="14"/>
  <c r="U21" i="14"/>
  <c r="T21" i="14"/>
  <c r="S21" i="14"/>
  <c r="AX20" i="14"/>
  <c r="AW20" i="14"/>
  <c r="AV20" i="14"/>
  <c r="AU20" i="14"/>
  <c r="AT20" i="14"/>
  <c r="AS20" i="14"/>
  <c r="AR20" i="14"/>
  <c r="AQ20" i="14"/>
  <c r="AP20" i="14"/>
  <c r="AO20" i="14"/>
  <c r="AN20" i="14"/>
  <c r="AM20" i="14"/>
  <c r="AL20" i="14"/>
  <c r="AK20" i="14"/>
  <c r="AJ20" i="14"/>
  <c r="AF20" i="14"/>
  <c r="AE20" i="14"/>
  <c r="AD20" i="14"/>
  <c r="AC20" i="14"/>
  <c r="AB20" i="14"/>
  <c r="AA20" i="14"/>
  <c r="Z20" i="14"/>
  <c r="Y20" i="14"/>
  <c r="X20" i="14"/>
  <c r="W20" i="14"/>
  <c r="V20" i="14"/>
  <c r="U20" i="14"/>
  <c r="T20" i="14"/>
  <c r="S20" i="14"/>
  <c r="AX19" i="14"/>
  <c r="AW19" i="14"/>
  <c r="AV19" i="14"/>
  <c r="AU19" i="14"/>
  <c r="AT19" i="14"/>
  <c r="AS19" i="14"/>
  <c r="AR19" i="14"/>
  <c r="AQ19" i="14"/>
  <c r="AP19" i="14"/>
  <c r="AO19" i="14"/>
  <c r="AN19" i="14"/>
  <c r="AM19" i="14"/>
  <c r="AL19" i="14"/>
  <c r="AK19" i="14"/>
  <c r="AJ19" i="14"/>
  <c r="AF19" i="14"/>
  <c r="AE19" i="14"/>
  <c r="AD19" i="14"/>
  <c r="AC19" i="14"/>
  <c r="AB19" i="14"/>
  <c r="AA19" i="14"/>
  <c r="Z19" i="14"/>
  <c r="Y19" i="14"/>
  <c r="X19" i="14"/>
  <c r="W19" i="14"/>
  <c r="V19" i="14"/>
  <c r="U19" i="14"/>
  <c r="T19" i="14"/>
  <c r="S19" i="14"/>
  <c r="AX18" i="14"/>
  <c r="AW18" i="14"/>
  <c r="AV18" i="14"/>
  <c r="AU18" i="14"/>
  <c r="AT18" i="14"/>
  <c r="AS18" i="14"/>
  <c r="AR18" i="14"/>
  <c r="AQ18" i="14"/>
  <c r="AP18" i="14"/>
  <c r="AO18" i="14"/>
  <c r="AN18" i="14"/>
  <c r="AM18" i="14"/>
  <c r="AL18" i="14"/>
  <c r="AK18" i="14"/>
  <c r="AJ18" i="14"/>
  <c r="AF18" i="14"/>
  <c r="AE18" i="14"/>
  <c r="AD18" i="14"/>
  <c r="AC18" i="14"/>
  <c r="AB18" i="14"/>
  <c r="AA18" i="14"/>
  <c r="Z18" i="14"/>
  <c r="Y18" i="14"/>
  <c r="X18" i="14"/>
  <c r="W18" i="14"/>
  <c r="V18" i="14"/>
  <c r="U18" i="14"/>
  <c r="T18" i="14"/>
  <c r="S18" i="14"/>
  <c r="AX17" i="14"/>
  <c r="AW17" i="14"/>
  <c r="AV17" i="14"/>
  <c r="AU17" i="14"/>
  <c r="AT17" i="14"/>
  <c r="AS17" i="14"/>
  <c r="AR17" i="14"/>
  <c r="AQ17" i="14"/>
  <c r="AP17" i="14"/>
  <c r="AO17" i="14"/>
  <c r="AN17" i="14"/>
  <c r="AM17" i="14"/>
  <c r="AL17" i="14"/>
  <c r="AK17" i="14"/>
  <c r="AJ17" i="14"/>
  <c r="AF17" i="14"/>
  <c r="AE17" i="14"/>
  <c r="AD17" i="14"/>
  <c r="AC17" i="14"/>
  <c r="AB17" i="14"/>
  <c r="AA17" i="14"/>
  <c r="Z17" i="14"/>
  <c r="Y17" i="14"/>
  <c r="X17" i="14"/>
  <c r="W17" i="14"/>
  <c r="V17" i="14"/>
  <c r="U17" i="14"/>
  <c r="T17" i="14"/>
  <c r="S17" i="14"/>
  <c r="AX16" i="14"/>
  <c r="AW16" i="14"/>
  <c r="AV16" i="14"/>
  <c r="AU16" i="14"/>
  <c r="AT16" i="14"/>
  <c r="AS16" i="14"/>
  <c r="AR16" i="14"/>
  <c r="AQ16" i="14"/>
  <c r="AP16" i="14"/>
  <c r="AO16" i="14"/>
  <c r="AN16" i="14"/>
  <c r="AM16" i="14"/>
  <c r="AL16" i="14"/>
  <c r="AK16" i="14"/>
  <c r="AJ16" i="14"/>
  <c r="AF16" i="14"/>
  <c r="AE16" i="14"/>
  <c r="AD16" i="14"/>
  <c r="AC16" i="14"/>
  <c r="AB16" i="14"/>
  <c r="AA16" i="14"/>
  <c r="Z16" i="14"/>
  <c r="Y16" i="14"/>
  <c r="X16" i="14"/>
  <c r="W16" i="14"/>
  <c r="V16" i="14"/>
  <c r="U16" i="14"/>
  <c r="T16" i="14"/>
  <c r="S16" i="14"/>
  <c r="AX15" i="14"/>
  <c r="AW15" i="14"/>
  <c r="AV15" i="14"/>
  <c r="AU15" i="14"/>
  <c r="AT15" i="14"/>
  <c r="AS15" i="14"/>
  <c r="AR15" i="14"/>
  <c r="AQ15" i="14"/>
  <c r="AP15" i="14"/>
  <c r="AO15" i="14"/>
  <c r="AN15" i="14"/>
  <c r="AM15" i="14"/>
  <c r="AL15" i="14"/>
  <c r="AK15" i="14"/>
  <c r="AJ15" i="14"/>
  <c r="AF15" i="14"/>
  <c r="AE15" i="14"/>
  <c r="AD15" i="14"/>
  <c r="AC15" i="14"/>
  <c r="AB15" i="14"/>
  <c r="AA15" i="14"/>
  <c r="Z15" i="14"/>
  <c r="Y15" i="14"/>
  <c r="X15" i="14"/>
  <c r="W15" i="14"/>
  <c r="V15" i="14"/>
  <c r="U15" i="14"/>
  <c r="T15" i="14"/>
  <c r="S15" i="14"/>
  <c r="AX14" i="14"/>
  <c r="AW14" i="14"/>
  <c r="AV14" i="14"/>
  <c r="AU14" i="14"/>
  <c r="AT14" i="14"/>
  <c r="AS14" i="14"/>
  <c r="AR14" i="14"/>
  <c r="AQ14" i="14"/>
  <c r="AP14" i="14"/>
  <c r="AO14" i="14"/>
  <c r="AN14" i="14"/>
  <c r="AM14" i="14"/>
  <c r="AL14" i="14"/>
  <c r="AK14" i="14"/>
  <c r="AJ14" i="14"/>
  <c r="AF14" i="14"/>
  <c r="AE14" i="14"/>
  <c r="AD14" i="14"/>
  <c r="AC14" i="14"/>
  <c r="AB14" i="14"/>
  <c r="AA14" i="14"/>
  <c r="Z14" i="14"/>
  <c r="Y14" i="14"/>
  <c r="X14" i="14"/>
  <c r="W14" i="14"/>
  <c r="V14" i="14"/>
  <c r="U14" i="14"/>
  <c r="T14" i="14"/>
  <c r="S14" i="14"/>
  <c r="AX13" i="14"/>
  <c r="AW13" i="14"/>
  <c r="AV13" i="14"/>
  <c r="AU13" i="14"/>
  <c r="AT13" i="14"/>
  <c r="AS13" i="14"/>
  <c r="AR13" i="14"/>
  <c r="AQ13" i="14"/>
  <c r="AP13" i="14"/>
  <c r="AO13" i="14"/>
  <c r="AN13" i="14"/>
  <c r="AM13" i="14"/>
  <c r="AL13" i="14"/>
  <c r="AK13" i="14"/>
  <c r="AJ13" i="14"/>
  <c r="AF13" i="14"/>
  <c r="AE13" i="14"/>
  <c r="AD13" i="14"/>
  <c r="AC13" i="14"/>
  <c r="AB13" i="14"/>
  <c r="AA13" i="14"/>
  <c r="Z13" i="14"/>
  <c r="Y13" i="14"/>
  <c r="X13" i="14"/>
  <c r="W13" i="14"/>
  <c r="V13" i="14"/>
  <c r="U13" i="14"/>
  <c r="T13" i="14"/>
  <c r="S13" i="14"/>
  <c r="AX12" i="14"/>
  <c r="AW12" i="14"/>
  <c r="AV12" i="14"/>
  <c r="AU12" i="14"/>
  <c r="AT12" i="14"/>
  <c r="AS12" i="14"/>
  <c r="AR12" i="14"/>
  <c r="AQ12" i="14"/>
  <c r="AP12" i="14"/>
  <c r="AO12" i="14"/>
  <c r="AN12" i="14"/>
  <c r="AM12" i="14"/>
  <c r="AL12" i="14"/>
  <c r="AK12" i="14"/>
  <c r="AJ12" i="14"/>
  <c r="AF12" i="14"/>
  <c r="AE12" i="14"/>
  <c r="AD12" i="14"/>
  <c r="AC12" i="14"/>
  <c r="AB12" i="14"/>
  <c r="AA12" i="14"/>
  <c r="Z12" i="14"/>
  <c r="Y12" i="14"/>
  <c r="X12" i="14"/>
  <c r="W12" i="14"/>
  <c r="V12" i="14"/>
  <c r="U12" i="14"/>
  <c r="T12" i="14"/>
  <c r="S12" i="14"/>
  <c r="AX11" i="14"/>
  <c r="AW11" i="14"/>
  <c r="AV11" i="14"/>
  <c r="AU11" i="14"/>
  <c r="AT11" i="14"/>
  <c r="AS11" i="14"/>
  <c r="AR11" i="14"/>
  <c r="AQ11" i="14"/>
  <c r="AP11" i="14"/>
  <c r="AO11" i="14"/>
  <c r="AN11" i="14"/>
  <c r="AM11" i="14"/>
  <c r="AL11" i="14"/>
  <c r="AK11" i="14"/>
  <c r="AJ11" i="14"/>
  <c r="AF11" i="14"/>
  <c r="AE11" i="14"/>
  <c r="AD11" i="14"/>
  <c r="AC11" i="14"/>
  <c r="AB11" i="14"/>
  <c r="AA11" i="14"/>
  <c r="Z11" i="14"/>
  <c r="Y11" i="14"/>
  <c r="X11" i="14"/>
  <c r="W11" i="14"/>
  <c r="V11" i="14"/>
  <c r="U11" i="14"/>
  <c r="T11" i="14"/>
  <c r="S11" i="14"/>
  <c r="AX10" i="14"/>
  <c r="AW10" i="14"/>
  <c r="AV10" i="14"/>
  <c r="AU10" i="14"/>
  <c r="AT10" i="14"/>
  <c r="AS10" i="14"/>
  <c r="AR10" i="14"/>
  <c r="AQ10" i="14"/>
  <c r="AP10" i="14"/>
  <c r="AO10" i="14"/>
  <c r="AN10" i="14"/>
  <c r="AM10" i="14"/>
  <c r="AL10" i="14"/>
  <c r="AK10" i="14"/>
  <c r="AJ10" i="14"/>
  <c r="AF10" i="14"/>
  <c r="AE10" i="14"/>
  <c r="AD10" i="14"/>
  <c r="AC10" i="14"/>
  <c r="AB10" i="14"/>
  <c r="AA10" i="14"/>
  <c r="Z10" i="14"/>
  <c r="Y10" i="14"/>
  <c r="X10" i="14"/>
  <c r="W10" i="14"/>
  <c r="V10" i="14"/>
  <c r="U10" i="14"/>
  <c r="T10" i="14"/>
  <c r="S10" i="14"/>
  <c r="AX9" i="14"/>
  <c r="AW9" i="14"/>
  <c r="AV9" i="14"/>
  <c r="AU9" i="14"/>
  <c r="AT9" i="14"/>
  <c r="AS9" i="14"/>
  <c r="AR9" i="14"/>
  <c r="AQ9" i="14"/>
  <c r="AP9" i="14"/>
  <c r="AO9" i="14"/>
  <c r="AN9" i="14"/>
  <c r="AM9" i="14"/>
  <c r="AL9" i="14"/>
  <c r="AK9" i="14"/>
  <c r="AJ9" i="14"/>
  <c r="AF9" i="14"/>
  <c r="AE9" i="14"/>
  <c r="AD9" i="14"/>
  <c r="AC9" i="14"/>
  <c r="AB9" i="14"/>
  <c r="AA9" i="14"/>
  <c r="Z9" i="14"/>
  <c r="Y9" i="14"/>
  <c r="X9" i="14"/>
  <c r="W9" i="14"/>
  <c r="V9" i="14"/>
  <c r="U9" i="14"/>
  <c r="T9" i="14"/>
  <c r="S9" i="14"/>
  <c r="AX8" i="14"/>
  <c r="AW8" i="14"/>
  <c r="AV8" i="14"/>
  <c r="AU8" i="14"/>
  <c r="AT8" i="14"/>
  <c r="AS8" i="14"/>
  <c r="AR8" i="14"/>
  <c r="AQ8" i="14"/>
  <c r="AP8" i="14"/>
  <c r="AO8" i="14"/>
  <c r="AN8" i="14"/>
  <c r="AM8" i="14"/>
  <c r="AL8" i="14"/>
  <c r="AK8" i="14"/>
  <c r="AJ8" i="14"/>
  <c r="AF8" i="14"/>
  <c r="AE8" i="14"/>
  <c r="AD8" i="14"/>
  <c r="AC8" i="14"/>
  <c r="AB8" i="14"/>
  <c r="AA8" i="14"/>
  <c r="Z8" i="14"/>
  <c r="Y8" i="14"/>
  <c r="X8" i="14"/>
  <c r="W8" i="14"/>
  <c r="V8" i="14"/>
  <c r="U8" i="14"/>
  <c r="T8" i="14"/>
  <c r="S8" i="14"/>
  <c r="AX7" i="14"/>
  <c r="AW7" i="14"/>
  <c r="AV7" i="14"/>
  <c r="AU7" i="14"/>
  <c r="AT7" i="14"/>
  <c r="AS7" i="14"/>
  <c r="AR7" i="14"/>
  <c r="AQ7" i="14"/>
  <c r="AP7" i="14"/>
  <c r="AO7" i="14"/>
  <c r="AN7" i="14"/>
  <c r="AM7" i="14"/>
  <c r="AL7" i="14"/>
  <c r="AK7" i="14"/>
  <c r="AJ7" i="14"/>
  <c r="AF7" i="14"/>
  <c r="AE7" i="14"/>
  <c r="AD7" i="14"/>
  <c r="AC7" i="14"/>
  <c r="AB7" i="14"/>
  <c r="AA7" i="14"/>
  <c r="Z7" i="14"/>
  <c r="Y7" i="14"/>
  <c r="X7" i="14"/>
  <c r="W7" i="14"/>
  <c r="V7" i="14"/>
  <c r="U7" i="14"/>
  <c r="T7" i="14"/>
  <c r="S7" i="14"/>
  <c r="AX6" i="14"/>
  <c r="AW6" i="14"/>
  <c r="AV6" i="14"/>
  <c r="AU6" i="14"/>
  <c r="AT6" i="14"/>
  <c r="AS6" i="14"/>
  <c r="AR6" i="14"/>
  <c r="AQ6" i="14"/>
  <c r="AP6" i="14"/>
  <c r="AO6" i="14"/>
  <c r="AN6" i="14"/>
  <c r="AM6" i="14"/>
  <c r="AL6" i="14"/>
  <c r="AK6" i="14"/>
  <c r="AJ6" i="14"/>
  <c r="AF6" i="14"/>
  <c r="AE6" i="14"/>
  <c r="AD6" i="14"/>
  <c r="AC6" i="14"/>
  <c r="AB6" i="14"/>
  <c r="AA6" i="14"/>
  <c r="Z6" i="14"/>
  <c r="Y6" i="14"/>
  <c r="X6" i="14"/>
  <c r="W6" i="14"/>
  <c r="V6" i="14"/>
  <c r="U6" i="14"/>
  <c r="T6" i="14"/>
  <c r="S6" i="14"/>
  <c r="P6" i="14"/>
  <c r="O6" i="14"/>
  <c r="N6" i="14"/>
  <c r="M6" i="14"/>
  <c r="L6" i="14"/>
  <c r="K6" i="14"/>
  <c r="J6" i="14"/>
  <c r="I6" i="14"/>
  <c r="H6" i="14"/>
  <c r="G6" i="14"/>
  <c r="F6" i="14"/>
  <c r="E6" i="14"/>
  <c r="D6" i="14"/>
  <c r="P11" i="13"/>
  <c r="O11" i="13"/>
  <c r="N11" i="13"/>
  <c r="M11" i="13"/>
  <c r="L11" i="13"/>
  <c r="K11" i="13"/>
  <c r="J11" i="13"/>
  <c r="I11" i="13"/>
  <c r="H11" i="13"/>
  <c r="G11" i="13"/>
  <c r="F11" i="13"/>
  <c r="E11" i="13"/>
  <c r="D11" i="13"/>
  <c r="P10" i="13"/>
  <c r="O10" i="13"/>
  <c r="N10" i="13"/>
  <c r="M10" i="13"/>
  <c r="L10" i="13"/>
  <c r="K10" i="13"/>
  <c r="J10" i="13"/>
  <c r="I10" i="13"/>
  <c r="H10" i="13"/>
  <c r="G10" i="13"/>
  <c r="F10" i="13"/>
  <c r="E10" i="13"/>
  <c r="D10" i="13"/>
  <c r="P9" i="13"/>
  <c r="O9" i="13"/>
  <c r="N9" i="13"/>
  <c r="M9" i="13"/>
  <c r="L9" i="13"/>
  <c r="K9" i="13"/>
  <c r="J9" i="13"/>
  <c r="I9" i="13"/>
  <c r="H9" i="13"/>
  <c r="G9" i="13"/>
  <c r="F9" i="13"/>
  <c r="E9" i="13"/>
  <c r="D9" i="13"/>
  <c r="P8" i="13"/>
  <c r="O8" i="13"/>
  <c r="N8" i="13"/>
  <c r="M8" i="13"/>
  <c r="L8" i="13"/>
  <c r="K8" i="13"/>
  <c r="J8" i="13"/>
  <c r="I8" i="13"/>
  <c r="H8" i="13"/>
  <c r="G8" i="13"/>
  <c r="F8" i="13"/>
  <c r="E8" i="13"/>
  <c r="D8" i="13"/>
  <c r="P7" i="13"/>
  <c r="O7" i="13"/>
  <c r="N7" i="13"/>
  <c r="M7" i="13"/>
  <c r="L7" i="13"/>
  <c r="K7" i="13"/>
  <c r="J7" i="13"/>
  <c r="I7" i="13"/>
  <c r="H7" i="13"/>
  <c r="G7" i="13"/>
  <c r="F7" i="13"/>
  <c r="E7" i="13"/>
  <c r="D7" i="13"/>
  <c r="AX45" i="13"/>
  <c r="AW45" i="13"/>
  <c r="AV45" i="13"/>
  <c r="AU45" i="13"/>
  <c r="AT45" i="13"/>
  <c r="AS45" i="13"/>
  <c r="AR45" i="13"/>
  <c r="AQ45" i="13"/>
  <c r="AP45" i="13"/>
  <c r="AO45" i="13"/>
  <c r="AN45" i="13"/>
  <c r="AM45" i="13"/>
  <c r="AL45" i="13"/>
  <c r="AK45" i="13"/>
  <c r="AJ45" i="13"/>
  <c r="AX44" i="13"/>
  <c r="AW44" i="13"/>
  <c r="AV44" i="13"/>
  <c r="AU44" i="13"/>
  <c r="AT44" i="13"/>
  <c r="AS44" i="13"/>
  <c r="AR44" i="13"/>
  <c r="AQ44" i="13"/>
  <c r="AP44" i="13"/>
  <c r="AO44" i="13"/>
  <c r="AN44" i="13"/>
  <c r="AM44" i="13"/>
  <c r="AL44" i="13"/>
  <c r="AK44" i="13"/>
  <c r="AJ44" i="13"/>
  <c r="AX43" i="13"/>
  <c r="AW43" i="13"/>
  <c r="AV43" i="13"/>
  <c r="AU43" i="13"/>
  <c r="AT43" i="13"/>
  <c r="AS43" i="13"/>
  <c r="AR43" i="13"/>
  <c r="AQ43" i="13"/>
  <c r="AP43" i="13"/>
  <c r="AO43" i="13"/>
  <c r="AN43" i="13"/>
  <c r="AM43" i="13"/>
  <c r="AL43" i="13"/>
  <c r="AK43" i="13"/>
  <c r="AJ43" i="13"/>
  <c r="AX42" i="13"/>
  <c r="AW42" i="13"/>
  <c r="AV42" i="13"/>
  <c r="AU42" i="13"/>
  <c r="AT42" i="13"/>
  <c r="AS42" i="13"/>
  <c r="AR42" i="13"/>
  <c r="AQ42" i="13"/>
  <c r="AP42" i="13"/>
  <c r="AO42" i="13"/>
  <c r="AN42" i="13"/>
  <c r="AM42" i="13"/>
  <c r="AL42" i="13"/>
  <c r="AK42" i="13"/>
  <c r="AJ42" i="13"/>
  <c r="AX41" i="13"/>
  <c r="AW41" i="13"/>
  <c r="AV41" i="13"/>
  <c r="AU41" i="13"/>
  <c r="AT41" i="13"/>
  <c r="AS41" i="13"/>
  <c r="AR41" i="13"/>
  <c r="AQ41" i="13"/>
  <c r="AP41" i="13"/>
  <c r="AO41" i="13"/>
  <c r="AN41" i="13"/>
  <c r="AM41" i="13"/>
  <c r="AL41" i="13"/>
  <c r="AK41" i="13"/>
  <c r="AJ41" i="13"/>
  <c r="AX40" i="13"/>
  <c r="AW40" i="13"/>
  <c r="AV40" i="13"/>
  <c r="AU40" i="13"/>
  <c r="AT40" i="13"/>
  <c r="AS40" i="13"/>
  <c r="AR40" i="13"/>
  <c r="AQ40" i="13"/>
  <c r="AP40" i="13"/>
  <c r="AO40" i="13"/>
  <c r="AN40" i="13"/>
  <c r="AM40" i="13"/>
  <c r="AL40" i="13"/>
  <c r="AK40" i="13"/>
  <c r="AJ40" i="13"/>
  <c r="AX39" i="13"/>
  <c r="AW39" i="13"/>
  <c r="AV39" i="13"/>
  <c r="AU39" i="13"/>
  <c r="AT39" i="13"/>
  <c r="AS39" i="13"/>
  <c r="AR39" i="13"/>
  <c r="AQ39" i="13"/>
  <c r="AP39" i="13"/>
  <c r="AO39" i="13"/>
  <c r="AN39" i="13"/>
  <c r="AM39" i="13"/>
  <c r="AL39" i="13"/>
  <c r="AK39" i="13"/>
  <c r="AJ39" i="13"/>
  <c r="AX38" i="13"/>
  <c r="AW38" i="13"/>
  <c r="AV38" i="13"/>
  <c r="AU38" i="13"/>
  <c r="AT38" i="13"/>
  <c r="AS38" i="13"/>
  <c r="AR38" i="13"/>
  <c r="AQ38" i="13"/>
  <c r="AP38" i="13"/>
  <c r="AO38" i="13"/>
  <c r="AN38" i="13"/>
  <c r="AM38" i="13"/>
  <c r="AL38" i="13"/>
  <c r="AK38" i="13"/>
  <c r="AJ38" i="13"/>
  <c r="AX37" i="13"/>
  <c r="AW37" i="13"/>
  <c r="AV37" i="13"/>
  <c r="AU37" i="13"/>
  <c r="AT37" i="13"/>
  <c r="AS37" i="13"/>
  <c r="AR37" i="13"/>
  <c r="AQ37" i="13"/>
  <c r="AP37" i="13"/>
  <c r="AO37" i="13"/>
  <c r="AN37" i="13"/>
  <c r="AM37" i="13"/>
  <c r="AL37" i="13"/>
  <c r="AK37" i="13"/>
  <c r="AJ37" i="13"/>
  <c r="AX36" i="13"/>
  <c r="AW36" i="13"/>
  <c r="AV36" i="13"/>
  <c r="AU36" i="13"/>
  <c r="AT36" i="13"/>
  <c r="AS36" i="13"/>
  <c r="AR36" i="13"/>
  <c r="AQ36" i="13"/>
  <c r="AP36" i="13"/>
  <c r="AO36" i="13"/>
  <c r="AN36" i="13"/>
  <c r="AM36" i="13"/>
  <c r="AL36" i="13"/>
  <c r="AK36" i="13"/>
  <c r="AJ36" i="13"/>
  <c r="AX35" i="13"/>
  <c r="AW35" i="13"/>
  <c r="AV35" i="13"/>
  <c r="AU35" i="13"/>
  <c r="AT35" i="13"/>
  <c r="AS35" i="13"/>
  <c r="AR35" i="13"/>
  <c r="AQ35" i="13"/>
  <c r="AP35" i="13"/>
  <c r="AO35" i="13"/>
  <c r="AN35" i="13"/>
  <c r="AM35" i="13"/>
  <c r="AL35" i="13"/>
  <c r="AK35" i="13"/>
  <c r="AJ35" i="13"/>
  <c r="AF35" i="13"/>
  <c r="AE35" i="13"/>
  <c r="AD35" i="13"/>
  <c r="AC35" i="13"/>
  <c r="AB35" i="13"/>
  <c r="AA35" i="13"/>
  <c r="Z35" i="13"/>
  <c r="Y35" i="13"/>
  <c r="X35" i="13"/>
  <c r="W35" i="13"/>
  <c r="V35" i="13"/>
  <c r="U35" i="13"/>
  <c r="T35" i="13"/>
  <c r="S35" i="13"/>
  <c r="AX34" i="13"/>
  <c r="AW34" i="13"/>
  <c r="AV34" i="13"/>
  <c r="AU34" i="13"/>
  <c r="AT34" i="13"/>
  <c r="AS34" i="13"/>
  <c r="AR34" i="13"/>
  <c r="AQ34" i="13"/>
  <c r="AP34" i="13"/>
  <c r="AO34" i="13"/>
  <c r="AN34" i="13"/>
  <c r="AM34" i="13"/>
  <c r="AL34" i="13"/>
  <c r="AK34" i="13"/>
  <c r="AJ34" i="13"/>
  <c r="AF34" i="13"/>
  <c r="AE34" i="13"/>
  <c r="AD34" i="13"/>
  <c r="AC34" i="13"/>
  <c r="AB34" i="13"/>
  <c r="AA34" i="13"/>
  <c r="Z34" i="13"/>
  <c r="Y34" i="13"/>
  <c r="X34" i="13"/>
  <c r="W34" i="13"/>
  <c r="V34" i="13"/>
  <c r="U34" i="13"/>
  <c r="T34" i="13"/>
  <c r="S34" i="13"/>
  <c r="AX33" i="13"/>
  <c r="AW33" i="13"/>
  <c r="AV33" i="13"/>
  <c r="AU33" i="13"/>
  <c r="AT33" i="13"/>
  <c r="AS33" i="13"/>
  <c r="AR33" i="13"/>
  <c r="AQ33" i="13"/>
  <c r="AP33" i="13"/>
  <c r="AO33" i="13"/>
  <c r="AN33" i="13"/>
  <c r="AM33" i="13"/>
  <c r="AL33" i="13"/>
  <c r="AK33" i="13"/>
  <c r="AJ33" i="13"/>
  <c r="AF33" i="13"/>
  <c r="AE33" i="13"/>
  <c r="AD33" i="13"/>
  <c r="AC33" i="13"/>
  <c r="AB33" i="13"/>
  <c r="AA33" i="13"/>
  <c r="Z33" i="13"/>
  <c r="Y33" i="13"/>
  <c r="X33" i="13"/>
  <c r="W33" i="13"/>
  <c r="V33" i="13"/>
  <c r="U33" i="13"/>
  <c r="T33" i="13"/>
  <c r="S33" i="13"/>
  <c r="AX32" i="13"/>
  <c r="AW32" i="13"/>
  <c r="AV32" i="13"/>
  <c r="AU32" i="13"/>
  <c r="AT32" i="13"/>
  <c r="AS32" i="13"/>
  <c r="AR32" i="13"/>
  <c r="AQ32" i="13"/>
  <c r="AP32" i="13"/>
  <c r="AO32" i="13"/>
  <c r="AN32" i="13"/>
  <c r="AM32" i="13"/>
  <c r="AL32" i="13"/>
  <c r="AK32" i="13"/>
  <c r="AJ32" i="13"/>
  <c r="AF32" i="13"/>
  <c r="AE32" i="13"/>
  <c r="AD32" i="13"/>
  <c r="AC32" i="13"/>
  <c r="AB32" i="13"/>
  <c r="AA32" i="13"/>
  <c r="Z32" i="13"/>
  <c r="Y32" i="13"/>
  <c r="X32" i="13"/>
  <c r="W32" i="13"/>
  <c r="V32" i="13"/>
  <c r="U32" i="13"/>
  <c r="T32" i="13"/>
  <c r="S32" i="13"/>
  <c r="AX31" i="13"/>
  <c r="AW31" i="13"/>
  <c r="AV31" i="13"/>
  <c r="AU31" i="13"/>
  <c r="AT31" i="13"/>
  <c r="AS31" i="13"/>
  <c r="AR31" i="13"/>
  <c r="AQ31" i="13"/>
  <c r="AP31" i="13"/>
  <c r="AO31" i="13"/>
  <c r="AN31" i="13"/>
  <c r="AM31" i="13"/>
  <c r="AL31" i="13"/>
  <c r="AK31" i="13"/>
  <c r="AJ31" i="13"/>
  <c r="AF31" i="13"/>
  <c r="AE31" i="13"/>
  <c r="AD31" i="13"/>
  <c r="AC31" i="13"/>
  <c r="AB31" i="13"/>
  <c r="AA31" i="13"/>
  <c r="Z31" i="13"/>
  <c r="Y31" i="13"/>
  <c r="X31" i="13"/>
  <c r="W31" i="13"/>
  <c r="V31" i="13"/>
  <c r="U31" i="13"/>
  <c r="T31" i="13"/>
  <c r="S31" i="13"/>
  <c r="AX30" i="13"/>
  <c r="AW30" i="13"/>
  <c r="AV30" i="13"/>
  <c r="AU30" i="13"/>
  <c r="AT30" i="13"/>
  <c r="AS30" i="13"/>
  <c r="AR30" i="13"/>
  <c r="AQ30" i="13"/>
  <c r="AP30" i="13"/>
  <c r="AO30" i="13"/>
  <c r="AN30" i="13"/>
  <c r="AM30" i="13"/>
  <c r="AL30" i="13"/>
  <c r="AK30" i="13"/>
  <c r="AJ30" i="13"/>
  <c r="AF30" i="13"/>
  <c r="AE30" i="13"/>
  <c r="AD30" i="13"/>
  <c r="AC30" i="13"/>
  <c r="AB30" i="13"/>
  <c r="AA30" i="13"/>
  <c r="Z30" i="13"/>
  <c r="Y30" i="13"/>
  <c r="X30" i="13"/>
  <c r="W30" i="13"/>
  <c r="V30" i="13"/>
  <c r="U30" i="13"/>
  <c r="T30" i="13"/>
  <c r="S30" i="13"/>
  <c r="AX29" i="13"/>
  <c r="AW29" i="13"/>
  <c r="AV29" i="13"/>
  <c r="AU29" i="13"/>
  <c r="AT29" i="13"/>
  <c r="AS29" i="13"/>
  <c r="AR29" i="13"/>
  <c r="AQ29" i="13"/>
  <c r="AP29" i="13"/>
  <c r="AO29" i="13"/>
  <c r="AN29" i="13"/>
  <c r="AM29" i="13"/>
  <c r="AL29" i="13"/>
  <c r="AK29" i="13"/>
  <c r="AJ29" i="13"/>
  <c r="AF29" i="13"/>
  <c r="AE29" i="13"/>
  <c r="AD29" i="13"/>
  <c r="AC29" i="13"/>
  <c r="AB29" i="13"/>
  <c r="AA29" i="13"/>
  <c r="Z29" i="13"/>
  <c r="Y29" i="13"/>
  <c r="X29" i="13"/>
  <c r="W29" i="13"/>
  <c r="V29" i="13"/>
  <c r="U29" i="13"/>
  <c r="T29" i="13"/>
  <c r="S29" i="13"/>
  <c r="AX28" i="13"/>
  <c r="AW28" i="13"/>
  <c r="AV28" i="13"/>
  <c r="AU28" i="13"/>
  <c r="AT28" i="13"/>
  <c r="AS28" i="13"/>
  <c r="AR28" i="13"/>
  <c r="AQ28" i="13"/>
  <c r="AP28" i="13"/>
  <c r="AO28" i="13"/>
  <c r="AN28" i="13"/>
  <c r="AM28" i="13"/>
  <c r="AL28" i="13"/>
  <c r="AK28" i="13"/>
  <c r="AJ28" i="13"/>
  <c r="AF28" i="13"/>
  <c r="AE28" i="13"/>
  <c r="AD28" i="13"/>
  <c r="AC28" i="13"/>
  <c r="AB28" i="13"/>
  <c r="AA28" i="13"/>
  <c r="Z28" i="13"/>
  <c r="Y28" i="13"/>
  <c r="X28" i="13"/>
  <c r="W28" i="13"/>
  <c r="V28" i="13"/>
  <c r="U28" i="13"/>
  <c r="T28" i="13"/>
  <c r="S28" i="13"/>
  <c r="AX27" i="13"/>
  <c r="AW27" i="13"/>
  <c r="AV27" i="13"/>
  <c r="AU27" i="13"/>
  <c r="AT27" i="13"/>
  <c r="AS27" i="13"/>
  <c r="AR27" i="13"/>
  <c r="AQ27" i="13"/>
  <c r="AP27" i="13"/>
  <c r="AO27" i="13"/>
  <c r="AN27" i="13"/>
  <c r="AM27" i="13"/>
  <c r="AL27" i="13"/>
  <c r="AK27" i="13"/>
  <c r="AJ27" i="13"/>
  <c r="AF27" i="13"/>
  <c r="AE27" i="13"/>
  <c r="AD27" i="13"/>
  <c r="AC27" i="13"/>
  <c r="AB27" i="13"/>
  <c r="AA27" i="13"/>
  <c r="Z27" i="13"/>
  <c r="Y27" i="13"/>
  <c r="X27" i="13"/>
  <c r="W27" i="13"/>
  <c r="V27" i="13"/>
  <c r="U27" i="13"/>
  <c r="T27" i="13"/>
  <c r="S27" i="13"/>
  <c r="AX26" i="13"/>
  <c r="AW26" i="13"/>
  <c r="AV26" i="13"/>
  <c r="AU26" i="13"/>
  <c r="AT26" i="13"/>
  <c r="AS26" i="13"/>
  <c r="AR26" i="13"/>
  <c r="AQ26" i="13"/>
  <c r="AP26" i="13"/>
  <c r="AO26" i="13"/>
  <c r="AN26" i="13"/>
  <c r="AM26" i="13"/>
  <c r="AL26" i="13"/>
  <c r="AK26" i="13"/>
  <c r="AJ26" i="13"/>
  <c r="AF26" i="13"/>
  <c r="AE26" i="13"/>
  <c r="AD26" i="13"/>
  <c r="AC26" i="13"/>
  <c r="AB26" i="13"/>
  <c r="AA26" i="13"/>
  <c r="Z26" i="13"/>
  <c r="Y26" i="13"/>
  <c r="X26" i="13"/>
  <c r="W26" i="13"/>
  <c r="V26" i="13"/>
  <c r="U26" i="13"/>
  <c r="T26" i="13"/>
  <c r="S26" i="13"/>
  <c r="AX25" i="13"/>
  <c r="AW25" i="13"/>
  <c r="AV25" i="13"/>
  <c r="AU25" i="13"/>
  <c r="AT25" i="13"/>
  <c r="AS25" i="13"/>
  <c r="AR25" i="13"/>
  <c r="AQ25" i="13"/>
  <c r="AP25" i="13"/>
  <c r="AO25" i="13"/>
  <c r="AN25" i="13"/>
  <c r="AM25" i="13"/>
  <c r="AL25" i="13"/>
  <c r="AK25" i="13"/>
  <c r="AJ25" i="13"/>
  <c r="AF25" i="13"/>
  <c r="AE25" i="13"/>
  <c r="AD25" i="13"/>
  <c r="AC25" i="13"/>
  <c r="AB25" i="13"/>
  <c r="AA25" i="13"/>
  <c r="Z25" i="13"/>
  <c r="Y25" i="13"/>
  <c r="X25" i="13"/>
  <c r="W25" i="13"/>
  <c r="V25" i="13"/>
  <c r="U25" i="13"/>
  <c r="T25" i="13"/>
  <c r="S25" i="13"/>
  <c r="AX24" i="13"/>
  <c r="AW24" i="13"/>
  <c r="AV24" i="13"/>
  <c r="AU24" i="13"/>
  <c r="AT24" i="13"/>
  <c r="AS24" i="13"/>
  <c r="AR24" i="13"/>
  <c r="AQ24" i="13"/>
  <c r="AP24" i="13"/>
  <c r="AO24" i="13"/>
  <c r="AN24" i="13"/>
  <c r="AM24" i="13"/>
  <c r="AL24" i="13"/>
  <c r="AK24" i="13"/>
  <c r="AJ24" i="13"/>
  <c r="AF24" i="13"/>
  <c r="AE24" i="13"/>
  <c r="AD24" i="13"/>
  <c r="AC24" i="13"/>
  <c r="AB24" i="13"/>
  <c r="AA24" i="13"/>
  <c r="Z24" i="13"/>
  <c r="Y24" i="13"/>
  <c r="X24" i="13"/>
  <c r="W24" i="13"/>
  <c r="V24" i="13"/>
  <c r="U24" i="13"/>
  <c r="T24" i="13"/>
  <c r="S24" i="13"/>
  <c r="AX23" i="13"/>
  <c r="AW23" i="13"/>
  <c r="AV23" i="13"/>
  <c r="AU23" i="13"/>
  <c r="AT23" i="13"/>
  <c r="AS23" i="13"/>
  <c r="AR23" i="13"/>
  <c r="AQ23" i="13"/>
  <c r="AP23" i="13"/>
  <c r="AO23" i="13"/>
  <c r="AN23" i="13"/>
  <c r="AM23" i="13"/>
  <c r="AL23" i="13"/>
  <c r="AK23" i="13"/>
  <c r="AJ23" i="13"/>
  <c r="AF23" i="13"/>
  <c r="AE23" i="13"/>
  <c r="AD23" i="13"/>
  <c r="AC23" i="13"/>
  <c r="AB23" i="13"/>
  <c r="AA23" i="13"/>
  <c r="Z23" i="13"/>
  <c r="Y23" i="13"/>
  <c r="X23" i="13"/>
  <c r="W23" i="13"/>
  <c r="V23" i="13"/>
  <c r="U23" i="13"/>
  <c r="T23" i="13"/>
  <c r="S23" i="13"/>
  <c r="AX22" i="13"/>
  <c r="AW22" i="13"/>
  <c r="AV22" i="13"/>
  <c r="AU22" i="13"/>
  <c r="AT22" i="13"/>
  <c r="AS22" i="13"/>
  <c r="AR22" i="13"/>
  <c r="AQ22" i="13"/>
  <c r="AP22" i="13"/>
  <c r="AO22" i="13"/>
  <c r="AN22" i="13"/>
  <c r="AM22" i="13"/>
  <c r="AL22" i="13"/>
  <c r="AK22" i="13"/>
  <c r="AJ22" i="13"/>
  <c r="AF22" i="13"/>
  <c r="AE22" i="13"/>
  <c r="AD22" i="13"/>
  <c r="AC22" i="13"/>
  <c r="AB22" i="13"/>
  <c r="AA22" i="13"/>
  <c r="Z22" i="13"/>
  <c r="Y22" i="13"/>
  <c r="X22" i="13"/>
  <c r="W22" i="13"/>
  <c r="V22" i="13"/>
  <c r="U22" i="13"/>
  <c r="T22" i="13"/>
  <c r="S22" i="13"/>
  <c r="AX21" i="13"/>
  <c r="AW21" i="13"/>
  <c r="AV21" i="13"/>
  <c r="AU21" i="13"/>
  <c r="AT21" i="13"/>
  <c r="AS21" i="13"/>
  <c r="AR21" i="13"/>
  <c r="AQ21" i="13"/>
  <c r="AP21" i="13"/>
  <c r="AO21" i="13"/>
  <c r="AN21" i="13"/>
  <c r="AM21" i="13"/>
  <c r="AL21" i="13"/>
  <c r="AK21" i="13"/>
  <c r="AJ21" i="13"/>
  <c r="AF21" i="13"/>
  <c r="AE21" i="13"/>
  <c r="AD21" i="13"/>
  <c r="AC21" i="13"/>
  <c r="AB21" i="13"/>
  <c r="AA21" i="13"/>
  <c r="Z21" i="13"/>
  <c r="Y21" i="13"/>
  <c r="X21" i="13"/>
  <c r="W21" i="13"/>
  <c r="V21" i="13"/>
  <c r="U21" i="13"/>
  <c r="T21" i="13"/>
  <c r="S21" i="13"/>
  <c r="AX20" i="13"/>
  <c r="AW20" i="13"/>
  <c r="AV20" i="13"/>
  <c r="AU20" i="13"/>
  <c r="AT20" i="13"/>
  <c r="AS20" i="13"/>
  <c r="AR20" i="13"/>
  <c r="AQ20" i="13"/>
  <c r="AP20" i="13"/>
  <c r="AO20" i="13"/>
  <c r="AN20" i="13"/>
  <c r="AM20" i="13"/>
  <c r="AL20" i="13"/>
  <c r="AK20" i="13"/>
  <c r="AJ20" i="13"/>
  <c r="AF20" i="13"/>
  <c r="AE20" i="13"/>
  <c r="AD20" i="13"/>
  <c r="AC20" i="13"/>
  <c r="AB20" i="13"/>
  <c r="AA20" i="13"/>
  <c r="Z20" i="13"/>
  <c r="Y20" i="13"/>
  <c r="X20" i="13"/>
  <c r="W20" i="13"/>
  <c r="V20" i="13"/>
  <c r="U20" i="13"/>
  <c r="T20" i="13"/>
  <c r="S20" i="13"/>
  <c r="AX19" i="13"/>
  <c r="AW19" i="13"/>
  <c r="AV19" i="13"/>
  <c r="AU19" i="13"/>
  <c r="AT19" i="13"/>
  <c r="AS19" i="13"/>
  <c r="AR19" i="13"/>
  <c r="AQ19" i="13"/>
  <c r="AP19" i="13"/>
  <c r="AO19" i="13"/>
  <c r="AN19" i="13"/>
  <c r="AM19" i="13"/>
  <c r="AL19" i="13"/>
  <c r="AK19" i="13"/>
  <c r="AJ19" i="13"/>
  <c r="AF19" i="13"/>
  <c r="AE19" i="13"/>
  <c r="AD19" i="13"/>
  <c r="AC19" i="13"/>
  <c r="AB19" i="13"/>
  <c r="AA19" i="13"/>
  <c r="Z19" i="13"/>
  <c r="Y19" i="13"/>
  <c r="X19" i="13"/>
  <c r="W19" i="13"/>
  <c r="V19" i="13"/>
  <c r="U19" i="13"/>
  <c r="T19" i="13"/>
  <c r="S19" i="13"/>
  <c r="AX18" i="13"/>
  <c r="AW18" i="13"/>
  <c r="AV18" i="13"/>
  <c r="AU18" i="13"/>
  <c r="AT18" i="13"/>
  <c r="AS18" i="13"/>
  <c r="AR18" i="13"/>
  <c r="AQ18" i="13"/>
  <c r="AP18" i="13"/>
  <c r="AO18" i="13"/>
  <c r="AN18" i="13"/>
  <c r="AM18" i="13"/>
  <c r="AL18" i="13"/>
  <c r="AK18" i="13"/>
  <c r="AJ18" i="13"/>
  <c r="AF18" i="13"/>
  <c r="AE18" i="13"/>
  <c r="AD18" i="13"/>
  <c r="AC18" i="13"/>
  <c r="AB18" i="13"/>
  <c r="AA18" i="13"/>
  <c r="Z18" i="13"/>
  <c r="Y18" i="13"/>
  <c r="X18" i="13"/>
  <c r="W18" i="13"/>
  <c r="V18" i="13"/>
  <c r="U18" i="13"/>
  <c r="T18" i="13"/>
  <c r="S18" i="13"/>
  <c r="AX17" i="13"/>
  <c r="AW17" i="13"/>
  <c r="AV17" i="13"/>
  <c r="AU17" i="13"/>
  <c r="AT17" i="13"/>
  <c r="AS17" i="13"/>
  <c r="AR17" i="13"/>
  <c r="AQ17" i="13"/>
  <c r="AP17" i="13"/>
  <c r="AO17" i="13"/>
  <c r="AN17" i="13"/>
  <c r="AM17" i="13"/>
  <c r="AL17" i="13"/>
  <c r="AK17" i="13"/>
  <c r="AJ17" i="13"/>
  <c r="AF17" i="13"/>
  <c r="AE17" i="13"/>
  <c r="AD17" i="13"/>
  <c r="AC17" i="13"/>
  <c r="AB17" i="13"/>
  <c r="AA17" i="13"/>
  <c r="Z17" i="13"/>
  <c r="Y17" i="13"/>
  <c r="X17" i="13"/>
  <c r="W17" i="13"/>
  <c r="V17" i="13"/>
  <c r="U17" i="13"/>
  <c r="T17" i="13"/>
  <c r="S17" i="13"/>
  <c r="AX16" i="13"/>
  <c r="AW16" i="13"/>
  <c r="AV16" i="13"/>
  <c r="AU16" i="13"/>
  <c r="AT16" i="13"/>
  <c r="AS16" i="13"/>
  <c r="AR16" i="13"/>
  <c r="AQ16" i="13"/>
  <c r="AP16" i="13"/>
  <c r="AO16" i="13"/>
  <c r="AN16" i="13"/>
  <c r="AM16" i="13"/>
  <c r="AL16" i="13"/>
  <c r="AK16" i="13"/>
  <c r="AJ16" i="13"/>
  <c r="AF16" i="13"/>
  <c r="AE16" i="13"/>
  <c r="AD16" i="13"/>
  <c r="AC16" i="13"/>
  <c r="AB16" i="13"/>
  <c r="AA16" i="13"/>
  <c r="Z16" i="13"/>
  <c r="Y16" i="13"/>
  <c r="X16" i="13"/>
  <c r="W16" i="13"/>
  <c r="V16" i="13"/>
  <c r="U16" i="13"/>
  <c r="T16" i="13"/>
  <c r="S16" i="13"/>
  <c r="AX15" i="13"/>
  <c r="AW15" i="13"/>
  <c r="AV15" i="13"/>
  <c r="AU15" i="13"/>
  <c r="AT15" i="13"/>
  <c r="AS15" i="13"/>
  <c r="AR15" i="13"/>
  <c r="AQ15" i="13"/>
  <c r="AP15" i="13"/>
  <c r="AO15" i="13"/>
  <c r="AN15" i="13"/>
  <c r="AM15" i="13"/>
  <c r="AL15" i="13"/>
  <c r="AK15" i="13"/>
  <c r="AJ15" i="13"/>
  <c r="AF15" i="13"/>
  <c r="AE15" i="13"/>
  <c r="AD15" i="13"/>
  <c r="AC15" i="13"/>
  <c r="AB15" i="13"/>
  <c r="AA15" i="13"/>
  <c r="Z15" i="13"/>
  <c r="Y15" i="13"/>
  <c r="X15" i="13"/>
  <c r="W15" i="13"/>
  <c r="V15" i="13"/>
  <c r="U15" i="13"/>
  <c r="T15" i="13"/>
  <c r="S15" i="13"/>
  <c r="AX14" i="13"/>
  <c r="AW14" i="13"/>
  <c r="AV14" i="13"/>
  <c r="AU14" i="13"/>
  <c r="AT14" i="13"/>
  <c r="AS14" i="13"/>
  <c r="AR14" i="13"/>
  <c r="AQ14" i="13"/>
  <c r="AP14" i="13"/>
  <c r="AO14" i="13"/>
  <c r="AN14" i="13"/>
  <c r="AM14" i="13"/>
  <c r="AL14" i="13"/>
  <c r="AK14" i="13"/>
  <c r="AJ14" i="13"/>
  <c r="AF14" i="13"/>
  <c r="AE14" i="13"/>
  <c r="AD14" i="13"/>
  <c r="AC14" i="13"/>
  <c r="AB14" i="13"/>
  <c r="AA14" i="13"/>
  <c r="Z14" i="13"/>
  <c r="Y14" i="13"/>
  <c r="X14" i="13"/>
  <c r="W14" i="13"/>
  <c r="V14" i="13"/>
  <c r="U14" i="13"/>
  <c r="T14" i="13"/>
  <c r="S14" i="13"/>
  <c r="AX13" i="13"/>
  <c r="AW13" i="13"/>
  <c r="AV13" i="13"/>
  <c r="AU13" i="13"/>
  <c r="AT13" i="13"/>
  <c r="AS13" i="13"/>
  <c r="AR13" i="13"/>
  <c r="AQ13" i="13"/>
  <c r="AP13" i="13"/>
  <c r="AO13" i="13"/>
  <c r="AN13" i="13"/>
  <c r="AM13" i="13"/>
  <c r="AL13" i="13"/>
  <c r="AK13" i="13"/>
  <c r="AJ13" i="13"/>
  <c r="AF13" i="13"/>
  <c r="AE13" i="13"/>
  <c r="AD13" i="13"/>
  <c r="AC13" i="13"/>
  <c r="AB13" i="13"/>
  <c r="AA13" i="13"/>
  <c r="Z13" i="13"/>
  <c r="Y13" i="13"/>
  <c r="X13" i="13"/>
  <c r="W13" i="13"/>
  <c r="V13" i="13"/>
  <c r="U13" i="13"/>
  <c r="T13" i="13"/>
  <c r="S13" i="13"/>
  <c r="AX12" i="13"/>
  <c r="AW12" i="13"/>
  <c r="AV12" i="13"/>
  <c r="AU12" i="13"/>
  <c r="AT12" i="13"/>
  <c r="AS12" i="13"/>
  <c r="AR12" i="13"/>
  <c r="AQ12" i="13"/>
  <c r="AP12" i="13"/>
  <c r="AO12" i="13"/>
  <c r="AN12" i="13"/>
  <c r="AM12" i="13"/>
  <c r="AL12" i="13"/>
  <c r="AK12" i="13"/>
  <c r="AJ12" i="13"/>
  <c r="AF12" i="13"/>
  <c r="AE12" i="13"/>
  <c r="AD12" i="13"/>
  <c r="AC12" i="13"/>
  <c r="AB12" i="13"/>
  <c r="AA12" i="13"/>
  <c r="Z12" i="13"/>
  <c r="Y12" i="13"/>
  <c r="X12" i="13"/>
  <c r="W12" i="13"/>
  <c r="V12" i="13"/>
  <c r="U12" i="13"/>
  <c r="T12" i="13"/>
  <c r="S12" i="13"/>
  <c r="AX11" i="13"/>
  <c r="AW11" i="13"/>
  <c r="AV11" i="13"/>
  <c r="AU11" i="13"/>
  <c r="AT11" i="13"/>
  <c r="AS11" i="13"/>
  <c r="AR11" i="13"/>
  <c r="AQ11" i="13"/>
  <c r="AP11" i="13"/>
  <c r="AO11" i="13"/>
  <c r="AN11" i="13"/>
  <c r="AM11" i="13"/>
  <c r="AL11" i="13"/>
  <c r="AK11" i="13"/>
  <c r="AJ11" i="13"/>
  <c r="AF11" i="13"/>
  <c r="AE11" i="13"/>
  <c r="AD11" i="13"/>
  <c r="AC11" i="13"/>
  <c r="AB11" i="13"/>
  <c r="AA11" i="13"/>
  <c r="Z11" i="13"/>
  <c r="Y11" i="13"/>
  <c r="X11" i="13"/>
  <c r="W11" i="13"/>
  <c r="V11" i="13"/>
  <c r="U11" i="13"/>
  <c r="T11" i="13"/>
  <c r="S11" i="13"/>
  <c r="AX10" i="13"/>
  <c r="AW10" i="13"/>
  <c r="AV10" i="13"/>
  <c r="AU10" i="13"/>
  <c r="AT10" i="13"/>
  <c r="AS10" i="13"/>
  <c r="AR10" i="13"/>
  <c r="AQ10" i="13"/>
  <c r="AP10" i="13"/>
  <c r="AO10" i="13"/>
  <c r="AN10" i="13"/>
  <c r="AM10" i="13"/>
  <c r="AL10" i="13"/>
  <c r="AK10" i="13"/>
  <c r="AJ10" i="13"/>
  <c r="AF10" i="13"/>
  <c r="AE10" i="13"/>
  <c r="AD10" i="13"/>
  <c r="AC10" i="13"/>
  <c r="AB10" i="13"/>
  <c r="AA10" i="13"/>
  <c r="Z10" i="13"/>
  <c r="Y10" i="13"/>
  <c r="X10" i="13"/>
  <c r="W10" i="13"/>
  <c r="V10" i="13"/>
  <c r="U10" i="13"/>
  <c r="T10" i="13"/>
  <c r="S10" i="13"/>
  <c r="AX9" i="13"/>
  <c r="AW9" i="13"/>
  <c r="AV9" i="13"/>
  <c r="AU9" i="13"/>
  <c r="AT9" i="13"/>
  <c r="AS9" i="13"/>
  <c r="AR9" i="13"/>
  <c r="AQ9" i="13"/>
  <c r="AP9" i="13"/>
  <c r="AO9" i="13"/>
  <c r="AN9" i="13"/>
  <c r="AM9" i="13"/>
  <c r="AL9" i="13"/>
  <c r="AK9" i="13"/>
  <c r="AJ9" i="13"/>
  <c r="AF9" i="13"/>
  <c r="AE9" i="13"/>
  <c r="AD9" i="13"/>
  <c r="AC9" i="13"/>
  <c r="AB9" i="13"/>
  <c r="AA9" i="13"/>
  <c r="Z9" i="13"/>
  <c r="Y9" i="13"/>
  <c r="X9" i="13"/>
  <c r="W9" i="13"/>
  <c r="V9" i="13"/>
  <c r="U9" i="13"/>
  <c r="T9" i="13"/>
  <c r="S9" i="13"/>
  <c r="AX8" i="13"/>
  <c r="AW8" i="13"/>
  <c r="AV8" i="13"/>
  <c r="AU8" i="13"/>
  <c r="AT8" i="13"/>
  <c r="AS8" i="13"/>
  <c r="AR8" i="13"/>
  <c r="AQ8" i="13"/>
  <c r="AP8" i="13"/>
  <c r="AO8" i="13"/>
  <c r="AN8" i="13"/>
  <c r="AM8" i="13"/>
  <c r="AL8" i="13"/>
  <c r="AK8" i="13"/>
  <c r="AJ8" i="13"/>
  <c r="AF8" i="13"/>
  <c r="AE8" i="13"/>
  <c r="AD8" i="13"/>
  <c r="AC8" i="13"/>
  <c r="AB8" i="13"/>
  <c r="AA8" i="13"/>
  <c r="Z8" i="13"/>
  <c r="Y8" i="13"/>
  <c r="X8" i="13"/>
  <c r="W8" i="13"/>
  <c r="V8" i="13"/>
  <c r="U8" i="13"/>
  <c r="T8" i="13"/>
  <c r="S8" i="13"/>
  <c r="AX7" i="13"/>
  <c r="AW7" i="13"/>
  <c r="AV7" i="13"/>
  <c r="AU7" i="13"/>
  <c r="AT7" i="13"/>
  <c r="AS7" i="13"/>
  <c r="AR7" i="13"/>
  <c r="AQ7" i="13"/>
  <c r="AP7" i="13"/>
  <c r="AO7" i="13"/>
  <c r="AN7" i="13"/>
  <c r="AM7" i="13"/>
  <c r="AL7" i="13"/>
  <c r="AK7" i="13"/>
  <c r="AJ7" i="13"/>
  <c r="AF7" i="13"/>
  <c r="AE7" i="13"/>
  <c r="AD7" i="13"/>
  <c r="AC7" i="13"/>
  <c r="AB7" i="13"/>
  <c r="AA7" i="13"/>
  <c r="Z7" i="13"/>
  <c r="Y7" i="13"/>
  <c r="X7" i="13"/>
  <c r="W7" i="13"/>
  <c r="V7" i="13"/>
  <c r="U7" i="13"/>
  <c r="T7" i="13"/>
  <c r="S7" i="13"/>
  <c r="AX6" i="13"/>
  <c r="AW6" i="13"/>
  <c r="AV6" i="13"/>
  <c r="AU6" i="13"/>
  <c r="AT6" i="13"/>
  <c r="AS6" i="13"/>
  <c r="AR6" i="13"/>
  <c r="AQ6" i="13"/>
  <c r="AP6" i="13"/>
  <c r="AO6" i="13"/>
  <c r="AN6" i="13"/>
  <c r="AM6" i="13"/>
  <c r="AL6" i="13"/>
  <c r="AK6" i="13"/>
  <c r="AJ6" i="13"/>
  <c r="AF6" i="13"/>
  <c r="AE6" i="13"/>
  <c r="AD6" i="13"/>
  <c r="AC6" i="13"/>
  <c r="AB6" i="13"/>
  <c r="AA6" i="13"/>
  <c r="Z6" i="13"/>
  <c r="Y6" i="13"/>
  <c r="X6" i="13"/>
  <c r="W6" i="13"/>
  <c r="V6" i="13"/>
  <c r="U6" i="13"/>
  <c r="T6" i="13"/>
  <c r="S6" i="13"/>
  <c r="P6" i="13"/>
  <c r="O6" i="13"/>
  <c r="N6" i="13"/>
  <c r="M6" i="13"/>
  <c r="L6" i="13"/>
  <c r="K6" i="13"/>
  <c r="J6" i="13"/>
  <c r="I6" i="13"/>
  <c r="H6" i="13"/>
  <c r="G6" i="13"/>
  <c r="F6" i="13"/>
  <c r="E6" i="13"/>
  <c r="D6" i="13"/>
  <c r="AW7" i="10"/>
  <c r="AW8" i="10"/>
  <c r="AW9" i="10"/>
  <c r="AW10" i="10"/>
  <c r="AW11" i="10"/>
  <c r="AW12" i="10"/>
  <c r="AW13" i="10"/>
  <c r="AW14" i="10"/>
  <c r="AW15" i="10"/>
  <c r="AW16" i="10"/>
  <c r="AW17" i="10"/>
  <c r="AW18" i="10"/>
  <c r="AW19" i="10"/>
  <c r="AW20" i="10"/>
  <c r="AW21" i="10"/>
  <c r="AW22" i="10"/>
  <c r="AW23" i="10"/>
  <c r="AW24" i="10"/>
  <c r="AW25" i="10"/>
  <c r="AW26" i="10"/>
  <c r="AW27" i="10"/>
  <c r="AW28" i="10"/>
  <c r="AW29" i="10"/>
  <c r="AW30" i="10"/>
  <c r="AW31" i="10"/>
  <c r="AW32" i="10"/>
  <c r="AW33" i="10"/>
  <c r="AW34" i="10"/>
  <c r="AW35" i="10"/>
  <c r="AW36" i="10"/>
  <c r="AW37" i="10"/>
  <c r="AW38" i="10"/>
  <c r="AW39" i="10"/>
  <c r="AW40" i="10"/>
  <c r="AW41" i="10"/>
  <c r="AW42" i="10"/>
  <c r="AW43" i="10"/>
  <c r="AW44" i="10"/>
  <c r="AW45" i="10"/>
  <c r="AW6" i="10"/>
  <c r="P6" i="10"/>
  <c r="O6" i="10"/>
  <c r="N6" i="10"/>
  <c r="M6" i="10"/>
  <c r="L6" i="10"/>
  <c r="K6" i="10"/>
  <c r="J6" i="10"/>
  <c r="I6" i="10"/>
  <c r="H6" i="10"/>
  <c r="G6" i="10"/>
  <c r="F6" i="10"/>
  <c r="E6" i="10"/>
  <c r="D6" i="10"/>
  <c r="A23" i="11"/>
  <c r="A402" i="11"/>
  <c r="A401" i="11"/>
  <c r="A8" i="11"/>
  <c r="A9" i="11"/>
  <c r="A10" i="11"/>
  <c r="A11" i="11"/>
  <c r="A12" i="11"/>
  <c r="A13" i="11"/>
  <c r="A14" i="11"/>
  <c r="A15" i="11"/>
  <c r="A16" i="11"/>
  <c r="A17" i="11"/>
  <c r="A18" i="11"/>
  <c r="A19" i="11"/>
  <c r="A20" i="11"/>
  <c r="A21" i="11"/>
  <c r="A22"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5" i="11"/>
  <c r="A6" i="11"/>
  <c r="A7" i="11"/>
  <c r="A4" i="11"/>
  <c r="A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X45" i="10"/>
  <c r="AV45" i="10"/>
  <c r="AU45" i="10"/>
  <c r="AT45" i="10"/>
  <c r="AS45" i="10"/>
  <c r="AR45" i="10"/>
  <c r="AQ45" i="10"/>
  <c r="AP45" i="10"/>
  <c r="AO45" i="10"/>
  <c r="AN45" i="10"/>
  <c r="AM45" i="10"/>
  <c r="AL45" i="10"/>
  <c r="AK45" i="10"/>
  <c r="AJ45" i="10"/>
  <c r="AX44" i="10"/>
  <c r="AV44" i="10"/>
  <c r="AU44" i="10"/>
  <c r="AT44" i="10"/>
  <c r="AS44" i="10"/>
  <c r="AR44" i="10"/>
  <c r="AQ44" i="10"/>
  <c r="AP44" i="10"/>
  <c r="AO44" i="10"/>
  <c r="AN44" i="10"/>
  <c r="AM44" i="10"/>
  <c r="AL44" i="10"/>
  <c r="AK44" i="10"/>
  <c r="AJ44" i="10"/>
  <c r="AX43" i="10"/>
  <c r="AV43" i="10"/>
  <c r="AU43" i="10"/>
  <c r="AT43" i="10"/>
  <c r="AS43" i="10"/>
  <c r="AR43" i="10"/>
  <c r="AQ43" i="10"/>
  <c r="AP43" i="10"/>
  <c r="AO43" i="10"/>
  <c r="AN43" i="10"/>
  <c r="AM43" i="10"/>
  <c r="AL43" i="10"/>
  <c r="AK43" i="10"/>
  <c r="AJ43" i="10"/>
  <c r="AX42" i="10"/>
  <c r="AV42" i="10"/>
  <c r="AU42" i="10"/>
  <c r="AT42" i="10"/>
  <c r="AS42" i="10"/>
  <c r="AR42" i="10"/>
  <c r="AQ42" i="10"/>
  <c r="AP42" i="10"/>
  <c r="AO42" i="10"/>
  <c r="AN42" i="10"/>
  <c r="AM42" i="10"/>
  <c r="AL42" i="10"/>
  <c r="AK42" i="10"/>
  <c r="AJ42" i="10"/>
  <c r="AX41" i="10"/>
  <c r="AV41" i="10"/>
  <c r="AU41" i="10"/>
  <c r="AT41" i="10"/>
  <c r="AS41" i="10"/>
  <c r="AR41" i="10"/>
  <c r="AQ41" i="10"/>
  <c r="AP41" i="10"/>
  <c r="AO41" i="10"/>
  <c r="AN41" i="10"/>
  <c r="AM41" i="10"/>
  <c r="AL41" i="10"/>
  <c r="AK41" i="10"/>
  <c r="AJ41" i="10"/>
  <c r="AX40" i="10"/>
  <c r="AV40" i="10"/>
  <c r="AU40" i="10"/>
  <c r="AT40" i="10"/>
  <c r="AS40" i="10"/>
  <c r="AR40" i="10"/>
  <c r="AQ40" i="10"/>
  <c r="AP40" i="10"/>
  <c r="AO40" i="10"/>
  <c r="AN40" i="10"/>
  <c r="AM40" i="10"/>
  <c r="AL40" i="10"/>
  <c r="AK40" i="10"/>
  <c r="AJ40" i="10"/>
  <c r="AX39" i="10"/>
  <c r="AV39" i="10"/>
  <c r="AU39" i="10"/>
  <c r="AT39" i="10"/>
  <c r="AS39" i="10"/>
  <c r="AR39" i="10"/>
  <c r="AQ39" i="10"/>
  <c r="AP39" i="10"/>
  <c r="AO39" i="10"/>
  <c r="AN39" i="10"/>
  <c r="AM39" i="10"/>
  <c r="AL39" i="10"/>
  <c r="AK39" i="10"/>
  <c r="AJ39" i="10"/>
  <c r="AX38" i="10"/>
  <c r="AV38" i="10"/>
  <c r="AU38" i="10"/>
  <c r="AT38" i="10"/>
  <c r="AS38" i="10"/>
  <c r="AR38" i="10"/>
  <c r="AQ38" i="10"/>
  <c r="AP38" i="10"/>
  <c r="AO38" i="10"/>
  <c r="AN38" i="10"/>
  <c r="AM38" i="10"/>
  <c r="AL38" i="10"/>
  <c r="AK38" i="10"/>
  <c r="AJ38" i="10"/>
  <c r="AX37" i="10"/>
  <c r="AV37" i="10"/>
  <c r="AU37" i="10"/>
  <c r="AT37" i="10"/>
  <c r="AS37" i="10"/>
  <c r="AR37" i="10"/>
  <c r="AQ37" i="10"/>
  <c r="AP37" i="10"/>
  <c r="AO37" i="10"/>
  <c r="AN37" i="10"/>
  <c r="AM37" i="10"/>
  <c r="AL37" i="10"/>
  <c r="AK37" i="10"/>
  <c r="AJ37" i="10"/>
  <c r="AX36" i="10"/>
  <c r="AV36" i="10"/>
  <c r="AU36" i="10"/>
  <c r="AT36" i="10"/>
  <c r="AS36" i="10"/>
  <c r="AR36" i="10"/>
  <c r="AQ36" i="10"/>
  <c r="AP36" i="10"/>
  <c r="AO36" i="10"/>
  <c r="AN36" i="10"/>
  <c r="AM36" i="10"/>
  <c r="AL36" i="10"/>
  <c r="AK36" i="10"/>
  <c r="AJ36" i="10"/>
  <c r="AX35" i="10"/>
  <c r="AV35" i="10"/>
  <c r="AU35" i="10"/>
  <c r="AT35" i="10"/>
  <c r="AS35" i="10"/>
  <c r="AR35" i="10"/>
  <c r="AQ35" i="10"/>
  <c r="AP35" i="10"/>
  <c r="AO35" i="10"/>
  <c r="AN35" i="10"/>
  <c r="AM35" i="10"/>
  <c r="AL35" i="10"/>
  <c r="AK35" i="10"/>
  <c r="AJ35" i="10"/>
  <c r="AF35" i="10"/>
  <c r="AE35" i="10"/>
  <c r="AD35" i="10"/>
  <c r="AC35" i="10"/>
  <c r="AB35" i="10"/>
  <c r="AA35" i="10"/>
  <c r="Z35" i="10"/>
  <c r="Y35" i="10"/>
  <c r="X35" i="10"/>
  <c r="W35" i="10"/>
  <c r="V35" i="10"/>
  <c r="U35" i="10"/>
  <c r="T35" i="10"/>
  <c r="S35" i="10"/>
  <c r="AX34" i="10"/>
  <c r="AV34" i="10"/>
  <c r="AU34" i="10"/>
  <c r="AT34" i="10"/>
  <c r="AS34" i="10"/>
  <c r="AR34" i="10"/>
  <c r="AQ34" i="10"/>
  <c r="AP34" i="10"/>
  <c r="AO34" i="10"/>
  <c r="AN34" i="10"/>
  <c r="AM34" i="10"/>
  <c r="AL34" i="10"/>
  <c r="AK34" i="10"/>
  <c r="AJ34" i="10"/>
  <c r="AF34" i="10"/>
  <c r="AE34" i="10"/>
  <c r="AD34" i="10"/>
  <c r="AC34" i="10"/>
  <c r="AB34" i="10"/>
  <c r="AA34" i="10"/>
  <c r="Z34" i="10"/>
  <c r="Y34" i="10"/>
  <c r="X34" i="10"/>
  <c r="W34" i="10"/>
  <c r="V34" i="10"/>
  <c r="U34" i="10"/>
  <c r="T34" i="10"/>
  <c r="S34" i="10"/>
  <c r="AX33" i="10"/>
  <c r="AV33" i="10"/>
  <c r="AU33" i="10"/>
  <c r="AT33" i="10"/>
  <c r="AS33" i="10"/>
  <c r="AR33" i="10"/>
  <c r="AQ33" i="10"/>
  <c r="AP33" i="10"/>
  <c r="AO33" i="10"/>
  <c r="AN33" i="10"/>
  <c r="AM33" i="10"/>
  <c r="AL33" i="10"/>
  <c r="AK33" i="10"/>
  <c r="AJ33" i="10"/>
  <c r="AF33" i="10"/>
  <c r="AE33" i="10"/>
  <c r="AD33" i="10"/>
  <c r="AC33" i="10"/>
  <c r="AB33" i="10"/>
  <c r="AA33" i="10"/>
  <c r="Z33" i="10"/>
  <c r="Y33" i="10"/>
  <c r="X33" i="10"/>
  <c r="W33" i="10"/>
  <c r="V33" i="10"/>
  <c r="U33" i="10"/>
  <c r="T33" i="10"/>
  <c r="S33" i="10"/>
  <c r="AX32" i="10"/>
  <c r="AV32" i="10"/>
  <c r="AU32" i="10"/>
  <c r="AT32" i="10"/>
  <c r="AS32" i="10"/>
  <c r="AR32" i="10"/>
  <c r="AQ32" i="10"/>
  <c r="AP32" i="10"/>
  <c r="AO32" i="10"/>
  <c r="AN32" i="10"/>
  <c r="AM32" i="10"/>
  <c r="AL32" i="10"/>
  <c r="AK32" i="10"/>
  <c r="AJ32" i="10"/>
  <c r="AF32" i="10"/>
  <c r="AE32" i="10"/>
  <c r="AD32" i="10"/>
  <c r="AC32" i="10"/>
  <c r="AB32" i="10"/>
  <c r="AA32" i="10"/>
  <c r="Z32" i="10"/>
  <c r="Y32" i="10"/>
  <c r="X32" i="10"/>
  <c r="W32" i="10"/>
  <c r="V32" i="10"/>
  <c r="U32" i="10"/>
  <c r="T32" i="10"/>
  <c r="S32" i="10"/>
  <c r="AX31" i="10"/>
  <c r="AV31" i="10"/>
  <c r="AU31" i="10"/>
  <c r="AT31" i="10"/>
  <c r="AS31" i="10"/>
  <c r="AR31" i="10"/>
  <c r="AQ31" i="10"/>
  <c r="AP31" i="10"/>
  <c r="AO31" i="10"/>
  <c r="AN31" i="10"/>
  <c r="AM31" i="10"/>
  <c r="AL31" i="10"/>
  <c r="AK31" i="10"/>
  <c r="AJ31" i="10"/>
  <c r="AF31" i="10"/>
  <c r="AE31" i="10"/>
  <c r="AD31" i="10"/>
  <c r="AC31" i="10"/>
  <c r="AB31" i="10"/>
  <c r="AA31" i="10"/>
  <c r="Z31" i="10"/>
  <c r="Y31" i="10"/>
  <c r="X31" i="10"/>
  <c r="W31" i="10"/>
  <c r="V31" i="10"/>
  <c r="U31" i="10"/>
  <c r="T31" i="10"/>
  <c r="S31" i="10"/>
  <c r="AX30" i="10"/>
  <c r="AV30" i="10"/>
  <c r="AU30" i="10"/>
  <c r="AT30" i="10"/>
  <c r="AS30" i="10"/>
  <c r="AR30" i="10"/>
  <c r="AQ30" i="10"/>
  <c r="AP30" i="10"/>
  <c r="AO30" i="10"/>
  <c r="AN30" i="10"/>
  <c r="AM30" i="10"/>
  <c r="AL30" i="10"/>
  <c r="AK30" i="10"/>
  <c r="AJ30" i="10"/>
  <c r="AF30" i="10"/>
  <c r="AE30" i="10"/>
  <c r="AD30" i="10"/>
  <c r="AC30" i="10"/>
  <c r="AB30" i="10"/>
  <c r="AA30" i="10"/>
  <c r="Z30" i="10"/>
  <c r="Y30" i="10"/>
  <c r="X30" i="10"/>
  <c r="W30" i="10"/>
  <c r="V30" i="10"/>
  <c r="U30" i="10"/>
  <c r="T30" i="10"/>
  <c r="S30" i="10"/>
  <c r="AX29" i="10"/>
  <c r="AV29" i="10"/>
  <c r="AU29" i="10"/>
  <c r="AT29" i="10"/>
  <c r="AS29" i="10"/>
  <c r="AR29" i="10"/>
  <c r="AQ29" i="10"/>
  <c r="AP29" i="10"/>
  <c r="AO29" i="10"/>
  <c r="AN29" i="10"/>
  <c r="AM29" i="10"/>
  <c r="AL29" i="10"/>
  <c r="AK29" i="10"/>
  <c r="AJ29" i="10"/>
  <c r="AF29" i="10"/>
  <c r="AE29" i="10"/>
  <c r="AD29" i="10"/>
  <c r="AC29" i="10"/>
  <c r="AB29" i="10"/>
  <c r="AA29" i="10"/>
  <c r="Z29" i="10"/>
  <c r="Y29" i="10"/>
  <c r="X29" i="10"/>
  <c r="W29" i="10"/>
  <c r="V29" i="10"/>
  <c r="U29" i="10"/>
  <c r="T29" i="10"/>
  <c r="S29" i="10"/>
  <c r="AX28" i="10"/>
  <c r="AV28" i="10"/>
  <c r="AU28" i="10"/>
  <c r="AT28" i="10"/>
  <c r="AS28" i="10"/>
  <c r="AR28" i="10"/>
  <c r="AQ28" i="10"/>
  <c r="AP28" i="10"/>
  <c r="AO28" i="10"/>
  <c r="AN28" i="10"/>
  <c r="AM28" i="10"/>
  <c r="AL28" i="10"/>
  <c r="AK28" i="10"/>
  <c r="AJ28" i="10"/>
  <c r="AF28" i="10"/>
  <c r="AE28" i="10"/>
  <c r="AD28" i="10"/>
  <c r="AC28" i="10"/>
  <c r="AB28" i="10"/>
  <c r="AA28" i="10"/>
  <c r="Z28" i="10"/>
  <c r="Y28" i="10"/>
  <c r="X28" i="10"/>
  <c r="W28" i="10"/>
  <c r="V28" i="10"/>
  <c r="U28" i="10"/>
  <c r="T28" i="10"/>
  <c r="S28" i="10"/>
  <c r="AX27" i="10"/>
  <c r="AV27" i="10"/>
  <c r="AU27" i="10"/>
  <c r="AT27" i="10"/>
  <c r="AS27" i="10"/>
  <c r="AR27" i="10"/>
  <c r="AQ27" i="10"/>
  <c r="AP27" i="10"/>
  <c r="AO27" i="10"/>
  <c r="AN27" i="10"/>
  <c r="AM27" i="10"/>
  <c r="AL27" i="10"/>
  <c r="AK27" i="10"/>
  <c r="AJ27" i="10"/>
  <c r="AF27" i="10"/>
  <c r="AE27" i="10"/>
  <c r="AD27" i="10"/>
  <c r="AC27" i="10"/>
  <c r="AB27" i="10"/>
  <c r="AA27" i="10"/>
  <c r="Z27" i="10"/>
  <c r="Y27" i="10"/>
  <c r="X27" i="10"/>
  <c r="W27" i="10"/>
  <c r="V27" i="10"/>
  <c r="U27" i="10"/>
  <c r="T27" i="10"/>
  <c r="S27" i="10"/>
  <c r="AX26" i="10"/>
  <c r="AV26" i="10"/>
  <c r="AU26" i="10"/>
  <c r="AT26" i="10"/>
  <c r="AS26" i="10"/>
  <c r="AR26" i="10"/>
  <c r="AQ26" i="10"/>
  <c r="AP26" i="10"/>
  <c r="AO26" i="10"/>
  <c r="AN26" i="10"/>
  <c r="AM26" i="10"/>
  <c r="AL26" i="10"/>
  <c r="AK26" i="10"/>
  <c r="AJ26" i="10"/>
  <c r="AF26" i="10"/>
  <c r="AE26" i="10"/>
  <c r="AD26" i="10"/>
  <c r="AC26" i="10"/>
  <c r="AB26" i="10"/>
  <c r="AA26" i="10"/>
  <c r="Z26" i="10"/>
  <c r="Y26" i="10"/>
  <c r="X26" i="10"/>
  <c r="W26" i="10"/>
  <c r="V26" i="10"/>
  <c r="U26" i="10"/>
  <c r="T26" i="10"/>
  <c r="S26" i="10"/>
  <c r="AX25" i="10"/>
  <c r="AV25" i="10"/>
  <c r="AU25" i="10"/>
  <c r="AT25" i="10"/>
  <c r="AS25" i="10"/>
  <c r="AR25" i="10"/>
  <c r="AQ25" i="10"/>
  <c r="AP25" i="10"/>
  <c r="AO25" i="10"/>
  <c r="AN25" i="10"/>
  <c r="AM25" i="10"/>
  <c r="AL25" i="10"/>
  <c r="AK25" i="10"/>
  <c r="AJ25" i="10"/>
  <c r="AF25" i="10"/>
  <c r="AE25" i="10"/>
  <c r="AD25" i="10"/>
  <c r="AC25" i="10"/>
  <c r="AB25" i="10"/>
  <c r="AA25" i="10"/>
  <c r="Z25" i="10"/>
  <c r="Y25" i="10"/>
  <c r="X25" i="10"/>
  <c r="W25" i="10"/>
  <c r="V25" i="10"/>
  <c r="U25" i="10"/>
  <c r="T25" i="10"/>
  <c r="S25" i="10"/>
  <c r="AX24" i="10"/>
  <c r="AV24" i="10"/>
  <c r="AU24" i="10"/>
  <c r="AT24" i="10"/>
  <c r="AS24" i="10"/>
  <c r="AR24" i="10"/>
  <c r="AQ24" i="10"/>
  <c r="AP24" i="10"/>
  <c r="AO24" i="10"/>
  <c r="AN24" i="10"/>
  <c r="AM24" i="10"/>
  <c r="AL24" i="10"/>
  <c r="AK24" i="10"/>
  <c r="AJ24" i="10"/>
  <c r="AF24" i="10"/>
  <c r="AE24" i="10"/>
  <c r="AD24" i="10"/>
  <c r="AC24" i="10"/>
  <c r="AB24" i="10"/>
  <c r="AA24" i="10"/>
  <c r="Z24" i="10"/>
  <c r="Y24" i="10"/>
  <c r="X24" i="10"/>
  <c r="W24" i="10"/>
  <c r="V24" i="10"/>
  <c r="U24" i="10"/>
  <c r="T24" i="10"/>
  <c r="S24" i="10"/>
  <c r="AX23" i="10"/>
  <c r="AV23" i="10"/>
  <c r="AU23" i="10"/>
  <c r="AT23" i="10"/>
  <c r="AS23" i="10"/>
  <c r="AR23" i="10"/>
  <c r="AQ23" i="10"/>
  <c r="AP23" i="10"/>
  <c r="AO23" i="10"/>
  <c r="AN23" i="10"/>
  <c r="AM23" i="10"/>
  <c r="AL23" i="10"/>
  <c r="AK23" i="10"/>
  <c r="AJ23" i="10"/>
  <c r="AF23" i="10"/>
  <c r="AE23" i="10"/>
  <c r="AD23" i="10"/>
  <c r="AC23" i="10"/>
  <c r="AB23" i="10"/>
  <c r="AA23" i="10"/>
  <c r="Z23" i="10"/>
  <c r="Y23" i="10"/>
  <c r="X23" i="10"/>
  <c r="W23" i="10"/>
  <c r="V23" i="10"/>
  <c r="U23" i="10"/>
  <c r="T23" i="10"/>
  <c r="S23" i="10"/>
  <c r="AX22" i="10"/>
  <c r="AV22" i="10"/>
  <c r="AU22" i="10"/>
  <c r="AT22" i="10"/>
  <c r="AS22" i="10"/>
  <c r="AR22" i="10"/>
  <c r="AQ22" i="10"/>
  <c r="AP22" i="10"/>
  <c r="AO22" i="10"/>
  <c r="AN22" i="10"/>
  <c r="AM22" i="10"/>
  <c r="AL22" i="10"/>
  <c r="AK22" i="10"/>
  <c r="AJ22" i="10"/>
  <c r="AF22" i="10"/>
  <c r="AE22" i="10"/>
  <c r="AD22" i="10"/>
  <c r="AC22" i="10"/>
  <c r="AB22" i="10"/>
  <c r="AA22" i="10"/>
  <c r="Z22" i="10"/>
  <c r="Y22" i="10"/>
  <c r="X22" i="10"/>
  <c r="W22" i="10"/>
  <c r="V22" i="10"/>
  <c r="U22" i="10"/>
  <c r="T22" i="10"/>
  <c r="S22" i="10"/>
  <c r="AX21" i="10"/>
  <c r="AV21" i="10"/>
  <c r="AU21" i="10"/>
  <c r="AT21" i="10"/>
  <c r="AS21" i="10"/>
  <c r="AR21" i="10"/>
  <c r="AQ21" i="10"/>
  <c r="AP21" i="10"/>
  <c r="AO21" i="10"/>
  <c r="AN21" i="10"/>
  <c r="AM21" i="10"/>
  <c r="AL21" i="10"/>
  <c r="AK21" i="10"/>
  <c r="AJ21" i="10"/>
  <c r="AF21" i="10"/>
  <c r="AE21" i="10"/>
  <c r="AD21" i="10"/>
  <c r="AC21" i="10"/>
  <c r="AB21" i="10"/>
  <c r="AA21" i="10"/>
  <c r="Z21" i="10"/>
  <c r="Y21" i="10"/>
  <c r="X21" i="10"/>
  <c r="W21" i="10"/>
  <c r="V21" i="10"/>
  <c r="U21" i="10"/>
  <c r="T21" i="10"/>
  <c r="S21" i="10"/>
  <c r="AX20" i="10"/>
  <c r="AV20" i="10"/>
  <c r="AU20" i="10"/>
  <c r="AT20" i="10"/>
  <c r="AS20" i="10"/>
  <c r="AR20" i="10"/>
  <c r="AQ20" i="10"/>
  <c r="AP20" i="10"/>
  <c r="AO20" i="10"/>
  <c r="AN20" i="10"/>
  <c r="AM20" i="10"/>
  <c r="AL20" i="10"/>
  <c r="AK20" i="10"/>
  <c r="AJ20" i="10"/>
  <c r="AF20" i="10"/>
  <c r="AE20" i="10"/>
  <c r="AD20" i="10"/>
  <c r="AC20" i="10"/>
  <c r="AB20" i="10"/>
  <c r="AA20" i="10"/>
  <c r="Z20" i="10"/>
  <c r="Y20" i="10"/>
  <c r="X20" i="10"/>
  <c r="W20" i="10"/>
  <c r="V20" i="10"/>
  <c r="U20" i="10"/>
  <c r="T20" i="10"/>
  <c r="S20" i="10"/>
  <c r="AX19" i="10"/>
  <c r="AV19" i="10"/>
  <c r="AU19" i="10"/>
  <c r="AT19" i="10"/>
  <c r="AS19" i="10"/>
  <c r="AR19" i="10"/>
  <c r="AQ19" i="10"/>
  <c r="AP19" i="10"/>
  <c r="AO19" i="10"/>
  <c r="AN19" i="10"/>
  <c r="AM19" i="10"/>
  <c r="AL19" i="10"/>
  <c r="AK19" i="10"/>
  <c r="AJ19" i="10"/>
  <c r="AF19" i="10"/>
  <c r="AE19" i="10"/>
  <c r="AD19" i="10"/>
  <c r="AC19" i="10"/>
  <c r="AB19" i="10"/>
  <c r="AA19" i="10"/>
  <c r="Z19" i="10"/>
  <c r="Y19" i="10"/>
  <c r="X19" i="10"/>
  <c r="W19" i="10"/>
  <c r="V19" i="10"/>
  <c r="U19" i="10"/>
  <c r="T19" i="10"/>
  <c r="S19" i="10"/>
  <c r="AX18" i="10"/>
  <c r="AV18" i="10"/>
  <c r="AU18" i="10"/>
  <c r="AT18" i="10"/>
  <c r="AS18" i="10"/>
  <c r="AR18" i="10"/>
  <c r="AQ18" i="10"/>
  <c r="AP18" i="10"/>
  <c r="AO18" i="10"/>
  <c r="AN18" i="10"/>
  <c r="AM18" i="10"/>
  <c r="AL18" i="10"/>
  <c r="AK18" i="10"/>
  <c r="AJ18" i="10"/>
  <c r="AF18" i="10"/>
  <c r="AE18" i="10"/>
  <c r="AD18" i="10"/>
  <c r="AC18" i="10"/>
  <c r="AB18" i="10"/>
  <c r="AA18" i="10"/>
  <c r="Z18" i="10"/>
  <c r="Y18" i="10"/>
  <c r="X18" i="10"/>
  <c r="W18" i="10"/>
  <c r="V18" i="10"/>
  <c r="U18" i="10"/>
  <c r="T18" i="10"/>
  <c r="S18" i="10"/>
  <c r="AX17" i="10"/>
  <c r="AV17" i="10"/>
  <c r="AU17" i="10"/>
  <c r="AT17" i="10"/>
  <c r="AS17" i="10"/>
  <c r="AR17" i="10"/>
  <c r="AQ17" i="10"/>
  <c r="AP17" i="10"/>
  <c r="AO17" i="10"/>
  <c r="AN17" i="10"/>
  <c r="AM17" i="10"/>
  <c r="AL17" i="10"/>
  <c r="AK17" i="10"/>
  <c r="AJ17" i="10"/>
  <c r="AF17" i="10"/>
  <c r="AE17" i="10"/>
  <c r="AD17" i="10"/>
  <c r="AC17" i="10"/>
  <c r="AB17" i="10"/>
  <c r="AA17" i="10"/>
  <c r="Z17" i="10"/>
  <c r="Y17" i="10"/>
  <c r="X17" i="10"/>
  <c r="W17" i="10"/>
  <c r="V17" i="10"/>
  <c r="U17" i="10"/>
  <c r="T17" i="10"/>
  <c r="S17" i="10"/>
  <c r="AX16" i="10"/>
  <c r="AV16" i="10"/>
  <c r="AU16" i="10"/>
  <c r="AT16" i="10"/>
  <c r="AS16" i="10"/>
  <c r="AR16" i="10"/>
  <c r="AQ16" i="10"/>
  <c r="AP16" i="10"/>
  <c r="AO16" i="10"/>
  <c r="AN16" i="10"/>
  <c r="AM16" i="10"/>
  <c r="AL16" i="10"/>
  <c r="AK16" i="10"/>
  <c r="AJ16" i="10"/>
  <c r="AF16" i="10"/>
  <c r="AE16" i="10"/>
  <c r="AD16" i="10"/>
  <c r="AC16" i="10"/>
  <c r="AB16" i="10"/>
  <c r="AA16" i="10"/>
  <c r="Z16" i="10"/>
  <c r="Y16" i="10"/>
  <c r="X16" i="10"/>
  <c r="W16" i="10"/>
  <c r="V16" i="10"/>
  <c r="U16" i="10"/>
  <c r="T16" i="10"/>
  <c r="S16" i="10"/>
  <c r="AX15" i="10"/>
  <c r="AV15" i="10"/>
  <c r="AU15" i="10"/>
  <c r="AT15" i="10"/>
  <c r="AS15" i="10"/>
  <c r="AR15" i="10"/>
  <c r="AQ15" i="10"/>
  <c r="AP15" i="10"/>
  <c r="AO15" i="10"/>
  <c r="AN15" i="10"/>
  <c r="AM15" i="10"/>
  <c r="AL15" i="10"/>
  <c r="AK15" i="10"/>
  <c r="AJ15" i="10"/>
  <c r="AF15" i="10"/>
  <c r="AE15" i="10"/>
  <c r="AD15" i="10"/>
  <c r="AC15" i="10"/>
  <c r="AB15" i="10"/>
  <c r="AA15" i="10"/>
  <c r="Z15" i="10"/>
  <c r="Y15" i="10"/>
  <c r="X15" i="10"/>
  <c r="W15" i="10"/>
  <c r="V15" i="10"/>
  <c r="U15" i="10"/>
  <c r="T15" i="10"/>
  <c r="S15" i="10"/>
  <c r="AX14" i="10"/>
  <c r="AV14" i="10"/>
  <c r="AU14" i="10"/>
  <c r="AT14" i="10"/>
  <c r="AS14" i="10"/>
  <c r="AR14" i="10"/>
  <c r="AQ14" i="10"/>
  <c r="AP14" i="10"/>
  <c r="AO14" i="10"/>
  <c r="AN14" i="10"/>
  <c r="AM14" i="10"/>
  <c r="AL14" i="10"/>
  <c r="AK14" i="10"/>
  <c r="AJ14" i="10"/>
  <c r="AF14" i="10"/>
  <c r="AE14" i="10"/>
  <c r="AD14" i="10"/>
  <c r="AC14" i="10"/>
  <c r="AB14" i="10"/>
  <c r="AA14" i="10"/>
  <c r="Z14" i="10"/>
  <c r="Y14" i="10"/>
  <c r="X14" i="10"/>
  <c r="W14" i="10"/>
  <c r="V14" i="10"/>
  <c r="U14" i="10"/>
  <c r="T14" i="10"/>
  <c r="S14" i="10"/>
  <c r="AX13" i="10"/>
  <c r="AV13" i="10"/>
  <c r="AU13" i="10"/>
  <c r="AT13" i="10"/>
  <c r="AS13" i="10"/>
  <c r="AR13" i="10"/>
  <c r="AQ13" i="10"/>
  <c r="AP13" i="10"/>
  <c r="AO13" i="10"/>
  <c r="AN13" i="10"/>
  <c r="AM13" i="10"/>
  <c r="AL13" i="10"/>
  <c r="AK13" i="10"/>
  <c r="AJ13" i="10"/>
  <c r="AF13" i="10"/>
  <c r="AE13" i="10"/>
  <c r="AD13" i="10"/>
  <c r="AC13" i="10"/>
  <c r="AB13" i="10"/>
  <c r="AA13" i="10"/>
  <c r="Z13" i="10"/>
  <c r="Y13" i="10"/>
  <c r="X13" i="10"/>
  <c r="W13" i="10"/>
  <c r="V13" i="10"/>
  <c r="U13" i="10"/>
  <c r="T13" i="10"/>
  <c r="S13" i="10"/>
  <c r="AX12" i="10"/>
  <c r="AV12" i="10"/>
  <c r="AU12" i="10"/>
  <c r="AT12" i="10"/>
  <c r="AS12" i="10"/>
  <c r="AR12" i="10"/>
  <c r="AQ12" i="10"/>
  <c r="AP12" i="10"/>
  <c r="AO12" i="10"/>
  <c r="AN12" i="10"/>
  <c r="AM12" i="10"/>
  <c r="AL12" i="10"/>
  <c r="AK12" i="10"/>
  <c r="AJ12" i="10"/>
  <c r="AF12" i="10"/>
  <c r="AE12" i="10"/>
  <c r="AD12" i="10"/>
  <c r="AC12" i="10"/>
  <c r="AB12" i="10"/>
  <c r="AA12" i="10"/>
  <c r="Z12" i="10"/>
  <c r="Y12" i="10"/>
  <c r="X12" i="10"/>
  <c r="W12" i="10"/>
  <c r="V12" i="10"/>
  <c r="U12" i="10"/>
  <c r="T12" i="10"/>
  <c r="S12" i="10"/>
  <c r="AX11" i="10"/>
  <c r="AV11" i="10"/>
  <c r="AU11" i="10"/>
  <c r="AT11" i="10"/>
  <c r="AS11" i="10"/>
  <c r="AR11" i="10"/>
  <c r="AQ11" i="10"/>
  <c r="AP11" i="10"/>
  <c r="AO11" i="10"/>
  <c r="AN11" i="10"/>
  <c r="AM11" i="10"/>
  <c r="AL11" i="10"/>
  <c r="AK11" i="10"/>
  <c r="AJ11" i="10"/>
  <c r="AF11" i="10"/>
  <c r="AE11" i="10"/>
  <c r="AD11" i="10"/>
  <c r="AC11" i="10"/>
  <c r="AB11" i="10"/>
  <c r="AA11" i="10"/>
  <c r="Z11" i="10"/>
  <c r="Y11" i="10"/>
  <c r="X11" i="10"/>
  <c r="W11" i="10"/>
  <c r="V11" i="10"/>
  <c r="U11" i="10"/>
  <c r="T11" i="10"/>
  <c r="S11" i="10"/>
  <c r="AX10" i="10"/>
  <c r="AV10" i="10"/>
  <c r="AU10" i="10"/>
  <c r="AT10" i="10"/>
  <c r="AS10" i="10"/>
  <c r="AR10" i="10"/>
  <c r="AQ10" i="10"/>
  <c r="AP10" i="10"/>
  <c r="AO10" i="10"/>
  <c r="AN10" i="10"/>
  <c r="AM10" i="10"/>
  <c r="AL10" i="10"/>
  <c r="AK10" i="10"/>
  <c r="AJ10" i="10"/>
  <c r="AF10" i="10"/>
  <c r="AE10" i="10"/>
  <c r="AD10" i="10"/>
  <c r="AC10" i="10"/>
  <c r="AB10" i="10"/>
  <c r="AA10" i="10"/>
  <c r="Z10" i="10"/>
  <c r="Y10" i="10"/>
  <c r="X10" i="10"/>
  <c r="W10" i="10"/>
  <c r="V10" i="10"/>
  <c r="U10" i="10"/>
  <c r="T10" i="10"/>
  <c r="S10" i="10"/>
  <c r="AX9" i="10"/>
  <c r="AV9" i="10"/>
  <c r="AU9" i="10"/>
  <c r="AT9" i="10"/>
  <c r="AS9" i="10"/>
  <c r="AR9" i="10"/>
  <c r="AQ9" i="10"/>
  <c r="AP9" i="10"/>
  <c r="AO9" i="10"/>
  <c r="AN9" i="10"/>
  <c r="AM9" i="10"/>
  <c r="AL9" i="10"/>
  <c r="AK9" i="10"/>
  <c r="AJ9" i="10"/>
  <c r="AF9" i="10"/>
  <c r="AE9" i="10"/>
  <c r="AD9" i="10"/>
  <c r="AC9" i="10"/>
  <c r="AB9" i="10"/>
  <c r="AA9" i="10"/>
  <c r="Z9" i="10"/>
  <c r="Y9" i="10"/>
  <c r="X9" i="10"/>
  <c r="W9" i="10"/>
  <c r="V9" i="10"/>
  <c r="U9" i="10"/>
  <c r="T9" i="10"/>
  <c r="S9" i="10"/>
  <c r="AX8" i="10"/>
  <c r="AV8" i="10"/>
  <c r="AU8" i="10"/>
  <c r="AT8" i="10"/>
  <c r="AS8" i="10"/>
  <c r="AR8" i="10"/>
  <c r="AQ8" i="10"/>
  <c r="AP8" i="10"/>
  <c r="AO8" i="10"/>
  <c r="AN8" i="10"/>
  <c r="AM8" i="10"/>
  <c r="AL8" i="10"/>
  <c r="AK8" i="10"/>
  <c r="AJ8" i="10"/>
  <c r="AF8" i="10"/>
  <c r="AE8" i="10"/>
  <c r="AD8" i="10"/>
  <c r="AC8" i="10"/>
  <c r="AB8" i="10"/>
  <c r="AA8" i="10"/>
  <c r="Z8" i="10"/>
  <c r="Y8" i="10"/>
  <c r="X8" i="10"/>
  <c r="W8" i="10"/>
  <c r="V8" i="10"/>
  <c r="U8" i="10"/>
  <c r="T8" i="10"/>
  <c r="S8" i="10"/>
  <c r="AX7" i="10"/>
  <c r="AV7" i="10"/>
  <c r="AU7" i="10"/>
  <c r="AT7" i="10"/>
  <c r="AS7" i="10"/>
  <c r="AR7" i="10"/>
  <c r="AQ7" i="10"/>
  <c r="AP7" i="10"/>
  <c r="AO7" i="10"/>
  <c r="AN7" i="10"/>
  <c r="AM7" i="10"/>
  <c r="AL7" i="10"/>
  <c r="AK7" i="10"/>
  <c r="AJ7" i="10"/>
  <c r="AF7" i="10"/>
  <c r="AE7" i="10"/>
  <c r="AD7" i="10"/>
  <c r="AC7" i="10"/>
  <c r="AB7" i="10"/>
  <c r="AA7" i="10"/>
  <c r="Z7" i="10"/>
  <c r="Y7" i="10"/>
  <c r="X7" i="10"/>
  <c r="W7" i="10"/>
  <c r="V7" i="10"/>
  <c r="U7" i="10"/>
  <c r="T7" i="10"/>
  <c r="S7" i="10"/>
  <c r="AX6" i="10"/>
  <c r="AV6" i="10"/>
  <c r="AU6" i="10"/>
  <c r="AT6" i="10"/>
  <c r="AS6" i="10"/>
  <c r="AR6" i="10"/>
  <c r="AQ6" i="10"/>
  <c r="AP6" i="10"/>
  <c r="AO6" i="10"/>
  <c r="AN6" i="10"/>
  <c r="AM6" i="10"/>
  <c r="AL6" i="10"/>
  <c r="AK6" i="10"/>
  <c r="AJ6" i="10"/>
  <c r="AF6" i="10"/>
  <c r="AE6" i="10"/>
  <c r="AD6" i="10"/>
  <c r="AC6" i="10"/>
  <c r="AB6" i="10"/>
  <c r="AA6" i="10"/>
  <c r="Z6" i="10"/>
  <c r="Y6" i="10"/>
  <c r="X6" i="10"/>
  <c r="W6" i="10"/>
  <c r="V6" i="10"/>
  <c r="U6" i="10"/>
  <c r="T6" i="10"/>
  <c r="S6" i="10"/>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<sst xmlns="http://schemas.openxmlformats.org/spreadsheetml/2006/main" count="2528" uniqueCount="857">
  <si>
    <t>Type</t>
  </si>
  <si>
    <t>Count of Id</t>
  </si>
  <si>
    <t>Ship Type</t>
  </si>
  <si>
    <t>Count of ID</t>
  </si>
  <si>
    <t>Admiral</t>
  </si>
  <si>
    <t>Capital</t>
  </si>
  <si>
    <t>Captain</t>
  </si>
  <si>
    <t>Cruiser</t>
  </si>
  <si>
    <t>Crew</t>
  </si>
  <si>
    <t>Destroyer</t>
  </si>
  <si>
    <t>Crew Attachment</t>
  </si>
  <si>
    <t>Fighter</t>
  </si>
  <si>
    <t>Dangerous Mission</t>
  </si>
  <si>
    <t>Frigate</t>
  </si>
  <si>
    <t>Event</t>
  </si>
  <si>
    <t>Grand Total</t>
  </si>
  <si>
    <t>Galaxy Mission</t>
  </si>
  <si>
    <t>Lieutenant</t>
  </si>
  <si>
    <t>On Going Event</t>
  </si>
  <si>
    <t>Private Mission</t>
  </si>
  <si>
    <t>Ship Upgrade</t>
  </si>
  <si>
    <t>Tactic</t>
  </si>
  <si>
    <t>Species</t>
  </si>
  <si>
    <t>Sub type</t>
  </si>
  <si>
    <t>Human</t>
  </si>
  <si>
    <t>Robot</t>
  </si>
  <si>
    <t>Cyborg</t>
  </si>
  <si>
    <t>Krileon</t>
  </si>
  <si>
    <t>Engineer</t>
  </si>
  <si>
    <t>Medic</t>
  </si>
  <si>
    <t>Research</t>
  </si>
  <si>
    <t>Handling</t>
  </si>
  <si>
    <t>Master</t>
  </si>
  <si>
    <t>Assault</t>
  </si>
  <si>
    <t>Handling/Research</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</si>
  <si>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</si>
  <si>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</si>
  <si>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</si>
  <si>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</si>
  <si>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</si>
  <si>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</si>
  <si>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</si>
  <si>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</si>
  <si>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</si>
  <si>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</si>
  <si>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</si>
  <si>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</si>
  <si>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</si>
  <si>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</si>
  <si>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</si>
  <si>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</si>
  <si>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</si>
  <si>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</si>
  <si>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</si>
  <si>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</si>
  <si>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</si>
  <si>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</si>
  <si>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</si>
  <si>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</si>
  <si>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</si>
  <si>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</si>
  <si>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</si>
  <si>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</si>
  <si>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</si>
  <si>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</si>
  <si>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</si>
  <si>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</si>
  <si>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</si>
  <si>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</si>
  <si>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</si>
  <si>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</si>
  <si>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</si>
  <si>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</si>
  <si>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</si>
  <si>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</si>
  <si>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</si>
  <si>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</si>
  <si>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</si>
  <si>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</si>
  <si>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</si>
  <si>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</si>
  <si>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</si>
  <si>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</si>
  <si>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</si>
  <si>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</si>
  <si>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</si>
  <si>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</si>
  <si>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</si>
  <si>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</si>
  <si>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</si>
  <si>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</si>
  <si>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</si>
  <si>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crew member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</si>
  <si>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</si>
  <si>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</si>
  <si>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</si>
  <si>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</si>
  <si>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</si>
  <si>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</si>
  <si>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</si>
  <si>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</si>
  <si>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</si>
  <si>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</si>
  <si>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Strategy Deck,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</si>
  <si>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</si>
  <si>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</si>
  <si>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</si>
  <si>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</si>
  <si>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</si>
  <si>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</si>
  <si>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</si>
  <si>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</si>
  <si>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</si>
  <si>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</si>
  <si>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</si>
  <si>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</si>
  <si>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</si>
  <si>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</si>
  <si>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</si>
  <si>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r>
      <rPr>
        <sz val="11"/>
        <color rgb="FF000000"/>
        <rFont val="Calibri"/>
        <scheme val="minor"/>
      </rPr>
      <t xml:space="preserve">Target Enemy Ship has </t>
    </r>
    <r>
      <rPr>
        <b/>
        <sz val="11"/>
        <color rgb="FF000000"/>
        <rFont val="Calibri"/>
        <scheme val="minor"/>
      </rPr>
      <t>Infection 1</t>
    </r>
    <r>
      <rPr>
        <sz val="11"/>
        <color rgb="FF000000"/>
        <rFont val="Calibri"/>
        <scheme val="minor"/>
      </rPr>
      <t xml:space="preserve"> until the start of your next turn</t>
    </r>
  </si>
  <si>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</si>
  <si>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</si>
  <si>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</si>
  <si>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</si>
  <si>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</si>
  <si>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</si>
  <si>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</si>
  <si>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</si>
  <si>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</si>
  <si>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</si>
  <si>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</si>
  <si>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</si>
  <si>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</si>
  <si>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</si>
  <si>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</si>
  <si>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</si>
  <si>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</si>
  <si>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</si>
  <si>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</si>
  <si>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slot can't be used until the start of your next turn</t>
  </si>
  <si>
    <t>Cpt. Walter</t>
  </si>
  <si>
    <t>All crew get +1 research on your turn when Engaged
Engage: Draw 2 cards from your strategy deck, then discard 2</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</si>
  <si>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</si>
  <si>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</si>
  <si>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</si>
  <si>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</si>
  <si>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</si>
  <si>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</si>
  <si>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</si>
  <si>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</si>
  <si>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</si>
  <si>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r>
      <rPr>
        <sz val="11"/>
        <color rgb="FF000000"/>
        <rFont val="Calibri"/>
        <scheme val="minor"/>
      </rPr>
      <t>Target Enemy ship: Gains</t>
    </r>
    <r>
      <rPr>
        <b/>
        <sz val="11"/>
        <color rgb="FF000000"/>
        <rFont val="Calibri"/>
        <scheme val="minor"/>
      </rPr>
      <t xml:space="preserve"> Infection 1 </t>
    </r>
    <r>
      <rPr>
        <sz val="11"/>
        <color rgb="FF000000"/>
        <rFont val="Calibri"/>
        <scheme val="minor"/>
      </rPr>
      <t>during that players start phase</t>
    </r>
  </si>
  <si>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</si>
  <si>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</si>
  <si>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</si>
  <si>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</si>
  <si>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</si>
  <si>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</si>
  <si>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</si>
  <si>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</si>
  <si>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</si>
  <si>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</si>
  <si>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</si>
  <si>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</si>
  <si>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</si>
  <si>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</si>
  <si>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</si>
  <si>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</si>
  <si>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</si>
  <si>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</si>
  <si>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</si>
  <si>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</si>
  <si>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</si>
  <si>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</si>
  <si>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</si>
  <si>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</si>
  <si>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</si>
  <si>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</si>
  <si>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</si>
  <si>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</si>
  <si>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</si>
  <si>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</si>
  <si>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</si>
  <si>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</si>
  <si>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</si>
  <si>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</si>
  <si>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</si>
  <si>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</si>
  <si>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</si>
  <si>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</si>
  <si>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</si>
  <si>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</si>
  <si>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</si>
  <si>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</si>
  <si>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</si>
  <si>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</si>
  <si>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</si>
  <si>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</si>
  <si>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</si>
  <si>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</si>
  <si>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</si>
  <si>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</si>
  <si>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</si>
  <si>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</si>
  <si>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</si>
  <si>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</si>
  <si>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</si>
  <si>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</si>
  <si>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</si>
  <si>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</si>
  <si>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</si>
  <si>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</si>
  <si>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</si>
  <si>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</si>
  <si>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</si>
  <si>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</si>
  <si>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</si>
  <si>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</si>
  <si>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</si>
  <si>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</si>
  <si>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</si>
  <si>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</si>
  <si>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Attach 1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</si>
  <si>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</si>
  <si>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</si>
  <si>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</si>
  <si>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</si>
  <si>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</si>
  <si>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</si>
  <si>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</si>
  <si>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</si>
  <si>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r>
      <rPr>
        <sz val="11"/>
        <color rgb="FF000000"/>
        <rFont val="Calibri"/>
        <scheme val="minor"/>
      </rPr>
      <t xml:space="preserve">Fighter ships you control each have </t>
    </r>
    <r>
      <rPr>
        <b/>
        <sz val="11"/>
        <color rgb="FF000000"/>
        <rFont val="Calibri"/>
        <scheme val="minor"/>
      </rPr>
      <t>Evasion 1</t>
    </r>
  </si>
  <si>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</si>
  <si>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</si>
  <si>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</si>
  <si>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</si>
  <si>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</si>
  <si>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</si>
  <si>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</si>
  <si>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</si>
  <si>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</si>
  <si>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</si>
  <si>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</si>
  <si>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</si>
  <si>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</si>
  <si>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</si>
  <si>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</si>
  <si>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</si>
  <si>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</si>
  <si>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Neutral to attach to assigned ship</t>
  </si>
  <si>
    <t>Lt. Stacey</t>
  </si>
  <si>
    <t>Crew attachments cost 1 less Neutral to attach to crew members on assigned ship.</t>
  </si>
  <si>
    <t>Lt. Andrew</t>
  </si>
  <si>
    <t>Tactic cards cost 1 less Neutral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</si>
  <si>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</si>
  <si>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</si>
  <si>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</si>
  <si>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</si>
  <si>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</si>
  <si>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</si>
  <si>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</si>
  <si>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</si>
  <si>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</si>
  <si>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</si>
  <si>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</si>
  <si>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</si>
  <si>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</si>
  <si>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</si>
  <si>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</si>
  <si>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</si>
  <si>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</si>
  <si>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</si>
  <si>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</si>
  <si>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</si>
  <si>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</si>
  <si>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</si>
  <si>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</si>
  <si>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</si>
  <si>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</si>
  <si>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</si>
  <si>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</si>
  <si>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</si>
  <si>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</si>
  <si>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</si>
  <si>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</si>
  <si>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</si>
  <si>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</si>
  <si>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</si>
  <si>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</si>
  <si>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</si>
  <si>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</si>
  <si>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</si>
  <si>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</si>
  <si>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</si>
  <si>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</si>
  <si>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</si>
  <si>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</si>
  <si>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</si>
  <si>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</si>
  <si>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</si>
  <si>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</si>
  <si>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</si>
  <si>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</si>
  <si>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</si>
  <si>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</si>
  <si>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</si>
  <si>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</si>
  <si>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</si>
  <si>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</si>
  <si>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</si>
  <si>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</si>
  <si>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</si>
  <si>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</si>
  <si>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</si>
  <si>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</si>
  <si>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</si>
  <si>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</si>
  <si>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</si>
  <si>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</si>
  <si>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</si>
  <si>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</si>
  <si>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</si>
  <si>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</si>
  <si>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</si>
  <si>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</si>
  <si>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</si>
  <si>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</si>
  <si>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</si>
  <si>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</si>
  <si>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</si>
  <si>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</si>
  <si>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</si>
  <si>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</si>
  <si>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</si>
  <si>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</si>
  <si>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</si>
  <si>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</si>
  <si>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</si>
  <si>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</si>
  <si>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</si>
  <si>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</si>
  <si>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</si>
  <si>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</si>
  <si>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</si>
  <si>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</si>
  <si>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</si>
  <si>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</si>
  <si>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</si>
  <si>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</si>
  <si>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</si>
  <si>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</si>
  <si>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</si>
  <si>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</si>
  <si>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</si>
  <si>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</si>
  <si>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</si>
  <si>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</si>
  <si>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</si>
  <si>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</si>
  <si>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</si>
  <si>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</si>
  <si>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</si>
  <si>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</si>
  <si>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</si>
  <si>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</si>
  <si>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</si>
  <si>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</si>
  <si>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</si>
  <si>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</si>
  <si>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</si>
  <si>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</si>
  <si>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</si>
  <si>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</si>
  <si>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</si>
  <si>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</si>
  <si>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</si>
  <si>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</si>
  <si>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</si>
  <si>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</si>
  <si>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</si>
  <si>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</si>
  <si>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</si>
  <si>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</si>
  <si>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</si>
  <si>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</si>
  <si>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</si>
  <si>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</si>
  <si>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</si>
  <si>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</si>
  <si>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</si>
  <si>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</si>
  <si>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</si>
  <si>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</si>
  <si>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</si>
  <si>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</si>
  <si>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</si>
  <si>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</si>
  <si>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</si>
  <si>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</si>
  <si>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</si>
  <si>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</si>
  <si>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</si>
  <si>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</si>
  <si>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</si>
  <si>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</si>
  <si>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</si>
  <si>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</si>
  <si>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</si>
  <si>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</si>
  <si>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</si>
  <si>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</si>
  <si>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</si>
  <si>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</si>
  <si>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</si>
  <si>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</si>
  <si>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</si>
  <si>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</si>
  <si>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</si>
  <si>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</si>
  <si>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</si>
  <si>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</si>
  <si>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upgrade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</si>
  <si>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</si>
  <si>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</si>
  <si>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</si>
  <si>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</si>
  <si>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</si>
  <si>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</si>
  <si>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</si>
  <si>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</si>
  <si>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</si>
  <si>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</si>
  <si>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</si>
  <si>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</si>
  <si>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</si>
  <si>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</si>
  <si>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</si>
  <si>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</si>
  <si>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</si>
  <si>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</si>
  <si>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</si>
  <si>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</si>
  <si>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</si>
  <si>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</si>
  <si>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</si>
  <si>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</si>
  <si>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</si>
  <si>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</si>
  <si>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</si>
  <si>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</si>
  <si>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</si>
  <si>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</si>
  <si>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</si>
  <si>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</si>
  <si>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</si>
  <si>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</si>
  <si>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</si>
  <si>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</si>
  <si>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</si>
  <si>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</si>
  <si>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</si>
  <si>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</si>
  <si>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</si>
  <si>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</si>
  <si>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</si>
  <si>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</si>
  <si>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</si>
  <si>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</si>
  <si>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your ships until the start of your next turn</t>
  </si>
  <si>
    <t>Cloaking Device</t>
  </si>
  <si>
    <r>
      <rPr>
        <sz val="11"/>
        <color rgb="FF000000"/>
        <rFont val="Calibri"/>
        <scheme val="minor"/>
      </rPr>
      <t xml:space="preserve">Targetted Ship has </t>
    </r>
    <r>
      <rPr>
        <b/>
        <sz val="11"/>
        <color rgb="FF000000"/>
        <rFont val="Calibri"/>
        <scheme val="minor"/>
      </rPr>
      <t>cloak</t>
    </r>
  </si>
  <si>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</si>
  <si>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</si>
  <si>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</si>
  <si>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</si>
  <si>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</si>
  <si>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</si>
  <si>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</si>
  <si>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</si>
  <si>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</si>
  <si>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</si>
  <si>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</si>
  <si>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</si>
  <si>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</si>
  <si>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</si>
  <si>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</si>
  <si>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</si>
  <si>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</si>
  <si>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</si>
  <si>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</si>
  <si>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</si>
  <si>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r>
      <rPr>
        <sz val="11"/>
        <color rgb="FF000000"/>
        <rFont val="Calibri"/>
        <scheme val="minor"/>
      </rPr>
      <t xml:space="preserve">Engage: Target gun slot deals an extra 100 </t>
    </r>
    <r>
      <rPr>
        <b/>
        <sz val="11"/>
        <color rgb="FF000000"/>
        <rFont val="Calibri"/>
        <scheme val="minor"/>
      </rPr>
      <t xml:space="preserve">Piercing Round </t>
    </r>
    <r>
      <rPr>
        <sz val="11"/>
        <color rgb="FF000000"/>
        <rFont val="Calibri"/>
        <scheme val="minor"/>
      </rPr>
      <t>(deals damage straight to hull) this turn</t>
    </r>
  </si>
  <si>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</si>
  <si>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</si>
  <si>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</si>
  <si>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</si>
  <si>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</si>
  <si>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</si>
  <si>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</si>
  <si>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</si>
  <si>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</si>
  <si>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</si>
  <si>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</si>
  <si>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</si>
  <si>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</si>
  <si>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</si>
  <si>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</si>
  <si>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</si>
  <si>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</si>
  <si>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</si>
  <si>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</si>
  <si>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</si>
  <si>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</si>
  <si>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</si>
  <si>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</si>
  <si>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</si>
  <si>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</si>
  <si>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</si>
  <si>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</si>
  <si>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</si>
  <si>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</si>
  <si>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</si>
  <si>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</si>
  <si>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</si>
  <si>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</si>
  <si>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</si>
  <si>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</si>
  <si>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</si>
  <si>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</si>
  <si>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</si>
  <si>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</si>
  <si>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</si>
  <si>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</si>
  <si>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</si>
  <si>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</si>
  <si>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</si>
  <si>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</si>
  <si>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</si>
  <si>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</si>
  <si>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</si>
  <si>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</si>
  <si>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</si>
  <si>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Viral Sabotage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</si>
  <si>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</si>
  <si>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</si>
  <si>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</si>
  <si>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</si>
  <si>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</si>
  <si>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</si>
  <si>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</si>
  <si>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</si>
  <si>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</si>
  <si>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</si>
  <si>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</si>
  <si>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</si>
  <si>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</si>
  <si>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</si>
  <si>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</si>
  <si>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</si>
  <si>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</si>
  <si>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</si>
  <si>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</si>
  <si>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</si>
  <si>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</si>
  <si>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</si>
  <si>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</si>
  <si>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</si>
  <si>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</si>
  <si>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</si>
  <si>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</si>
  <si>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</si>
  <si>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</si>
  <si>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</si>
  <si>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</si>
  <si>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</si>
  <si>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Cpt. K. Landry</t>
  </si>
  <si>
    <t>Engage: Put target enemy non crew card fifth from the top of their Strategy Deck
Engage: Return target Event or Tactic card from your Junkyard to your hand.</t>
  </si>
  <si>
    <t>During the Sol war Captain Kerry Landry was at the front lines using all forms of tactics to stop enemy ships as best she could.</t>
  </si>
  <si>
    <t>Cpt. E. Carter</t>
  </si>
  <si>
    <r>
      <rPr>
        <sz val="11"/>
        <color rgb="FF000000"/>
        <rFont val="Calibri"/>
        <scheme val="minor"/>
      </rPr>
      <t xml:space="preserve">Engage: +2 Handling
Engage: Each of your fighter ships have </t>
    </r>
    <r>
      <rPr>
        <b/>
        <sz val="11"/>
        <color rgb="FF000000"/>
        <rFont val="Calibri"/>
        <scheme val="minor"/>
      </rPr>
      <t xml:space="preserve">Evasion 1 </t>
    </r>
    <r>
      <rPr>
        <sz val="11"/>
        <color rgb="FF000000"/>
        <rFont val="Calibri"/>
        <scheme val="minor"/>
      </rPr>
      <t>until the start of your next turn</t>
    </r>
  </si>
  <si>
    <t>Her fighter ships, inspired by her keen sense of evasion, are equipped with advanced thrusters, responsive controls, and stealth technology that make them extraordinarily difficult to target.</t>
  </si>
  <si>
    <t xml:space="preserve">Cpt. E. Carter, Tactical Leader </t>
  </si>
  <si>
    <r>
      <rPr>
        <sz val="11"/>
        <color rgb="FF000000"/>
        <rFont val="Calibri"/>
        <scheme val="minor"/>
      </rPr>
      <t xml:space="preserve">Engage: 2 of your fighter ships deal 100 extra damage and have </t>
    </r>
    <r>
      <rPr>
        <b/>
        <sz val="11"/>
        <color rgb="FF000000"/>
        <rFont val="Calibri"/>
        <scheme val="minor"/>
      </rPr>
      <t xml:space="preserve">Evasion 1 </t>
    </r>
    <r>
      <rPr>
        <sz val="11"/>
        <color rgb="FF000000"/>
        <rFont val="Calibri"/>
        <scheme val="minor"/>
      </rPr>
      <t xml:space="preserve">until the start of your next turn
Engage: Assigned ship has </t>
    </r>
    <r>
      <rPr>
        <b/>
        <sz val="11"/>
        <color rgb="FF000000"/>
        <rFont val="Calibri"/>
        <scheme val="minor"/>
      </rPr>
      <t>Evasion 1</t>
    </r>
    <r>
      <rPr>
        <sz val="11"/>
        <color rgb="FF000000"/>
        <rFont val="Calibri"/>
        <scheme val="minor"/>
      </rPr>
      <t xml:space="preserve"> until the start of your next turn</t>
    </r>
  </si>
  <si>
    <t>Emily possesses an innate intuition for anticipating enemy movements, allowing her to execute nimble and unpredictable maneuvers.</t>
  </si>
  <si>
    <t>Cpt. N. Miller, The Transformed</t>
  </si>
  <si>
    <t>Engage: Handling or Research + 1
Engage and deal 100 damage to each of your ships: Each of your ships deal 100 extra damage for each Event card played this turn until the next End Phase</t>
  </si>
  <si>
    <t xml:space="preserve">Captain Nathan Miller, a daring and unconventional leader, has carved a niche for himself in the realm of interstellar warfare through his unorthodox approach to science-based attacks. </t>
  </si>
  <si>
    <t>Cpt. N. Miller, Reckless Alchemist</t>
  </si>
  <si>
    <t>Each time you play a non copied Event card you may deal 200 damage to assigned ship. If you do, copy target Event card</t>
  </si>
  <si>
    <t>He was celebrated for his willingness to push the boundaries of scientific experimentation, even if it means subjecting his own ships to collateral damage in the pursuit of victory.</t>
  </si>
  <si>
    <t>Cpt. M. Steele, Swarm Shepherd</t>
  </si>
  <si>
    <r>
      <rPr>
        <sz val="11"/>
        <color rgb="FF000000"/>
        <rFont val="Calibri"/>
        <scheme val="minor"/>
      </rPr>
      <t xml:space="preserve">When Cpt. M. Steele is assigned to a ship create 3 </t>
    </r>
    <r>
      <rPr>
        <b/>
        <sz val="11"/>
        <color rgb="FF000000"/>
        <rFont val="Calibri"/>
        <scheme val="minor"/>
      </rPr>
      <t>Swarm</t>
    </r>
    <r>
      <rPr>
        <sz val="11"/>
        <color rgb="FF000000"/>
        <rFont val="Calibri"/>
        <scheme val="minor"/>
      </rPr>
      <t xml:space="preserve"> ships.
All </t>
    </r>
    <r>
      <rPr>
        <b/>
        <sz val="11"/>
        <color rgb="FF000000"/>
        <rFont val="Calibri"/>
        <scheme val="minor"/>
      </rPr>
      <t>Swarm</t>
    </r>
    <r>
      <rPr>
        <sz val="11"/>
        <color rgb="FF000000"/>
        <rFont val="Calibri"/>
        <scheme val="minor"/>
      </rPr>
      <t xml:space="preserve"> ships deal 100 extra damage</t>
    </r>
  </si>
  <si>
    <t>Steele's brilliance on the battlefield has earned him a reputation as a captain who can turn a seemingly chaotic swarm into a highly disciplined and devastating force.</t>
  </si>
  <si>
    <t>Tactical Infestation</t>
  </si>
  <si>
    <r>
      <rPr>
        <sz val="11"/>
        <color rgb="FF000000"/>
        <rFont val="Calibri"/>
        <scheme val="minor"/>
      </rPr>
      <t xml:space="preserve">Create 3 </t>
    </r>
    <r>
      <rPr>
        <b/>
        <sz val="11"/>
        <color rgb="FF000000"/>
        <rFont val="Calibri"/>
        <scheme val="minor"/>
      </rPr>
      <t>Swarm</t>
    </r>
    <r>
      <rPr>
        <sz val="11"/>
        <color rgb="FF000000"/>
        <rFont val="Calibri"/>
        <scheme val="minor"/>
      </rPr>
      <t xml:space="preserve"> ships</t>
    </r>
  </si>
  <si>
    <t>Swarm Ascendance</t>
  </si>
  <si>
    <r>
      <rPr>
        <sz val="11"/>
        <color rgb="FF000000"/>
        <rFont val="Calibri"/>
        <scheme val="minor"/>
      </rPr>
      <t xml:space="preserve">At the start of your Disengage Phase, Create 1 </t>
    </r>
    <r>
      <rPr>
        <b/>
        <sz val="11"/>
        <color rgb="FF000000"/>
        <rFont val="Calibri"/>
        <scheme val="minor"/>
      </rPr>
      <t>Swarm</t>
    </r>
    <r>
      <rPr>
        <sz val="11"/>
        <color rgb="FF000000"/>
        <rFont val="Calibri"/>
        <scheme val="minor"/>
      </rPr>
      <t xml:space="preserve"> ship</t>
    </r>
  </si>
  <si>
    <t>From chaos, order emerges. Witness the birth of a legion in the dance of a thousand wings.</t>
  </si>
  <si>
    <t>Dismantle Bay</t>
  </si>
  <si>
    <r>
      <rPr>
        <sz val="11"/>
        <color rgb="FF000000"/>
        <rFont val="Calibri"/>
        <scheme val="minor"/>
      </rPr>
      <t xml:space="preserve">Sacrifice 1 </t>
    </r>
    <r>
      <rPr>
        <b/>
        <sz val="11"/>
        <color rgb="FF000000"/>
        <rFont val="Calibri"/>
        <scheme val="minor"/>
      </rPr>
      <t>Swarm</t>
    </r>
    <r>
      <rPr>
        <sz val="11"/>
        <color rgb="FF000000"/>
        <rFont val="Calibri"/>
        <scheme val="minor"/>
      </rPr>
      <t xml:space="preserve"> ship you control, if you do get + 1 to any department</t>
    </r>
  </si>
  <si>
    <t>Hive Production</t>
  </si>
  <si>
    <t>Quantum Horde Eruption</t>
  </si>
  <si>
    <r>
      <rPr>
        <sz val="11"/>
        <color rgb="FF000000"/>
        <rFont val="Calibri"/>
        <scheme val="minor"/>
      </rPr>
      <t xml:space="preserve">All </t>
    </r>
    <r>
      <rPr>
        <b/>
        <sz val="11"/>
        <color rgb="FF000000"/>
        <rFont val="Calibri"/>
        <scheme val="minor"/>
      </rPr>
      <t>Swarm</t>
    </r>
    <r>
      <rPr>
        <sz val="11"/>
        <color rgb="FF000000"/>
        <rFont val="Calibri"/>
        <scheme val="minor"/>
      </rPr>
      <t xml:space="preserve"> ships you control deal 100 extra damage until the end of your turn</t>
    </r>
  </si>
  <si>
    <t>Within the smallest particles lies the power to engulf the cosmos. Behold, the eruption of a quantum storm</t>
  </si>
  <si>
    <t>Biomechanical Nexus</t>
  </si>
  <si>
    <r>
      <rPr>
        <sz val="11"/>
        <color rgb="FF000000"/>
        <rFont val="Calibri"/>
        <scheme val="minor"/>
      </rPr>
      <t xml:space="preserve">Each time you create a non copied </t>
    </r>
    <r>
      <rPr>
        <b/>
        <sz val="11"/>
        <color rgb="FF000000"/>
        <rFont val="Calibri"/>
        <scheme val="minor"/>
      </rPr>
      <t xml:space="preserve">Swarm </t>
    </r>
    <r>
      <rPr>
        <sz val="11"/>
        <color rgb="FF000000"/>
        <rFont val="Calibri"/>
        <scheme val="minor"/>
      </rPr>
      <t xml:space="preserve">ship, create a copied </t>
    </r>
    <r>
      <rPr>
        <b/>
        <sz val="11"/>
        <color rgb="FF000000"/>
        <rFont val="Calibri"/>
        <scheme val="minor"/>
      </rPr>
      <t xml:space="preserve">Swarm </t>
    </r>
    <r>
      <rPr>
        <sz val="11"/>
        <color rgb="FF000000"/>
        <rFont val="Calibri"/>
        <scheme val="minor"/>
      </rPr>
      <t>ship</t>
    </r>
  </si>
  <si>
    <t>Organic tendrils extend from the core, intertwining with advanced cybernetic interfaces.</t>
  </si>
  <si>
    <t>Hive Annihilation Protocol</t>
  </si>
  <si>
    <r>
      <rPr>
        <sz val="11"/>
        <color rgb="FF000000"/>
        <rFont val="Calibri"/>
        <scheme val="minor"/>
      </rPr>
      <t xml:space="preserve">Sacrifice 5 </t>
    </r>
    <r>
      <rPr>
        <b/>
        <sz val="11"/>
        <color rgb="FF000000"/>
        <rFont val="Calibri"/>
        <scheme val="minor"/>
      </rPr>
      <t xml:space="preserve">Swarm </t>
    </r>
    <r>
      <rPr>
        <sz val="11"/>
        <color rgb="FF000000"/>
        <rFont val="Calibri"/>
        <scheme val="minor"/>
      </rPr>
      <t>ships pick one of the following:
Deal 500 hull damage to target Destroyer
Destroy target Frigate
Destroy 3 target Fighter ships</t>
    </r>
  </si>
  <si>
    <t>From destruction comes, the Swarm</t>
  </si>
  <si>
    <r>
      <rPr>
        <sz val="11"/>
        <color rgb="FF000000"/>
        <rFont val="Calibri"/>
        <scheme val="minor"/>
      </rPr>
      <t xml:space="preserve">Whenever you destroy an enemy ship, create 1 </t>
    </r>
    <r>
      <rPr>
        <b/>
        <sz val="11"/>
        <color rgb="FF000000"/>
        <rFont val="Calibri"/>
        <scheme val="minor"/>
      </rPr>
      <t xml:space="preserve">Swarm </t>
    </r>
    <r>
      <rPr>
        <sz val="11"/>
        <color rgb="FF000000"/>
        <rFont val="Calibri"/>
        <scheme val="minor"/>
      </rPr>
      <t>ship</t>
    </r>
  </si>
  <si>
    <t>Release the Stellar Kraken</t>
  </si>
  <si>
    <t>Create a Stellar Kraken with 1000 health and can engage to deal 500 damage.</t>
  </si>
  <si>
    <t>Legend has it that the creature's movements are guided by the cosmic currents themselves.</t>
  </si>
  <si>
    <t>The ship is ours!</t>
  </si>
  <si>
    <t>If a player controls all crew slots of a ship then they control the ship. If a player doesn't control any ships then they lose the game</t>
  </si>
  <si>
    <t>Painful Purge Serum</t>
  </si>
  <si>
    <t>Engage X enemy Crew Members assigned to target ship</t>
  </si>
  <si>
    <t>Dreadful Diagnosis</t>
  </si>
  <si>
    <t>Engage target enemy Crew Member at the start of your Strategy Phase</t>
  </si>
  <si>
    <t>Echoes of Emptiness</t>
  </si>
  <si>
    <t>Send all crew members assigned to ships to their owners Stasis. Each player may return two tier 1 crew cards from stasis to a ship they control.</t>
  </si>
  <si>
    <t>As the anomaly emerges, dissonant energy sweeps through the ships, disrupting crew life force connections. The resonance disorients crew members, severing their psychic links with vessels. The sudden emptiness echoes through the now crewless ships, leaving them adrift and vulnerable.</t>
  </si>
  <si>
    <t>Quantum Reset Protocol</t>
  </si>
  <si>
    <t>Send all ship upgrades attached to ships to their owners junkyard.</t>
  </si>
  <si>
    <t>Cosmic Skill Elevation</t>
  </si>
  <si>
    <t>Upgrade all crew cards by 1 tier up to the max of tier 3. The original crew cards are sent to stasis. All players do this by searching their crew decks. These all enter Disengaged. Then each player shuffles their crew deck.</t>
  </si>
  <si>
    <t>Ultimate Crew Promotion</t>
  </si>
  <si>
    <t xml:space="preserve">Upgrade all crew on target ship by 1 tier up to max tier 3. Do this by searching your crew deck for the upgrade tier. Then shuffle your crew deck. The original crew cards are sent to stasis. </t>
  </si>
  <si>
    <t>Promotion Pursuit</t>
  </si>
  <si>
    <r>
      <rPr>
        <sz val="11"/>
        <color rgb="FF000000"/>
        <rFont val="Calibri"/>
        <scheme val="minor"/>
      </rPr>
      <t xml:space="preserve">Mission: Deal damage to enemy ship
Reward: </t>
    </r>
    <r>
      <rPr>
        <b/>
        <sz val="11"/>
        <color rgb="FF000000"/>
        <rFont val="Calibri"/>
        <scheme val="minor"/>
      </rPr>
      <t>Crew Promotion 1</t>
    </r>
  </si>
  <si>
    <t>Ace Piloting Challenge</t>
  </si>
  <si>
    <r>
      <rPr>
        <sz val="11"/>
        <color rgb="FF000000"/>
        <rFont val="Calibri"/>
        <scheme val="minor"/>
      </rPr>
      <t xml:space="preserve">Mission: Evade an attack
Reward: </t>
    </r>
    <r>
      <rPr>
        <b/>
        <sz val="11"/>
        <color rgb="FF000000"/>
        <rFont val="Calibri"/>
        <scheme val="minor"/>
      </rPr>
      <t>Crew Promotion 1</t>
    </r>
  </si>
  <si>
    <t>Swarm Commander Promotion</t>
  </si>
  <si>
    <r>
      <rPr>
        <sz val="11"/>
        <color rgb="FF000000"/>
        <rFont val="Calibri"/>
        <scheme val="minor"/>
      </rPr>
      <t xml:space="preserve">Mission: Create a Swarm ship
Reward: </t>
    </r>
    <r>
      <rPr>
        <b/>
        <sz val="11"/>
        <color rgb="FF000000"/>
        <rFont val="Calibri"/>
        <scheme val="minor"/>
      </rPr>
      <t>Crew Promotion 1</t>
    </r>
  </si>
  <si>
    <t>Savior's Valor</t>
  </si>
  <si>
    <r>
      <rPr>
        <sz val="11"/>
        <color rgb="FF000000"/>
        <rFont val="Calibri"/>
        <scheme val="minor"/>
      </rPr>
      <t xml:space="preserve">Mission: </t>
    </r>
    <r>
      <rPr>
        <b/>
        <sz val="11"/>
        <color rgb="FF000000"/>
        <rFont val="Calibri"/>
        <scheme val="minor"/>
      </rPr>
      <t xml:space="preserve">Revive 1
</t>
    </r>
    <r>
      <rPr>
        <sz val="11"/>
        <color rgb="FF000000"/>
        <rFont val="Calibri"/>
        <scheme val="minor"/>
      </rPr>
      <t xml:space="preserve">Reward: </t>
    </r>
    <r>
      <rPr>
        <b/>
        <sz val="11"/>
        <color rgb="FF000000"/>
        <rFont val="Calibri"/>
        <scheme val="minor"/>
      </rPr>
      <t>Crew Promotion 1</t>
    </r>
    <r>
      <rPr>
        <sz val="11"/>
        <color rgb="FF000000"/>
        <rFont val="Calibri"/>
        <scheme val="minor"/>
      </rPr>
      <t xml:space="preserve"> (this can't be used on the newly revived crew member)</t>
    </r>
  </si>
  <si>
    <t>Engineering Mastery</t>
  </si>
  <si>
    <r>
      <rPr>
        <sz val="11"/>
        <color rgb="FF000000"/>
        <rFont val="Calibri"/>
        <scheme val="minor"/>
      </rPr>
      <t xml:space="preserve">Mission: Repair a ships hull/shield
Reward: </t>
    </r>
    <r>
      <rPr>
        <b/>
        <sz val="11"/>
        <color rgb="FF000000"/>
        <rFont val="Calibri"/>
        <scheme val="minor"/>
      </rPr>
      <t>Crew Promotion 1</t>
    </r>
  </si>
  <si>
    <t>Promotion Through Knowledge</t>
  </si>
  <si>
    <r>
      <rPr>
        <sz val="11"/>
        <color rgb="FF000000"/>
        <rFont val="Calibri"/>
        <scheme val="minor"/>
      </rPr>
      <t xml:space="preserve">Mission: </t>
    </r>
    <r>
      <rPr>
        <b/>
        <sz val="11"/>
        <color rgb="FF000000"/>
        <rFont val="Calibri"/>
        <scheme val="minor"/>
      </rPr>
      <t>Study</t>
    </r>
    <r>
      <rPr>
        <sz val="11"/>
        <color rgb="FF000000"/>
        <rFont val="Calibri"/>
        <scheme val="minor"/>
      </rPr>
      <t xml:space="preserve"> 1 or more
Reward: </t>
    </r>
    <r>
      <rPr>
        <b/>
        <sz val="11"/>
        <color rgb="FF000000"/>
        <rFont val="Calibri"/>
        <scheme val="minor"/>
      </rPr>
      <t>Crew Promotion 1</t>
    </r>
  </si>
  <si>
    <t>Enlightened Study</t>
  </si>
  <si>
    <r>
      <rPr>
        <b/>
        <sz val="11"/>
        <color rgb="FF000000"/>
        <rFont val="Calibri"/>
        <scheme val="minor"/>
      </rPr>
      <t xml:space="preserve">Study </t>
    </r>
    <r>
      <rPr>
        <sz val="11"/>
        <color rgb="FF000000"/>
        <rFont val="Calibri"/>
        <scheme val="minor"/>
      </rPr>
      <t>1</t>
    </r>
  </si>
  <si>
    <t>Rigorous Reading</t>
  </si>
  <si>
    <r>
      <rPr>
        <b/>
        <sz val="11"/>
        <color rgb="FF000000"/>
        <rFont val="Calibri"/>
        <scheme val="minor"/>
      </rPr>
      <t xml:space="preserve">Study </t>
    </r>
    <r>
      <rPr>
        <sz val="11"/>
        <color rgb="FF000000"/>
        <rFont val="Calibri"/>
        <scheme val="minor"/>
      </rPr>
      <t>2</t>
    </r>
  </si>
  <si>
    <t>Mindful Research</t>
  </si>
  <si>
    <r>
      <rPr>
        <sz val="11"/>
        <color rgb="FF000000"/>
        <rFont val="Calibri"/>
        <scheme val="minor"/>
      </rPr>
      <t xml:space="preserve">At the start of your Disengage Phase </t>
    </r>
    <r>
      <rPr>
        <b/>
        <sz val="11"/>
        <color rgb="FF000000"/>
        <rFont val="Calibri"/>
        <scheme val="minor"/>
      </rPr>
      <t xml:space="preserve">Study </t>
    </r>
    <r>
      <rPr>
        <sz val="11"/>
        <color rgb="FF000000"/>
        <rFont val="Calibri"/>
        <scheme val="minor"/>
      </rPr>
      <t>1</t>
    </r>
  </si>
  <si>
    <t>Not Today</t>
  </si>
  <si>
    <r>
      <rPr>
        <sz val="11"/>
        <color rgb="FF000000"/>
        <rFont val="Calibri"/>
        <scheme val="minor"/>
      </rPr>
      <t xml:space="preserve">Mission: Evade all attacks in one Battle Phase
Reward: </t>
    </r>
    <r>
      <rPr>
        <b/>
        <sz val="11"/>
        <color rgb="FF000000"/>
        <rFont val="Calibri"/>
        <scheme val="minor"/>
      </rPr>
      <t>Crew Promotion 3</t>
    </r>
  </si>
  <si>
    <t>Bring it on!</t>
  </si>
  <si>
    <r>
      <rPr>
        <sz val="11"/>
        <color rgb="FF000000"/>
        <rFont val="Calibri"/>
        <scheme val="minor"/>
      </rPr>
      <t xml:space="preserve">Mission: Deal damage to an enemy ship with a Fighter ship
Reward: </t>
    </r>
    <r>
      <rPr>
        <b/>
        <sz val="11"/>
        <color rgb="FF000000"/>
        <rFont val="Calibri"/>
        <scheme val="minor"/>
      </rPr>
      <t>Crew Promotion 1</t>
    </r>
  </si>
  <si>
    <t>Reconstruction Promotions</t>
  </si>
  <si>
    <r>
      <rPr>
        <sz val="11"/>
        <color rgb="FF000000"/>
        <rFont val="Calibri"/>
        <scheme val="minor"/>
      </rPr>
      <t xml:space="preserve">Mission: Repair ships hull/shield back to full
Reward: </t>
    </r>
    <r>
      <rPr>
        <b/>
        <sz val="11"/>
        <color rgb="FF000000"/>
        <rFont val="Calibri"/>
        <scheme val="minor"/>
      </rPr>
      <t>Crew Promotion 3</t>
    </r>
  </si>
  <si>
    <t>Celestial Expedition</t>
  </si>
  <si>
    <r>
      <rPr>
        <sz val="11"/>
        <color rgb="FF000000"/>
        <rFont val="Calibri"/>
        <scheme val="minor"/>
      </rPr>
      <t xml:space="preserve">Mission: Study 2 or more during your turn
Reward: Create a 300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</si>
  <si>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Exploration Spawns</t>
  </si>
  <si>
    <r>
      <rPr>
        <sz val="11"/>
        <color rgb="FF000000"/>
        <rFont val="Calibri"/>
        <scheme val="minor"/>
      </rPr>
      <t xml:space="preserve">Mission: Play an event card
Reward: Create 2 100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</si>
  <si>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Lifeform Emergence</t>
  </si>
  <si>
    <r>
      <rPr>
        <sz val="11"/>
        <color rgb="FF000000"/>
        <rFont val="Calibri"/>
        <scheme val="minor"/>
      </rPr>
      <t xml:space="preserve">Mission </t>
    </r>
    <r>
      <rPr>
        <b/>
        <sz val="11"/>
        <color rgb="FF000000"/>
        <rFont val="Calibri"/>
        <scheme val="minor"/>
      </rPr>
      <t>3</t>
    </r>
    <r>
      <rPr>
        <sz val="11"/>
        <color rgb="FF000000"/>
        <rFont val="Calibri"/>
        <scheme val="minor"/>
      </rPr>
      <t xml:space="preserve">: Play 5 event/on going event/tactic cards.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Create a 500 </t>
    </r>
    <r>
      <rPr>
        <b/>
        <sz val="11"/>
        <color rgb="FF000000"/>
        <rFont val="Calibri"/>
        <scheme val="minor"/>
      </rPr>
      <t>Cosmic Creature</t>
    </r>
    <r>
      <rPr>
        <sz val="11"/>
        <color rgb="FF000000"/>
        <rFont val="Calibri"/>
        <scheme val="minor"/>
      </rPr>
      <t xml:space="preserve"> with </t>
    </r>
    <r>
      <rPr>
        <b/>
        <sz val="11"/>
        <color rgb="FF000000"/>
        <rFont val="Calibri"/>
        <scheme val="minor"/>
      </rPr>
      <t xml:space="preserve">Cosmic Energy
</t>
    </r>
    <r>
      <rPr>
        <sz val="11"/>
        <color rgb="FF000000"/>
        <rFont val="Calibri"/>
        <scheme val="minor"/>
      </rPr>
      <t xml:space="preserve">Consequence: Target enemy player creates a 500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</si>
  <si>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Epic Discovery Pursuit</t>
  </si>
  <si>
    <t>Mission: Play 10 Strategy Cards
Reward: Target ships crew each gain +1 additional neutral when engaged</t>
  </si>
  <si>
    <t>Frontier Expedition Race</t>
  </si>
  <si>
    <t>Mission: Play 10 Strategy Cards
Reward: Draw 3 Strategy Cards</t>
  </si>
  <si>
    <t>Tech Triumph</t>
  </si>
  <si>
    <r>
      <rPr>
        <sz val="11"/>
        <color rgb="FF000000"/>
        <rFont val="Calibri"/>
        <scheme val="minor"/>
      </rPr>
      <t xml:space="preserve">Mission </t>
    </r>
    <r>
      <rPr>
        <b/>
        <sz val="11"/>
        <color rgb="FF000000"/>
        <rFont val="Calibri"/>
        <scheme val="minor"/>
      </rPr>
      <t>3</t>
    </r>
    <r>
      <rPr>
        <sz val="11"/>
        <color rgb="FF000000"/>
        <rFont val="Calibri"/>
        <scheme val="minor"/>
      </rPr>
      <t xml:space="preserve">: Repair 500 hull damage.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Search your Strategy deck for a Ship Upgrade card and equip to a target ship. Then shuffle your Strategy Deck.
Consequence: Target enemy player picks and destroys a Ship Upgrade you control.</t>
    </r>
  </si>
  <si>
    <t>Stasis Rescue Challenge</t>
  </si>
  <si>
    <t>Mission: Play 10 Strategy Cards
Reward: Return target crew card from stasis and attach to a ship you control</t>
  </si>
  <si>
    <t>Pioneer's Triumph</t>
  </si>
  <si>
    <t>Mission: Play 10 Strategy Cards
Reward: Increase department dice by 5</t>
  </si>
  <si>
    <t>Loadout Enhancement</t>
  </si>
  <si>
    <r>
      <rPr>
        <sz val="11"/>
        <color rgb="FF000000"/>
        <rFont val="Calibri"/>
        <scheme val="minor"/>
      </rPr>
      <t xml:space="preserve">Mission </t>
    </r>
    <r>
      <rPr>
        <b/>
        <sz val="11"/>
        <color rgb="FF000000"/>
        <rFont val="Calibri"/>
        <scheme val="minor"/>
      </rPr>
      <t>3</t>
    </r>
    <r>
      <rPr>
        <sz val="11"/>
        <color rgb="FF000000"/>
        <rFont val="Calibri"/>
        <scheme val="minor"/>
      </rPr>
      <t>: Attach two crew attachments to the same crew during the same turn
Reward: Search your Crew Deck for any Tier 1/2/3 Crew card and assign to a ship you control
Consequence: Target enemy player picks a crew you must sacrifice assigned on a ship you control</t>
    </r>
  </si>
  <si>
    <t>First Strike Mission</t>
  </si>
  <si>
    <t>Mission: Deal 500 Hull damage to enemy ship/s
Reward: Deal an extra 250 damage to target enemy ship</t>
  </si>
  <si>
    <t>Striker's Enhancement Contract</t>
  </si>
  <si>
    <t>Mission: Deal 200 Shield/Hull damage to enemy ship/s using a ship with a Ship Upgrade attached.
Reward: Search your Strategy deck for a Ship Upgrade costing 3 or less and put it in your hand. Then shuffle your Strategy Deck</t>
  </si>
  <si>
    <t>Drill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</si>
  <si>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Draw a card</t>
    </r>
  </si>
  <si>
    <t>Turtle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</si>
  <si>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Increase target Figther ship max shield by 200</t>
    </r>
  </si>
  <si>
    <t>Squadron Unity</t>
  </si>
  <si>
    <r>
      <rPr>
        <sz val="11"/>
        <color rgb="FF000000"/>
        <rFont val="Calibri"/>
        <scheme val="minor"/>
      </rPr>
      <t xml:space="preserve">Mission: </t>
    </r>
    <r>
      <rPr>
        <b/>
        <sz val="11"/>
        <color rgb="FF000000"/>
        <rFont val="Calibri"/>
        <scheme val="minor"/>
      </rPr>
      <t xml:space="preserve">Formation 3
</t>
    </r>
    <r>
      <rPr>
        <sz val="11"/>
        <color rgb="FF000000"/>
        <rFont val="Calibri"/>
        <scheme val="minor"/>
      </rPr>
      <t>Reward: Increase 3 target Fighter ships max shield by 200</t>
    </r>
  </si>
  <si>
    <t>Coordinated Assault</t>
  </si>
  <si>
    <r>
      <rPr>
        <sz val="11"/>
        <color rgb="FF000000"/>
        <rFont val="Calibri"/>
        <scheme val="minor"/>
      </rPr>
      <t xml:space="preserve">At the end of your End Phase if you did </t>
    </r>
    <r>
      <rPr>
        <b/>
        <sz val="11"/>
        <color rgb="FF000000"/>
        <rFont val="Calibri"/>
        <scheme val="minor"/>
      </rPr>
      <t>Formation 3</t>
    </r>
    <r>
      <rPr>
        <sz val="11"/>
        <color rgb="FF000000"/>
        <rFont val="Calibri"/>
        <scheme val="minor"/>
      </rPr>
      <t xml:space="preserve"> or more this turn then add 100 damage and 100 Max Shield to target Fighter ship.</t>
    </r>
  </si>
  <si>
    <t>Lt. Walsh</t>
  </si>
  <si>
    <r>
      <rPr>
        <sz val="11"/>
        <color rgb="FF000000"/>
        <rFont val="Calibri"/>
        <scheme val="minor"/>
      </rPr>
      <t xml:space="preserve">Engage: If you did </t>
    </r>
    <r>
      <rPr>
        <b/>
        <sz val="11"/>
        <color rgb="FF000000"/>
        <rFont val="Calibri"/>
        <scheme val="minor"/>
      </rPr>
      <t>Formation 2</t>
    </r>
    <r>
      <rPr>
        <sz val="11"/>
        <color rgb="FF000000"/>
        <rFont val="Calibri"/>
        <scheme val="minor"/>
      </rPr>
      <t xml:space="preserve"> or more this turn then Disengage 1 target crew in assigned Fighter ship, and Disengage 1 target crew assigned to a different Fighter ship</t>
    </r>
  </si>
  <si>
    <t>Lt. Chambers</t>
  </si>
  <si>
    <t>Add the start of your Resource Allocation Phase, increment your Handling dice by 1</t>
  </si>
  <si>
    <t>Lt. Clarke</t>
  </si>
  <si>
    <t>At the start of your Resource Allocation Phase, increment your Medic dice by 1</t>
  </si>
  <si>
    <t>Lt. Patel</t>
  </si>
  <si>
    <t>At the start of your Resource Allocation Phase, increment your Engineer dice by 1</t>
  </si>
  <si>
    <t>Lt. Thompson</t>
  </si>
  <si>
    <t>At the start of your Resource Allocation Phase, increment your Assault dice by 1</t>
  </si>
  <si>
    <t>Lt. Mitchell</t>
  </si>
  <si>
    <t>At the start of your Resource Allocation Phase, increment your Research dice by 1</t>
  </si>
  <si>
    <t>Lt. Hayes</t>
  </si>
  <si>
    <t>At the end of your turn, repair target ship by 100</t>
  </si>
  <si>
    <t>Lt. Victor Stone, The Plaguebearer</t>
  </si>
  <si>
    <r>
      <rPr>
        <sz val="11"/>
        <color rgb="FF000000"/>
        <rFont val="Calibri"/>
        <scheme val="minor"/>
      </rPr>
      <t xml:space="preserve">Each time you </t>
    </r>
    <r>
      <rPr>
        <b/>
        <sz val="11"/>
        <color rgb="FF000000"/>
        <rFont val="Calibri"/>
        <scheme val="minor"/>
      </rPr>
      <t>Viral Sabotage</t>
    </r>
    <r>
      <rPr>
        <sz val="11"/>
        <color rgb="FF000000"/>
        <rFont val="Calibri"/>
        <scheme val="minor"/>
      </rPr>
      <t>, deal an extra 100 to the same target ship</t>
    </r>
  </si>
  <si>
    <t>Lt. Drake Weaver, Swarm Strategist</t>
  </si>
  <si>
    <r>
      <rPr>
        <sz val="11"/>
        <color rgb="FF000000"/>
        <rFont val="Calibri"/>
        <scheme val="minor"/>
      </rPr>
      <t>When you create 1 or more</t>
    </r>
    <r>
      <rPr>
        <b/>
        <sz val="11"/>
        <color rgb="FF000000"/>
        <rFont val="Calibri"/>
        <scheme val="minor"/>
      </rPr>
      <t xml:space="preserve"> Swarm</t>
    </r>
    <r>
      <rPr>
        <sz val="11"/>
        <color rgb="FF000000"/>
        <rFont val="Calibri"/>
        <scheme val="minor"/>
      </rPr>
      <t xml:space="preserve"> ship/s then create 1 extra. Only do this once during a turn.</t>
    </r>
  </si>
  <si>
    <t>Lt. Lucas Wells, Starlight Sentinel</t>
  </si>
  <si>
    <t>When you create a Cosmic Creature, give it an extra 100 Helath and damage. Only do once during a turn</t>
  </si>
  <si>
    <t>Shadow Veil</t>
  </si>
  <si>
    <r>
      <rPr>
        <b/>
        <sz val="11"/>
        <color rgb="FF000000"/>
        <rFont val="Calibri"/>
        <scheme val="minor"/>
      </rPr>
      <t>Study</t>
    </r>
    <r>
      <rPr>
        <sz val="11"/>
        <color rgb="FF000000"/>
        <rFont val="Calibri"/>
        <scheme val="minor"/>
      </rPr>
      <t xml:space="preserve"> 1, then Target ship gains </t>
    </r>
    <r>
      <rPr>
        <b/>
        <sz val="11"/>
        <color rgb="FF000000"/>
        <rFont val="Calibri"/>
        <scheme val="minor"/>
      </rPr>
      <t xml:space="preserve">Cloak </t>
    </r>
    <r>
      <rPr>
        <sz val="11"/>
        <color rgb="FF000000"/>
        <rFont val="Calibri"/>
        <scheme val="minor"/>
      </rPr>
      <t>until the start of your next turn</t>
    </r>
  </si>
  <si>
    <t>Ghost Formation</t>
  </si>
  <si>
    <r>
      <rPr>
        <sz val="11"/>
        <color rgb="FF000000"/>
        <rFont val="Calibri"/>
        <scheme val="minor"/>
      </rPr>
      <t xml:space="preserve">All ships you control gain </t>
    </r>
    <r>
      <rPr>
        <b/>
        <sz val="11"/>
        <color rgb="FF000000"/>
        <rFont val="Calibri"/>
        <scheme val="minor"/>
      </rPr>
      <t xml:space="preserve">Cloak </t>
    </r>
    <r>
      <rPr>
        <sz val="11"/>
        <color rgb="FF000000"/>
        <rFont val="Calibri"/>
        <scheme val="minor"/>
      </rPr>
      <t>until the start of your next turn</t>
    </r>
  </si>
  <si>
    <t>Swift Strike Calibration</t>
  </si>
  <si>
    <r>
      <rPr>
        <sz val="11"/>
        <color rgb="FF000000"/>
        <rFont val="Calibri"/>
        <scheme val="minor"/>
      </rPr>
      <t xml:space="preserve">Target X Fighter ships gain </t>
    </r>
    <r>
      <rPr>
        <b/>
        <sz val="11"/>
        <color rgb="FF000000"/>
        <rFont val="Calibri"/>
        <scheme val="minor"/>
      </rPr>
      <t xml:space="preserve">Velocity Precision </t>
    </r>
    <r>
      <rPr>
        <sz val="11"/>
        <color rgb="FF000000"/>
        <rFont val="Calibri"/>
        <scheme val="minor"/>
      </rPr>
      <t>until end of turn</t>
    </r>
  </si>
  <si>
    <t>Adm. J. "Swarm Queen" Adams</t>
  </si>
  <si>
    <r>
      <rPr>
        <sz val="11"/>
        <color rgb="FF000000"/>
        <rFont val="Calibri"/>
        <scheme val="minor"/>
      </rPr>
      <t xml:space="preserve">At the start of your turn, create 1 </t>
    </r>
    <r>
      <rPr>
        <b/>
        <sz val="11"/>
        <color rgb="FF000000"/>
        <rFont val="Calibri"/>
        <scheme val="minor"/>
      </rPr>
      <t xml:space="preserve">Swarm </t>
    </r>
    <r>
      <rPr>
        <sz val="11"/>
        <color rgb="FF000000"/>
        <rFont val="Calibri"/>
        <scheme val="minor"/>
      </rPr>
      <t>ship</t>
    </r>
  </si>
  <si>
    <t>Rising Power Gambit</t>
  </si>
  <si>
    <r>
      <rPr>
        <sz val="11"/>
        <color rgb="FF000000"/>
        <rFont val="Calibri"/>
        <scheme val="minor"/>
      </rPr>
      <t xml:space="preserve">Mission </t>
    </r>
    <r>
      <rPr>
        <b/>
        <sz val="11"/>
        <color rgb="FF000000"/>
        <rFont val="Calibri"/>
        <scheme val="minor"/>
      </rPr>
      <t>3</t>
    </r>
    <r>
      <rPr>
        <sz val="11"/>
        <color rgb="FF000000"/>
        <rFont val="Calibri"/>
        <scheme val="minor"/>
      </rPr>
      <t>: Promote 5 crew members
Reward: Increase 5 target Fighter ships damage by 100
Consequence: Deal 100 hull damage to 3 of your fighter ships</t>
    </r>
  </si>
  <si>
    <t>Cpt. L. Vega, The Celestial Bringer</t>
  </si>
  <si>
    <t>Engage: Heal target cosmic creature by 200
Engage: Target Cosmic creature gains 200 extra damage until end of your turn</t>
  </si>
  <si>
    <t>Captain Luna Vega, a figure of celestial grace and strength, leads the crew of the Astral Empowerer with unwavering resolve.</t>
  </si>
  <si>
    <t>Mission Board</t>
  </si>
  <si>
    <t>Seach your Strategy Deck for either a Private,Dangerous or Galaxy Mission card and place it into your hand. The Shuffle your Strategy Deck</t>
  </si>
  <si>
    <t>Cpt. V. Blackwood</t>
  </si>
  <si>
    <r>
      <rPr>
        <sz val="11"/>
        <color rgb="FF000000"/>
        <rFont val="Calibri"/>
        <scheme val="minor"/>
      </rPr>
      <t xml:space="preserve">Engage: +2 to Medic
Each time an enemy ship gains </t>
    </r>
    <r>
      <rPr>
        <b/>
        <sz val="11"/>
        <color rgb="FF000000"/>
        <rFont val="Calibri"/>
        <scheme val="minor"/>
      </rPr>
      <t xml:space="preserve">Infection </t>
    </r>
    <r>
      <rPr>
        <sz val="11"/>
        <color rgb="FF000000"/>
        <rFont val="Calibri"/>
        <scheme val="minor"/>
      </rPr>
      <t>then deal 100 damage to that ship</t>
    </r>
  </si>
  <si>
    <t>As the captain of the Pandemic Pioneer, he embodies the cunning and ruthlessness required to wield the ship's viral arsenal effectively.</t>
  </si>
  <si>
    <t>Lt. Gabriel Hayes</t>
  </si>
  <si>
    <t>Each time an enemy ship gains Infection then repair assigned ship by 100</t>
  </si>
  <si>
    <t>He not only orchestrates viral attacks on enemy ships but also engineers insidious methods for leveraging infected vessels to repair their own ships unwittingly, turning their own defenses against them.</t>
  </si>
  <si>
    <t>Captain Slots</t>
  </si>
  <si>
    <t>Lieutenant Slots</t>
  </si>
  <si>
    <t>Service Slots</t>
  </si>
  <si>
    <t>Points</t>
  </si>
  <si>
    <t>Hull</t>
  </si>
  <si>
    <t>Shield</t>
  </si>
  <si>
    <t>Damage Per Gun</t>
  </si>
  <si>
    <t>Gun Slots</t>
  </si>
  <si>
    <t>Escape Pods</t>
  </si>
  <si>
    <t>Warden's Wing</t>
  </si>
  <si>
    <r>
      <rPr>
        <sz val="11"/>
        <color rgb="FF000000"/>
        <rFont val="Calibri"/>
        <scheme val="minor"/>
      </rPr>
      <t xml:space="preserve">If you control 10 or more Swarm ships, all of your swarm ships have </t>
    </r>
    <r>
      <rPr>
        <b/>
        <sz val="11"/>
        <color rgb="FF000000"/>
        <rFont val="Calibri"/>
        <scheme val="minor"/>
      </rPr>
      <t>Burst</t>
    </r>
  </si>
  <si>
    <t xml:space="preserve">Steele's flagship, the "Warden's Wing," is equipped with state-of-the-art technology specifically designed for controlling and amplifying the capabilities of small vessels. </t>
  </si>
  <si>
    <t>Infinity</t>
  </si>
  <si>
    <t>Increase this ships max shield by 100 for each ship upgrade attached to it.</t>
  </si>
  <si>
    <t>This massive ship has always been one of the most well equipped ships across the Humans armada.</t>
  </si>
  <si>
    <t>CR. Royale</t>
  </si>
  <si>
    <t>If this ship has 5 or more crew attachments attached to its crew then you may pay 1 Neutral to draw 1 extra card at the start of your turn</t>
  </si>
  <si>
    <t>The CR. Royale was used during the battle of Sol to safely escort the Royal family out of the battlefield in 2432.</t>
  </si>
  <si>
    <t>CR. Explorer</t>
  </si>
  <si>
    <t>If 3 or more event cards were played during your turn then return one from the Junkyard to your hand at the end of your End Phase.</t>
  </si>
  <si>
    <t>The CR. Explorer is the Human's top ship for searching the universe, but 2666 one was lost in a wormhole in an unknown quadrant. That same ship then returned 10 years later and the crew hadn't aged a day.</t>
  </si>
  <si>
    <t>DS. Relentless</t>
  </si>
  <si>
    <t>If you have lost 4 or more fighters then increase DS. Relentless' damage per gun by 100</t>
  </si>
  <si>
    <t>Destroyers are always known for its use in warfare but the DS. Relentless has been part of over 56 Human space warfare campaigns.</t>
  </si>
  <si>
    <t>Lusaka</t>
  </si>
  <si>
    <t>If you engaged 3 or more enemy crew members this turn then repair the Lusaka's hull by 300.</t>
  </si>
  <si>
    <t>When other vessels see the Lusaka Capital ship in range for boarding, then its not long until your whole ship and its crew has become completely incapacitated.</t>
  </si>
  <si>
    <t>Crow</t>
  </si>
  <si>
    <t>Whenever this ship destroys an enemy ship then increase its hull, shield and damage per gun by 100.</t>
  </si>
  <si>
    <t>Once a Crow Fighter ship gets going it uses its victims to grow stronger.</t>
  </si>
  <si>
    <t>FR. Fortune</t>
  </si>
  <si>
    <t>If all Crew and Lieutenant slots are filled then you may pay 1 Neutral and draw an extra card during your Draw Phase.</t>
  </si>
  <si>
    <t>The FR. Fortune has some the most outstanding viewing platforms. During the battle of Sol in 2432 a rich family used it to watch the battle take place from a safe distance. They claimed that they saw the Royal family ship.</t>
  </si>
  <si>
    <t>Raven</t>
  </si>
  <si>
    <t>Whenever another Raven fighter ship is destroyed then increase this ships hull, shield and damage per gun by 100. Up to a max of 2 times.</t>
  </si>
  <si>
    <t>The Raven fighter is never alone, so always be weary to destroy one quickly as backup is just around the corner.</t>
  </si>
  <si>
    <t>Devastator's Edge</t>
  </si>
  <si>
    <t>When a Fighter ship you control is destroyed  then return it to the Space Field on your next Disengage Phase. However this returned Fighter ship is no longer required to be destroyed for the owner to lose the game and cannot be brought back once destroyed</t>
  </si>
  <si>
    <t>Captain Emily Carter's flagship, "The Devastator's Edge," stands as a testament to her mastery in leading fighter ships with unparalleled precision and strategic finesse.</t>
  </si>
  <si>
    <t>Apex Swarmmother</t>
  </si>
  <si>
    <r>
      <rPr>
        <sz val="11"/>
        <color rgb="FF000000"/>
        <rFont val="Calibri"/>
        <scheme val="minor"/>
      </rPr>
      <t xml:space="preserve">The first time Wardens Wing reaches 1500,1000,500 Shield and Hull create 2 </t>
    </r>
    <r>
      <rPr>
        <b/>
        <sz val="11"/>
        <color rgb="FF000000"/>
        <rFont val="Calibri"/>
        <scheme val="minor"/>
      </rPr>
      <t>Swarm</t>
    </r>
    <r>
      <rPr>
        <sz val="11"/>
        <color rgb="FF000000"/>
        <rFont val="Calibri"/>
        <scheme val="minor"/>
      </rPr>
      <t xml:space="preserve"> ship.  </t>
    </r>
  </si>
  <si>
    <t>This hive-like capital ship embodies the pinnacle of swarm coordination, seamlessly blending advanced cybernetics with organic adaptability.</t>
  </si>
  <si>
    <t>Clawforge Leviathan</t>
  </si>
  <si>
    <r>
      <rPr>
        <sz val="11"/>
        <color rgb="FF000000"/>
        <rFont val="Calibri"/>
        <scheme val="minor"/>
      </rPr>
      <t xml:space="preserve">This ship has </t>
    </r>
    <r>
      <rPr>
        <b/>
        <sz val="11"/>
        <color rgb="FF000000"/>
        <rFont val="Calibri"/>
        <scheme val="minor"/>
      </rPr>
      <t xml:space="preserve">Mutiny </t>
    </r>
    <r>
      <rPr>
        <sz val="11"/>
        <color rgb="FF000000"/>
        <rFont val="Calibri"/>
        <scheme val="minor"/>
      </rPr>
      <t xml:space="preserve">1. If you successfully </t>
    </r>
    <r>
      <rPr>
        <b/>
        <sz val="11"/>
        <color rgb="FF000000"/>
        <rFont val="Calibri"/>
        <scheme val="minor"/>
      </rPr>
      <t>Mutiny</t>
    </r>
    <r>
      <rPr>
        <sz val="11"/>
        <color rgb="FF000000"/>
        <rFont val="Calibri"/>
        <scheme val="minor"/>
      </rPr>
      <t xml:space="preserve"> during your turn then add a Mythical beast counter to Clawforge Leviathan.
If Clawforge Leviathan has 10 or more Mythical beast counters then create a Stellar Kraken with 1000 health and can engage to deal 500 damage. You may only do this once.</t>
    </r>
  </si>
  <si>
    <t>The Clawforge Leviathan, Captain Pincerus Clawrend's imposing flagship, commands the cosmic seas with the relentless might of a mythical beast.</t>
  </si>
  <si>
    <t>Resurgence Vanguard</t>
  </si>
  <si>
    <t>Whenever you send a crew member assigned to this ship to stasis, you may pay 2 Neutral to return it to your hand</t>
  </si>
  <si>
    <t>Despite its formidable offensive capabilities, the Resurgence Vanguard remains committed to its primary objective: the recovery and protection of endangered crew members.</t>
  </si>
  <si>
    <t>Sentinel Shredder</t>
  </si>
  <si>
    <r>
      <rPr>
        <sz val="11"/>
        <color rgb="FF000000"/>
        <rFont val="Calibri"/>
        <scheme val="minor"/>
      </rPr>
      <t xml:space="preserve">Whenever a crew member assigned to this ship uses a gun slot you may take 100 Hull damage to give it an extra 100 </t>
    </r>
    <r>
      <rPr>
        <b/>
        <sz val="11"/>
        <color rgb="FF000000"/>
        <rFont val="Calibri"/>
        <scheme val="minor"/>
      </rPr>
      <t>Piercing Round</t>
    </r>
  </si>
  <si>
    <t xml:space="preserve">The Sentinel Shredder emerges from the depths of space like a silent sentinel, its sleek and menacing form cutting through the cosmic void with deadly precision. </t>
  </si>
  <si>
    <t>Thunderbolt</t>
  </si>
  <si>
    <t>At the end of your End Phase if a crew member assigned to Thunderbolt used a gun slot to deal damage to an enemy ship's Shield or Hull this turn, then Engage 1 target crew on that ship.</t>
  </si>
  <si>
    <t>With its advanced targeting systems and rapid-fire weaponry, it excels at engaging enemy vessels head-on, unleashing a barrage of firepower to overwhelm and disable opponents.</t>
  </si>
  <si>
    <t>Swiftwind</t>
  </si>
  <si>
    <r>
      <rPr>
        <sz val="11"/>
        <color rgb="FF000000"/>
        <rFont val="Calibri"/>
        <scheme val="minor"/>
      </rPr>
      <t xml:space="preserve">Swiftwind has </t>
    </r>
    <r>
      <rPr>
        <b/>
        <sz val="11"/>
        <color rgb="FF000000"/>
        <rFont val="Calibri"/>
        <scheme val="minor"/>
      </rPr>
      <t>Evasion 1</t>
    </r>
    <r>
      <rPr>
        <sz val="11"/>
        <color rgb="FF000000"/>
        <rFont val="Calibri"/>
        <scheme val="minor"/>
      </rPr>
      <t>, once used it loses Evasion 1 until the start of your next turn.</t>
    </r>
  </si>
  <si>
    <t>With its sleek design and advanced thruster systems, it can outmaneuver even the most agile opponents, making it an ideal choice for reconnaissance missions and hit-and-run tactics.</t>
  </si>
  <si>
    <t>Tranquil Voyager</t>
  </si>
  <si>
    <t>You may Engage crew members assigned to Tranquil Voyager to each repair 100 hull of any ship you control. Any crew members that already have the skill to Engage to repair then add 100 extra to their repair amount and they can repair any ship you control by the repair amount.</t>
  </si>
  <si>
    <t xml:space="preserve">As it approaches the fray, the Tranquil Voyager becomes a symbol of hope for beleaguered allies, its presence heralding the promise of renewal and healing. </t>
  </si>
  <si>
    <t>Stingray</t>
  </si>
  <si>
    <t>When you complete a private mission/dangerous mission/global mission then increase Stingray's damage by 100 until end of turn</t>
  </si>
  <si>
    <t>Armed with a combination of laser cannons and missile pods, the Stingray packs a devastating punch for its size.</t>
  </si>
  <si>
    <t>Specter</t>
  </si>
  <si>
    <r>
      <rPr>
        <sz val="11"/>
        <color rgb="FF000000"/>
        <rFont val="Calibri"/>
        <scheme val="minor"/>
      </rPr>
      <t xml:space="preserve">If Specter deals damage to an enemy ships hull then it gains </t>
    </r>
    <r>
      <rPr>
        <b/>
        <sz val="11"/>
        <color rgb="FF000000"/>
        <rFont val="Calibri"/>
        <scheme val="minor"/>
      </rPr>
      <t>Cloak</t>
    </r>
    <r>
      <rPr>
        <sz val="11"/>
        <color rgb="FF000000"/>
        <rFont val="Calibri"/>
        <scheme val="minor"/>
      </rPr>
      <t xml:space="preserve"> until the start of your next turn</t>
    </r>
  </si>
  <si>
    <t>The Specter, a silent enigma, strikes fear with sudden, devastating attacks, embodying fear and uncertainty in space's cold expanse.</t>
  </si>
  <si>
    <t>Peregrine</t>
  </si>
  <si>
    <r>
      <rPr>
        <sz val="11"/>
        <color rgb="FF000000"/>
        <rFont val="Calibri"/>
        <scheme val="minor"/>
      </rPr>
      <t xml:space="preserve">Peregrine has </t>
    </r>
    <r>
      <rPr>
        <b/>
        <sz val="11"/>
        <color rgb="FF000000"/>
        <rFont val="Calibri"/>
        <scheme val="minor"/>
      </rPr>
      <t>Velocity Precision</t>
    </r>
  </si>
  <si>
    <t>As it darts through the chaos of battle, the Peregrine remains a constant threat to enemy forces, its speed and precision making it a formidable adversary in any engagement.</t>
  </si>
  <si>
    <t>Astral Empowerer</t>
  </si>
  <si>
    <t>All of your Cosmic Creatures gain an extra 100 health and damage</t>
  </si>
  <si>
    <t>The Astral Empowerer serves as a conduit for harnessing the celestial forces of the universe, empowering cosmic creatures to reach their full potential.</t>
  </si>
  <si>
    <t>Pandemic Pioneer</t>
  </si>
  <si>
    <r>
      <rPr>
        <sz val="11"/>
        <color rgb="FF000000"/>
        <rFont val="Calibri"/>
        <scheme val="minor"/>
      </rPr>
      <t xml:space="preserve">At the end of your damage phase if a crew member on this ship dealt damage to an enemy ships hull then that target enemy ship has </t>
    </r>
    <r>
      <rPr>
        <b/>
        <sz val="11"/>
        <color rgb="FF000000"/>
        <rFont val="Calibri"/>
        <scheme val="minor"/>
      </rPr>
      <t xml:space="preserve">Infection 1 </t>
    </r>
    <r>
      <rPr>
        <sz val="11"/>
        <color rgb="FF000000"/>
        <rFont val="Calibri"/>
        <scheme val="minor"/>
      </rPr>
      <t>until the start of your next turn</t>
    </r>
  </si>
  <si>
    <t>This vessel serves as a harbinger of contagion, spreading infection and disease to unsuspecting adversaries with ruthless efficiency.</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</si>
  <si>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</si>
  <si>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</si>
  <si>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</si>
  <si>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</si>
  <si>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</si>
  <si>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</si>
  <si>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</si>
  <si>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</si>
  <si>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</si>
  <si>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</si>
  <si>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</si>
  <si>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</si>
  <si>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</si>
  <si>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</si>
  <si>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</si>
  <si>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</si>
  <si>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</si>
  <si>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</si>
  <si>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</si>
  <si>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</si>
  <si>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</si>
  <si>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</si>
  <si>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</si>
  <si>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</si>
  <si>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</si>
  <si>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</si>
  <si>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</si>
  <si>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</si>
  <si>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</si>
  <si>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</si>
  <si>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 around swarm ships</t>
  </si>
  <si>
    <t>Human Assault ship</t>
  </si>
  <si>
    <t>Recommended Capital</t>
  </si>
  <si>
    <t>Ship Cards</t>
  </si>
  <si>
    <t>Crew Deck</t>
  </si>
  <si>
    <t>General</t>
  </si>
  <si>
    <t>This is a Handling Deck around fighter ships and missions</t>
  </si>
  <si>
    <t>Human Handling ship</t>
  </si>
  <si>
    <t>Recommended Cruiser and fighters</t>
  </si>
  <si>
    <t>This is a Engineer Deck around ship upgrades</t>
  </si>
  <si>
    <t>Human Engineer ship</t>
  </si>
  <si>
    <t>This is a Research Deck around Cosmic Creatures</t>
  </si>
  <si>
    <t>Human Research ship</t>
  </si>
  <si>
    <t>Recommended Cruiser and Frigate</t>
  </si>
  <si>
    <t>This is a Medic Deck around Infection and crew attachments</t>
  </si>
  <si>
    <t>Human Medic ship</t>
  </si>
  <si>
    <t>Rules for Building a Deck</t>
  </si>
  <si>
    <t>Rule Id</t>
  </si>
  <si>
    <t>Startegy Card Count</t>
  </si>
  <si>
    <t>Crew Card Count</t>
  </si>
  <si>
    <t>Tier 1,2 and 3 Crew cards duplicate count</t>
  </si>
  <si>
    <t>All other Crew cards duplicate count</t>
  </si>
  <si>
    <t>Strategy cards Common duplicate count</t>
  </si>
  <si>
    <t>Strategy cards Uncommon duplicate count</t>
  </si>
  <si>
    <t>Strategy cards Rare duplicate count</t>
  </si>
  <si>
    <t>Strategy cards Ultra Rare duplicate count</t>
  </si>
  <si>
    <t>Only contain cards for your chosen department type/s and/or neutral department</t>
  </si>
  <si>
    <t>Ship cards total point cost must NOT exceed the chosen game point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</si>
</sst>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
      <b/>
      <sz val="18"/>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auto="1"/>
      </top>
      <bottom style="thin">
        <color auto="1"/>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129">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6" xfId="0" applyBorder="1"/>
    <xf numFmtId="0" fontId="0" fillId="0" borderId="7" xfId="0" applyBorder="1"/>
    <xf numFmtId="0" fontId="0" fillId="6" borderId="6"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9" xfId="0" applyFill="1" applyBorder="1" applyAlignment="1">
      <alignment horizontal="center" vertical="top" wrapText="1"/>
    </xf>
    <xf numFmtId="0" fontId="0" fillId="6" borderId="1" xfId="0"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0" borderId="9" xfId="0" applyBorder="1"/>
    <xf numFmtId="0" fontId="0" fillId="0" borderId="17" xfId="0" applyBorder="1"/>
    <xf numFmtId="0" fontId="0" fillId="0" borderId="21" xfId="0" applyBorder="1"/>
    <xf numFmtId="0" fontId="0" fillId="0" borderId="18"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7" borderId="0" xfId="0" applyFill="1"/>
    <xf numFmtId="0" fontId="0" fillId="6" borderId="12" xfId="0" applyFill="1" applyBorder="1" applyAlignment="1">
      <alignment horizontal="center"/>
    </xf>
    <xf numFmtId="0" fontId="0" fillId="6" borderId="26" xfId="0" applyFill="1" applyBorder="1" applyAlignment="1">
      <alignment horizontal="center"/>
    </xf>
    <xf numFmtId="0" fontId="0" fillId="6" borderId="27" xfId="0" applyFill="1" applyBorder="1" applyAlignment="1">
      <alignment horizontal="center"/>
    </xf>
    <xf numFmtId="0" fontId="0" fillId="6" borderId="28" xfId="0" applyFill="1" applyBorder="1" applyAlignment="1">
      <alignment horizontal="center"/>
    </xf>
    <xf numFmtId="0" fontId="0" fillId="6" borderId="3" xfId="0" applyFill="1" applyBorder="1" applyAlignment="1">
      <alignment horizontal="center"/>
    </xf>
    <xf numFmtId="0" fontId="0" fillId="7" borderId="4" xfId="0" applyFill="1" applyBorder="1"/>
    <xf numFmtId="0" fontId="4" fillId="0" borderId="4" xfId="0" applyFont="1" applyBorder="1" applyAlignment="1">
      <alignment horizontal="center"/>
    </xf>
    <xf numFmtId="0" fontId="0" fillId="0" borderId="4" xfId="0" applyBorder="1"/>
    <xf numFmtId="0" fontId="4" fillId="0" borderId="0" xfId="0" applyFont="1" applyAlignment="1">
      <alignment horizontal="center"/>
    </xf>
    <xf numFmtId="0" fontId="0" fillId="8" borderId="0" xfId="0" applyFill="1"/>
    <xf numFmtId="0" fontId="0" fillId="3" borderId="3" xfId="0" applyFill="1" applyBorder="1" applyAlignment="1">
      <alignment horizontal="center"/>
    </xf>
    <xf numFmtId="0" fontId="0" fillId="3" borderId="4" xfId="0" applyFill="1" applyBorder="1"/>
    <xf numFmtId="0" fontId="0" fillId="3" borderId="5" xfId="0" applyFill="1" applyBorder="1" applyAlignment="1">
      <alignment horizontal="center"/>
    </xf>
    <xf numFmtId="0" fontId="0" fillId="3" borderId="7" xfId="0" applyFill="1" applyBorder="1" applyAlignment="1">
      <alignment horizontal="center"/>
    </xf>
    <xf numFmtId="0" fontId="0" fillId="3" borderId="7" xfId="0" applyFill="1" applyBorder="1" applyAlignment="1">
      <alignment horizontal="left"/>
    </xf>
    <xf numFmtId="0" fontId="0" fillId="3" borderId="26" xfId="0" applyFill="1" applyBorder="1" applyAlignment="1">
      <alignment horizontal="center"/>
    </xf>
    <xf numFmtId="0" fontId="0" fillId="3" borderId="1" xfId="0" applyFill="1" applyBorder="1" applyAlignment="1">
      <alignment horizontal="center"/>
    </xf>
    <xf numFmtId="0" fontId="0" fillId="3" borderId="18" xfId="0" applyFill="1" applyBorder="1" applyAlignment="1">
      <alignment horizontal="center"/>
    </xf>
    <xf numFmtId="0" fontId="0" fillId="3" borderId="27" xfId="0" applyFill="1" applyBorder="1" applyAlignment="1">
      <alignment horizontal="center"/>
    </xf>
    <xf numFmtId="0" fontId="0" fillId="8" borderId="11" xfId="0" applyFill="1" applyBorder="1"/>
    <xf numFmtId="0" fontId="0" fillId="8" borderId="12" xfId="0" applyFill="1" applyBorder="1"/>
    <xf numFmtId="0" fontId="0" fillId="8" borderId="13" xfId="0" applyFill="1" applyBorder="1"/>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2" xfId="0" applyBorder="1" applyAlignment="1">
      <alignment horizontal="center" vertical="center"/>
    </xf>
    <xf numFmtId="0" fontId="6" fillId="9" borderId="29" xfId="0" applyFont="1" applyFill="1" applyBorder="1"/>
    <xf numFmtId="0" fontId="6" fillId="9" borderId="30" xfId="0" applyFont="1" applyFill="1" applyBorder="1"/>
    <xf numFmtId="0" fontId="7" fillId="0" borderId="0" xfId="0" applyFont="1" applyAlignment="1">
      <alignment wrapText="1"/>
    </xf>
    <xf numFmtId="0" fontId="8" fillId="0" borderId="0" xfId="0" applyFont="1" applyAlignment="1">
      <alignment wrapText="1"/>
    </xf>
    <xf numFmtId="0" fontId="10" fillId="0" borderId="0" xfId="0" applyFont="1"/>
    <xf numFmtId="0" fontId="9" fillId="0" borderId="0" xfId="0" applyFont="1" applyAlignment="1">
      <alignment wrapText="1"/>
    </xf>
    <xf numFmtId="0" fontId="0" fillId="6" borderId="31" xfId="0" applyFill="1" applyBorder="1" applyAlignment="1">
      <alignment horizontal="center"/>
    </xf>
    <xf numFmtId="0" fontId="2" fillId="0" borderId="0" xfId="0" applyFont="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0" borderId="0" xfId="0"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0" xfId="0" applyFill="1" applyAlignment="1">
      <alignment horizontal="center"/>
    </xf>
    <xf numFmtId="0" fontId="0" fillId="3" borderId="6"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center" vertical="top" wrapText="1"/>
    </xf>
    <xf numFmtId="0" fontId="0" fillId="3" borderId="0" xfId="0" applyFill="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6" borderId="0" xfId="0" applyFill="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3"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6" borderId="6" xfId="0" applyFill="1" applyBorder="1" applyAlignment="1">
      <alignment horizontal="center" vertical="top" wrapText="1"/>
    </xf>
    <xf numFmtId="0" fontId="0" fillId="6" borderId="0" xfId="0" applyFill="1" applyAlignment="1">
      <alignment horizontal="center" vertical="top" wrapText="1"/>
    </xf>
    <xf numFmtId="0" fontId="0" fillId="6" borderId="7" xfId="0" applyFill="1" applyBorder="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0" fillId="5" borderId="6" xfId="0" applyFill="1" applyBorder="1" applyAlignment="1">
      <alignment horizontal="center"/>
    </xf>
    <xf numFmtId="0" fontId="0" fillId="5" borderId="0" xfId="0" applyFill="1" applyAlignment="1">
      <alignment horizontal="center"/>
    </xf>
    <xf numFmtId="0" fontId="0" fillId="5" borderId="7" xfId="0" applyFill="1" applyBorder="1" applyAlignment="1">
      <alignment horizontal="center"/>
    </xf>
    <xf numFmtId="0" fontId="4" fillId="3" borderId="6" xfId="0" applyFont="1" applyFill="1" applyBorder="1" applyAlignment="1">
      <alignment horizontal="center"/>
    </xf>
    <xf numFmtId="0" fontId="4" fillId="3" borderId="0" xfId="0" applyFont="1" applyFill="1" applyAlignment="1">
      <alignment horizontal="center"/>
    </xf>
    <xf numFmtId="0" fontId="4" fillId="3" borderId="7" xfId="0" applyFont="1"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left"/>
    </xf>
    <xf numFmtId="0" fontId="0" fillId="6" borderId="0" xfId="0" applyFill="1" applyAlignment="1">
      <alignment horizontal="left"/>
    </xf>
    <xf numFmtId="0" fontId="0" fillId="6" borderId="7" xfId="0" applyFill="1" applyBorder="1" applyAlignment="1">
      <alignment horizontal="left"/>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11" fillId="0" borderId="0" xfId="0" applyFont="1"/>
    <xf numFmtId="0" fontId="6" fillId="9" borderId="30" xfId="0" applyFont="1" applyFill="1" applyBorder="1" applyAlignment="1">
      <alignment wrapText="1"/>
    </xf>
    <xf numFmtId="0" fontId="8" fillId="0" borderId="0" xfId="0" applyFont="1" applyAlignment="1">
      <alignment vertical="center" wrapText="1"/>
    </xf>
  </cellXfs>
  <cellStyles count="1">
    <cellStyle name="Normal" xfId="0" builtinId="0"/>
  </cellStyles>
  <dxfs count="8">
    <dxf>
      <font>
        <color theme="0"/>
      </font>
      <fill>
        <patternFill>
          <bgColor rgb="FFFF0000"/>
        </patternFill>
      </fill>
    </dxf>
    <dxf>
      <font>
        <color theme="0"/>
      </font>
      <fill>
        <patternFill>
          <bgColor rgb="FFFF0000"/>
        </patternFill>
      </fill>
    </dxf>
    <dxf>
      <font>
        <b val="0"/>
        <i/>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alignment wrapText="1"/>
    </dxf>
    <dxf>
      <font>
        <i/>
        <color rgb="FF000000"/>
      </font>
      <alignment horizontal="general" vertical="bottom" textRotation="0" wrapText="1" 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32825115741" createdVersion="8" refreshedVersion="8" minRefreshableVersion="3" recordCount="399" xr:uid="{51C1EC71-EEB6-4637-939C-C7A059C347BD}">
  <cacheSource type="worksheet">
    <worksheetSource name="ShipsTable"/>
  </cacheSource>
  <cacheFields count="16">
    <cacheField name="ID" numFmtId="0">
      <sharedItems containsSemiMixedTypes="0" containsString="0" containsNumber="1" containsInteger="1" minValue="1" maxValue="399"/>
    </cacheField>
    <cacheField name="Name" numFmtId="0">
      <sharedItems containsBlank="1"/>
    </cacheField>
    <cacheField name="Ship Type" numFmtId="0">
      <sharedItems containsBlank="1" count="6">
        <s v="Capital"/>
        <s v="Cruiser"/>
        <s v="Destroyer"/>
        <s v="Fighter"/>
        <s v="Frigate"/>
        <m/>
      </sharedItems>
    </cacheField>
    <cacheField name="Captain Slots" numFmtId="0">
      <sharedItems containsString="0" containsBlank="1" containsNumber="1" containsInteger="1" minValue="0" maxValue="1"/>
    </cacheField>
    <cacheField name="Lieutenant Slots" numFmtId="0">
      <sharedItems containsString="0" containsBlank="1" containsNumber="1" containsInteger="1" minValue="0" maxValue="3"/>
    </cacheField>
    <cacheField name="Service Slots" numFmtId="0">
      <sharedItems containsString="0" containsBlank="1" containsNumber="1" containsInteger="1" minValue="1" maxValue="11"/>
    </cacheField>
    <cacheField name="Points" numFmtId="0">
      <sharedItems containsString="0" containsBlank="1" containsNumber="1" containsInteger="1" minValue="100" maxValue="2000"/>
    </cacheField>
    <cacheField name="Hull" numFmtId="0">
      <sharedItems containsString="0" containsBlank="1" containsNumber="1" containsInteger="1" minValue="100" maxValue="2000"/>
    </cacheField>
    <cacheField name="Shield" numFmtId="0">
      <sharedItems containsString="0" containsBlank="1" containsNumber="1" containsInteger="1" minValue="100" maxValue="2000"/>
    </cacheField>
    <cacheField name="Damage Per Gun" numFmtId="0">
      <sharedItems containsString="0" containsBlank="1" containsNumber="1" containsInteger="1" minValue="100" maxValue="100"/>
    </cacheField>
    <cacheField name="Gun Slots" numFmtId="0">
      <sharedItems containsString="0" containsBlank="1" containsNumber="1" containsInteger="1" minValue="1" maxValue="10"/>
    </cacheField>
    <cacheField name="Escape Pods" numFmtId="0">
      <sharedItems containsString="0" containsBlank="1" containsNumber="1" containsInteger="1" minValue="1" maxValue="5"/>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47756018517" createdVersion="8" refreshedVersion="8" minRefreshableVersion="3" recordCount="542" xr:uid="{A98248BA-E8AF-48A1-8626-1C26EEA59D30}">
  <cacheSource type="worksheet">
    <worksheetSource name="TblCardDesign"/>
  </cacheSource>
  <cacheFields count="19">
    <cacheField name="ID" numFmtId="0">
      <sharedItems containsSemiMixedTypes="0" containsString="0" containsNumber="1" containsInteger="1" minValue="1" maxValue="542"/>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3">
        <s v="Crew"/>
        <s v="Event"/>
        <s v="Ship Upgrade"/>
        <s v="Tactic"/>
        <s v="On Going Event"/>
        <s v="Captain"/>
        <s v="Lieutenant"/>
        <s v="Crew Attachment"/>
        <s v="Admiral"/>
        <s v="Private Mission"/>
        <s v="Dangerous Mission"/>
        <s v="Galaxy Mission"/>
        <m/>
      </sharedItems>
    </cacheField>
    <cacheField name="Sub type" numFmtId="0">
      <sharedItems containsBlank="1" count="23">
        <s v="Research"/>
        <s v="Handling"/>
        <s v="Medic"/>
        <s v="Engineer"/>
        <s v="Assault"/>
        <m/>
        <s v="Master"/>
        <s v="Neutral"/>
        <s v="Research/Engineer"/>
        <s v="Research/Medic"/>
        <s v="Research/Handling"/>
        <s v="Research/Assault"/>
        <s v="Engineer/Medic"/>
        <s v="Engineer/Handling"/>
        <s v="Engineer/Assault"/>
        <s v="Medic/Handling"/>
        <s v="Medic/Assault"/>
        <s v="Handling/Assault"/>
        <s v="Handling/Research"/>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longText="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n v="1"/>
    <s v="Warden's Wing"/>
    <x v="0"/>
    <n v="1"/>
    <n v="3"/>
    <n v="11"/>
    <n v="2000"/>
    <n v="2000"/>
    <n v="2000"/>
    <n v="100"/>
    <n v="10"/>
    <n v="5"/>
    <s v="Rare"/>
    <s v="If you control 10 or more Swarm ships, all of your swarm ships have Burst"/>
    <s v="Steele's flagship, the &quot;Warden's Wing,&quot; is equipped with state-of-the-art technology specifically designed for controlling and amplifying the capabilities of small vessels. "/>
    <m/>
  </r>
  <r>
    <n v="2"/>
    <s v="Infinity"/>
    <x v="0"/>
    <n v="1"/>
    <n v="3"/>
    <n v="11"/>
    <n v="2000"/>
    <n v="2000"/>
    <n v="2000"/>
    <n v="100"/>
    <n v="10"/>
    <n v="5"/>
    <s v="Rare"/>
    <s v="If this ship has 5 or more attachments then increase max shield by 500"/>
    <s v="This massive ship has always been one of the most well equipped ships across the Humans armada."/>
    <m/>
  </r>
  <r>
    <n v="3"/>
    <s v="CR. Royale"/>
    <x v="1"/>
    <n v="1"/>
    <n v="2"/>
    <n v="8"/>
    <n v="1500"/>
    <n v="1500"/>
    <n v="1500"/>
    <n v="100"/>
    <n v="7"/>
    <n v="4"/>
    <s v="Rare"/>
    <s v="If this ship has 5 or more crew attachments attached to its crew then draw 1 extra card at the start of your turn"/>
    <s v="The CR. Royale was used during the battle of Sol to safely escort the Royal family out of the battlefield in 2432."/>
    <m/>
  </r>
  <r>
    <n v="4"/>
    <s v="CR. Explorer"/>
    <x v="1"/>
    <n v="1"/>
    <n v="2"/>
    <n v="8"/>
    <n v="1500"/>
    <n v="1500"/>
    <n v="1500"/>
    <n v="100"/>
    <n v="7"/>
    <n v="4"/>
    <s v="Rare"/>
    <s v="If 3 or more event cards were played during your turn then return one from the Junkyard to your hand at the end of your End Phase."/>
    <s v="The CR. Explorer is the Human's top ship for searching the universe, but 2666 one was lost in a wormhole in an unknown quadrant. That same ship then returned 10 years later and the crew hadn't aged a day."/>
    <m/>
  </r>
  <r>
    <n v="5"/>
    <s v="DS. Relentless"/>
    <x v="2"/>
    <n v="1"/>
    <n v="1"/>
    <n v="5"/>
    <n v="1000"/>
    <n v="1000"/>
    <n v="1000"/>
    <n v="100"/>
    <n v="5"/>
    <n v="3"/>
    <s v="Rare"/>
    <s v="If you have lost 4 or more fighters then increase DS. Relentless' damage per gun by 100"/>
    <s v="Destroyers are always known for its use in warfare but the DS. Relentless has been part of over 56 Human space warfare campaigns."/>
    <m/>
  </r>
  <r>
    <n v="6"/>
    <s v="Lusaka"/>
    <x v="0"/>
    <n v="1"/>
    <n v="3"/>
    <n v="11"/>
    <n v="2000"/>
    <n v="2000"/>
    <n v="2000"/>
    <n v="100"/>
    <n v="10"/>
    <n v="5"/>
    <s v="Rare"/>
    <s v="If you engaged 3 or more enemy crew members this turn then repair the Lusaka's hull by 300."/>
    <s v="When other vessels see the Lusaka Capital ship in range for boarding, then its not long until your whole ship and its crew has become completely incapacitated."/>
    <m/>
  </r>
  <r>
    <n v="7"/>
    <s v="Crow"/>
    <x v="3"/>
    <n v="0"/>
    <n v="0"/>
    <n v="1"/>
    <n v="100"/>
    <n v="100"/>
    <n v="100"/>
    <n v="100"/>
    <n v="1"/>
    <n v="1"/>
    <s v="Common"/>
    <s v="Whenever this ship destroys an enemy ship then increase its hull, shield and damage per gun by 100."/>
    <s v="Once a Crow Fighter ship gets going it uses its victims to grow stronger."/>
    <m/>
  </r>
  <r>
    <n v="8"/>
    <s v="FR. Fortune"/>
    <x v="4"/>
    <n v="0"/>
    <n v="1"/>
    <n v="3"/>
    <n v="500"/>
    <n v="500"/>
    <n v="500"/>
    <n v="100"/>
    <n v="3"/>
    <n v="2"/>
    <s v="Uncommon"/>
    <s v="If all Crew and Lieutenant slots are filled then you may pay 1 Neutral and draw an extra card during your Draw Phase."/>
    <s v="The FR. Fortune has some the most outstanding viewing platforms. During the battle of Sol in 2432 a rich family used it to watch the battle take place from a safe distance. They claimed that they saw the Royal family ship."/>
    <m/>
  </r>
  <r>
    <n v="9"/>
    <s v="Raven"/>
    <x v="3"/>
    <n v="0"/>
    <n v="0"/>
    <n v="1"/>
    <n v="100"/>
    <n v="100"/>
    <n v="100"/>
    <n v="100"/>
    <n v="1"/>
    <n v="1"/>
    <s v="Common"/>
    <s v="Whenever another Raven fighter ship is destroyed then increase this ships hull, shield and damage per gun by 100. Up to a max of 2 times."/>
    <s v="The Raven fighter is never alone, so always be weary to destroy one quickly as backup is just around the corner."/>
    <m/>
  </r>
  <r>
    <n v="10"/>
    <s v="Devastator's Edge"/>
    <x v="1"/>
    <n v="1"/>
    <n v="2"/>
    <n v="8"/>
    <n v="1500"/>
    <n v="1500"/>
    <n v="1500"/>
    <n v="100"/>
    <n v="7"/>
    <n v="4"/>
    <s v="Rare"/>
    <s v="When a Fighter ship you control is destroyed  then return it to the Space Field on your next Disengage Phase. However this returned Fighter ship is no longer required to be destroyed for the owner to lose the game and cannot be brought back once destroyed"/>
    <s v="Captain Emily Carter's flagship, &quot;The Devastator's Edge,&quot; stands as a testament to her mastery in leading fighter ships with unparalleled precision and strategic finesse."/>
    <m/>
  </r>
  <r>
    <n v="11"/>
    <s v="Apex Swarmmother"/>
    <x v="0"/>
    <n v="1"/>
    <n v="3"/>
    <n v="11"/>
    <n v="2000"/>
    <n v="2000"/>
    <n v="2000"/>
    <n v="100"/>
    <n v="10"/>
    <n v="5"/>
    <s v="Rare"/>
    <s v="The first time Wardens Wing reaches 1500,1000,500 Shield and Hull create 2 Swarm ship.  "/>
    <s v="This hive-like capital ship embodies the pinnacle of swarm coordination, seamlessly blending advanced cybernetics with organic adaptability."/>
    <m/>
  </r>
  <r>
    <n v="12"/>
    <s v="Clawforge Leviathan"/>
    <x v="0"/>
    <n v="1"/>
    <n v="3"/>
    <n v="11"/>
    <n v="2000"/>
    <n v="2000"/>
    <n v="2000"/>
    <n v="100"/>
    <n v="10"/>
    <n v="5"/>
    <s v="Rare"/>
    <s v="This ship has Mutiny 1. If you successfully Mutiny during your turn then add a Mythical beast counter to Clawforge Leviathan._x000a_If Clawforge Leviathan has 10 or more Mythical beast counters then create a Stellar Kraken with 1000 health and can engage to deal 500 damage. You may only do this once."/>
    <s v="The Clawforge Leviathan, Captain Pincerus Clawrend's imposing flagship, commands the cosmic seas with the relentless might of a mythical beast."/>
    <m/>
  </r>
  <r>
    <n v="13"/>
    <s v="Resurgence Vanguard"/>
    <x v="2"/>
    <n v="1"/>
    <n v="1"/>
    <n v="5"/>
    <n v="1000"/>
    <n v="1000"/>
    <n v="1000"/>
    <n v="100"/>
    <n v="5"/>
    <n v="3"/>
    <s v="Rare"/>
    <s v="Whenever you send a crew member assigned to this ship to stasis, you may pay 2 Neutral to return it to your hand"/>
    <s v="Despite its formidable offensive capabilities, the Resurgence Vanguard remains committed to its primary objective: the recovery and protection of endangered crew members."/>
    <m/>
  </r>
  <r>
    <n v="14"/>
    <s v="Sentinel Shredder"/>
    <x v="2"/>
    <n v="1"/>
    <n v="1"/>
    <n v="5"/>
    <n v="1000"/>
    <n v="1000"/>
    <n v="1000"/>
    <n v="100"/>
    <n v="5"/>
    <n v="3"/>
    <s v="Rare"/>
    <s v="Whenever a crew member assigned to this ship uses a gun slot you may take 100 Hull damage to give it an extra 100 Piercing Round"/>
    <s v="The Sentinel Shredder emerges from the depths of space like a silent sentinel, its sleek and menacing form cutting through the cosmic void with deadly precision. "/>
    <m/>
  </r>
  <r>
    <n v="15"/>
    <s v="Thunderbolt"/>
    <x v="4"/>
    <n v="0"/>
    <n v="1"/>
    <n v="3"/>
    <n v="500"/>
    <n v="500"/>
    <n v="500"/>
    <n v="100"/>
    <n v="3"/>
    <n v="2"/>
    <s v="Uncommon"/>
    <s v="At the end of your End Phase if a crew member assigned to Thunderbolt used a gun slot to deal damage to an enemy ship's Shield or Hull this turn, then Engage 1 target crew on that ship."/>
    <s v="With its advanced targeting systems and rapid-fire weaponry, it excels at engaging enemy vessels head-on, unleashing a barrage of firepower to overwhelm and disable opponents."/>
    <m/>
  </r>
  <r>
    <n v="16"/>
    <s v="Swiftwind"/>
    <x v="4"/>
    <n v="0"/>
    <n v="1"/>
    <n v="3"/>
    <n v="500"/>
    <n v="500"/>
    <n v="500"/>
    <n v="100"/>
    <n v="3"/>
    <n v="2"/>
    <s v="Uncommon"/>
    <s v="Swiftwind has Evasion 1, once used it loses Evasion 1 until the start of your next turn."/>
    <s v="With its sleek design and advanced thruster systems, it can outmaneuver even the most agile opponents, making it an ideal choice for reconnaissance missions and hit-and-run tactics."/>
    <m/>
  </r>
  <r>
    <n v="17"/>
    <s v="Tranquil Voyager"/>
    <x v="4"/>
    <n v="0"/>
    <n v="1"/>
    <n v="3"/>
    <n v="500"/>
    <n v="500"/>
    <n v="500"/>
    <n v="100"/>
    <n v="3"/>
    <n v="2"/>
    <s v="Uncommon"/>
    <s v="You may Engage crew members assigned to Tranquil Voyager to each repair 100 hull of any ship you control. Any crew members that already have the skill to Engage to repair then add 100 extra to their repair amount and they can repair any ship you control by the repair amount."/>
    <s v="As it approaches the fray, the Tranquil Voyager becomes a symbol of hope for beleaguered allies, its presence heralding the promise of renewal and healing. "/>
    <m/>
  </r>
  <r>
    <n v="18"/>
    <s v="Stingray"/>
    <x v="3"/>
    <n v="0"/>
    <n v="0"/>
    <n v="1"/>
    <n v="100"/>
    <n v="100"/>
    <n v="100"/>
    <n v="100"/>
    <n v="1"/>
    <n v="1"/>
    <s v="Common"/>
    <s v="When you complete a private mission/dangerous mission/global mission then increase Stingray's damage by 100 until end of turn"/>
    <s v="Armed with a combination of laser cannons and missile pods, the Stingray packs a devastating punch for its size."/>
    <m/>
  </r>
  <r>
    <n v="19"/>
    <s v="Specter"/>
    <x v="3"/>
    <n v="0"/>
    <n v="0"/>
    <n v="1"/>
    <n v="100"/>
    <n v="100"/>
    <n v="100"/>
    <n v="100"/>
    <n v="1"/>
    <n v="1"/>
    <s v="Common"/>
    <s v="If Specter deals damage to an enemy ships hull then it gains Cloak"/>
    <s v="The Specter, a silent enigma, strikes fear with sudden, devastating attacks, embodying fear and uncertainty in space's cold expanse."/>
    <m/>
  </r>
  <r>
    <n v="20"/>
    <s v="Peregrine"/>
    <x v="3"/>
    <n v="0"/>
    <n v="0"/>
    <n v="1"/>
    <n v="100"/>
    <n v="100"/>
    <n v="100"/>
    <n v="100"/>
    <n v="1"/>
    <n v="1"/>
    <s v="Common"/>
    <s v="Peregrine has Velocity Precision"/>
    <s v="As it darts through the chaos of battle, the Peregrine remains a constant threat to enemy forces, its speed and precision making it a formidable adversary in any engagement."/>
    <m/>
  </r>
  <r>
    <n v="21"/>
    <m/>
    <x v="5"/>
    <m/>
    <m/>
    <m/>
    <m/>
    <m/>
    <m/>
    <m/>
    <m/>
    <m/>
    <m/>
    <m/>
    <m/>
    <m/>
  </r>
  <r>
    <n v="22"/>
    <m/>
    <x v="5"/>
    <m/>
    <m/>
    <m/>
    <m/>
    <m/>
    <m/>
    <m/>
    <m/>
    <m/>
    <m/>
    <m/>
    <m/>
    <m/>
  </r>
  <r>
    <n v="23"/>
    <m/>
    <x v="5"/>
    <m/>
    <m/>
    <m/>
    <m/>
    <m/>
    <m/>
    <m/>
    <m/>
    <m/>
    <m/>
    <m/>
    <m/>
    <m/>
  </r>
  <r>
    <n v="24"/>
    <m/>
    <x v="5"/>
    <m/>
    <m/>
    <m/>
    <m/>
    <m/>
    <m/>
    <m/>
    <m/>
    <m/>
    <m/>
    <m/>
    <m/>
    <m/>
  </r>
  <r>
    <n v="25"/>
    <m/>
    <x v="5"/>
    <m/>
    <m/>
    <m/>
    <m/>
    <m/>
    <m/>
    <m/>
    <m/>
    <m/>
    <m/>
    <m/>
    <m/>
    <m/>
  </r>
  <r>
    <n v="26"/>
    <m/>
    <x v="5"/>
    <m/>
    <m/>
    <m/>
    <m/>
    <m/>
    <m/>
    <m/>
    <m/>
    <m/>
    <m/>
    <m/>
    <m/>
    <m/>
  </r>
  <r>
    <n v="27"/>
    <m/>
    <x v="5"/>
    <m/>
    <m/>
    <m/>
    <m/>
    <m/>
    <m/>
    <m/>
    <m/>
    <m/>
    <m/>
    <m/>
    <m/>
    <m/>
  </r>
  <r>
    <n v="28"/>
    <m/>
    <x v="5"/>
    <m/>
    <m/>
    <m/>
    <m/>
    <m/>
    <m/>
    <m/>
    <m/>
    <m/>
    <m/>
    <m/>
    <m/>
    <m/>
  </r>
  <r>
    <n v="29"/>
    <m/>
    <x v="5"/>
    <m/>
    <m/>
    <m/>
    <m/>
    <m/>
    <m/>
    <m/>
    <m/>
    <m/>
    <m/>
    <m/>
    <m/>
    <m/>
  </r>
  <r>
    <n v="30"/>
    <m/>
    <x v="5"/>
    <m/>
    <m/>
    <m/>
    <m/>
    <m/>
    <m/>
    <m/>
    <m/>
    <m/>
    <m/>
    <m/>
    <m/>
    <m/>
  </r>
  <r>
    <n v="31"/>
    <m/>
    <x v="5"/>
    <m/>
    <m/>
    <m/>
    <m/>
    <m/>
    <m/>
    <m/>
    <m/>
    <m/>
    <m/>
    <m/>
    <m/>
    <m/>
  </r>
  <r>
    <n v="32"/>
    <m/>
    <x v="5"/>
    <m/>
    <m/>
    <m/>
    <m/>
    <m/>
    <m/>
    <m/>
    <m/>
    <m/>
    <m/>
    <m/>
    <m/>
    <m/>
  </r>
  <r>
    <n v="33"/>
    <m/>
    <x v="5"/>
    <m/>
    <m/>
    <m/>
    <m/>
    <m/>
    <m/>
    <m/>
    <m/>
    <m/>
    <m/>
    <m/>
    <m/>
    <m/>
  </r>
  <r>
    <n v="34"/>
    <m/>
    <x v="5"/>
    <m/>
    <m/>
    <m/>
    <m/>
    <m/>
    <m/>
    <m/>
    <m/>
    <m/>
    <m/>
    <m/>
    <m/>
    <m/>
  </r>
  <r>
    <n v="35"/>
    <m/>
    <x v="5"/>
    <m/>
    <m/>
    <m/>
    <m/>
    <m/>
    <m/>
    <m/>
    <m/>
    <m/>
    <m/>
    <m/>
    <m/>
    <m/>
  </r>
  <r>
    <n v="36"/>
    <m/>
    <x v="5"/>
    <m/>
    <m/>
    <m/>
    <m/>
    <m/>
    <m/>
    <m/>
    <m/>
    <m/>
    <m/>
    <m/>
    <m/>
    <m/>
  </r>
  <r>
    <n v="37"/>
    <m/>
    <x v="5"/>
    <m/>
    <m/>
    <m/>
    <m/>
    <m/>
    <m/>
    <m/>
    <m/>
    <m/>
    <m/>
    <m/>
    <m/>
    <m/>
  </r>
  <r>
    <n v="38"/>
    <m/>
    <x v="5"/>
    <m/>
    <m/>
    <m/>
    <m/>
    <m/>
    <m/>
    <m/>
    <m/>
    <m/>
    <m/>
    <m/>
    <m/>
    <m/>
  </r>
  <r>
    <n v="39"/>
    <m/>
    <x v="5"/>
    <m/>
    <m/>
    <m/>
    <m/>
    <m/>
    <m/>
    <m/>
    <m/>
    <m/>
    <m/>
    <m/>
    <m/>
    <m/>
  </r>
  <r>
    <n v="40"/>
    <m/>
    <x v="5"/>
    <m/>
    <m/>
    <m/>
    <m/>
    <m/>
    <m/>
    <m/>
    <m/>
    <m/>
    <m/>
    <m/>
    <m/>
    <m/>
  </r>
  <r>
    <n v="41"/>
    <m/>
    <x v="5"/>
    <m/>
    <m/>
    <m/>
    <m/>
    <m/>
    <m/>
    <m/>
    <m/>
    <m/>
    <m/>
    <m/>
    <m/>
    <m/>
  </r>
  <r>
    <n v="42"/>
    <m/>
    <x v="5"/>
    <m/>
    <m/>
    <m/>
    <m/>
    <m/>
    <m/>
    <m/>
    <m/>
    <m/>
    <m/>
    <m/>
    <m/>
    <m/>
  </r>
  <r>
    <n v="43"/>
    <m/>
    <x v="5"/>
    <m/>
    <m/>
    <m/>
    <m/>
    <m/>
    <m/>
    <m/>
    <m/>
    <m/>
    <m/>
    <m/>
    <m/>
    <m/>
  </r>
  <r>
    <n v="44"/>
    <m/>
    <x v="5"/>
    <m/>
    <m/>
    <m/>
    <m/>
    <m/>
    <m/>
    <m/>
    <m/>
    <m/>
    <m/>
    <m/>
    <m/>
    <m/>
  </r>
  <r>
    <n v="45"/>
    <m/>
    <x v="5"/>
    <m/>
    <m/>
    <m/>
    <m/>
    <m/>
    <m/>
    <m/>
    <m/>
    <m/>
    <m/>
    <m/>
    <m/>
    <m/>
  </r>
  <r>
    <n v="46"/>
    <m/>
    <x v="5"/>
    <m/>
    <m/>
    <m/>
    <m/>
    <m/>
    <m/>
    <m/>
    <m/>
    <m/>
    <m/>
    <m/>
    <m/>
    <m/>
  </r>
  <r>
    <n v="47"/>
    <m/>
    <x v="5"/>
    <m/>
    <m/>
    <m/>
    <m/>
    <m/>
    <m/>
    <m/>
    <m/>
    <m/>
    <m/>
    <m/>
    <m/>
    <m/>
  </r>
  <r>
    <n v="48"/>
    <m/>
    <x v="5"/>
    <m/>
    <m/>
    <m/>
    <m/>
    <m/>
    <m/>
    <m/>
    <m/>
    <m/>
    <m/>
    <m/>
    <m/>
    <m/>
  </r>
  <r>
    <n v="49"/>
    <m/>
    <x v="5"/>
    <m/>
    <m/>
    <m/>
    <m/>
    <m/>
    <m/>
    <m/>
    <m/>
    <m/>
    <m/>
    <m/>
    <m/>
    <m/>
  </r>
  <r>
    <n v="50"/>
    <m/>
    <x v="5"/>
    <m/>
    <m/>
    <m/>
    <m/>
    <m/>
    <m/>
    <m/>
    <m/>
    <m/>
    <m/>
    <m/>
    <m/>
    <m/>
  </r>
  <r>
    <n v="51"/>
    <m/>
    <x v="5"/>
    <m/>
    <m/>
    <m/>
    <m/>
    <m/>
    <m/>
    <m/>
    <m/>
    <m/>
    <m/>
    <m/>
    <m/>
    <m/>
  </r>
  <r>
    <n v="52"/>
    <m/>
    <x v="5"/>
    <m/>
    <m/>
    <m/>
    <m/>
    <m/>
    <m/>
    <m/>
    <m/>
    <m/>
    <m/>
    <m/>
    <m/>
    <m/>
  </r>
  <r>
    <n v="53"/>
    <m/>
    <x v="5"/>
    <m/>
    <m/>
    <m/>
    <m/>
    <m/>
    <m/>
    <m/>
    <m/>
    <m/>
    <m/>
    <m/>
    <m/>
    <m/>
  </r>
  <r>
    <n v="54"/>
    <m/>
    <x v="5"/>
    <m/>
    <m/>
    <m/>
    <m/>
    <m/>
    <m/>
    <m/>
    <m/>
    <m/>
    <m/>
    <m/>
    <m/>
    <m/>
  </r>
  <r>
    <n v="55"/>
    <m/>
    <x v="5"/>
    <m/>
    <m/>
    <m/>
    <m/>
    <m/>
    <m/>
    <m/>
    <m/>
    <m/>
    <m/>
    <m/>
    <m/>
    <m/>
  </r>
  <r>
    <n v="56"/>
    <m/>
    <x v="5"/>
    <m/>
    <m/>
    <m/>
    <m/>
    <m/>
    <m/>
    <m/>
    <m/>
    <m/>
    <m/>
    <m/>
    <m/>
    <m/>
  </r>
  <r>
    <n v="57"/>
    <m/>
    <x v="5"/>
    <m/>
    <m/>
    <m/>
    <m/>
    <m/>
    <m/>
    <m/>
    <m/>
    <m/>
    <m/>
    <m/>
    <m/>
    <m/>
  </r>
  <r>
    <n v="58"/>
    <m/>
    <x v="5"/>
    <m/>
    <m/>
    <m/>
    <m/>
    <m/>
    <m/>
    <m/>
    <m/>
    <m/>
    <m/>
    <m/>
    <m/>
    <m/>
  </r>
  <r>
    <n v="59"/>
    <m/>
    <x v="5"/>
    <m/>
    <m/>
    <m/>
    <m/>
    <m/>
    <m/>
    <m/>
    <m/>
    <m/>
    <m/>
    <m/>
    <m/>
    <m/>
  </r>
  <r>
    <n v="60"/>
    <m/>
    <x v="5"/>
    <m/>
    <m/>
    <m/>
    <m/>
    <m/>
    <m/>
    <m/>
    <m/>
    <m/>
    <m/>
    <m/>
    <m/>
    <m/>
  </r>
  <r>
    <n v="61"/>
    <m/>
    <x v="5"/>
    <m/>
    <m/>
    <m/>
    <m/>
    <m/>
    <m/>
    <m/>
    <m/>
    <m/>
    <m/>
    <m/>
    <m/>
    <m/>
  </r>
  <r>
    <n v="62"/>
    <m/>
    <x v="5"/>
    <m/>
    <m/>
    <m/>
    <m/>
    <m/>
    <m/>
    <m/>
    <m/>
    <m/>
    <m/>
    <m/>
    <m/>
    <m/>
  </r>
  <r>
    <n v="63"/>
    <m/>
    <x v="5"/>
    <m/>
    <m/>
    <m/>
    <m/>
    <m/>
    <m/>
    <m/>
    <m/>
    <m/>
    <m/>
    <m/>
    <m/>
    <m/>
  </r>
  <r>
    <n v="64"/>
    <m/>
    <x v="5"/>
    <m/>
    <m/>
    <m/>
    <m/>
    <m/>
    <m/>
    <m/>
    <m/>
    <m/>
    <m/>
    <m/>
    <m/>
    <m/>
  </r>
  <r>
    <n v="65"/>
    <m/>
    <x v="5"/>
    <m/>
    <m/>
    <m/>
    <m/>
    <m/>
    <m/>
    <m/>
    <m/>
    <m/>
    <m/>
    <m/>
    <m/>
    <m/>
  </r>
  <r>
    <n v="66"/>
    <m/>
    <x v="5"/>
    <m/>
    <m/>
    <m/>
    <m/>
    <m/>
    <m/>
    <m/>
    <m/>
    <m/>
    <m/>
    <m/>
    <m/>
    <m/>
  </r>
  <r>
    <n v="67"/>
    <m/>
    <x v="5"/>
    <m/>
    <m/>
    <m/>
    <m/>
    <m/>
    <m/>
    <m/>
    <m/>
    <m/>
    <m/>
    <m/>
    <m/>
    <m/>
  </r>
  <r>
    <n v="68"/>
    <m/>
    <x v="5"/>
    <m/>
    <m/>
    <m/>
    <m/>
    <m/>
    <m/>
    <m/>
    <m/>
    <m/>
    <m/>
    <m/>
    <m/>
    <m/>
  </r>
  <r>
    <n v="69"/>
    <m/>
    <x v="5"/>
    <m/>
    <m/>
    <m/>
    <m/>
    <m/>
    <m/>
    <m/>
    <m/>
    <m/>
    <m/>
    <m/>
    <m/>
    <m/>
  </r>
  <r>
    <n v="70"/>
    <m/>
    <x v="5"/>
    <m/>
    <m/>
    <m/>
    <m/>
    <m/>
    <m/>
    <m/>
    <m/>
    <m/>
    <m/>
    <m/>
    <m/>
    <m/>
  </r>
  <r>
    <n v="71"/>
    <m/>
    <x v="5"/>
    <m/>
    <m/>
    <m/>
    <m/>
    <m/>
    <m/>
    <m/>
    <m/>
    <m/>
    <m/>
    <m/>
    <m/>
    <m/>
  </r>
  <r>
    <n v="72"/>
    <m/>
    <x v="5"/>
    <m/>
    <m/>
    <m/>
    <m/>
    <m/>
    <m/>
    <m/>
    <m/>
    <m/>
    <m/>
    <m/>
    <m/>
    <m/>
  </r>
  <r>
    <n v="73"/>
    <m/>
    <x v="5"/>
    <m/>
    <m/>
    <m/>
    <m/>
    <m/>
    <m/>
    <m/>
    <m/>
    <m/>
    <m/>
    <m/>
    <m/>
    <m/>
  </r>
  <r>
    <n v="74"/>
    <m/>
    <x v="5"/>
    <m/>
    <m/>
    <m/>
    <m/>
    <m/>
    <m/>
    <m/>
    <m/>
    <m/>
    <m/>
    <m/>
    <m/>
    <m/>
  </r>
  <r>
    <n v="75"/>
    <m/>
    <x v="5"/>
    <m/>
    <m/>
    <m/>
    <m/>
    <m/>
    <m/>
    <m/>
    <m/>
    <m/>
    <m/>
    <m/>
    <m/>
    <m/>
  </r>
  <r>
    <n v="76"/>
    <m/>
    <x v="5"/>
    <m/>
    <m/>
    <m/>
    <m/>
    <m/>
    <m/>
    <m/>
    <m/>
    <m/>
    <m/>
    <m/>
    <m/>
    <m/>
  </r>
  <r>
    <n v="77"/>
    <m/>
    <x v="5"/>
    <m/>
    <m/>
    <m/>
    <m/>
    <m/>
    <m/>
    <m/>
    <m/>
    <m/>
    <m/>
    <m/>
    <m/>
    <m/>
  </r>
  <r>
    <n v="78"/>
    <m/>
    <x v="5"/>
    <m/>
    <m/>
    <m/>
    <m/>
    <m/>
    <m/>
    <m/>
    <m/>
    <m/>
    <m/>
    <m/>
    <m/>
    <m/>
  </r>
  <r>
    <n v="79"/>
    <m/>
    <x v="5"/>
    <m/>
    <m/>
    <m/>
    <m/>
    <m/>
    <m/>
    <m/>
    <m/>
    <m/>
    <m/>
    <m/>
    <m/>
    <m/>
  </r>
  <r>
    <n v="80"/>
    <m/>
    <x v="5"/>
    <m/>
    <m/>
    <m/>
    <m/>
    <m/>
    <m/>
    <m/>
    <m/>
    <m/>
    <m/>
    <m/>
    <m/>
    <m/>
  </r>
  <r>
    <n v="81"/>
    <m/>
    <x v="5"/>
    <m/>
    <m/>
    <m/>
    <m/>
    <m/>
    <m/>
    <m/>
    <m/>
    <m/>
    <m/>
    <m/>
    <m/>
    <m/>
  </r>
  <r>
    <n v="82"/>
    <m/>
    <x v="5"/>
    <m/>
    <m/>
    <m/>
    <m/>
    <m/>
    <m/>
    <m/>
    <m/>
    <m/>
    <m/>
    <m/>
    <m/>
    <m/>
  </r>
  <r>
    <n v="83"/>
    <m/>
    <x v="5"/>
    <m/>
    <m/>
    <m/>
    <m/>
    <m/>
    <m/>
    <m/>
    <m/>
    <m/>
    <m/>
    <m/>
    <m/>
    <m/>
  </r>
  <r>
    <n v="84"/>
    <m/>
    <x v="5"/>
    <m/>
    <m/>
    <m/>
    <m/>
    <m/>
    <m/>
    <m/>
    <m/>
    <m/>
    <m/>
    <m/>
    <m/>
    <m/>
  </r>
  <r>
    <n v="85"/>
    <m/>
    <x v="5"/>
    <m/>
    <m/>
    <m/>
    <m/>
    <m/>
    <m/>
    <m/>
    <m/>
    <m/>
    <m/>
    <m/>
    <m/>
    <m/>
  </r>
  <r>
    <n v="86"/>
    <m/>
    <x v="5"/>
    <m/>
    <m/>
    <m/>
    <m/>
    <m/>
    <m/>
    <m/>
    <m/>
    <m/>
    <m/>
    <m/>
    <m/>
    <m/>
  </r>
  <r>
    <n v="87"/>
    <m/>
    <x v="5"/>
    <m/>
    <m/>
    <m/>
    <m/>
    <m/>
    <m/>
    <m/>
    <m/>
    <m/>
    <m/>
    <m/>
    <m/>
    <m/>
  </r>
  <r>
    <n v="88"/>
    <m/>
    <x v="5"/>
    <m/>
    <m/>
    <m/>
    <m/>
    <m/>
    <m/>
    <m/>
    <m/>
    <m/>
    <m/>
    <m/>
    <m/>
    <m/>
  </r>
  <r>
    <n v="89"/>
    <m/>
    <x v="5"/>
    <m/>
    <m/>
    <m/>
    <m/>
    <m/>
    <m/>
    <m/>
    <m/>
    <m/>
    <m/>
    <m/>
    <m/>
    <m/>
  </r>
  <r>
    <n v="90"/>
    <m/>
    <x v="5"/>
    <m/>
    <m/>
    <m/>
    <m/>
    <m/>
    <m/>
    <m/>
    <m/>
    <m/>
    <m/>
    <m/>
    <m/>
    <m/>
  </r>
  <r>
    <n v="91"/>
    <m/>
    <x v="5"/>
    <m/>
    <m/>
    <m/>
    <m/>
    <m/>
    <m/>
    <m/>
    <m/>
    <m/>
    <m/>
    <m/>
    <m/>
    <m/>
  </r>
  <r>
    <n v="92"/>
    <m/>
    <x v="5"/>
    <m/>
    <m/>
    <m/>
    <m/>
    <m/>
    <m/>
    <m/>
    <m/>
    <m/>
    <m/>
    <m/>
    <m/>
    <m/>
  </r>
  <r>
    <n v="93"/>
    <m/>
    <x v="5"/>
    <m/>
    <m/>
    <m/>
    <m/>
    <m/>
    <m/>
    <m/>
    <m/>
    <m/>
    <m/>
    <m/>
    <m/>
    <m/>
  </r>
  <r>
    <n v="94"/>
    <m/>
    <x v="5"/>
    <m/>
    <m/>
    <m/>
    <m/>
    <m/>
    <m/>
    <m/>
    <m/>
    <m/>
    <m/>
    <m/>
    <m/>
    <m/>
  </r>
  <r>
    <n v="95"/>
    <m/>
    <x v="5"/>
    <m/>
    <m/>
    <m/>
    <m/>
    <m/>
    <m/>
    <m/>
    <m/>
    <m/>
    <m/>
    <m/>
    <m/>
    <m/>
  </r>
  <r>
    <n v="96"/>
    <m/>
    <x v="5"/>
    <m/>
    <m/>
    <m/>
    <m/>
    <m/>
    <m/>
    <m/>
    <m/>
    <m/>
    <m/>
    <m/>
    <m/>
    <m/>
  </r>
  <r>
    <n v="97"/>
    <m/>
    <x v="5"/>
    <m/>
    <m/>
    <m/>
    <m/>
    <m/>
    <m/>
    <m/>
    <m/>
    <m/>
    <m/>
    <m/>
    <m/>
    <m/>
  </r>
  <r>
    <n v="98"/>
    <m/>
    <x v="5"/>
    <m/>
    <m/>
    <m/>
    <m/>
    <m/>
    <m/>
    <m/>
    <m/>
    <m/>
    <m/>
    <m/>
    <m/>
    <m/>
  </r>
  <r>
    <n v="99"/>
    <m/>
    <x v="5"/>
    <m/>
    <m/>
    <m/>
    <m/>
    <m/>
    <m/>
    <m/>
    <m/>
    <m/>
    <m/>
    <m/>
    <m/>
    <m/>
  </r>
  <r>
    <n v="100"/>
    <m/>
    <x v="5"/>
    <m/>
    <m/>
    <m/>
    <m/>
    <m/>
    <m/>
    <m/>
    <m/>
    <m/>
    <m/>
    <m/>
    <m/>
    <m/>
  </r>
  <r>
    <n v="101"/>
    <m/>
    <x v="5"/>
    <m/>
    <m/>
    <m/>
    <m/>
    <m/>
    <m/>
    <m/>
    <m/>
    <m/>
    <m/>
    <m/>
    <m/>
    <m/>
  </r>
  <r>
    <n v="102"/>
    <m/>
    <x v="5"/>
    <m/>
    <m/>
    <m/>
    <m/>
    <m/>
    <m/>
    <m/>
    <m/>
    <m/>
    <m/>
    <m/>
    <m/>
    <m/>
  </r>
  <r>
    <n v="103"/>
    <m/>
    <x v="5"/>
    <m/>
    <m/>
    <m/>
    <m/>
    <m/>
    <m/>
    <m/>
    <m/>
    <m/>
    <m/>
    <m/>
    <m/>
    <m/>
  </r>
  <r>
    <n v="104"/>
    <m/>
    <x v="5"/>
    <m/>
    <m/>
    <m/>
    <m/>
    <m/>
    <m/>
    <m/>
    <m/>
    <m/>
    <m/>
    <m/>
    <m/>
    <m/>
  </r>
  <r>
    <n v="105"/>
    <m/>
    <x v="5"/>
    <m/>
    <m/>
    <m/>
    <m/>
    <m/>
    <m/>
    <m/>
    <m/>
    <m/>
    <m/>
    <m/>
    <m/>
    <m/>
  </r>
  <r>
    <n v="106"/>
    <m/>
    <x v="5"/>
    <m/>
    <m/>
    <m/>
    <m/>
    <m/>
    <m/>
    <m/>
    <m/>
    <m/>
    <m/>
    <m/>
    <m/>
    <m/>
  </r>
  <r>
    <n v="107"/>
    <m/>
    <x v="5"/>
    <m/>
    <m/>
    <m/>
    <m/>
    <m/>
    <m/>
    <m/>
    <m/>
    <m/>
    <m/>
    <m/>
    <m/>
    <m/>
  </r>
  <r>
    <n v="108"/>
    <m/>
    <x v="5"/>
    <m/>
    <m/>
    <m/>
    <m/>
    <m/>
    <m/>
    <m/>
    <m/>
    <m/>
    <m/>
    <m/>
    <m/>
    <m/>
  </r>
  <r>
    <n v="109"/>
    <m/>
    <x v="5"/>
    <m/>
    <m/>
    <m/>
    <m/>
    <m/>
    <m/>
    <m/>
    <m/>
    <m/>
    <m/>
    <m/>
    <m/>
    <m/>
  </r>
  <r>
    <n v="110"/>
    <m/>
    <x v="5"/>
    <m/>
    <m/>
    <m/>
    <m/>
    <m/>
    <m/>
    <m/>
    <m/>
    <m/>
    <m/>
    <m/>
    <m/>
    <m/>
  </r>
  <r>
    <n v="111"/>
    <m/>
    <x v="5"/>
    <m/>
    <m/>
    <m/>
    <m/>
    <m/>
    <m/>
    <m/>
    <m/>
    <m/>
    <m/>
    <m/>
    <m/>
    <m/>
  </r>
  <r>
    <n v="112"/>
    <m/>
    <x v="5"/>
    <m/>
    <m/>
    <m/>
    <m/>
    <m/>
    <m/>
    <m/>
    <m/>
    <m/>
    <m/>
    <m/>
    <m/>
    <m/>
  </r>
  <r>
    <n v="113"/>
    <m/>
    <x v="5"/>
    <m/>
    <m/>
    <m/>
    <m/>
    <m/>
    <m/>
    <m/>
    <m/>
    <m/>
    <m/>
    <m/>
    <m/>
    <m/>
  </r>
  <r>
    <n v="114"/>
    <m/>
    <x v="5"/>
    <m/>
    <m/>
    <m/>
    <m/>
    <m/>
    <m/>
    <m/>
    <m/>
    <m/>
    <m/>
    <m/>
    <m/>
    <m/>
  </r>
  <r>
    <n v="115"/>
    <m/>
    <x v="5"/>
    <m/>
    <m/>
    <m/>
    <m/>
    <m/>
    <m/>
    <m/>
    <m/>
    <m/>
    <m/>
    <m/>
    <m/>
    <m/>
  </r>
  <r>
    <n v="116"/>
    <m/>
    <x v="5"/>
    <m/>
    <m/>
    <m/>
    <m/>
    <m/>
    <m/>
    <m/>
    <m/>
    <m/>
    <m/>
    <m/>
    <m/>
    <m/>
  </r>
  <r>
    <n v="117"/>
    <m/>
    <x v="5"/>
    <m/>
    <m/>
    <m/>
    <m/>
    <m/>
    <m/>
    <m/>
    <m/>
    <m/>
    <m/>
    <m/>
    <m/>
    <m/>
  </r>
  <r>
    <n v="118"/>
    <m/>
    <x v="5"/>
    <m/>
    <m/>
    <m/>
    <m/>
    <m/>
    <m/>
    <m/>
    <m/>
    <m/>
    <m/>
    <m/>
    <m/>
    <m/>
  </r>
  <r>
    <n v="119"/>
    <m/>
    <x v="5"/>
    <m/>
    <m/>
    <m/>
    <m/>
    <m/>
    <m/>
    <m/>
    <m/>
    <m/>
    <m/>
    <m/>
    <m/>
    <m/>
  </r>
  <r>
    <n v="120"/>
    <m/>
    <x v="5"/>
    <m/>
    <m/>
    <m/>
    <m/>
    <m/>
    <m/>
    <m/>
    <m/>
    <m/>
    <m/>
    <m/>
    <m/>
    <m/>
  </r>
  <r>
    <n v="121"/>
    <m/>
    <x v="5"/>
    <m/>
    <m/>
    <m/>
    <m/>
    <m/>
    <m/>
    <m/>
    <m/>
    <m/>
    <m/>
    <m/>
    <m/>
    <m/>
  </r>
  <r>
    <n v="122"/>
    <m/>
    <x v="5"/>
    <m/>
    <m/>
    <m/>
    <m/>
    <m/>
    <m/>
    <m/>
    <m/>
    <m/>
    <m/>
    <m/>
    <m/>
    <m/>
  </r>
  <r>
    <n v="123"/>
    <m/>
    <x v="5"/>
    <m/>
    <m/>
    <m/>
    <m/>
    <m/>
    <m/>
    <m/>
    <m/>
    <m/>
    <m/>
    <m/>
    <m/>
    <m/>
  </r>
  <r>
    <n v="124"/>
    <m/>
    <x v="5"/>
    <m/>
    <m/>
    <m/>
    <m/>
    <m/>
    <m/>
    <m/>
    <m/>
    <m/>
    <m/>
    <m/>
    <m/>
    <m/>
  </r>
  <r>
    <n v="125"/>
    <m/>
    <x v="5"/>
    <m/>
    <m/>
    <m/>
    <m/>
    <m/>
    <m/>
    <m/>
    <m/>
    <m/>
    <m/>
    <m/>
    <m/>
    <m/>
  </r>
  <r>
    <n v="126"/>
    <m/>
    <x v="5"/>
    <m/>
    <m/>
    <m/>
    <m/>
    <m/>
    <m/>
    <m/>
    <m/>
    <m/>
    <m/>
    <m/>
    <m/>
    <m/>
  </r>
  <r>
    <n v="127"/>
    <m/>
    <x v="5"/>
    <m/>
    <m/>
    <m/>
    <m/>
    <m/>
    <m/>
    <m/>
    <m/>
    <m/>
    <m/>
    <m/>
    <m/>
    <m/>
  </r>
  <r>
    <n v="128"/>
    <m/>
    <x v="5"/>
    <m/>
    <m/>
    <m/>
    <m/>
    <m/>
    <m/>
    <m/>
    <m/>
    <m/>
    <m/>
    <m/>
    <m/>
    <m/>
  </r>
  <r>
    <n v="129"/>
    <m/>
    <x v="5"/>
    <m/>
    <m/>
    <m/>
    <m/>
    <m/>
    <m/>
    <m/>
    <m/>
    <m/>
    <m/>
    <m/>
    <m/>
    <m/>
  </r>
  <r>
    <n v="130"/>
    <m/>
    <x v="5"/>
    <m/>
    <m/>
    <m/>
    <m/>
    <m/>
    <m/>
    <m/>
    <m/>
    <m/>
    <m/>
    <m/>
    <m/>
    <m/>
  </r>
  <r>
    <n v="131"/>
    <m/>
    <x v="5"/>
    <m/>
    <m/>
    <m/>
    <m/>
    <m/>
    <m/>
    <m/>
    <m/>
    <m/>
    <m/>
    <m/>
    <m/>
    <m/>
  </r>
  <r>
    <n v="132"/>
    <m/>
    <x v="5"/>
    <m/>
    <m/>
    <m/>
    <m/>
    <m/>
    <m/>
    <m/>
    <m/>
    <m/>
    <m/>
    <m/>
    <m/>
    <m/>
  </r>
  <r>
    <n v="133"/>
    <m/>
    <x v="5"/>
    <m/>
    <m/>
    <m/>
    <m/>
    <m/>
    <m/>
    <m/>
    <m/>
    <m/>
    <m/>
    <m/>
    <m/>
    <m/>
  </r>
  <r>
    <n v="134"/>
    <m/>
    <x v="5"/>
    <m/>
    <m/>
    <m/>
    <m/>
    <m/>
    <m/>
    <m/>
    <m/>
    <m/>
    <m/>
    <m/>
    <m/>
    <m/>
  </r>
  <r>
    <n v="135"/>
    <m/>
    <x v="5"/>
    <m/>
    <m/>
    <m/>
    <m/>
    <m/>
    <m/>
    <m/>
    <m/>
    <m/>
    <m/>
    <m/>
    <m/>
    <m/>
  </r>
  <r>
    <n v="136"/>
    <m/>
    <x v="5"/>
    <m/>
    <m/>
    <m/>
    <m/>
    <m/>
    <m/>
    <m/>
    <m/>
    <m/>
    <m/>
    <m/>
    <m/>
    <m/>
  </r>
  <r>
    <n v="137"/>
    <m/>
    <x v="5"/>
    <m/>
    <m/>
    <m/>
    <m/>
    <m/>
    <m/>
    <m/>
    <m/>
    <m/>
    <m/>
    <m/>
    <m/>
    <m/>
  </r>
  <r>
    <n v="138"/>
    <m/>
    <x v="5"/>
    <m/>
    <m/>
    <m/>
    <m/>
    <m/>
    <m/>
    <m/>
    <m/>
    <m/>
    <m/>
    <m/>
    <m/>
    <m/>
  </r>
  <r>
    <n v="139"/>
    <m/>
    <x v="5"/>
    <m/>
    <m/>
    <m/>
    <m/>
    <m/>
    <m/>
    <m/>
    <m/>
    <m/>
    <m/>
    <m/>
    <m/>
    <m/>
  </r>
  <r>
    <n v="140"/>
    <m/>
    <x v="5"/>
    <m/>
    <m/>
    <m/>
    <m/>
    <m/>
    <m/>
    <m/>
    <m/>
    <m/>
    <m/>
    <m/>
    <m/>
    <m/>
  </r>
  <r>
    <n v="141"/>
    <m/>
    <x v="5"/>
    <m/>
    <m/>
    <m/>
    <m/>
    <m/>
    <m/>
    <m/>
    <m/>
    <m/>
    <m/>
    <m/>
    <m/>
    <m/>
  </r>
  <r>
    <n v="142"/>
    <m/>
    <x v="5"/>
    <m/>
    <m/>
    <m/>
    <m/>
    <m/>
    <m/>
    <m/>
    <m/>
    <m/>
    <m/>
    <m/>
    <m/>
    <m/>
  </r>
  <r>
    <n v="143"/>
    <m/>
    <x v="5"/>
    <m/>
    <m/>
    <m/>
    <m/>
    <m/>
    <m/>
    <m/>
    <m/>
    <m/>
    <m/>
    <m/>
    <m/>
    <m/>
  </r>
  <r>
    <n v="144"/>
    <m/>
    <x v="5"/>
    <m/>
    <m/>
    <m/>
    <m/>
    <m/>
    <m/>
    <m/>
    <m/>
    <m/>
    <m/>
    <m/>
    <m/>
    <m/>
  </r>
  <r>
    <n v="145"/>
    <m/>
    <x v="5"/>
    <m/>
    <m/>
    <m/>
    <m/>
    <m/>
    <m/>
    <m/>
    <m/>
    <m/>
    <m/>
    <m/>
    <m/>
    <m/>
  </r>
  <r>
    <n v="146"/>
    <m/>
    <x v="5"/>
    <m/>
    <m/>
    <m/>
    <m/>
    <m/>
    <m/>
    <m/>
    <m/>
    <m/>
    <m/>
    <m/>
    <m/>
    <m/>
  </r>
  <r>
    <n v="147"/>
    <m/>
    <x v="5"/>
    <m/>
    <m/>
    <m/>
    <m/>
    <m/>
    <m/>
    <m/>
    <m/>
    <m/>
    <m/>
    <m/>
    <m/>
    <m/>
  </r>
  <r>
    <n v="148"/>
    <m/>
    <x v="5"/>
    <m/>
    <m/>
    <m/>
    <m/>
    <m/>
    <m/>
    <m/>
    <m/>
    <m/>
    <m/>
    <m/>
    <m/>
    <m/>
  </r>
  <r>
    <n v="149"/>
    <m/>
    <x v="5"/>
    <m/>
    <m/>
    <m/>
    <m/>
    <m/>
    <m/>
    <m/>
    <m/>
    <m/>
    <m/>
    <m/>
    <m/>
    <m/>
  </r>
  <r>
    <n v="150"/>
    <m/>
    <x v="5"/>
    <m/>
    <m/>
    <m/>
    <m/>
    <m/>
    <m/>
    <m/>
    <m/>
    <m/>
    <m/>
    <m/>
    <m/>
    <m/>
  </r>
  <r>
    <n v="151"/>
    <m/>
    <x v="5"/>
    <m/>
    <m/>
    <m/>
    <m/>
    <m/>
    <m/>
    <m/>
    <m/>
    <m/>
    <m/>
    <m/>
    <m/>
    <m/>
  </r>
  <r>
    <n v="152"/>
    <m/>
    <x v="5"/>
    <m/>
    <m/>
    <m/>
    <m/>
    <m/>
    <m/>
    <m/>
    <m/>
    <m/>
    <m/>
    <m/>
    <m/>
    <m/>
  </r>
  <r>
    <n v="153"/>
    <m/>
    <x v="5"/>
    <m/>
    <m/>
    <m/>
    <m/>
    <m/>
    <m/>
    <m/>
    <m/>
    <m/>
    <m/>
    <m/>
    <m/>
    <m/>
  </r>
  <r>
    <n v="154"/>
    <m/>
    <x v="5"/>
    <m/>
    <m/>
    <m/>
    <m/>
    <m/>
    <m/>
    <m/>
    <m/>
    <m/>
    <m/>
    <m/>
    <m/>
    <m/>
  </r>
  <r>
    <n v="155"/>
    <m/>
    <x v="5"/>
    <m/>
    <m/>
    <m/>
    <m/>
    <m/>
    <m/>
    <m/>
    <m/>
    <m/>
    <m/>
    <m/>
    <m/>
    <m/>
  </r>
  <r>
    <n v="156"/>
    <m/>
    <x v="5"/>
    <m/>
    <m/>
    <m/>
    <m/>
    <m/>
    <m/>
    <m/>
    <m/>
    <m/>
    <m/>
    <m/>
    <m/>
    <m/>
  </r>
  <r>
    <n v="157"/>
    <m/>
    <x v="5"/>
    <m/>
    <m/>
    <m/>
    <m/>
    <m/>
    <m/>
    <m/>
    <m/>
    <m/>
    <m/>
    <m/>
    <m/>
    <m/>
  </r>
  <r>
    <n v="158"/>
    <m/>
    <x v="5"/>
    <m/>
    <m/>
    <m/>
    <m/>
    <m/>
    <m/>
    <m/>
    <m/>
    <m/>
    <m/>
    <m/>
    <m/>
    <m/>
  </r>
  <r>
    <n v="159"/>
    <m/>
    <x v="5"/>
    <m/>
    <m/>
    <m/>
    <m/>
    <m/>
    <m/>
    <m/>
    <m/>
    <m/>
    <m/>
    <m/>
    <m/>
    <m/>
  </r>
  <r>
    <n v="160"/>
    <m/>
    <x v="5"/>
    <m/>
    <m/>
    <m/>
    <m/>
    <m/>
    <m/>
    <m/>
    <m/>
    <m/>
    <m/>
    <m/>
    <m/>
    <m/>
  </r>
  <r>
    <n v="161"/>
    <m/>
    <x v="5"/>
    <m/>
    <m/>
    <m/>
    <m/>
    <m/>
    <m/>
    <m/>
    <m/>
    <m/>
    <m/>
    <m/>
    <m/>
    <m/>
  </r>
  <r>
    <n v="162"/>
    <m/>
    <x v="5"/>
    <m/>
    <m/>
    <m/>
    <m/>
    <m/>
    <m/>
    <m/>
    <m/>
    <m/>
    <m/>
    <m/>
    <m/>
    <m/>
  </r>
  <r>
    <n v="163"/>
    <m/>
    <x v="5"/>
    <m/>
    <m/>
    <m/>
    <m/>
    <m/>
    <m/>
    <m/>
    <m/>
    <m/>
    <m/>
    <m/>
    <m/>
    <m/>
  </r>
  <r>
    <n v="164"/>
    <m/>
    <x v="5"/>
    <m/>
    <m/>
    <m/>
    <m/>
    <m/>
    <m/>
    <m/>
    <m/>
    <m/>
    <m/>
    <m/>
    <m/>
    <m/>
  </r>
  <r>
    <n v="165"/>
    <m/>
    <x v="5"/>
    <m/>
    <m/>
    <m/>
    <m/>
    <m/>
    <m/>
    <m/>
    <m/>
    <m/>
    <m/>
    <m/>
    <m/>
    <m/>
  </r>
  <r>
    <n v="166"/>
    <m/>
    <x v="5"/>
    <m/>
    <m/>
    <m/>
    <m/>
    <m/>
    <m/>
    <m/>
    <m/>
    <m/>
    <m/>
    <m/>
    <m/>
    <m/>
  </r>
  <r>
    <n v="167"/>
    <m/>
    <x v="5"/>
    <m/>
    <m/>
    <m/>
    <m/>
    <m/>
    <m/>
    <m/>
    <m/>
    <m/>
    <m/>
    <m/>
    <m/>
    <m/>
  </r>
  <r>
    <n v="168"/>
    <m/>
    <x v="5"/>
    <m/>
    <m/>
    <m/>
    <m/>
    <m/>
    <m/>
    <m/>
    <m/>
    <m/>
    <m/>
    <m/>
    <m/>
    <m/>
  </r>
  <r>
    <n v="169"/>
    <m/>
    <x v="5"/>
    <m/>
    <m/>
    <m/>
    <m/>
    <m/>
    <m/>
    <m/>
    <m/>
    <m/>
    <m/>
    <m/>
    <m/>
    <m/>
  </r>
  <r>
    <n v="170"/>
    <m/>
    <x v="5"/>
    <m/>
    <m/>
    <m/>
    <m/>
    <m/>
    <m/>
    <m/>
    <m/>
    <m/>
    <m/>
    <m/>
    <m/>
    <m/>
  </r>
  <r>
    <n v="171"/>
    <m/>
    <x v="5"/>
    <m/>
    <m/>
    <m/>
    <m/>
    <m/>
    <m/>
    <m/>
    <m/>
    <m/>
    <m/>
    <m/>
    <m/>
    <m/>
  </r>
  <r>
    <n v="172"/>
    <m/>
    <x v="5"/>
    <m/>
    <m/>
    <m/>
    <m/>
    <m/>
    <m/>
    <m/>
    <m/>
    <m/>
    <m/>
    <m/>
    <m/>
    <m/>
  </r>
  <r>
    <n v="173"/>
    <m/>
    <x v="5"/>
    <m/>
    <m/>
    <m/>
    <m/>
    <m/>
    <m/>
    <m/>
    <m/>
    <m/>
    <m/>
    <m/>
    <m/>
    <m/>
  </r>
  <r>
    <n v="174"/>
    <m/>
    <x v="5"/>
    <m/>
    <m/>
    <m/>
    <m/>
    <m/>
    <m/>
    <m/>
    <m/>
    <m/>
    <m/>
    <m/>
    <m/>
    <m/>
  </r>
  <r>
    <n v="175"/>
    <m/>
    <x v="5"/>
    <m/>
    <m/>
    <m/>
    <m/>
    <m/>
    <m/>
    <m/>
    <m/>
    <m/>
    <m/>
    <m/>
    <m/>
    <m/>
  </r>
  <r>
    <n v="176"/>
    <m/>
    <x v="5"/>
    <m/>
    <m/>
    <m/>
    <m/>
    <m/>
    <m/>
    <m/>
    <m/>
    <m/>
    <m/>
    <m/>
    <m/>
    <m/>
  </r>
  <r>
    <n v="177"/>
    <m/>
    <x v="5"/>
    <m/>
    <m/>
    <m/>
    <m/>
    <m/>
    <m/>
    <m/>
    <m/>
    <m/>
    <m/>
    <m/>
    <m/>
    <m/>
  </r>
  <r>
    <n v="178"/>
    <m/>
    <x v="5"/>
    <m/>
    <m/>
    <m/>
    <m/>
    <m/>
    <m/>
    <m/>
    <m/>
    <m/>
    <m/>
    <m/>
    <m/>
    <m/>
  </r>
  <r>
    <n v="179"/>
    <m/>
    <x v="5"/>
    <m/>
    <m/>
    <m/>
    <m/>
    <m/>
    <m/>
    <m/>
    <m/>
    <m/>
    <m/>
    <m/>
    <m/>
    <m/>
  </r>
  <r>
    <n v="180"/>
    <m/>
    <x v="5"/>
    <m/>
    <m/>
    <m/>
    <m/>
    <m/>
    <m/>
    <m/>
    <m/>
    <m/>
    <m/>
    <m/>
    <m/>
    <m/>
  </r>
  <r>
    <n v="181"/>
    <m/>
    <x v="5"/>
    <m/>
    <m/>
    <m/>
    <m/>
    <m/>
    <m/>
    <m/>
    <m/>
    <m/>
    <m/>
    <m/>
    <m/>
    <m/>
  </r>
  <r>
    <n v="182"/>
    <m/>
    <x v="5"/>
    <m/>
    <m/>
    <m/>
    <m/>
    <m/>
    <m/>
    <m/>
    <m/>
    <m/>
    <m/>
    <m/>
    <m/>
    <m/>
  </r>
  <r>
    <n v="183"/>
    <m/>
    <x v="5"/>
    <m/>
    <m/>
    <m/>
    <m/>
    <m/>
    <m/>
    <m/>
    <m/>
    <m/>
    <m/>
    <m/>
    <m/>
    <m/>
  </r>
  <r>
    <n v="184"/>
    <m/>
    <x v="5"/>
    <m/>
    <m/>
    <m/>
    <m/>
    <m/>
    <m/>
    <m/>
    <m/>
    <m/>
    <m/>
    <m/>
    <m/>
    <m/>
  </r>
  <r>
    <n v="185"/>
    <m/>
    <x v="5"/>
    <m/>
    <m/>
    <m/>
    <m/>
    <m/>
    <m/>
    <m/>
    <m/>
    <m/>
    <m/>
    <m/>
    <m/>
    <m/>
  </r>
  <r>
    <n v="186"/>
    <m/>
    <x v="5"/>
    <m/>
    <m/>
    <m/>
    <m/>
    <m/>
    <m/>
    <m/>
    <m/>
    <m/>
    <m/>
    <m/>
    <m/>
    <m/>
  </r>
  <r>
    <n v="187"/>
    <m/>
    <x v="5"/>
    <m/>
    <m/>
    <m/>
    <m/>
    <m/>
    <m/>
    <m/>
    <m/>
    <m/>
    <m/>
    <m/>
    <m/>
    <m/>
  </r>
  <r>
    <n v="188"/>
    <m/>
    <x v="5"/>
    <m/>
    <m/>
    <m/>
    <m/>
    <m/>
    <m/>
    <m/>
    <m/>
    <m/>
    <m/>
    <m/>
    <m/>
    <m/>
  </r>
  <r>
    <n v="189"/>
    <m/>
    <x v="5"/>
    <m/>
    <m/>
    <m/>
    <m/>
    <m/>
    <m/>
    <m/>
    <m/>
    <m/>
    <m/>
    <m/>
    <m/>
    <m/>
  </r>
  <r>
    <n v="190"/>
    <m/>
    <x v="5"/>
    <m/>
    <m/>
    <m/>
    <m/>
    <m/>
    <m/>
    <m/>
    <m/>
    <m/>
    <m/>
    <m/>
    <m/>
    <m/>
  </r>
  <r>
    <n v="191"/>
    <m/>
    <x v="5"/>
    <m/>
    <m/>
    <m/>
    <m/>
    <m/>
    <m/>
    <m/>
    <m/>
    <m/>
    <m/>
    <m/>
    <m/>
    <m/>
  </r>
  <r>
    <n v="192"/>
    <m/>
    <x v="5"/>
    <m/>
    <m/>
    <m/>
    <m/>
    <m/>
    <m/>
    <m/>
    <m/>
    <m/>
    <m/>
    <m/>
    <m/>
    <m/>
  </r>
  <r>
    <n v="193"/>
    <m/>
    <x v="5"/>
    <m/>
    <m/>
    <m/>
    <m/>
    <m/>
    <m/>
    <m/>
    <m/>
    <m/>
    <m/>
    <m/>
    <m/>
    <m/>
  </r>
  <r>
    <n v="194"/>
    <m/>
    <x v="5"/>
    <m/>
    <m/>
    <m/>
    <m/>
    <m/>
    <m/>
    <m/>
    <m/>
    <m/>
    <m/>
    <m/>
    <m/>
    <m/>
  </r>
  <r>
    <n v="195"/>
    <m/>
    <x v="5"/>
    <m/>
    <m/>
    <m/>
    <m/>
    <m/>
    <m/>
    <m/>
    <m/>
    <m/>
    <m/>
    <m/>
    <m/>
    <m/>
  </r>
  <r>
    <n v="196"/>
    <m/>
    <x v="5"/>
    <m/>
    <m/>
    <m/>
    <m/>
    <m/>
    <m/>
    <m/>
    <m/>
    <m/>
    <m/>
    <m/>
    <m/>
    <m/>
  </r>
  <r>
    <n v="197"/>
    <m/>
    <x v="5"/>
    <m/>
    <m/>
    <m/>
    <m/>
    <m/>
    <m/>
    <m/>
    <m/>
    <m/>
    <m/>
    <m/>
    <m/>
    <m/>
  </r>
  <r>
    <n v="198"/>
    <m/>
    <x v="5"/>
    <m/>
    <m/>
    <m/>
    <m/>
    <m/>
    <m/>
    <m/>
    <m/>
    <m/>
    <m/>
    <m/>
    <m/>
    <m/>
  </r>
  <r>
    <n v="199"/>
    <m/>
    <x v="5"/>
    <m/>
    <m/>
    <m/>
    <m/>
    <m/>
    <m/>
    <m/>
    <m/>
    <m/>
    <m/>
    <m/>
    <m/>
    <m/>
  </r>
  <r>
    <n v="200"/>
    <m/>
    <x v="5"/>
    <m/>
    <m/>
    <m/>
    <m/>
    <m/>
    <m/>
    <m/>
    <m/>
    <m/>
    <m/>
    <m/>
    <m/>
    <m/>
  </r>
  <r>
    <n v="201"/>
    <m/>
    <x v="5"/>
    <m/>
    <m/>
    <m/>
    <m/>
    <m/>
    <m/>
    <m/>
    <m/>
    <m/>
    <m/>
    <m/>
    <m/>
    <m/>
  </r>
  <r>
    <n v="202"/>
    <m/>
    <x v="5"/>
    <m/>
    <m/>
    <m/>
    <m/>
    <m/>
    <m/>
    <m/>
    <m/>
    <m/>
    <m/>
    <m/>
    <m/>
    <m/>
  </r>
  <r>
    <n v="203"/>
    <m/>
    <x v="5"/>
    <m/>
    <m/>
    <m/>
    <m/>
    <m/>
    <m/>
    <m/>
    <m/>
    <m/>
    <m/>
    <m/>
    <m/>
    <m/>
  </r>
  <r>
    <n v="204"/>
    <m/>
    <x v="5"/>
    <m/>
    <m/>
    <m/>
    <m/>
    <m/>
    <m/>
    <m/>
    <m/>
    <m/>
    <m/>
    <m/>
    <m/>
    <m/>
  </r>
  <r>
    <n v="205"/>
    <m/>
    <x v="5"/>
    <m/>
    <m/>
    <m/>
    <m/>
    <m/>
    <m/>
    <m/>
    <m/>
    <m/>
    <m/>
    <m/>
    <m/>
    <m/>
  </r>
  <r>
    <n v="206"/>
    <m/>
    <x v="5"/>
    <m/>
    <m/>
    <m/>
    <m/>
    <m/>
    <m/>
    <m/>
    <m/>
    <m/>
    <m/>
    <m/>
    <m/>
    <m/>
  </r>
  <r>
    <n v="207"/>
    <m/>
    <x v="5"/>
    <m/>
    <m/>
    <m/>
    <m/>
    <m/>
    <m/>
    <m/>
    <m/>
    <m/>
    <m/>
    <m/>
    <m/>
    <m/>
  </r>
  <r>
    <n v="208"/>
    <m/>
    <x v="5"/>
    <m/>
    <m/>
    <m/>
    <m/>
    <m/>
    <m/>
    <m/>
    <m/>
    <m/>
    <m/>
    <m/>
    <m/>
    <m/>
  </r>
  <r>
    <n v="209"/>
    <m/>
    <x v="5"/>
    <m/>
    <m/>
    <m/>
    <m/>
    <m/>
    <m/>
    <m/>
    <m/>
    <m/>
    <m/>
    <m/>
    <m/>
    <m/>
  </r>
  <r>
    <n v="210"/>
    <m/>
    <x v="5"/>
    <m/>
    <m/>
    <m/>
    <m/>
    <m/>
    <m/>
    <m/>
    <m/>
    <m/>
    <m/>
    <m/>
    <m/>
    <m/>
  </r>
  <r>
    <n v="211"/>
    <m/>
    <x v="5"/>
    <m/>
    <m/>
    <m/>
    <m/>
    <m/>
    <m/>
    <m/>
    <m/>
    <m/>
    <m/>
    <m/>
    <m/>
    <m/>
  </r>
  <r>
    <n v="212"/>
    <m/>
    <x v="5"/>
    <m/>
    <m/>
    <m/>
    <m/>
    <m/>
    <m/>
    <m/>
    <m/>
    <m/>
    <m/>
    <m/>
    <m/>
    <m/>
  </r>
  <r>
    <n v="213"/>
    <m/>
    <x v="5"/>
    <m/>
    <m/>
    <m/>
    <m/>
    <m/>
    <m/>
    <m/>
    <m/>
    <m/>
    <m/>
    <m/>
    <m/>
    <m/>
  </r>
  <r>
    <n v="214"/>
    <m/>
    <x v="5"/>
    <m/>
    <m/>
    <m/>
    <m/>
    <m/>
    <m/>
    <m/>
    <m/>
    <m/>
    <m/>
    <m/>
    <m/>
    <m/>
  </r>
  <r>
    <n v="215"/>
    <m/>
    <x v="5"/>
    <m/>
    <m/>
    <m/>
    <m/>
    <m/>
    <m/>
    <m/>
    <m/>
    <m/>
    <m/>
    <m/>
    <m/>
    <m/>
  </r>
  <r>
    <n v="216"/>
    <m/>
    <x v="5"/>
    <m/>
    <m/>
    <m/>
    <m/>
    <m/>
    <m/>
    <m/>
    <m/>
    <m/>
    <m/>
    <m/>
    <m/>
    <m/>
  </r>
  <r>
    <n v="217"/>
    <m/>
    <x v="5"/>
    <m/>
    <m/>
    <m/>
    <m/>
    <m/>
    <m/>
    <m/>
    <m/>
    <m/>
    <m/>
    <m/>
    <m/>
    <m/>
  </r>
  <r>
    <n v="218"/>
    <m/>
    <x v="5"/>
    <m/>
    <m/>
    <m/>
    <m/>
    <m/>
    <m/>
    <m/>
    <m/>
    <m/>
    <m/>
    <m/>
    <m/>
    <m/>
  </r>
  <r>
    <n v="219"/>
    <m/>
    <x v="5"/>
    <m/>
    <m/>
    <m/>
    <m/>
    <m/>
    <m/>
    <m/>
    <m/>
    <m/>
    <m/>
    <m/>
    <m/>
    <m/>
  </r>
  <r>
    <n v="220"/>
    <m/>
    <x v="5"/>
    <m/>
    <m/>
    <m/>
    <m/>
    <m/>
    <m/>
    <m/>
    <m/>
    <m/>
    <m/>
    <m/>
    <m/>
    <m/>
  </r>
  <r>
    <n v="221"/>
    <m/>
    <x v="5"/>
    <m/>
    <m/>
    <m/>
    <m/>
    <m/>
    <m/>
    <m/>
    <m/>
    <m/>
    <m/>
    <m/>
    <m/>
    <m/>
  </r>
  <r>
    <n v="222"/>
    <m/>
    <x v="5"/>
    <m/>
    <m/>
    <m/>
    <m/>
    <m/>
    <m/>
    <m/>
    <m/>
    <m/>
    <m/>
    <m/>
    <m/>
    <m/>
  </r>
  <r>
    <n v="223"/>
    <m/>
    <x v="5"/>
    <m/>
    <m/>
    <m/>
    <m/>
    <m/>
    <m/>
    <m/>
    <m/>
    <m/>
    <m/>
    <m/>
    <m/>
    <m/>
  </r>
  <r>
    <n v="224"/>
    <m/>
    <x v="5"/>
    <m/>
    <m/>
    <m/>
    <m/>
    <m/>
    <m/>
    <m/>
    <m/>
    <m/>
    <m/>
    <m/>
    <m/>
    <m/>
  </r>
  <r>
    <n v="225"/>
    <m/>
    <x v="5"/>
    <m/>
    <m/>
    <m/>
    <m/>
    <m/>
    <m/>
    <m/>
    <m/>
    <m/>
    <m/>
    <m/>
    <m/>
    <m/>
  </r>
  <r>
    <n v="226"/>
    <m/>
    <x v="5"/>
    <m/>
    <m/>
    <m/>
    <m/>
    <m/>
    <m/>
    <m/>
    <m/>
    <m/>
    <m/>
    <m/>
    <m/>
    <m/>
  </r>
  <r>
    <n v="227"/>
    <m/>
    <x v="5"/>
    <m/>
    <m/>
    <m/>
    <m/>
    <m/>
    <m/>
    <m/>
    <m/>
    <m/>
    <m/>
    <m/>
    <m/>
    <m/>
  </r>
  <r>
    <n v="228"/>
    <m/>
    <x v="5"/>
    <m/>
    <m/>
    <m/>
    <m/>
    <m/>
    <m/>
    <m/>
    <m/>
    <m/>
    <m/>
    <m/>
    <m/>
    <m/>
  </r>
  <r>
    <n v="229"/>
    <m/>
    <x v="5"/>
    <m/>
    <m/>
    <m/>
    <m/>
    <m/>
    <m/>
    <m/>
    <m/>
    <m/>
    <m/>
    <m/>
    <m/>
    <m/>
  </r>
  <r>
    <n v="230"/>
    <m/>
    <x v="5"/>
    <m/>
    <m/>
    <m/>
    <m/>
    <m/>
    <m/>
    <m/>
    <m/>
    <m/>
    <m/>
    <m/>
    <m/>
    <m/>
  </r>
  <r>
    <n v="231"/>
    <m/>
    <x v="5"/>
    <m/>
    <m/>
    <m/>
    <m/>
    <m/>
    <m/>
    <m/>
    <m/>
    <m/>
    <m/>
    <m/>
    <m/>
    <m/>
  </r>
  <r>
    <n v="232"/>
    <m/>
    <x v="5"/>
    <m/>
    <m/>
    <m/>
    <m/>
    <m/>
    <m/>
    <m/>
    <m/>
    <m/>
    <m/>
    <m/>
    <m/>
    <m/>
  </r>
  <r>
    <n v="233"/>
    <m/>
    <x v="5"/>
    <m/>
    <m/>
    <m/>
    <m/>
    <m/>
    <m/>
    <m/>
    <m/>
    <m/>
    <m/>
    <m/>
    <m/>
    <m/>
  </r>
  <r>
    <n v="234"/>
    <m/>
    <x v="5"/>
    <m/>
    <m/>
    <m/>
    <m/>
    <m/>
    <m/>
    <m/>
    <m/>
    <m/>
    <m/>
    <m/>
    <m/>
    <m/>
  </r>
  <r>
    <n v="235"/>
    <m/>
    <x v="5"/>
    <m/>
    <m/>
    <m/>
    <m/>
    <m/>
    <m/>
    <m/>
    <m/>
    <m/>
    <m/>
    <m/>
    <m/>
    <m/>
  </r>
  <r>
    <n v="236"/>
    <m/>
    <x v="5"/>
    <m/>
    <m/>
    <m/>
    <m/>
    <m/>
    <m/>
    <m/>
    <m/>
    <m/>
    <m/>
    <m/>
    <m/>
    <m/>
  </r>
  <r>
    <n v="237"/>
    <m/>
    <x v="5"/>
    <m/>
    <m/>
    <m/>
    <m/>
    <m/>
    <m/>
    <m/>
    <m/>
    <m/>
    <m/>
    <m/>
    <m/>
    <m/>
  </r>
  <r>
    <n v="238"/>
    <m/>
    <x v="5"/>
    <m/>
    <m/>
    <m/>
    <m/>
    <m/>
    <m/>
    <m/>
    <m/>
    <m/>
    <m/>
    <m/>
    <m/>
    <m/>
  </r>
  <r>
    <n v="239"/>
    <m/>
    <x v="5"/>
    <m/>
    <m/>
    <m/>
    <m/>
    <m/>
    <m/>
    <m/>
    <m/>
    <m/>
    <m/>
    <m/>
    <m/>
    <m/>
  </r>
  <r>
    <n v="240"/>
    <m/>
    <x v="5"/>
    <m/>
    <m/>
    <m/>
    <m/>
    <m/>
    <m/>
    <m/>
    <m/>
    <m/>
    <m/>
    <m/>
    <m/>
    <m/>
  </r>
  <r>
    <n v="241"/>
    <m/>
    <x v="5"/>
    <m/>
    <m/>
    <m/>
    <m/>
    <m/>
    <m/>
    <m/>
    <m/>
    <m/>
    <m/>
    <m/>
    <m/>
    <m/>
  </r>
  <r>
    <n v="242"/>
    <m/>
    <x v="5"/>
    <m/>
    <m/>
    <m/>
    <m/>
    <m/>
    <m/>
    <m/>
    <m/>
    <m/>
    <m/>
    <m/>
    <m/>
    <m/>
  </r>
  <r>
    <n v="243"/>
    <m/>
    <x v="5"/>
    <m/>
    <m/>
    <m/>
    <m/>
    <m/>
    <m/>
    <m/>
    <m/>
    <m/>
    <m/>
    <m/>
    <m/>
    <m/>
  </r>
  <r>
    <n v="244"/>
    <m/>
    <x v="5"/>
    <m/>
    <m/>
    <m/>
    <m/>
    <m/>
    <m/>
    <m/>
    <m/>
    <m/>
    <m/>
    <m/>
    <m/>
    <m/>
  </r>
  <r>
    <n v="245"/>
    <m/>
    <x v="5"/>
    <m/>
    <m/>
    <m/>
    <m/>
    <m/>
    <m/>
    <m/>
    <m/>
    <m/>
    <m/>
    <m/>
    <m/>
    <m/>
  </r>
  <r>
    <n v="246"/>
    <m/>
    <x v="5"/>
    <m/>
    <m/>
    <m/>
    <m/>
    <m/>
    <m/>
    <m/>
    <m/>
    <m/>
    <m/>
    <m/>
    <m/>
    <m/>
  </r>
  <r>
    <n v="247"/>
    <m/>
    <x v="5"/>
    <m/>
    <m/>
    <m/>
    <m/>
    <m/>
    <m/>
    <m/>
    <m/>
    <m/>
    <m/>
    <m/>
    <m/>
    <m/>
  </r>
  <r>
    <n v="248"/>
    <m/>
    <x v="5"/>
    <m/>
    <m/>
    <m/>
    <m/>
    <m/>
    <m/>
    <m/>
    <m/>
    <m/>
    <m/>
    <m/>
    <m/>
    <m/>
  </r>
  <r>
    <n v="249"/>
    <m/>
    <x v="5"/>
    <m/>
    <m/>
    <m/>
    <m/>
    <m/>
    <m/>
    <m/>
    <m/>
    <m/>
    <m/>
    <m/>
    <m/>
    <m/>
  </r>
  <r>
    <n v="250"/>
    <m/>
    <x v="5"/>
    <m/>
    <m/>
    <m/>
    <m/>
    <m/>
    <m/>
    <m/>
    <m/>
    <m/>
    <m/>
    <m/>
    <m/>
    <m/>
  </r>
  <r>
    <n v="251"/>
    <m/>
    <x v="5"/>
    <m/>
    <m/>
    <m/>
    <m/>
    <m/>
    <m/>
    <m/>
    <m/>
    <m/>
    <m/>
    <m/>
    <m/>
    <m/>
  </r>
  <r>
    <n v="252"/>
    <m/>
    <x v="5"/>
    <m/>
    <m/>
    <m/>
    <m/>
    <m/>
    <m/>
    <m/>
    <m/>
    <m/>
    <m/>
    <m/>
    <m/>
    <m/>
  </r>
  <r>
    <n v="253"/>
    <m/>
    <x v="5"/>
    <m/>
    <m/>
    <m/>
    <m/>
    <m/>
    <m/>
    <m/>
    <m/>
    <m/>
    <m/>
    <m/>
    <m/>
    <m/>
  </r>
  <r>
    <n v="254"/>
    <m/>
    <x v="5"/>
    <m/>
    <m/>
    <m/>
    <m/>
    <m/>
    <m/>
    <m/>
    <m/>
    <m/>
    <m/>
    <m/>
    <m/>
    <m/>
  </r>
  <r>
    <n v="255"/>
    <m/>
    <x v="5"/>
    <m/>
    <m/>
    <m/>
    <m/>
    <m/>
    <m/>
    <m/>
    <m/>
    <m/>
    <m/>
    <m/>
    <m/>
    <m/>
  </r>
  <r>
    <n v="256"/>
    <m/>
    <x v="5"/>
    <m/>
    <m/>
    <m/>
    <m/>
    <m/>
    <m/>
    <m/>
    <m/>
    <m/>
    <m/>
    <m/>
    <m/>
    <m/>
  </r>
  <r>
    <n v="257"/>
    <m/>
    <x v="5"/>
    <m/>
    <m/>
    <m/>
    <m/>
    <m/>
    <m/>
    <m/>
    <m/>
    <m/>
    <m/>
    <m/>
    <m/>
    <m/>
  </r>
  <r>
    <n v="258"/>
    <m/>
    <x v="5"/>
    <m/>
    <m/>
    <m/>
    <m/>
    <m/>
    <m/>
    <m/>
    <m/>
    <m/>
    <m/>
    <m/>
    <m/>
    <m/>
  </r>
  <r>
    <n v="259"/>
    <m/>
    <x v="5"/>
    <m/>
    <m/>
    <m/>
    <m/>
    <m/>
    <m/>
    <m/>
    <m/>
    <m/>
    <m/>
    <m/>
    <m/>
    <m/>
  </r>
  <r>
    <n v="260"/>
    <m/>
    <x v="5"/>
    <m/>
    <m/>
    <m/>
    <m/>
    <m/>
    <m/>
    <m/>
    <m/>
    <m/>
    <m/>
    <m/>
    <m/>
    <m/>
  </r>
  <r>
    <n v="261"/>
    <m/>
    <x v="5"/>
    <m/>
    <m/>
    <m/>
    <m/>
    <m/>
    <m/>
    <m/>
    <m/>
    <m/>
    <m/>
    <m/>
    <m/>
    <m/>
  </r>
  <r>
    <n v="262"/>
    <m/>
    <x v="5"/>
    <m/>
    <m/>
    <m/>
    <m/>
    <m/>
    <m/>
    <m/>
    <m/>
    <m/>
    <m/>
    <m/>
    <m/>
    <m/>
  </r>
  <r>
    <n v="263"/>
    <m/>
    <x v="5"/>
    <m/>
    <m/>
    <m/>
    <m/>
    <m/>
    <m/>
    <m/>
    <m/>
    <m/>
    <m/>
    <m/>
    <m/>
    <m/>
  </r>
  <r>
    <n v="264"/>
    <m/>
    <x v="5"/>
    <m/>
    <m/>
    <m/>
    <m/>
    <m/>
    <m/>
    <m/>
    <m/>
    <m/>
    <m/>
    <m/>
    <m/>
    <m/>
  </r>
  <r>
    <n v="265"/>
    <m/>
    <x v="5"/>
    <m/>
    <m/>
    <m/>
    <m/>
    <m/>
    <m/>
    <m/>
    <m/>
    <m/>
    <m/>
    <m/>
    <m/>
    <m/>
  </r>
  <r>
    <n v="266"/>
    <m/>
    <x v="5"/>
    <m/>
    <m/>
    <m/>
    <m/>
    <m/>
    <m/>
    <m/>
    <m/>
    <m/>
    <m/>
    <m/>
    <m/>
    <m/>
  </r>
  <r>
    <n v="267"/>
    <m/>
    <x v="5"/>
    <m/>
    <m/>
    <m/>
    <m/>
    <m/>
    <m/>
    <m/>
    <m/>
    <m/>
    <m/>
    <m/>
    <m/>
    <m/>
  </r>
  <r>
    <n v="268"/>
    <m/>
    <x v="5"/>
    <m/>
    <m/>
    <m/>
    <m/>
    <m/>
    <m/>
    <m/>
    <m/>
    <m/>
    <m/>
    <m/>
    <m/>
    <m/>
  </r>
  <r>
    <n v="269"/>
    <m/>
    <x v="5"/>
    <m/>
    <m/>
    <m/>
    <m/>
    <m/>
    <m/>
    <m/>
    <m/>
    <m/>
    <m/>
    <m/>
    <m/>
    <m/>
  </r>
  <r>
    <n v="270"/>
    <m/>
    <x v="5"/>
    <m/>
    <m/>
    <m/>
    <m/>
    <m/>
    <m/>
    <m/>
    <m/>
    <m/>
    <m/>
    <m/>
    <m/>
    <m/>
  </r>
  <r>
    <n v="271"/>
    <m/>
    <x v="5"/>
    <m/>
    <m/>
    <m/>
    <m/>
    <m/>
    <m/>
    <m/>
    <m/>
    <m/>
    <m/>
    <m/>
    <m/>
    <m/>
  </r>
  <r>
    <n v="272"/>
    <m/>
    <x v="5"/>
    <m/>
    <m/>
    <m/>
    <m/>
    <m/>
    <m/>
    <m/>
    <m/>
    <m/>
    <m/>
    <m/>
    <m/>
    <m/>
  </r>
  <r>
    <n v="273"/>
    <m/>
    <x v="5"/>
    <m/>
    <m/>
    <m/>
    <m/>
    <m/>
    <m/>
    <m/>
    <m/>
    <m/>
    <m/>
    <m/>
    <m/>
    <m/>
  </r>
  <r>
    <n v="274"/>
    <m/>
    <x v="5"/>
    <m/>
    <m/>
    <m/>
    <m/>
    <m/>
    <m/>
    <m/>
    <m/>
    <m/>
    <m/>
    <m/>
    <m/>
    <m/>
  </r>
  <r>
    <n v="275"/>
    <m/>
    <x v="5"/>
    <m/>
    <m/>
    <m/>
    <m/>
    <m/>
    <m/>
    <m/>
    <m/>
    <m/>
    <m/>
    <m/>
    <m/>
    <m/>
  </r>
  <r>
    <n v="276"/>
    <m/>
    <x v="5"/>
    <m/>
    <m/>
    <m/>
    <m/>
    <m/>
    <m/>
    <m/>
    <m/>
    <m/>
    <m/>
    <m/>
    <m/>
    <m/>
  </r>
  <r>
    <n v="277"/>
    <m/>
    <x v="5"/>
    <m/>
    <m/>
    <m/>
    <m/>
    <m/>
    <m/>
    <m/>
    <m/>
    <m/>
    <m/>
    <m/>
    <m/>
    <m/>
  </r>
  <r>
    <n v="278"/>
    <m/>
    <x v="5"/>
    <m/>
    <m/>
    <m/>
    <m/>
    <m/>
    <m/>
    <m/>
    <m/>
    <m/>
    <m/>
    <m/>
    <m/>
    <m/>
  </r>
  <r>
    <n v="279"/>
    <m/>
    <x v="5"/>
    <m/>
    <m/>
    <m/>
    <m/>
    <m/>
    <m/>
    <m/>
    <m/>
    <m/>
    <m/>
    <m/>
    <m/>
    <m/>
  </r>
  <r>
    <n v="280"/>
    <m/>
    <x v="5"/>
    <m/>
    <m/>
    <m/>
    <m/>
    <m/>
    <m/>
    <m/>
    <m/>
    <m/>
    <m/>
    <m/>
    <m/>
    <m/>
  </r>
  <r>
    <n v="281"/>
    <m/>
    <x v="5"/>
    <m/>
    <m/>
    <m/>
    <m/>
    <m/>
    <m/>
    <m/>
    <m/>
    <m/>
    <m/>
    <m/>
    <m/>
    <m/>
  </r>
  <r>
    <n v="282"/>
    <m/>
    <x v="5"/>
    <m/>
    <m/>
    <m/>
    <m/>
    <m/>
    <m/>
    <m/>
    <m/>
    <m/>
    <m/>
    <m/>
    <m/>
    <m/>
  </r>
  <r>
    <n v="283"/>
    <m/>
    <x v="5"/>
    <m/>
    <m/>
    <m/>
    <m/>
    <m/>
    <m/>
    <m/>
    <m/>
    <m/>
    <m/>
    <m/>
    <m/>
    <m/>
  </r>
  <r>
    <n v="284"/>
    <m/>
    <x v="5"/>
    <m/>
    <m/>
    <m/>
    <m/>
    <m/>
    <m/>
    <m/>
    <m/>
    <m/>
    <m/>
    <m/>
    <m/>
    <m/>
  </r>
  <r>
    <n v="285"/>
    <m/>
    <x v="5"/>
    <m/>
    <m/>
    <m/>
    <m/>
    <m/>
    <m/>
    <m/>
    <m/>
    <m/>
    <m/>
    <m/>
    <m/>
    <m/>
  </r>
  <r>
    <n v="286"/>
    <m/>
    <x v="5"/>
    <m/>
    <m/>
    <m/>
    <m/>
    <m/>
    <m/>
    <m/>
    <m/>
    <m/>
    <m/>
    <m/>
    <m/>
    <m/>
  </r>
  <r>
    <n v="287"/>
    <m/>
    <x v="5"/>
    <m/>
    <m/>
    <m/>
    <m/>
    <m/>
    <m/>
    <m/>
    <m/>
    <m/>
    <m/>
    <m/>
    <m/>
    <m/>
  </r>
  <r>
    <n v="288"/>
    <m/>
    <x v="5"/>
    <m/>
    <m/>
    <m/>
    <m/>
    <m/>
    <m/>
    <m/>
    <m/>
    <m/>
    <m/>
    <m/>
    <m/>
    <m/>
  </r>
  <r>
    <n v="289"/>
    <m/>
    <x v="5"/>
    <m/>
    <m/>
    <m/>
    <m/>
    <m/>
    <m/>
    <m/>
    <m/>
    <m/>
    <m/>
    <m/>
    <m/>
    <m/>
  </r>
  <r>
    <n v="290"/>
    <m/>
    <x v="5"/>
    <m/>
    <m/>
    <m/>
    <m/>
    <m/>
    <m/>
    <m/>
    <m/>
    <m/>
    <m/>
    <m/>
    <m/>
    <m/>
  </r>
  <r>
    <n v="291"/>
    <m/>
    <x v="5"/>
    <m/>
    <m/>
    <m/>
    <m/>
    <m/>
    <m/>
    <m/>
    <m/>
    <m/>
    <m/>
    <m/>
    <m/>
    <m/>
  </r>
  <r>
    <n v="292"/>
    <m/>
    <x v="5"/>
    <m/>
    <m/>
    <m/>
    <m/>
    <m/>
    <m/>
    <m/>
    <m/>
    <m/>
    <m/>
    <m/>
    <m/>
    <m/>
  </r>
  <r>
    <n v="293"/>
    <m/>
    <x v="5"/>
    <m/>
    <m/>
    <m/>
    <m/>
    <m/>
    <m/>
    <m/>
    <m/>
    <m/>
    <m/>
    <m/>
    <m/>
    <m/>
  </r>
  <r>
    <n v="294"/>
    <m/>
    <x v="5"/>
    <m/>
    <m/>
    <m/>
    <m/>
    <m/>
    <m/>
    <m/>
    <m/>
    <m/>
    <m/>
    <m/>
    <m/>
    <m/>
  </r>
  <r>
    <n v="295"/>
    <m/>
    <x v="5"/>
    <m/>
    <m/>
    <m/>
    <m/>
    <m/>
    <m/>
    <m/>
    <m/>
    <m/>
    <m/>
    <m/>
    <m/>
    <m/>
  </r>
  <r>
    <n v="296"/>
    <m/>
    <x v="5"/>
    <m/>
    <m/>
    <m/>
    <m/>
    <m/>
    <m/>
    <m/>
    <m/>
    <m/>
    <m/>
    <m/>
    <m/>
    <m/>
  </r>
  <r>
    <n v="297"/>
    <m/>
    <x v="5"/>
    <m/>
    <m/>
    <m/>
    <m/>
    <m/>
    <m/>
    <m/>
    <m/>
    <m/>
    <m/>
    <m/>
    <m/>
    <m/>
  </r>
  <r>
    <n v="298"/>
    <m/>
    <x v="5"/>
    <m/>
    <m/>
    <m/>
    <m/>
    <m/>
    <m/>
    <m/>
    <m/>
    <m/>
    <m/>
    <m/>
    <m/>
    <m/>
  </r>
  <r>
    <n v="299"/>
    <m/>
    <x v="5"/>
    <m/>
    <m/>
    <m/>
    <m/>
    <m/>
    <m/>
    <m/>
    <m/>
    <m/>
    <m/>
    <m/>
    <m/>
    <m/>
  </r>
  <r>
    <n v="300"/>
    <m/>
    <x v="5"/>
    <m/>
    <m/>
    <m/>
    <m/>
    <m/>
    <m/>
    <m/>
    <m/>
    <m/>
    <m/>
    <m/>
    <m/>
    <m/>
  </r>
  <r>
    <n v="301"/>
    <m/>
    <x v="5"/>
    <m/>
    <m/>
    <m/>
    <m/>
    <m/>
    <m/>
    <m/>
    <m/>
    <m/>
    <m/>
    <m/>
    <m/>
    <m/>
  </r>
  <r>
    <n v="302"/>
    <m/>
    <x v="5"/>
    <m/>
    <m/>
    <m/>
    <m/>
    <m/>
    <m/>
    <m/>
    <m/>
    <m/>
    <m/>
    <m/>
    <m/>
    <m/>
  </r>
  <r>
    <n v="303"/>
    <m/>
    <x v="5"/>
    <m/>
    <m/>
    <m/>
    <m/>
    <m/>
    <m/>
    <m/>
    <m/>
    <m/>
    <m/>
    <m/>
    <m/>
    <m/>
  </r>
  <r>
    <n v="304"/>
    <m/>
    <x v="5"/>
    <m/>
    <m/>
    <m/>
    <m/>
    <m/>
    <m/>
    <m/>
    <m/>
    <m/>
    <m/>
    <m/>
    <m/>
    <m/>
  </r>
  <r>
    <n v="305"/>
    <m/>
    <x v="5"/>
    <m/>
    <m/>
    <m/>
    <m/>
    <m/>
    <m/>
    <m/>
    <m/>
    <m/>
    <m/>
    <m/>
    <m/>
    <m/>
  </r>
  <r>
    <n v="306"/>
    <m/>
    <x v="5"/>
    <m/>
    <m/>
    <m/>
    <m/>
    <m/>
    <m/>
    <m/>
    <m/>
    <m/>
    <m/>
    <m/>
    <m/>
    <m/>
  </r>
  <r>
    <n v="307"/>
    <m/>
    <x v="5"/>
    <m/>
    <m/>
    <m/>
    <m/>
    <m/>
    <m/>
    <m/>
    <m/>
    <m/>
    <m/>
    <m/>
    <m/>
    <m/>
  </r>
  <r>
    <n v="308"/>
    <m/>
    <x v="5"/>
    <m/>
    <m/>
    <m/>
    <m/>
    <m/>
    <m/>
    <m/>
    <m/>
    <m/>
    <m/>
    <m/>
    <m/>
    <m/>
  </r>
  <r>
    <n v="309"/>
    <m/>
    <x v="5"/>
    <m/>
    <m/>
    <m/>
    <m/>
    <m/>
    <m/>
    <m/>
    <m/>
    <m/>
    <m/>
    <m/>
    <m/>
    <m/>
  </r>
  <r>
    <n v="310"/>
    <m/>
    <x v="5"/>
    <m/>
    <m/>
    <m/>
    <m/>
    <m/>
    <m/>
    <m/>
    <m/>
    <m/>
    <m/>
    <m/>
    <m/>
    <m/>
  </r>
  <r>
    <n v="311"/>
    <m/>
    <x v="5"/>
    <m/>
    <m/>
    <m/>
    <m/>
    <m/>
    <m/>
    <m/>
    <m/>
    <m/>
    <m/>
    <m/>
    <m/>
    <m/>
  </r>
  <r>
    <n v="312"/>
    <m/>
    <x v="5"/>
    <m/>
    <m/>
    <m/>
    <m/>
    <m/>
    <m/>
    <m/>
    <m/>
    <m/>
    <m/>
    <m/>
    <m/>
    <m/>
  </r>
  <r>
    <n v="313"/>
    <m/>
    <x v="5"/>
    <m/>
    <m/>
    <m/>
    <m/>
    <m/>
    <m/>
    <m/>
    <m/>
    <m/>
    <m/>
    <m/>
    <m/>
    <m/>
  </r>
  <r>
    <n v="314"/>
    <m/>
    <x v="5"/>
    <m/>
    <m/>
    <m/>
    <m/>
    <m/>
    <m/>
    <m/>
    <m/>
    <m/>
    <m/>
    <m/>
    <m/>
    <m/>
  </r>
  <r>
    <n v="315"/>
    <m/>
    <x v="5"/>
    <m/>
    <m/>
    <m/>
    <m/>
    <m/>
    <m/>
    <m/>
    <m/>
    <m/>
    <m/>
    <m/>
    <m/>
    <m/>
  </r>
  <r>
    <n v="316"/>
    <m/>
    <x v="5"/>
    <m/>
    <m/>
    <m/>
    <m/>
    <m/>
    <m/>
    <m/>
    <m/>
    <m/>
    <m/>
    <m/>
    <m/>
    <m/>
  </r>
  <r>
    <n v="317"/>
    <m/>
    <x v="5"/>
    <m/>
    <m/>
    <m/>
    <m/>
    <m/>
    <m/>
    <m/>
    <m/>
    <m/>
    <m/>
    <m/>
    <m/>
    <m/>
  </r>
  <r>
    <n v="318"/>
    <m/>
    <x v="5"/>
    <m/>
    <m/>
    <m/>
    <m/>
    <m/>
    <m/>
    <m/>
    <m/>
    <m/>
    <m/>
    <m/>
    <m/>
    <m/>
  </r>
  <r>
    <n v="319"/>
    <m/>
    <x v="5"/>
    <m/>
    <m/>
    <m/>
    <m/>
    <m/>
    <m/>
    <m/>
    <m/>
    <m/>
    <m/>
    <m/>
    <m/>
    <m/>
  </r>
  <r>
    <n v="320"/>
    <m/>
    <x v="5"/>
    <m/>
    <m/>
    <m/>
    <m/>
    <m/>
    <m/>
    <m/>
    <m/>
    <m/>
    <m/>
    <m/>
    <m/>
    <m/>
  </r>
  <r>
    <n v="321"/>
    <m/>
    <x v="5"/>
    <m/>
    <m/>
    <m/>
    <m/>
    <m/>
    <m/>
    <m/>
    <m/>
    <m/>
    <m/>
    <m/>
    <m/>
    <m/>
  </r>
  <r>
    <n v="322"/>
    <m/>
    <x v="5"/>
    <m/>
    <m/>
    <m/>
    <m/>
    <m/>
    <m/>
    <m/>
    <m/>
    <m/>
    <m/>
    <m/>
    <m/>
    <m/>
  </r>
  <r>
    <n v="323"/>
    <m/>
    <x v="5"/>
    <m/>
    <m/>
    <m/>
    <m/>
    <m/>
    <m/>
    <m/>
    <m/>
    <m/>
    <m/>
    <m/>
    <m/>
    <m/>
  </r>
  <r>
    <n v="324"/>
    <m/>
    <x v="5"/>
    <m/>
    <m/>
    <m/>
    <m/>
    <m/>
    <m/>
    <m/>
    <m/>
    <m/>
    <m/>
    <m/>
    <m/>
    <m/>
  </r>
  <r>
    <n v="325"/>
    <m/>
    <x v="5"/>
    <m/>
    <m/>
    <m/>
    <m/>
    <m/>
    <m/>
    <m/>
    <m/>
    <m/>
    <m/>
    <m/>
    <m/>
    <m/>
  </r>
  <r>
    <n v="326"/>
    <m/>
    <x v="5"/>
    <m/>
    <m/>
    <m/>
    <m/>
    <m/>
    <m/>
    <m/>
    <m/>
    <m/>
    <m/>
    <m/>
    <m/>
    <m/>
  </r>
  <r>
    <n v="327"/>
    <m/>
    <x v="5"/>
    <m/>
    <m/>
    <m/>
    <m/>
    <m/>
    <m/>
    <m/>
    <m/>
    <m/>
    <m/>
    <m/>
    <m/>
    <m/>
  </r>
  <r>
    <n v="328"/>
    <m/>
    <x v="5"/>
    <m/>
    <m/>
    <m/>
    <m/>
    <m/>
    <m/>
    <m/>
    <m/>
    <m/>
    <m/>
    <m/>
    <m/>
    <m/>
  </r>
  <r>
    <n v="329"/>
    <m/>
    <x v="5"/>
    <m/>
    <m/>
    <m/>
    <m/>
    <m/>
    <m/>
    <m/>
    <m/>
    <m/>
    <m/>
    <m/>
    <m/>
    <m/>
  </r>
  <r>
    <n v="330"/>
    <m/>
    <x v="5"/>
    <m/>
    <m/>
    <m/>
    <m/>
    <m/>
    <m/>
    <m/>
    <m/>
    <m/>
    <m/>
    <m/>
    <m/>
    <m/>
  </r>
  <r>
    <n v="331"/>
    <m/>
    <x v="5"/>
    <m/>
    <m/>
    <m/>
    <m/>
    <m/>
    <m/>
    <m/>
    <m/>
    <m/>
    <m/>
    <m/>
    <m/>
    <m/>
  </r>
  <r>
    <n v="332"/>
    <m/>
    <x v="5"/>
    <m/>
    <m/>
    <m/>
    <m/>
    <m/>
    <m/>
    <m/>
    <m/>
    <m/>
    <m/>
    <m/>
    <m/>
    <m/>
  </r>
  <r>
    <n v="333"/>
    <m/>
    <x v="5"/>
    <m/>
    <m/>
    <m/>
    <m/>
    <m/>
    <m/>
    <m/>
    <m/>
    <m/>
    <m/>
    <m/>
    <m/>
    <m/>
  </r>
  <r>
    <n v="334"/>
    <m/>
    <x v="5"/>
    <m/>
    <m/>
    <m/>
    <m/>
    <m/>
    <m/>
    <m/>
    <m/>
    <m/>
    <m/>
    <m/>
    <m/>
    <m/>
  </r>
  <r>
    <n v="335"/>
    <m/>
    <x v="5"/>
    <m/>
    <m/>
    <m/>
    <m/>
    <m/>
    <m/>
    <m/>
    <m/>
    <m/>
    <m/>
    <m/>
    <m/>
    <m/>
  </r>
  <r>
    <n v="336"/>
    <m/>
    <x v="5"/>
    <m/>
    <m/>
    <m/>
    <m/>
    <m/>
    <m/>
    <m/>
    <m/>
    <m/>
    <m/>
    <m/>
    <m/>
    <m/>
  </r>
  <r>
    <n v="337"/>
    <m/>
    <x v="5"/>
    <m/>
    <m/>
    <m/>
    <m/>
    <m/>
    <m/>
    <m/>
    <m/>
    <m/>
    <m/>
    <m/>
    <m/>
    <m/>
  </r>
  <r>
    <n v="338"/>
    <m/>
    <x v="5"/>
    <m/>
    <m/>
    <m/>
    <m/>
    <m/>
    <m/>
    <m/>
    <m/>
    <m/>
    <m/>
    <m/>
    <m/>
    <m/>
  </r>
  <r>
    <n v="339"/>
    <m/>
    <x v="5"/>
    <m/>
    <m/>
    <m/>
    <m/>
    <m/>
    <m/>
    <m/>
    <m/>
    <m/>
    <m/>
    <m/>
    <m/>
    <m/>
  </r>
  <r>
    <n v="340"/>
    <m/>
    <x v="5"/>
    <m/>
    <m/>
    <m/>
    <m/>
    <m/>
    <m/>
    <m/>
    <m/>
    <m/>
    <m/>
    <m/>
    <m/>
    <m/>
  </r>
  <r>
    <n v="341"/>
    <m/>
    <x v="5"/>
    <m/>
    <m/>
    <m/>
    <m/>
    <m/>
    <m/>
    <m/>
    <m/>
    <m/>
    <m/>
    <m/>
    <m/>
    <m/>
  </r>
  <r>
    <n v="342"/>
    <m/>
    <x v="5"/>
    <m/>
    <m/>
    <m/>
    <m/>
    <m/>
    <m/>
    <m/>
    <m/>
    <m/>
    <m/>
    <m/>
    <m/>
    <m/>
  </r>
  <r>
    <n v="343"/>
    <m/>
    <x v="5"/>
    <m/>
    <m/>
    <m/>
    <m/>
    <m/>
    <m/>
    <m/>
    <m/>
    <m/>
    <m/>
    <m/>
    <m/>
    <m/>
  </r>
  <r>
    <n v="344"/>
    <m/>
    <x v="5"/>
    <m/>
    <m/>
    <m/>
    <m/>
    <m/>
    <m/>
    <m/>
    <m/>
    <m/>
    <m/>
    <m/>
    <m/>
    <m/>
  </r>
  <r>
    <n v="345"/>
    <m/>
    <x v="5"/>
    <m/>
    <m/>
    <m/>
    <m/>
    <m/>
    <m/>
    <m/>
    <m/>
    <m/>
    <m/>
    <m/>
    <m/>
    <m/>
  </r>
  <r>
    <n v="346"/>
    <m/>
    <x v="5"/>
    <m/>
    <m/>
    <m/>
    <m/>
    <m/>
    <m/>
    <m/>
    <m/>
    <m/>
    <m/>
    <m/>
    <m/>
    <m/>
  </r>
  <r>
    <n v="347"/>
    <m/>
    <x v="5"/>
    <m/>
    <m/>
    <m/>
    <m/>
    <m/>
    <m/>
    <m/>
    <m/>
    <m/>
    <m/>
    <m/>
    <m/>
    <m/>
  </r>
  <r>
    <n v="348"/>
    <m/>
    <x v="5"/>
    <m/>
    <m/>
    <m/>
    <m/>
    <m/>
    <m/>
    <m/>
    <m/>
    <m/>
    <m/>
    <m/>
    <m/>
    <m/>
  </r>
  <r>
    <n v="349"/>
    <m/>
    <x v="5"/>
    <m/>
    <m/>
    <m/>
    <m/>
    <m/>
    <m/>
    <m/>
    <m/>
    <m/>
    <m/>
    <m/>
    <m/>
    <m/>
  </r>
  <r>
    <n v="350"/>
    <m/>
    <x v="5"/>
    <m/>
    <m/>
    <m/>
    <m/>
    <m/>
    <m/>
    <m/>
    <m/>
    <m/>
    <m/>
    <m/>
    <m/>
    <m/>
  </r>
  <r>
    <n v="351"/>
    <m/>
    <x v="5"/>
    <m/>
    <m/>
    <m/>
    <m/>
    <m/>
    <m/>
    <m/>
    <m/>
    <m/>
    <m/>
    <m/>
    <m/>
    <m/>
  </r>
  <r>
    <n v="352"/>
    <m/>
    <x v="5"/>
    <m/>
    <m/>
    <m/>
    <m/>
    <m/>
    <m/>
    <m/>
    <m/>
    <m/>
    <m/>
    <m/>
    <m/>
    <m/>
  </r>
  <r>
    <n v="353"/>
    <m/>
    <x v="5"/>
    <m/>
    <m/>
    <m/>
    <m/>
    <m/>
    <m/>
    <m/>
    <m/>
    <m/>
    <m/>
    <m/>
    <m/>
    <m/>
  </r>
  <r>
    <n v="354"/>
    <m/>
    <x v="5"/>
    <m/>
    <m/>
    <m/>
    <m/>
    <m/>
    <m/>
    <m/>
    <m/>
    <m/>
    <m/>
    <m/>
    <m/>
    <m/>
  </r>
  <r>
    <n v="355"/>
    <m/>
    <x v="5"/>
    <m/>
    <m/>
    <m/>
    <m/>
    <m/>
    <m/>
    <m/>
    <m/>
    <m/>
    <m/>
    <m/>
    <m/>
    <m/>
  </r>
  <r>
    <n v="356"/>
    <m/>
    <x v="5"/>
    <m/>
    <m/>
    <m/>
    <m/>
    <m/>
    <m/>
    <m/>
    <m/>
    <m/>
    <m/>
    <m/>
    <m/>
    <m/>
  </r>
  <r>
    <n v="357"/>
    <m/>
    <x v="5"/>
    <m/>
    <m/>
    <m/>
    <m/>
    <m/>
    <m/>
    <m/>
    <m/>
    <m/>
    <m/>
    <m/>
    <m/>
    <m/>
  </r>
  <r>
    <n v="358"/>
    <m/>
    <x v="5"/>
    <m/>
    <m/>
    <m/>
    <m/>
    <m/>
    <m/>
    <m/>
    <m/>
    <m/>
    <m/>
    <m/>
    <m/>
    <m/>
  </r>
  <r>
    <n v="359"/>
    <m/>
    <x v="5"/>
    <m/>
    <m/>
    <m/>
    <m/>
    <m/>
    <m/>
    <m/>
    <m/>
    <m/>
    <m/>
    <m/>
    <m/>
    <m/>
  </r>
  <r>
    <n v="360"/>
    <m/>
    <x v="5"/>
    <m/>
    <m/>
    <m/>
    <m/>
    <m/>
    <m/>
    <m/>
    <m/>
    <m/>
    <m/>
    <m/>
    <m/>
    <m/>
  </r>
  <r>
    <n v="361"/>
    <m/>
    <x v="5"/>
    <m/>
    <m/>
    <m/>
    <m/>
    <m/>
    <m/>
    <m/>
    <m/>
    <m/>
    <m/>
    <m/>
    <m/>
    <m/>
  </r>
  <r>
    <n v="362"/>
    <m/>
    <x v="5"/>
    <m/>
    <m/>
    <m/>
    <m/>
    <m/>
    <m/>
    <m/>
    <m/>
    <m/>
    <m/>
    <m/>
    <m/>
    <m/>
  </r>
  <r>
    <n v="363"/>
    <m/>
    <x v="5"/>
    <m/>
    <m/>
    <m/>
    <m/>
    <m/>
    <m/>
    <m/>
    <m/>
    <m/>
    <m/>
    <m/>
    <m/>
    <m/>
  </r>
  <r>
    <n v="364"/>
    <m/>
    <x v="5"/>
    <m/>
    <m/>
    <m/>
    <m/>
    <m/>
    <m/>
    <m/>
    <m/>
    <m/>
    <m/>
    <m/>
    <m/>
    <m/>
  </r>
  <r>
    <n v="365"/>
    <m/>
    <x v="5"/>
    <m/>
    <m/>
    <m/>
    <m/>
    <m/>
    <m/>
    <m/>
    <m/>
    <m/>
    <m/>
    <m/>
    <m/>
    <m/>
  </r>
  <r>
    <n v="366"/>
    <m/>
    <x v="5"/>
    <m/>
    <m/>
    <m/>
    <m/>
    <m/>
    <m/>
    <m/>
    <m/>
    <m/>
    <m/>
    <m/>
    <m/>
    <m/>
  </r>
  <r>
    <n v="367"/>
    <m/>
    <x v="5"/>
    <m/>
    <m/>
    <m/>
    <m/>
    <m/>
    <m/>
    <m/>
    <m/>
    <m/>
    <m/>
    <m/>
    <m/>
    <m/>
  </r>
  <r>
    <n v="368"/>
    <m/>
    <x v="5"/>
    <m/>
    <m/>
    <m/>
    <m/>
    <m/>
    <m/>
    <m/>
    <m/>
    <m/>
    <m/>
    <m/>
    <m/>
    <m/>
  </r>
  <r>
    <n v="369"/>
    <m/>
    <x v="5"/>
    <m/>
    <m/>
    <m/>
    <m/>
    <m/>
    <m/>
    <m/>
    <m/>
    <m/>
    <m/>
    <m/>
    <m/>
    <m/>
  </r>
  <r>
    <n v="370"/>
    <m/>
    <x v="5"/>
    <m/>
    <m/>
    <m/>
    <m/>
    <m/>
    <m/>
    <m/>
    <m/>
    <m/>
    <m/>
    <m/>
    <m/>
    <m/>
  </r>
  <r>
    <n v="371"/>
    <m/>
    <x v="5"/>
    <m/>
    <m/>
    <m/>
    <m/>
    <m/>
    <m/>
    <m/>
    <m/>
    <m/>
    <m/>
    <m/>
    <m/>
    <m/>
  </r>
  <r>
    <n v="372"/>
    <m/>
    <x v="5"/>
    <m/>
    <m/>
    <m/>
    <m/>
    <m/>
    <m/>
    <m/>
    <m/>
    <m/>
    <m/>
    <m/>
    <m/>
    <m/>
  </r>
  <r>
    <n v="373"/>
    <m/>
    <x v="5"/>
    <m/>
    <m/>
    <m/>
    <m/>
    <m/>
    <m/>
    <m/>
    <m/>
    <m/>
    <m/>
    <m/>
    <m/>
    <m/>
  </r>
  <r>
    <n v="374"/>
    <m/>
    <x v="5"/>
    <m/>
    <m/>
    <m/>
    <m/>
    <m/>
    <m/>
    <m/>
    <m/>
    <m/>
    <m/>
    <m/>
    <m/>
    <m/>
  </r>
  <r>
    <n v="375"/>
    <m/>
    <x v="5"/>
    <m/>
    <m/>
    <m/>
    <m/>
    <m/>
    <m/>
    <m/>
    <m/>
    <m/>
    <m/>
    <m/>
    <m/>
    <m/>
  </r>
  <r>
    <n v="376"/>
    <m/>
    <x v="5"/>
    <m/>
    <m/>
    <m/>
    <m/>
    <m/>
    <m/>
    <m/>
    <m/>
    <m/>
    <m/>
    <m/>
    <m/>
    <m/>
  </r>
  <r>
    <n v="377"/>
    <m/>
    <x v="5"/>
    <m/>
    <m/>
    <m/>
    <m/>
    <m/>
    <m/>
    <m/>
    <m/>
    <m/>
    <m/>
    <m/>
    <m/>
    <m/>
  </r>
  <r>
    <n v="378"/>
    <m/>
    <x v="5"/>
    <m/>
    <m/>
    <m/>
    <m/>
    <m/>
    <m/>
    <m/>
    <m/>
    <m/>
    <m/>
    <m/>
    <m/>
    <m/>
  </r>
  <r>
    <n v="379"/>
    <m/>
    <x v="5"/>
    <m/>
    <m/>
    <m/>
    <m/>
    <m/>
    <m/>
    <m/>
    <m/>
    <m/>
    <m/>
    <m/>
    <m/>
    <m/>
  </r>
  <r>
    <n v="380"/>
    <m/>
    <x v="5"/>
    <m/>
    <m/>
    <m/>
    <m/>
    <m/>
    <m/>
    <m/>
    <m/>
    <m/>
    <m/>
    <m/>
    <m/>
    <m/>
  </r>
  <r>
    <n v="381"/>
    <m/>
    <x v="5"/>
    <m/>
    <m/>
    <m/>
    <m/>
    <m/>
    <m/>
    <m/>
    <m/>
    <m/>
    <m/>
    <m/>
    <m/>
    <m/>
  </r>
  <r>
    <n v="382"/>
    <m/>
    <x v="5"/>
    <m/>
    <m/>
    <m/>
    <m/>
    <m/>
    <m/>
    <m/>
    <m/>
    <m/>
    <m/>
    <m/>
    <m/>
    <m/>
  </r>
  <r>
    <n v="383"/>
    <m/>
    <x v="5"/>
    <m/>
    <m/>
    <m/>
    <m/>
    <m/>
    <m/>
    <m/>
    <m/>
    <m/>
    <m/>
    <m/>
    <m/>
    <m/>
  </r>
  <r>
    <n v="384"/>
    <m/>
    <x v="5"/>
    <m/>
    <m/>
    <m/>
    <m/>
    <m/>
    <m/>
    <m/>
    <m/>
    <m/>
    <m/>
    <m/>
    <m/>
    <m/>
  </r>
  <r>
    <n v="385"/>
    <m/>
    <x v="5"/>
    <m/>
    <m/>
    <m/>
    <m/>
    <m/>
    <m/>
    <m/>
    <m/>
    <m/>
    <m/>
    <m/>
    <m/>
    <m/>
  </r>
  <r>
    <n v="386"/>
    <m/>
    <x v="5"/>
    <m/>
    <m/>
    <m/>
    <m/>
    <m/>
    <m/>
    <m/>
    <m/>
    <m/>
    <m/>
    <m/>
    <m/>
    <m/>
  </r>
  <r>
    <n v="387"/>
    <m/>
    <x v="5"/>
    <m/>
    <m/>
    <m/>
    <m/>
    <m/>
    <m/>
    <m/>
    <m/>
    <m/>
    <m/>
    <m/>
    <m/>
    <m/>
  </r>
  <r>
    <n v="388"/>
    <m/>
    <x v="5"/>
    <m/>
    <m/>
    <m/>
    <m/>
    <m/>
    <m/>
    <m/>
    <m/>
    <m/>
    <m/>
    <m/>
    <m/>
    <m/>
  </r>
  <r>
    <n v="389"/>
    <m/>
    <x v="5"/>
    <m/>
    <m/>
    <m/>
    <m/>
    <m/>
    <m/>
    <m/>
    <m/>
    <m/>
    <m/>
    <m/>
    <m/>
    <m/>
  </r>
  <r>
    <n v="390"/>
    <m/>
    <x v="5"/>
    <m/>
    <m/>
    <m/>
    <m/>
    <m/>
    <m/>
    <m/>
    <m/>
    <m/>
    <m/>
    <m/>
    <m/>
    <m/>
  </r>
  <r>
    <n v="391"/>
    <m/>
    <x v="5"/>
    <m/>
    <m/>
    <m/>
    <m/>
    <m/>
    <m/>
    <m/>
    <m/>
    <m/>
    <m/>
    <m/>
    <m/>
    <m/>
  </r>
  <r>
    <n v="392"/>
    <m/>
    <x v="5"/>
    <m/>
    <m/>
    <m/>
    <m/>
    <m/>
    <m/>
    <m/>
    <m/>
    <m/>
    <m/>
    <m/>
    <m/>
    <m/>
  </r>
  <r>
    <n v="393"/>
    <m/>
    <x v="5"/>
    <m/>
    <m/>
    <m/>
    <m/>
    <m/>
    <m/>
    <m/>
    <m/>
    <m/>
    <m/>
    <m/>
    <m/>
    <m/>
  </r>
  <r>
    <n v="394"/>
    <m/>
    <x v="5"/>
    <m/>
    <m/>
    <m/>
    <m/>
    <m/>
    <m/>
    <m/>
    <m/>
    <m/>
    <m/>
    <m/>
    <m/>
    <m/>
  </r>
  <r>
    <n v="395"/>
    <m/>
    <x v="5"/>
    <m/>
    <m/>
    <m/>
    <m/>
    <m/>
    <m/>
    <m/>
    <m/>
    <m/>
    <m/>
    <m/>
    <m/>
    <m/>
  </r>
  <r>
    <n v="396"/>
    <m/>
    <x v="5"/>
    <m/>
    <m/>
    <m/>
    <m/>
    <m/>
    <m/>
    <m/>
    <m/>
    <m/>
    <m/>
    <m/>
    <m/>
    <m/>
  </r>
  <r>
    <n v="397"/>
    <m/>
    <x v="5"/>
    <m/>
    <m/>
    <m/>
    <m/>
    <m/>
    <m/>
    <m/>
    <m/>
    <m/>
    <m/>
    <m/>
    <m/>
    <m/>
  </r>
  <r>
    <n v="398"/>
    <m/>
    <x v="5"/>
    <m/>
    <m/>
    <m/>
    <m/>
    <m/>
    <m/>
    <m/>
    <m/>
    <m/>
    <m/>
    <m/>
    <m/>
    <m/>
  </r>
  <r>
    <n v="399"/>
    <m/>
    <x v="5"/>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lot can't be used until the start of your next turn"/>
    <m/>
    <m/>
  </r>
  <r>
    <n v="39"/>
    <s v="CREW"/>
    <s v="Cpt. Walter"/>
    <n v="1"/>
    <n v="2"/>
    <m/>
    <m/>
    <m/>
    <m/>
    <n v="2"/>
    <m/>
    <x v="5"/>
    <x v="0"/>
    <m/>
    <x v="0"/>
    <s v="Rare"/>
    <s v="All crew get +1 research on your turn when Engaged_x000a_Engage: Draw 2 cards from your strategy deck, then discard 2"/>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n v="1"/>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have Evasion 1"/>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n v="2"/>
    <m/>
    <x v="6"/>
    <x v="0"/>
    <m/>
    <x v="0"/>
    <s v="Rare"/>
    <s v="Draw 1 extra card at the start of your turn"/>
    <m/>
    <m/>
  </r>
  <r>
    <n v="91"/>
    <s v="CREW"/>
    <s v="Lt. Gaven"/>
    <n v="1"/>
    <m/>
    <n v="2"/>
    <m/>
    <m/>
    <m/>
    <m/>
    <m/>
    <x v="6"/>
    <x v="3"/>
    <m/>
    <x v="0"/>
    <s v="Rare"/>
    <s v="Ship upgrades cost 1 less Neutral to attach to assigned ship"/>
    <m/>
    <m/>
  </r>
  <r>
    <n v="92"/>
    <s v="CREW"/>
    <s v="Lt. Stacey"/>
    <n v="1"/>
    <m/>
    <m/>
    <n v="2"/>
    <m/>
    <m/>
    <m/>
    <m/>
    <x v="6"/>
    <x v="2"/>
    <m/>
    <x v="0"/>
    <s v="Rare"/>
    <s v="Crew attachments cost 1 less Neutral to attach to crew members on assigned ship."/>
    <m/>
    <m/>
  </r>
  <r>
    <n v="93"/>
    <s v="CREW"/>
    <s v="Lt. Andrew"/>
    <n v="1"/>
    <m/>
    <m/>
    <m/>
    <m/>
    <n v="2"/>
    <m/>
    <m/>
    <x v="6"/>
    <x v="4"/>
    <m/>
    <x v="0"/>
    <s v="Rare"/>
    <s v="Tactic cards cost 1 less Neutral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n v="1"/>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n v="1"/>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n v="1"/>
    <m/>
    <m/>
    <n v="2"/>
    <m/>
    <m/>
    <n v="2"/>
    <m/>
    <x v="5"/>
    <x v="2"/>
    <m/>
    <x v="3"/>
    <s v="Rare"/>
    <s v="Engage: +2 to Medic_x000a_Engage: Return a crew attachment from Junkyard to your hand"/>
    <s v="Captain Luke Humphrey can use near about anything to put people back together, with any means necessary"/>
    <m/>
  </r>
  <r>
    <n v="196"/>
    <s v="CREW"/>
    <s v="Cpt. K. Craine"/>
    <n v="1"/>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n v="1"/>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n v="219"/>
    <s v="CREW"/>
    <s v="Lt. Clawmaster"/>
    <n v="1"/>
    <m/>
    <m/>
    <m/>
    <m/>
    <n v="1"/>
    <n v="2"/>
    <m/>
    <x v="6"/>
    <x v="4"/>
    <m/>
    <x v="4"/>
    <s v="Uncommon"/>
    <s v="If you have Engaged an enemy crew, then Engage another enemy crew. You may only do this once on your turn"/>
    <m/>
    <m/>
  </r>
  <r>
    <n v="220"/>
    <s v="CREW"/>
    <s v="Lt. Krabbulons"/>
    <n v="1"/>
    <n v="1"/>
    <m/>
    <m/>
    <m/>
    <m/>
    <n v="2"/>
    <m/>
    <x v="6"/>
    <x v="0"/>
    <m/>
    <x v="4"/>
    <s v="Uncommon"/>
    <s v="If you have Engaged an enemy crew, then draw a card. If you do, discard a card. You may only do this once on your turn"/>
    <m/>
    <m/>
  </r>
  <r>
    <n v="221"/>
    <s v="CREW"/>
    <s v="Lt. Armorgrips"/>
    <n v="1"/>
    <m/>
    <n v="1"/>
    <m/>
    <m/>
    <m/>
    <n v="2"/>
    <m/>
    <x v="6"/>
    <x v="3"/>
    <m/>
    <x v="4"/>
    <s v="Uncommon"/>
    <s v="If you Engage a Ship Upgrade then Engage an enemy crew. You may only do this once on your turn."/>
    <m/>
    <m/>
  </r>
  <r>
    <n v="222"/>
    <s v="CREW"/>
    <s v="Lt. Carapacoids"/>
    <n v="1"/>
    <m/>
    <m/>
    <m/>
    <n v="1"/>
    <m/>
    <n v="2"/>
    <m/>
    <x v="6"/>
    <x v="1"/>
    <m/>
    <x v="4"/>
    <s v="Uncommon"/>
    <s v="If you Evade an attack, then Engage an enemy crew. You may only do this once until the start of your next turn"/>
    <m/>
    <m/>
  </r>
  <r>
    <n v="223"/>
    <s v="CREW"/>
    <s v="Lt. Exoclaws"/>
    <n v="1"/>
    <m/>
    <m/>
    <n v="1"/>
    <m/>
    <m/>
    <n v="2"/>
    <m/>
    <x v="6"/>
    <x v="2"/>
    <m/>
    <x v="4"/>
    <s v="Uncommon"/>
    <s v="If you Engage a crew member with a crew attachment then Engage an enemy crew. You may only do this once on your turn."/>
    <m/>
    <m/>
  </r>
  <r>
    <n v="224"/>
    <s v="STRATEGY"/>
    <s v="Lurking Parasite"/>
    <m/>
    <m/>
    <m/>
    <n v="1"/>
    <m/>
    <m/>
    <n v="3"/>
    <m/>
    <x v="7"/>
    <x v="5"/>
    <m/>
    <x v="1"/>
    <s v="Uncommon"/>
    <s v="Attach to Enemy Crew: Viral Sabotage 200 (Deal 200 damage to assigned ship when this crew member is Engaged)"/>
    <m/>
    <m/>
  </r>
  <r>
    <n v="225"/>
    <s v="STRATEGY"/>
    <s v="Neuroleech"/>
    <m/>
    <m/>
    <m/>
    <n v="2"/>
    <m/>
    <m/>
    <n v="3"/>
    <m/>
    <x v="7"/>
    <x v="5"/>
    <m/>
    <x v="1"/>
    <s v="Uncommon"/>
    <s v="Attach to Enemy Crew: Parasitic Disruption (When this crew member is Engaged, card owner may pick one negative affect)_x000a_- Disable assigned ship shield until the next End Phase_x000a_- Deal 100 to assigned ships hull"/>
    <m/>
    <m/>
  </r>
  <r>
    <n v="226"/>
    <s v="STRATEGY"/>
    <s v="Portal Jammer"/>
    <m/>
    <m/>
    <n v="2"/>
    <m/>
    <m/>
    <m/>
    <n v="3"/>
    <m/>
    <x v="2"/>
    <x v="5"/>
    <m/>
    <x v="1"/>
    <s v="Rare"/>
    <s v="Attach to Ship: Your crew can't be the target of enemy cards on this ship"/>
    <m/>
    <m/>
  </r>
  <r>
    <n v="227"/>
    <s v="STRATEGY"/>
    <s v="Teleport Dampener"/>
    <m/>
    <m/>
    <n v="1"/>
    <m/>
    <m/>
    <m/>
    <n v="1"/>
    <m/>
    <x v="3"/>
    <x v="5"/>
    <m/>
    <x v="1"/>
    <s v="Uncommon"/>
    <s v="Cancel target card targetting your crew"/>
    <m/>
    <m/>
  </r>
  <r>
    <n v="228"/>
    <s v="STRATEGY"/>
    <s v="Cpt Clawrends Denial"/>
    <m/>
    <m/>
    <m/>
    <m/>
    <m/>
    <n v="1"/>
    <n v="2"/>
    <m/>
    <x v="3"/>
    <x v="5"/>
    <m/>
    <x v="1"/>
    <s v="Rare"/>
    <s v="Cancel target card, Target ship has Mutiny 1 until the next End Phase"/>
    <s v="His giant claws, already imposing, became symbols of fear throughout the galaxy."/>
    <m/>
  </r>
  <r>
    <n v="229"/>
    <s v="STRATEGY"/>
    <s v="Techbane Crusher"/>
    <m/>
    <m/>
    <m/>
    <n v="2"/>
    <m/>
    <m/>
    <n v="2"/>
    <m/>
    <x v="1"/>
    <x v="5"/>
    <m/>
    <x v="1"/>
    <s v="Uncommon"/>
    <s v="Send target Ship Upgrade to the Junkyard, Engage target enemy crew"/>
    <m/>
    <m/>
  </r>
  <r>
    <n v="230"/>
    <s v="CREW"/>
    <s v="Cpt. P. Clawrend"/>
    <n v="1"/>
    <m/>
    <m/>
    <m/>
    <m/>
    <n v="2"/>
    <n v="3"/>
    <m/>
    <x v="5"/>
    <x v="4"/>
    <m/>
    <x v="4"/>
    <s v="Rare"/>
    <s v="Assigned ship has Mutiny 2_x000a_Engage: Target enemy ship sacrifices 1 crew"/>
    <s v="The tale of Captain Pincerus Clawrend's rise to infamy often included stories of him orchestrating mutinies on enemy ships."/>
    <m/>
  </r>
  <r>
    <n v="231"/>
    <s v="STRATEGY"/>
    <s v="Pincerus Personal Guards"/>
    <m/>
    <m/>
    <m/>
    <m/>
    <m/>
    <n v="1"/>
    <n v="2"/>
    <m/>
    <x v="4"/>
    <x v="5"/>
    <m/>
    <x v="1"/>
    <s v="Rare"/>
    <s v="Target ship has Mutiny 1"/>
    <s v="While many feared and loathed Captain Pincerus Clawrend, others admired his cunning tactics and unwavering commitment to victory."/>
    <m/>
  </r>
  <r>
    <n v="232"/>
    <s v="STRATEGY"/>
    <s v="Gateway Lockdown System"/>
    <m/>
    <m/>
    <n v="2"/>
    <m/>
    <m/>
    <m/>
    <n v="2"/>
    <m/>
    <x v="2"/>
    <x v="5"/>
    <m/>
    <x v="1"/>
    <s v="Uncommon"/>
    <s v="Attach to Ship: This ship has Resistance 0"/>
    <m/>
    <m/>
  </r>
  <r>
    <n v="233"/>
    <s v="STRATEGY"/>
    <s v="Engorged Injection"/>
    <m/>
    <m/>
    <m/>
    <n v="1"/>
    <m/>
    <m/>
    <n v="2"/>
    <m/>
    <x v="7"/>
    <x v="5"/>
    <m/>
    <x v="1"/>
    <s v="Uncommon"/>
    <s v="Attach to Crew: This crew member has Resistance 1"/>
    <m/>
    <m/>
  </r>
  <r>
    <n v="234"/>
    <s v="STRATEGY"/>
    <s v="Shield Gauntlets"/>
    <m/>
    <m/>
    <m/>
    <n v="1"/>
    <m/>
    <m/>
    <n v="2"/>
    <m/>
    <x v="7"/>
    <x v="5"/>
    <m/>
    <x v="1"/>
    <s v="Uncommon"/>
    <s v="Attach to Crew: This crew member has Resistance 1"/>
    <m/>
    <m/>
  </r>
  <r>
    <n v="235"/>
    <s v="STRATEGY"/>
    <s v="Systems Down!"/>
    <m/>
    <m/>
    <n v="1"/>
    <m/>
    <m/>
    <m/>
    <n v="2"/>
    <m/>
    <x v="1"/>
    <x v="5"/>
    <m/>
    <x v="1"/>
    <s v="Common"/>
    <s v="Target ships shields are depleted until next End Phase"/>
    <m/>
    <m/>
  </r>
  <r>
    <n v="236"/>
    <s v="CREW"/>
    <s v="Recovery Shells"/>
    <n v="1"/>
    <m/>
    <m/>
    <m/>
    <m/>
    <m/>
    <m/>
    <m/>
    <x v="0"/>
    <x v="2"/>
    <m/>
    <x v="4"/>
    <s v="Uncommon"/>
    <s v="Engage, Sacrifice another crew: +3 Medic"/>
    <m/>
    <m/>
  </r>
  <r>
    <n v="237"/>
    <s v="STRATEGY"/>
    <s v="Crustal Nexus Shard"/>
    <m/>
    <m/>
    <m/>
    <m/>
    <m/>
    <m/>
    <n v="7"/>
    <m/>
    <x v="2"/>
    <x v="5"/>
    <m/>
    <x v="1"/>
    <s v="Ultra Rare"/>
    <s v="Ancient_x000a_At the start of your Disengage Phase assigned ship takes 100 hull damage._x000a_Each time you Engage an enemy crew during your turn you may choose one of the following:_x000a_- Draw a card_x000a_- +1 to any Department_x000a_- deal 100 damage to Engaged enemy crews ship_x000a_"/>
    <s v="As a symbol of Krileon prowess and a testament to their mastery of celestial energies, the Crustal Nexus Shard stands as a coveted relic, sought after by captains aspiring to leave an indelible mark on the annals of spacefaring history."/>
    <m/>
  </r>
  <r>
    <n v="238"/>
    <s v="STRATEGY"/>
    <s v="Astral Chronometer"/>
    <m/>
    <m/>
    <m/>
    <m/>
    <m/>
    <m/>
    <n v="7"/>
    <m/>
    <x v="2"/>
    <x v="5"/>
    <m/>
    <x v="1"/>
    <s v="Ultra Rare"/>
    <s v="Ancient_x000a_Place 3 Sol counters on Astral Chronometer._x000a_At the start of your Disengage Phase remove a Sol Counter. If Astral Chronometer has 0 Sol counters then gain another turn after this one. After your second turn place 3 Sol counters on Astral Chronometer."/>
    <s v="The Astral Chronometer, with its timeless design and intricate functionality, serves as a reminder of humanity's enduring fascination with the cosmos and the pursuit of knowledge that transcends the boundaries of time itself."/>
    <m/>
  </r>
  <r>
    <n v="239"/>
    <s v="CREW"/>
    <s v="Cpt. K. Landry"/>
    <n v="1"/>
    <n v="2"/>
    <m/>
    <m/>
    <m/>
    <m/>
    <n v="2"/>
    <m/>
    <x v="5"/>
    <x v="0"/>
    <m/>
    <x v="0"/>
    <s v="Rare"/>
    <s v="Engage: Put target enemy non crew card fifth from the top of their Strategy Deck_x000a_Engage: Return target Event or Tactic card from your Junkyard to your hand."/>
    <s v="During the Sol war Captain Kerry Landry was at the front lines using all forms of tactics to stop enemy ships as best she could."/>
    <m/>
  </r>
  <r>
    <n v="240"/>
    <s v="CREW"/>
    <s v="Cpt. E. Carter"/>
    <n v="1"/>
    <m/>
    <m/>
    <m/>
    <n v="2"/>
    <m/>
    <n v="2"/>
    <m/>
    <x v="5"/>
    <x v="1"/>
    <m/>
    <x v="0"/>
    <s v="Rare"/>
    <s v="Engage: +2 Handling_x000a_Engage: Each of your fighter ships have Evasion 1 until the start of your next turn"/>
    <s v="Her fighter ships, inspired by her keen sense of evasion, are equipped with advanced thrusters, responsive controls, and stealth technology that make them extraordinarily difficult to target."/>
    <m/>
  </r>
  <r>
    <n v="241"/>
    <s v="CREW"/>
    <s v="Cpt. E. Carter, Tactical Leader "/>
    <n v="1"/>
    <m/>
    <m/>
    <m/>
    <n v="2"/>
    <m/>
    <n v="3"/>
    <m/>
    <x v="5"/>
    <x v="1"/>
    <m/>
    <x v="0"/>
    <s v="Rare"/>
    <s v="Engage: 2 of your fighter ships deal 100 extra damage and have Evasion 1 until the start of your next turn_x000a_Engage: Assigned ship has Evasion 1 until the start of your next turn"/>
    <s v="Emily possesses an innate intuition for anticipating enemy movements, allowing her to execute nimble and unpredictable maneuvers."/>
    <m/>
  </r>
  <r>
    <n v="242"/>
    <s v="CREW"/>
    <s v="Cpt. N. Miller, The Transformed"/>
    <n v="1"/>
    <n v="1"/>
    <m/>
    <m/>
    <n v="1"/>
    <m/>
    <n v="2"/>
    <m/>
    <x v="5"/>
    <x v="18"/>
    <m/>
    <x v="3"/>
    <s v="Rare"/>
    <s v="Engage: Handling or Research + 1_x000a_Engage and deal 100 damage to each of your ships: Each of your ships deal 100 extra damage for each Event card played this turn until the next End Phase"/>
    <s v="Captain Nathan Miller, a daring and unconventional leader, has carved a niche for himself in the realm of interstellar warfare through his unorthodox approach to science-based attacks. "/>
    <m/>
  </r>
  <r>
    <n v="243"/>
    <s v="CREW"/>
    <s v="Cpt. N. Miller, Reckless Alchemist"/>
    <n v="1"/>
    <n v="2"/>
    <m/>
    <m/>
    <m/>
    <m/>
    <n v="3"/>
    <m/>
    <x v="5"/>
    <x v="0"/>
    <m/>
    <x v="0"/>
    <s v="Rare"/>
    <s v="Each time you play a non copied Event card you may deal 200 damage to assigned ship. If you do, copy target Event card"/>
    <s v="He was celebrated for his willingness to push the boundaries of scientific experimentation, even if it means subjecting his own ships to collateral damage in the pursuit of victory."/>
    <m/>
  </r>
  <r>
    <n v="244"/>
    <s v="CREW"/>
    <s v="Cpt. M. Steele, Swarm Shepherd"/>
    <n v="1"/>
    <m/>
    <m/>
    <m/>
    <m/>
    <n v="2"/>
    <n v="3"/>
    <m/>
    <x v="5"/>
    <x v="4"/>
    <m/>
    <x v="0"/>
    <s v="Rare"/>
    <s v="When Cpt. M. Steele is assigned to a ship create 3 Swarm ships._x000a_All Swarm ships deal 100 extra damage"/>
    <s v="Steele's brilliance on the battlefield has earned him a reputation as a captain who can turn a seemingly chaotic swarm into a highly disciplined and devastating force."/>
    <m/>
  </r>
  <r>
    <n v="245"/>
    <s v="STRATEGY"/>
    <s v="Tactical Infestation"/>
    <m/>
    <m/>
    <m/>
    <m/>
    <m/>
    <n v="1"/>
    <n v="1"/>
    <m/>
    <x v="3"/>
    <x v="5"/>
    <m/>
    <x v="1"/>
    <s v="Uncommon"/>
    <s v="Create 3 Swarm ships"/>
    <m/>
    <m/>
  </r>
  <r>
    <n v="246"/>
    <s v="STRATEGY"/>
    <s v="Swarm Ascendance"/>
    <m/>
    <m/>
    <m/>
    <m/>
    <m/>
    <n v="2"/>
    <n v="3"/>
    <m/>
    <x v="4"/>
    <x v="5"/>
    <m/>
    <x v="1"/>
    <s v="Uncommon"/>
    <s v="At the start of your Disengage Phase, Create 1 Swarm ship"/>
    <s v="From chaos, order emerges. Witness the birth of a legion in the dance of a thousand wings."/>
    <m/>
  </r>
  <r>
    <n v="247"/>
    <s v="STRATEGY"/>
    <s v="Dismantle Bay"/>
    <m/>
    <m/>
    <m/>
    <m/>
    <m/>
    <n v="1"/>
    <n v="2"/>
    <m/>
    <x v="2"/>
    <x v="5"/>
    <m/>
    <x v="1"/>
    <s v="Uncommon"/>
    <s v="Sacrifice 1 Swarm ship you control, if you do get + 1 to any department"/>
    <m/>
    <m/>
  </r>
  <r>
    <n v="248"/>
    <s v="STRATEGY"/>
    <s v="Hive Production"/>
    <m/>
    <m/>
    <m/>
    <m/>
    <m/>
    <n v="1"/>
    <n v="1"/>
    <m/>
    <x v="1"/>
    <x v="5"/>
    <m/>
    <x v="1"/>
    <s v="Uncommon"/>
    <s v="Create 3 Swarm ships"/>
    <m/>
    <m/>
  </r>
  <r>
    <n v="249"/>
    <s v="STRATEGY"/>
    <s v="Quantum Horde Eruption"/>
    <m/>
    <m/>
    <m/>
    <m/>
    <m/>
    <n v="2"/>
    <n v="2"/>
    <m/>
    <x v="1"/>
    <x v="5"/>
    <m/>
    <x v="1"/>
    <s v="Common"/>
    <s v="All Swarm ships you control deal 100 extra damage until the end of your turn"/>
    <s v="Within the smallest particles lies the power to engulf the cosmos. Behold, the eruption of a quantum storm"/>
    <m/>
  </r>
  <r>
    <n v="250"/>
    <s v="STRATEGY"/>
    <s v="Biomechanical Nexus"/>
    <m/>
    <m/>
    <m/>
    <m/>
    <m/>
    <n v="2"/>
    <n v="3"/>
    <m/>
    <x v="2"/>
    <x v="5"/>
    <m/>
    <x v="1"/>
    <s v="Rare"/>
    <s v="Each time you create a non copied Swarm ship, create a copied Swarm ship"/>
    <s v="Organic tendrils extend from the core, intertwining with advanced cybernetic interfaces."/>
    <m/>
  </r>
  <r>
    <n v="251"/>
    <s v="STRATEGY"/>
    <s v="Hive Annihilation Protocol"/>
    <m/>
    <m/>
    <m/>
    <m/>
    <m/>
    <n v="1"/>
    <n v="2"/>
    <m/>
    <x v="1"/>
    <x v="5"/>
    <m/>
    <x v="1"/>
    <s v="Uncommon"/>
    <s v="Sacrifice 5 Swarm ships pick one of the following:_x000a_Deal 500 hull damage to target Destroyer_x000a_Destroy target Frigate_x000a_Destroy 3 target Fighter ships"/>
    <m/>
    <m/>
  </r>
  <r>
    <n v="252"/>
    <s v="STRATEGY"/>
    <s v="From destruction comes, the Swarm"/>
    <m/>
    <m/>
    <m/>
    <m/>
    <m/>
    <n v="1"/>
    <n v="3"/>
    <m/>
    <x v="4"/>
    <x v="5"/>
    <m/>
    <x v="1"/>
    <s v="Uncommon"/>
    <s v="Whenever you destroy an enemy ship, create 1 Swarm ship"/>
    <m/>
    <m/>
  </r>
  <r>
    <n v="253"/>
    <s v="STRATEGY"/>
    <s v="Release the Stellar Kraken"/>
    <m/>
    <m/>
    <m/>
    <m/>
    <m/>
    <m/>
    <n v="9"/>
    <m/>
    <x v="1"/>
    <x v="5"/>
    <m/>
    <x v="1"/>
    <s v="Rare"/>
    <s v="Create a Stellar Kraken with 1000 health and can engage to deal 500 damage."/>
    <s v="Legend has it that the creature's movements are guided by the cosmic currents themselves."/>
    <m/>
  </r>
  <r>
    <n v="254"/>
    <s v="STRATEGY"/>
    <s v="The ship is ours!"/>
    <m/>
    <m/>
    <m/>
    <m/>
    <m/>
    <m/>
    <n v="5"/>
    <m/>
    <x v="4"/>
    <x v="5"/>
    <m/>
    <x v="1"/>
    <s v="Rare"/>
    <s v="If a player controls all crew slots of a ship then they control the ship. If a player doesn't control any ships then they lose the game"/>
    <m/>
    <m/>
  </r>
  <r>
    <n v="255"/>
    <s v="STRATEGY"/>
    <s v="Painful Purge Serum"/>
    <m/>
    <m/>
    <m/>
    <n v="2"/>
    <m/>
    <m/>
    <s v="X"/>
    <b v="1"/>
    <x v="3"/>
    <x v="5"/>
    <m/>
    <x v="1"/>
    <s v="Common"/>
    <s v="Engage X enemy Crew Members assigned to target ship"/>
    <m/>
    <m/>
  </r>
  <r>
    <n v="256"/>
    <s v="STRATEGY"/>
    <s v="Dreadful Diagnosis"/>
    <m/>
    <m/>
    <m/>
    <n v="1"/>
    <m/>
    <m/>
    <n v="2"/>
    <m/>
    <x v="4"/>
    <x v="5"/>
    <m/>
    <x v="1"/>
    <s v="Uncommon"/>
    <s v="Engage target enemy Crew Member at the start of your Strategy Phase"/>
    <m/>
    <m/>
  </r>
  <r>
    <n v="257"/>
    <s v="STRATEGY"/>
    <s v="Echoes of Emptiness"/>
    <m/>
    <m/>
    <m/>
    <m/>
    <m/>
    <m/>
    <n v="7"/>
    <m/>
    <x v="1"/>
    <x v="5"/>
    <m/>
    <x v="1"/>
    <s v="Rare"/>
    <s v="Send all crew members assigned to ships to their owners Stasis. Each player may return two tier 1 crew cards from stasis to a ship they control."/>
    <s v="As the anomaly emerges, dissonant energy sweeps through the ships, disrupting crew life force connections. The resonance disorients crew members, severing their psychic links with vessels. The sudden emptiness echoes through the now crewless ships, leaving them adrift and vulnerable."/>
    <m/>
  </r>
  <r>
    <n v="258"/>
    <s v="STRATEGY"/>
    <s v="Quantum Reset Protocol"/>
    <m/>
    <m/>
    <m/>
    <m/>
    <m/>
    <m/>
    <n v="4"/>
    <m/>
    <x v="1"/>
    <x v="5"/>
    <m/>
    <x v="1"/>
    <s v="Uncommon"/>
    <s v="Send all ship upgrades attached to ships to their owners junkyard."/>
    <m/>
    <m/>
  </r>
  <r>
    <n v="259"/>
    <s v="STRATEGY"/>
    <s v="Cosmic Skill Elevation"/>
    <m/>
    <m/>
    <m/>
    <m/>
    <m/>
    <m/>
    <n v="4"/>
    <m/>
    <x v="1"/>
    <x v="5"/>
    <m/>
    <x v="1"/>
    <s v="Rare"/>
    <s v="Upgrade all crew cards by 1 tier up to the max of tier 3. The original crew cards are sent to stasis. All players do this by searching their crew decks. These all enter Disengaged. Then each player shuffles their crew deck."/>
    <m/>
    <m/>
  </r>
  <r>
    <n v="260"/>
    <s v="STRATEGY"/>
    <s v="Ultimate Crew Promotion"/>
    <m/>
    <m/>
    <m/>
    <m/>
    <m/>
    <m/>
    <n v="7"/>
    <m/>
    <x v="1"/>
    <x v="5"/>
    <m/>
    <x v="1"/>
    <s v="Rare"/>
    <s v="Upgrade all crew on target ship by 1 tier up to max tier 3. Do this by searching your crew deck for the upgrade tier. Then shuffle your crew deck. The original crew cards are sent to stasis. "/>
    <m/>
    <m/>
  </r>
  <r>
    <n v="261"/>
    <s v="STRATEGY"/>
    <s v="Promotion Pursuit"/>
    <m/>
    <m/>
    <m/>
    <m/>
    <m/>
    <m/>
    <n v="2"/>
    <m/>
    <x v="9"/>
    <x v="5"/>
    <m/>
    <x v="1"/>
    <s v="Common"/>
    <s v="Mission: Deal damage to enemy ship_x000a_Reward: Crew Promotion 1"/>
    <m/>
    <m/>
  </r>
  <r>
    <n v="262"/>
    <s v="STRATEGY"/>
    <s v="Ace Piloting Challenge"/>
    <m/>
    <m/>
    <m/>
    <m/>
    <n v="1"/>
    <m/>
    <n v="1"/>
    <m/>
    <x v="9"/>
    <x v="5"/>
    <m/>
    <x v="1"/>
    <s v="Common"/>
    <s v="Mission: Evade an attack_x000a_Reward: Crew Promotion 1"/>
    <m/>
    <m/>
  </r>
  <r>
    <n v="263"/>
    <s v="STRATEGY"/>
    <s v="Swarm Commander Promotion"/>
    <m/>
    <m/>
    <m/>
    <m/>
    <m/>
    <n v="1"/>
    <n v="1"/>
    <m/>
    <x v="9"/>
    <x v="5"/>
    <m/>
    <x v="1"/>
    <s v="Common"/>
    <s v="Mission: Create a Swarm ship_x000a_Reward: Crew Promotion 1"/>
    <m/>
    <m/>
  </r>
  <r>
    <n v="264"/>
    <s v="STRATEGY"/>
    <s v="Savior's Valor"/>
    <m/>
    <m/>
    <m/>
    <n v="1"/>
    <m/>
    <m/>
    <n v="1"/>
    <m/>
    <x v="9"/>
    <x v="5"/>
    <m/>
    <x v="1"/>
    <s v="Common"/>
    <s v="Mission: Revive 1_x000a_Reward: Crew Promotion 1 (this can't be used on the newly revived crew member)"/>
    <m/>
    <m/>
  </r>
  <r>
    <n v="265"/>
    <s v="STRATEGY"/>
    <s v="Engineering Mastery"/>
    <m/>
    <m/>
    <n v="1"/>
    <m/>
    <m/>
    <m/>
    <n v="1"/>
    <m/>
    <x v="9"/>
    <x v="5"/>
    <m/>
    <x v="1"/>
    <s v="Common"/>
    <s v="Mission: Repair a ships hull/shield_x000a_Reward: Crew Promotion 1"/>
    <m/>
    <m/>
  </r>
  <r>
    <n v="266"/>
    <s v="STRATEGY"/>
    <s v="Promotion Through Knowledge"/>
    <m/>
    <n v="1"/>
    <m/>
    <m/>
    <m/>
    <m/>
    <n v="1"/>
    <m/>
    <x v="9"/>
    <x v="5"/>
    <m/>
    <x v="1"/>
    <s v="Common"/>
    <s v="Mission: Study 1 or more_x000a_Reward: Crew Promotion 1"/>
    <m/>
    <m/>
  </r>
  <r>
    <n v="267"/>
    <s v="STRATEGY"/>
    <s v="Enlightened Study"/>
    <m/>
    <n v="1"/>
    <m/>
    <m/>
    <m/>
    <m/>
    <n v="1"/>
    <m/>
    <x v="1"/>
    <x v="5"/>
    <m/>
    <x v="1"/>
    <s v="Common"/>
    <s v="Study 1"/>
    <m/>
    <m/>
  </r>
  <r>
    <n v="268"/>
    <s v="STRATEGY"/>
    <s v="Rigorous Reading"/>
    <m/>
    <n v="1"/>
    <m/>
    <m/>
    <m/>
    <m/>
    <n v="2"/>
    <m/>
    <x v="1"/>
    <x v="5"/>
    <m/>
    <x v="1"/>
    <s v="Common"/>
    <s v="Study 2"/>
    <m/>
    <m/>
  </r>
  <r>
    <n v="269"/>
    <s v="STRATEGY"/>
    <s v="Mindful Research"/>
    <m/>
    <n v="1"/>
    <m/>
    <m/>
    <m/>
    <m/>
    <n v="3"/>
    <m/>
    <x v="4"/>
    <x v="5"/>
    <m/>
    <x v="1"/>
    <s v="Uncommon"/>
    <s v="At the start of your Disengage Phase Study 1"/>
    <m/>
    <m/>
  </r>
  <r>
    <n v="270"/>
    <s v="STRATEGY"/>
    <s v="Not Today"/>
    <m/>
    <m/>
    <m/>
    <m/>
    <n v="1"/>
    <m/>
    <n v="2"/>
    <m/>
    <x v="9"/>
    <x v="5"/>
    <m/>
    <x v="1"/>
    <s v="Common"/>
    <s v="Mission: Evade all attacks in one Battle Phase_x000a_Reward: Crew Promotion 3"/>
    <m/>
    <m/>
  </r>
  <r>
    <n v="271"/>
    <s v="STRATEGY"/>
    <s v="Bring it on!"/>
    <m/>
    <m/>
    <m/>
    <m/>
    <n v="1"/>
    <m/>
    <n v="1"/>
    <m/>
    <x v="9"/>
    <x v="5"/>
    <m/>
    <x v="1"/>
    <s v="Common"/>
    <s v="Mission: Deal damage to an enemy ship with a Fighter ship_x000a_Reward: Crew Promotion 1"/>
    <m/>
    <m/>
  </r>
  <r>
    <n v="272"/>
    <s v="STRATEGY"/>
    <s v="Reconstruction Promotions"/>
    <m/>
    <m/>
    <m/>
    <m/>
    <n v="1"/>
    <m/>
    <n v="2"/>
    <m/>
    <x v="9"/>
    <x v="5"/>
    <m/>
    <x v="1"/>
    <s v="Common"/>
    <s v="Mission: Repair ships hull/shield back to full_x000a_Reward: Crew Promotion 3"/>
    <m/>
    <m/>
  </r>
  <r>
    <n v="273"/>
    <s v="STRATEGY"/>
    <s v="Celestial Expedition"/>
    <m/>
    <n v="2"/>
    <m/>
    <m/>
    <m/>
    <m/>
    <n v="2"/>
    <m/>
    <x v="9"/>
    <x v="5"/>
    <m/>
    <x v="1"/>
    <s v="Uncommon"/>
    <s v="Mission: Draw two or more cards during your turn_x000a_Reward: Create a 300 Cosmic Creature with Cosmic Energy"/>
    <m/>
    <m/>
  </r>
  <r>
    <n v="274"/>
    <s v="STRATEGY"/>
    <s v="Exploration Spawns"/>
    <m/>
    <n v="1"/>
    <m/>
    <m/>
    <m/>
    <m/>
    <n v="1"/>
    <m/>
    <x v="9"/>
    <x v="5"/>
    <m/>
    <x v="1"/>
    <s v="Uncommon"/>
    <s v="Mission: Play an event card_x000a_Reward: Create 2 100 Cosmic Creature with Cosmic Energy"/>
    <m/>
    <m/>
  </r>
  <r>
    <n v="275"/>
    <s v="STRATEGY"/>
    <s v="Lifeform Emergence"/>
    <m/>
    <n v="2"/>
    <m/>
    <m/>
    <m/>
    <m/>
    <n v="3"/>
    <m/>
    <x v="10"/>
    <x v="5"/>
    <m/>
    <x v="1"/>
    <s v="Uncommon"/>
    <s v="Mission 3: Play 5 event/on going event/tactic cards. At the end of your end phase add a time counter. If this has 3 time counters then you failed the mission_x000a_Reward: Create a 500 Cosmic Creature with Cosmic Energy_x000a_Consequence: Target enemy player creates a 500 Cosmic Creature with Cosmic Energy"/>
    <m/>
    <m/>
  </r>
  <r>
    <n v="276"/>
    <s v="STRATEGY"/>
    <s v="Epic Discovery Pursuit"/>
    <m/>
    <m/>
    <m/>
    <m/>
    <m/>
    <m/>
    <n v="3"/>
    <m/>
    <x v="11"/>
    <x v="5"/>
    <m/>
    <x v="1"/>
    <s v="Uncommon"/>
    <s v="Mission: Play 10 Strategy Cards_x000a_Reward: Target ships crew each gain +1 additional neutral when engaged"/>
    <m/>
    <m/>
  </r>
  <r>
    <n v="277"/>
    <s v="STRATEGY"/>
    <s v="Frontier Expedition Race"/>
    <m/>
    <m/>
    <m/>
    <m/>
    <m/>
    <m/>
    <n v="3"/>
    <m/>
    <x v="11"/>
    <x v="5"/>
    <m/>
    <x v="1"/>
    <s v="Uncommon"/>
    <s v="Mission: Play 10 Strategy Cards_x000a_Reward: Draw 3 Strategy Cards"/>
    <m/>
    <m/>
  </r>
  <r>
    <n v="278"/>
    <s v="STRATEGY"/>
    <s v="Tech Triumph"/>
    <m/>
    <m/>
    <n v="2"/>
    <m/>
    <m/>
    <m/>
    <n v="3"/>
    <m/>
    <x v="10"/>
    <x v="5"/>
    <m/>
    <x v="1"/>
    <s v="Uncommon"/>
    <s v="Mission 3: Repair 500 hull damage. At the end of your end phase add a time counter. If this has 3 time counters then you failed the mission_x000a_Reward: Search your Strategy deck for a Ship Upgrade card and equip to a target ship. Then shuffle your Strategy Deck._x000a_Consequence: Target enemy player picks and destroys a Ship Upgrade you control."/>
    <m/>
    <m/>
  </r>
  <r>
    <n v="279"/>
    <s v="STRATEGY"/>
    <s v="Stasis Rescue Challenge"/>
    <m/>
    <m/>
    <m/>
    <m/>
    <m/>
    <m/>
    <n v="3"/>
    <m/>
    <x v="11"/>
    <x v="5"/>
    <m/>
    <x v="1"/>
    <s v="Common"/>
    <s v="Mission: Play 10 Strategy Cards_x000a_Reward: Return target crew card from stasis and attach to a ship you control"/>
    <m/>
    <m/>
  </r>
  <r>
    <n v="280"/>
    <s v="STRATEGY"/>
    <s v="Pioneer's Triumph"/>
    <m/>
    <m/>
    <m/>
    <m/>
    <m/>
    <m/>
    <n v="2"/>
    <m/>
    <x v="11"/>
    <x v="5"/>
    <m/>
    <x v="1"/>
    <s v="Common"/>
    <s v="Mission: Play 10 Strategy Cards_x000a_Reward: Increase department dice by 5"/>
    <m/>
    <m/>
  </r>
  <r>
    <n v="281"/>
    <s v="STRATEGY"/>
    <s v="Loadout Enhancement"/>
    <m/>
    <m/>
    <m/>
    <n v="1"/>
    <m/>
    <m/>
    <n v="2"/>
    <m/>
    <x v="10"/>
    <x v="5"/>
    <m/>
    <x v="1"/>
    <s v="Uncommon"/>
    <s v="Mission 3: Attach two crew attachments to the same crew during the same turn_x000a_Reward: Search your Crew Deck for any Tier 1/2/3 Crew card and attach to a ship you control_x000a_Consequence: Target enemy player picks a crew you must sacrifice assigned on a ship you control"/>
    <m/>
    <m/>
  </r>
  <r>
    <n v="282"/>
    <s v="STRATEGY"/>
    <s v="First Strike Mission"/>
    <m/>
    <m/>
    <m/>
    <m/>
    <m/>
    <m/>
    <n v="4"/>
    <m/>
    <x v="11"/>
    <x v="5"/>
    <m/>
    <x v="1"/>
    <s v="Uncommon"/>
    <s v="Mission: Deal 500 Hull damage to enemy ship/s_x000a_Reward: Deal an extra 250 damage to target enemy ship"/>
    <m/>
    <m/>
  </r>
  <r>
    <n v="283"/>
    <s v="STRATEGY"/>
    <s v="Striker's Enhancement Contract"/>
    <m/>
    <m/>
    <n v="1"/>
    <m/>
    <m/>
    <m/>
    <n v="1"/>
    <m/>
    <x v="9"/>
    <x v="5"/>
    <m/>
    <x v="1"/>
    <s v="Common"/>
    <s v="Mission: Deal 200 Shield/Hull damage to enemy ship/s using a ship with a Ship Upgrade attached._x000a_Reward: Search your Strategy deck for a Ship Upgrade costing 3 or less and put it in your hand. Then shuffle your Strategy Deck"/>
    <m/>
    <m/>
  </r>
  <r>
    <n v="284"/>
    <s v="STRATEGY"/>
    <s v="Drill Formation"/>
    <m/>
    <m/>
    <m/>
    <m/>
    <n v="1"/>
    <m/>
    <n v="1"/>
    <m/>
    <x v="9"/>
    <x v="5"/>
    <m/>
    <x v="1"/>
    <s v="Common"/>
    <s v="Mission: Formation 2_x000a_Reward: Draw a card"/>
    <m/>
    <m/>
  </r>
  <r>
    <n v="285"/>
    <s v="STRATEGY"/>
    <s v="Turtle Formation"/>
    <m/>
    <m/>
    <m/>
    <m/>
    <n v="1"/>
    <m/>
    <n v="1"/>
    <m/>
    <x v="9"/>
    <x v="5"/>
    <m/>
    <x v="1"/>
    <s v="Common"/>
    <s v="Mission: Formation 2_x000a_Reward: Increase target Figther ship max shield by 200"/>
    <m/>
    <m/>
  </r>
  <r>
    <n v="286"/>
    <s v="STRATEGY"/>
    <s v="Squadron Unity"/>
    <m/>
    <m/>
    <m/>
    <m/>
    <n v="1"/>
    <m/>
    <n v="2"/>
    <m/>
    <x v="9"/>
    <x v="5"/>
    <m/>
    <x v="1"/>
    <s v="Uncommon"/>
    <s v="Mission: Formation 3_x000a_Reward: Increase 3 target Fighter ships max shield by 200"/>
    <m/>
    <m/>
  </r>
  <r>
    <n v="287"/>
    <s v="STRATEGY"/>
    <s v="Coordinated Assault"/>
    <m/>
    <m/>
    <m/>
    <m/>
    <n v="2"/>
    <m/>
    <n v="3"/>
    <m/>
    <x v="4"/>
    <x v="5"/>
    <m/>
    <x v="1"/>
    <s v="Uncommon"/>
    <s v="At the end of your End Phase if you did Formation 3 or more this turn then add 100 damage and 100 Max Shield to target Fighter ship."/>
    <m/>
    <m/>
  </r>
  <r>
    <n v="288"/>
    <s v="CREW"/>
    <s v="Lt. Walsh"/>
    <n v="1"/>
    <m/>
    <m/>
    <m/>
    <n v="1"/>
    <m/>
    <n v="2"/>
    <m/>
    <x v="6"/>
    <x v="1"/>
    <m/>
    <x v="0"/>
    <s v="Rare"/>
    <s v="Engage: If you did Formation 2 or more this turn then Disengage 1 target crew in assigned Fighter ship, and Disengage 1 target crew assigned to a different Fighter ship"/>
    <m/>
    <m/>
  </r>
  <r>
    <n v="289"/>
    <s v="CREW"/>
    <s v="Lt. Chambers"/>
    <n v="1"/>
    <m/>
    <m/>
    <m/>
    <n v="1"/>
    <m/>
    <n v="2"/>
    <m/>
    <x v="6"/>
    <x v="1"/>
    <m/>
    <x v="0"/>
    <s v="Uncommon"/>
    <s v="Add the start of your Resource Allocation Phase, increment your Handling dice by 1"/>
    <m/>
    <m/>
  </r>
  <r>
    <n v="290"/>
    <s v="CREW"/>
    <s v="Lt. Clarke"/>
    <n v="1"/>
    <m/>
    <m/>
    <n v="1"/>
    <m/>
    <m/>
    <n v="2"/>
    <m/>
    <x v="6"/>
    <x v="2"/>
    <m/>
    <x v="0"/>
    <s v="Uncommon"/>
    <s v="Add the start of your Resource Allocation Phase, increment your Medic dice by 1"/>
    <m/>
    <m/>
  </r>
  <r>
    <n v="291"/>
    <s v="CREW"/>
    <s v="Lt. Patel"/>
    <n v="1"/>
    <m/>
    <n v="1"/>
    <m/>
    <m/>
    <m/>
    <n v="2"/>
    <m/>
    <x v="6"/>
    <x v="3"/>
    <m/>
    <x v="0"/>
    <s v="Uncommon"/>
    <s v="Add the start of your Resource Allocation Phase, increment your Engineer dice by 1"/>
    <m/>
    <m/>
  </r>
  <r>
    <n v="292"/>
    <s v="CREW"/>
    <s v="Lt. Thompson"/>
    <n v="1"/>
    <m/>
    <m/>
    <m/>
    <m/>
    <n v="1"/>
    <n v="2"/>
    <m/>
    <x v="6"/>
    <x v="4"/>
    <m/>
    <x v="0"/>
    <s v="Uncommon"/>
    <s v="Add the start of your Resource Allocation Phase, increment your Assault dice by 1"/>
    <m/>
    <m/>
  </r>
  <r>
    <n v="293"/>
    <s v="CREW"/>
    <s v="Lt. Mitchell"/>
    <n v="1"/>
    <n v="1"/>
    <m/>
    <m/>
    <m/>
    <m/>
    <n v="2"/>
    <m/>
    <x v="6"/>
    <x v="0"/>
    <m/>
    <x v="0"/>
    <s v="Uncommon"/>
    <s v="Add the start of your Resource Allocation Phase, increment your Research dice by 1"/>
    <m/>
    <m/>
  </r>
  <r>
    <n v="294"/>
    <s v="CREW"/>
    <s v="Lt. Hayes"/>
    <n v="1"/>
    <m/>
    <n v="1"/>
    <m/>
    <m/>
    <m/>
    <n v="2"/>
    <m/>
    <x v="6"/>
    <x v="3"/>
    <m/>
    <x v="0"/>
    <s v="Common"/>
    <s v="At the end of your turn, repair target ship by 100"/>
    <m/>
    <m/>
  </r>
  <r>
    <n v="295"/>
    <s v="CREW"/>
    <s v="Lt. Victor Stone, The Plaguebearer"/>
    <n v="1"/>
    <m/>
    <m/>
    <n v="2"/>
    <m/>
    <m/>
    <n v="2"/>
    <m/>
    <x v="6"/>
    <x v="2"/>
    <m/>
    <x v="0"/>
    <s v="Common"/>
    <s v="Each time you Viral Sabotage, deal an extra 100 to the same target ship"/>
    <m/>
    <m/>
  </r>
  <r>
    <n v="296"/>
    <s v="CREW"/>
    <s v="Lt. Drake Weaver, Swarm Strategist"/>
    <n v="1"/>
    <m/>
    <m/>
    <m/>
    <m/>
    <n v="2"/>
    <n v="2"/>
    <m/>
    <x v="6"/>
    <x v="4"/>
    <m/>
    <x v="0"/>
    <s v="Common"/>
    <s v="When you create 1 or more Swarm ship/s then create 1 extra. Only do this once during a turn."/>
    <m/>
    <m/>
  </r>
  <r>
    <n v="297"/>
    <s v="CREW"/>
    <s v="Lt. Lucas Wells, Starlight Sentinel"/>
    <n v="1"/>
    <n v="2"/>
    <m/>
    <m/>
    <m/>
    <m/>
    <n v="2"/>
    <m/>
    <x v="6"/>
    <x v="0"/>
    <m/>
    <x v="0"/>
    <s v="Uncommon"/>
    <s v="When you create a Cosmic Creature, give it an extra 100 Helath and damage. Only do once during a turn"/>
    <m/>
    <m/>
  </r>
  <r>
    <n v="298"/>
    <s v="STRATEGY"/>
    <s v="Shadow Veil"/>
    <m/>
    <n v="1"/>
    <m/>
    <m/>
    <m/>
    <m/>
    <n v="2"/>
    <m/>
    <x v="1"/>
    <x v="5"/>
    <m/>
    <x v="1"/>
    <s v="Uncommon"/>
    <s v="Study 1, then Target ship gains Cloak until the start of your next turn"/>
    <m/>
    <m/>
  </r>
  <r>
    <n v="299"/>
    <s v="STRATEGY"/>
    <s v="Ghost Formation"/>
    <m/>
    <m/>
    <m/>
    <m/>
    <m/>
    <m/>
    <n v="4"/>
    <m/>
    <x v="3"/>
    <x v="5"/>
    <m/>
    <x v="1"/>
    <s v="Rare"/>
    <s v="All ships you control gain Cloak until the start of your next turn"/>
    <m/>
    <m/>
  </r>
  <r>
    <n v="300"/>
    <s v="STRATEGY"/>
    <s v="Swift Strike Calibration"/>
    <m/>
    <m/>
    <m/>
    <m/>
    <n v="2"/>
    <m/>
    <s v="X"/>
    <b v="1"/>
    <x v="1"/>
    <x v="5"/>
    <m/>
    <x v="1"/>
    <s v="Common"/>
    <s v="Target X Fighter ships gain Velocity Precision until end of turn"/>
    <m/>
    <m/>
  </r>
  <r>
    <n v="301"/>
    <m/>
    <m/>
    <m/>
    <m/>
    <m/>
    <m/>
    <m/>
    <m/>
    <m/>
    <m/>
    <x v="12"/>
    <x v="5"/>
    <m/>
    <x v="1"/>
    <m/>
    <m/>
    <m/>
    <m/>
  </r>
  <r>
    <n v="302"/>
    <m/>
    <m/>
    <m/>
    <m/>
    <m/>
    <m/>
    <m/>
    <m/>
    <m/>
    <m/>
    <x v="12"/>
    <x v="5"/>
    <m/>
    <x v="1"/>
    <m/>
    <m/>
    <m/>
    <m/>
  </r>
  <r>
    <n v="303"/>
    <m/>
    <m/>
    <m/>
    <m/>
    <m/>
    <m/>
    <m/>
    <m/>
    <m/>
    <m/>
    <x v="12"/>
    <x v="5"/>
    <m/>
    <x v="1"/>
    <m/>
    <m/>
    <m/>
    <m/>
  </r>
  <r>
    <n v="304"/>
    <m/>
    <m/>
    <m/>
    <m/>
    <m/>
    <m/>
    <m/>
    <m/>
    <m/>
    <m/>
    <x v="12"/>
    <x v="5"/>
    <m/>
    <x v="1"/>
    <m/>
    <m/>
    <m/>
    <m/>
  </r>
  <r>
    <n v="305"/>
    <m/>
    <m/>
    <m/>
    <m/>
    <m/>
    <m/>
    <m/>
    <m/>
    <m/>
    <m/>
    <x v="12"/>
    <x v="5"/>
    <m/>
    <x v="1"/>
    <m/>
    <m/>
    <m/>
    <m/>
  </r>
  <r>
    <n v="306"/>
    <m/>
    <m/>
    <m/>
    <m/>
    <m/>
    <m/>
    <m/>
    <m/>
    <m/>
    <m/>
    <x v="12"/>
    <x v="5"/>
    <m/>
    <x v="1"/>
    <m/>
    <m/>
    <m/>
    <m/>
  </r>
  <r>
    <n v="307"/>
    <m/>
    <m/>
    <m/>
    <m/>
    <m/>
    <m/>
    <m/>
    <m/>
    <m/>
    <m/>
    <x v="12"/>
    <x v="5"/>
    <m/>
    <x v="1"/>
    <m/>
    <m/>
    <m/>
    <m/>
  </r>
  <r>
    <n v="308"/>
    <m/>
    <m/>
    <m/>
    <m/>
    <m/>
    <m/>
    <m/>
    <m/>
    <m/>
    <m/>
    <x v="12"/>
    <x v="5"/>
    <m/>
    <x v="1"/>
    <m/>
    <m/>
    <m/>
    <m/>
  </r>
  <r>
    <n v="309"/>
    <m/>
    <m/>
    <m/>
    <m/>
    <m/>
    <m/>
    <m/>
    <m/>
    <m/>
    <m/>
    <x v="12"/>
    <x v="5"/>
    <m/>
    <x v="1"/>
    <m/>
    <m/>
    <m/>
    <m/>
  </r>
  <r>
    <n v="310"/>
    <m/>
    <m/>
    <m/>
    <m/>
    <m/>
    <m/>
    <m/>
    <m/>
    <m/>
    <m/>
    <x v="12"/>
    <x v="5"/>
    <m/>
    <x v="1"/>
    <m/>
    <m/>
    <m/>
    <m/>
  </r>
  <r>
    <n v="311"/>
    <m/>
    <m/>
    <m/>
    <m/>
    <m/>
    <m/>
    <m/>
    <m/>
    <m/>
    <m/>
    <x v="12"/>
    <x v="5"/>
    <m/>
    <x v="1"/>
    <m/>
    <m/>
    <m/>
    <m/>
  </r>
  <r>
    <n v="312"/>
    <m/>
    <m/>
    <m/>
    <m/>
    <m/>
    <m/>
    <m/>
    <m/>
    <m/>
    <m/>
    <x v="12"/>
    <x v="5"/>
    <m/>
    <x v="1"/>
    <m/>
    <m/>
    <m/>
    <m/>
  </r>
  <r>
    <n v="313"/>
    <m/>
    <m/>
    <m/>
    <m/>
    <m/>
    <m/>
    <m/>
    <m/>
    <m/>
    <m/>
    <x v="12"/>
    <x v="5"/>
    <m/>
    <x v="1"/>
    <m/>
    <m/>
    <m/>
    <m/>
  </r>
  <r>
    <n v="314"/>
    <m/>
    <m/>
    <m/>
    <m/>
    <m/>
    <m/>
    <m/>
    <m/>
    <m/>
    <m/>
    <x v="12"/>
    <x v="5"/>
    <m/>
    <x v="1"/>
    <m/>
    <m/>
    <m/>
    <m/>
  </r>
  <r>
    <n v="315"/>
    <m/>
    <m/>
    <m/>
    <m/>
    <m/>
    <m/>
    <m/>
    <m/>
    <m/>
    <m/>
    <x v="12"/>
    <x v="5"/>
    <m/>
    <x v="1"/>
    <m/>
    <m/>
    <m/>
    <m/>
  </r>
  <r>
    <n v="316"/>
    <m/>
    <m/>
    <m/>
    <m/>
    <m/>
    <m/>
    <m/>
    <m/>
    <m/>
    <m/>
    <x v="12"/>
    <x v="5"/>
    <m/>
    <x v="1"/>
    <m/>
    <m/>
    <m/>
    <m/>
  </r>
  <r>
    <n v="317"/>
    <m/>
    <m/>
    <m/>
    <m/>
    <m/>
    <m/>
    <m/>
    <m/>
    <m/>
    <m/>
    <x v="12"/>
    <x v="5"/>
    <m/>
    <x v="1"/>
    <m/>
    <m/>
    <m/>
    <m/>
  </r>
  <r>
    <n v="318"/>
    <m/>
    <m/>
    <m/>
    <m/>
    <m/>
    <m/>
    <m/>
    <m/>
    <m/>
    <m/>
    <x v="12"/>
    <x v="5"/>
    <m/>
    <x v="1"/>
    <m/>
    <m/>
    <m/>
    <m/>
  </r>
  <r>
    <n v="319"/>
    <m/>
    <m/>
    <m/>
    <m/>
    <m/>
    <m/>
    <m/>
    <m/>
    <m/>
    <m/>
    <x v="12"/>
    <x v="5"/>
    <m/>
    <x v="1"/>
    <m/>
    <m/>
    <m/>
    <m/>
  </r>
  <r>
    <n v="320"/>
    <m/>
    <m/>
    <m/>
    <m/>
    <m/>
    <m/>
    <m/>
    <m/>
    <m/>
    <m/>
    <x v="12"/>
    <x v="5"/>
    <m/>
    <x v="1"/>
    <m/>
    <m/>
    <m/>
    <m/>
  </r>
  <r>
    <n v="321"/>
    <m/>
    <m/>
    <m/>
    <m/>
    <m/>
    <m/>
    <m/>
    <m/>
    <m/>
    <m/>
    <x v="12"/>
    <x v="5"/>
    <m/>
    <x v="1"/>
    <m/>
    <m/>
    <m/>
    <m/>
  </r>
  <r>
    <n v="322"/>
    <m/>
    <m/>
    <m/>
    <m/>
    <m/>
    <m/>
    <m/>
    <m/>
    <m/>
    <m/>
    <x v="12"/>
    <x v="5"/>
    <m/>
    <x v="1"/>
    <m/>
    <m/>
    <m/>
    <m/>
  </r>
  <r>
    <n v="323"/>
    <m/>
    <m/>
    <m/>
    <m/>
    <m/>
    <m/>
    <m/>
    <m/>
    <m/>
    <m/>
    <x v="12"/>
    <x v="5"/>
    <m/>
    <x v="1"/>
    <m/>
    <m/>
    <m/>
    <m/>
  </r>
  <r>
    <n v="324"/>
    <m/>
    <m/>
    <m/>
    <m/>
    <m/>
    <m/>
    <m/>
    <m/>
    <m/>
    <m/>
    <x v="12"/>
    <x v="5"/>
    <m/>
    <x v="1"/>
    <m/>
    <m/>
    <m/>
    <m/>
  </r>
  <r>
    <n v="325"/>
    <m/>
    <m/>
    <m/>
    <m/>
    <m/>
    <m/>
    <m/>
    <m/>
    <m/>
    <m/>
    <x v="12"/>
    <x v="5"/>
    <m/>
    <x v="1"/>
    <m/>
    <m/>
    <m/>
    <m/>
  </r>
  <r>
    <n v="326"/>
    <m/>
    <m/>
    <m/>
    <m/>
    <m/>
    <m/>
    <m/>
    <m/>
    <m/>
    <m/>
    <x v="12"/>
    <x v="5"/>
    <m/>
    <x v="1"/>
    <m/>
    <m/>
    <m/>
    <m/>
  </r>
  <r>
    <n v="327"/>
    <m/>
    <m/>
    <m/>
    <m/>
    <m/>
    <m/>
    <m/>
    <m/>
    <m/>
    <m/>
    <x v="12"/>
    <x v="5"/>
    <m/>
    <x v="1"/>
    <m/>
    <m/>
    <m/>
    <m/>
  </r>
  <r>
    <n v="328"/>
    <m/>
    <m/>
    <m/>
    <m/>
    <m/>
    <m/>
    <m/>
    <m/>
    <m/>
    <m/>
    <x v="12"/>
    <x v="5"/>
    <m/>
    <x v="1"/>
    <m/>
    <m/>
    <m/>
    <m/>
  </r>
  <r>
    <n v="329"/>
    <m/>
    <m/>
    <m/>
    <m/>
    <m/>
    <m/>
    <m/>
    <m/>
    <m/>
    <m/>
    <x v="12"/>
    <x v="5"/>
    <m/>
    <x v="1"/>
    <m/>
    <m/>
    <m/>
    <m/>
  </r>
  <r>
    <n v="330"/>
    <m/>
    <m/>
    <m/>
    <m/>
    <m/>
    <m/>
    <m/>
    <m/>
    <m/>
    <m/>
    <x v="12"/>
    <x v="5"/>
    <m/>
    <x v="1"/>
    <m/>
    <m/>
    <m/>
    <m/>
  </r>
  <r>
    <n v="331"/>
    <m/>
    <m/>
    <m/>
    <m/>
    <m/>
    <m/>
    <m/>
    <m/>
    <m/>
    <m/>
    <x v="12"/>
    <x v="5"/>
    <m/>
    <x v="1"/>
    <m/>
    <m/>
    <m/>
    <m/>
  </r>
  <r>
    <n v="332"/>
    <m/>
    <m/>
    <m/>
    <m/>
    <m/>
    <m/>
    <m/>
    <m/>
    <m/>
    <m/>
    <x v="12"/>
    <x v="5"/>
    <m/>
    <x v="1"/>
    <m/>
    <m/>
    <m/>
    <m/>
  </r>
  <r>
    <n v="333"/>
    <m/>
    <m/>
    <m/>
    <m/>
    <m/>
    <m/>
    <m/>
    <m/>
    <m/>
    <m/>
    <x v="12"/>
    <x v="5"/>
    <m/>
    <x v="1"/>
    <m/>
    <m/>
    <m/>
    <m/>
  </r>
  <r>
    <n v="334"/>
    <m/>
    <m/>
    <m/>
    <m/>
    <m/>
    <m/>
    <m/>
    <m/>
    <m/>
    <m/>
    <x v="12"/>
    <x v="5"/>
    <m/>
    <x v="1"/>
    <m/>
    <m/>
    <m/>
    <m/>
  </r>
  <r>
    <n v="335"/>
    <m/>
    <m/>
    <m/>
    <m/>
    <m/>
    <m/>
    <m/>
    <m/>
    <m/>
    <m/>
    <x v="12"/>
    <x v="5"/>
    <m/>
    <x v="1"/>
    <m/>
    <m/>
    <m/>
    <m/>
  </r>
  <r>
    <n v="336"/>
    <m/>
    <m/>
    <m/>
    <m/>
    <m/>
    <m/>
    <m/>
    <m/>
    <m/>
    <m/>
    <x v="12"/>
    <x v="5"/>
    <m/>
    <x v="1"/>
    <m/>
    <m/>
    <m/>
    <m/>
  </r>
  <r>
    <n v="337"/>
    <m/>
    <m/>
    <m/>
    <m/>
    <m/>
    <m/>
    <m/>
    <m/>
    <m/>
    <m/>
    <x v="12"/>
    <x v="5"/>
    <m/>
    <x v="1"/>
    <m/>
    <m/>
    <m/>
    <m/>
  </r>
  <r>
    <n v="338"/>
    <m/>
    <m/>
    <m/>
    <m/>
    <m/>
    <m/>
    <m/>
    <m/>
    <m/>
    <m/>
    <x v="12"/>
    <x v="5"/>
    <m/>
    <x v="1"/>
    <m/>
    <m/>
    <m/>
    <m/>
  </r>
  <r>
    <n v="339"/>
    <m/>
    <m/>
    <m/>
    <m/>
    <m/>
    <m/>
    <m/>
    <m/>
    <m/>
    <m/>
    <x v="12"/>
    <x v="5"/>
    <m/>
    <x v="1"/>
    <m/>
    <m/>
    <m/>
    <m/>
  </r>
  <r>
    <n v="340"/>
    <m/>
    <m/>
    <m/>
    <m/>
    <m/>
    <m/>
    <m/>
    <m/>
    <m/>
    <m/>
    <x v="12"/>
    <x v="5"/>
    <m/>
    <x v="1"/>
    <m/>
    <m/>
    <m/>
    <m/>
  </r>
  <r>
    <n v="341"/>
    <m/>
    <m/>
    <m/>
    <m/>
    <m/>
    <m/>
    <m/>
    <m/>
    <m/>
    <m/>
    <x v="12"/>
    <x v="5"/>
    <m/>
    <x v="1"/>
    <m/>
    <m/>
    <m/>
    <m/>
  </r>
  <r>
    <n v="342"/>
    <m/>
    <m/>
    <m/>
    <m/>
    <m/>
    <m/>
    <m/>
    <m/>
    <m/>
    <m/>
    <x v="12"/>
    <x v="5"/>
    <m/>
    <x v="1"/>
    <m/>
    <m/>
    <m/>
    <m/>
  </r>
  <r>
    <n v="343"/>
    <m/>
    <m/>
    <m/>
    <m/>
    <m/>
    <m/>
    <m/>
    <m/>
    <m/>
    <m/>
    <x v="12"/>
    <x v="5"/>
    <m/>
    <x v="1"/>
    <m/>
    <m/>
    <m/>
    <m/>
  </r>
  <r>
    <n v="344"/>
    <m/>
    <m/>
    <m/>
    <m/>
    <m/>
    <m/>
    <m/>
    <m/>
    <m/>
    <m/>
    <x v="12"/>
    <x v="5"/>
    <m/>
    <x v="1"/>
    <m/>
    <m/>
    <m/>
    <m/>
  </r>
  <r>
    <n v="345"/>
    <m/>
    <m/>
    <m/>
    <m/>
    <m/>
    <m/>
    <m/>
    <m/>
    <m/>
    <m/>
    <x v="12"/>
    <x v="5"/>
    <m/>
    <x v="1"/>
    <m/>
    <m/>
    <m/>
    <m/>
  </r>
  <r>
    <n v="346"/>
    <m/>
    <m/>
    <m/>
    <m/>
    <m/>
    <m/>
    <m/>
    <m/>
    <m/>
    <m/>
    <x v="12"/>
    <x v="5"/>
    <m/>
    <x v="1"/>
    <m/>
    <m/>
    <m/>
    <m/>
  </r>
  <r>
    <n v="347"/>
    <m/>
    <m/>
    <m/>
    <m/>
    <m/>
    <m/>
    <m/>
    <m/>
    <m/>
    <m/>
    <x v="12"/>
    <x v="5"/>
    <m/>
    <x v="1"/>
    <m/>
    <m/>
    <m/>
    <m/>
  </r>
  <r>
    <n v="348"/>
    <m/>
    <m/>
    <m/>
    <m/>
    <m/>
    <m/>
    <m/>
    <m/>
    <m/>
    <m/>
    <x v="12"/>
    <x v="5"/>
    <m/>
    <x v="1"/>
    <m/>
    <m/>
    <m/>
    <m/>
  </r>
  <r>
    <n v="349"/>
    <m/>
    <m/>
    <m/>
    <m/>
    <m/>
    <m/>
    <m/>
    <m/>
    <m/>
    <m/>
    <x v="12"/>
    <x v="5"/>
    <m/>
    <x v="1"/>
    <m/>
    <m/>
    <m/>
    <m/>
  </r>
  <r>
    <n v="350"/>
    <m/>
    <m/>
    <m/>
    <m/>
    <m/>
    <m/>
    <m/>
    <m/>
    <m/>
    <m/>
    <x v="12"/>
    <x v="5"/>
    <m/>
    <x v="1"/>
    <m/>
    <m/>
    <m/>
    <m/>
  </r>
  <r>
    <n v="351"/>
    <m/>
    <m/>
    <m/>
    <m/>
    <m/>
    <m/>
    <m/>
    <m/>
    <m/>
    <m/>
    <x v="12"/>
    <x v="5"/>
    <m/>
    <x v="1"/>
    <m/>
    <m/>
    <m/>
    <m/>
  </r>
  <r>
    <n v="352"/>
    <m/>
    <m/>
    <m/>
    <m/>
    <m/>
    <m/>
    <m/>
    <m/>
    <m/>
    <m/>
    <x v="12"/>
    <x v="5"/>
    <m/>
    <x v="1"/>
    <m/>
    <m/>
    <m/>
    <m/>
  </r>
  <r>
    <n v="353"/>
    <m/>
    <m/>
    <m/>
    <m/>
    <m/>
    <m/>
    <m/>
    <m/>
    <m/>
    <m/>
    <x v="12"/>
    <x v="5"/>
    <m/>
    <x v="1"/>
    <m/>
    <m/>
    <m/>
    <m/>
  </r>
  <r>
    <n v="354"/>
    <m/>
    <m/>
    <m/>
    <m/>
    <m/>
    <m/>
    <m/>
    <m/>
    <m/>
    <m/>
    <x v="12"/>
    <x v="5"/>
    <m/>
    <x v="1"/>
    <m/>
    <m/>
    <m/>
    <m/>
  </r>
  <r>
    <n v="355"/>
    <m/>
    <m/>
    <m/>
    <m/>
    <m/>
    <m/>
    <m/>
    <m/>
    <m/>
    <m/>
    <x v="12"/>
    <x v="5"/>
    <m/>
    <x v="1"/>
    <m/>
    <m/>
    <m/>
    <m/>
  </r>
  <r>
    <n v="356"/>
    <m/>
    <m/>
    <m/>
    <m/>
    <m/>
    <m/>
    <m/>
    <m/>
    <m/>
    <m/>
    <x v="12"/>
    <x v="5"/>
    <m/>
    <x v="1"/>
    <m/>
    <m/>
    <m/>
    <m/>
  </r>
  <r>
    <n v="357"/>
    <m/>
    <m/>
    <m/>
    <m/>
    <m/>
    <m/>
    <m/>
    <m/>
    <m/>
    <m/>
    <x v="12"/>
    <x v="5"/>
    <m/>
    <x v="1"/>
    <m/>
    <m/>
    <m/>
    <m/>
  </r>
  <r>
    <n v="358"/>
    <m/>
    <m/>
    <m/>
    <m/>
    <m/>
    <m/>
    <m/>
    <m/>
    <m/>
    <m/>
    <x v="12"/>
    <x v="5"/>
    <m/>
    <x v="1"/>
    <m/>
    <m/>
    <m/>
    <m/>
  </r>
  <r>
    <n v="359"/>
    <m/>
    <m/>
    <m/>
    <m/>
    <m/>
    <m/>
    <m/>
    <m/>
    <m/>
    <m/>
    <x v="12"/>
    <x v="5"/>
    <m/>
    <x v="1"/>
    <m/>
    <m/>
    <m/>
    <m/>
  </r>
  <r>
    <n v="360"/>
    <m/>
    <m/>
    <m/>
    <m/>
    <m/>
    <m/>
    <m/>
    <m/>
    <m/>
    <m/>
    <x v="12"/>
    <x v="5"/>
    <m/>
    <x v="1"/>
    <m/>
    <m/>
    <m/>
    <m/>
  </r>
  <r>
    <n v="361"/>
    <m/>
    <m/>
    <m/>
    <m/>
    <m/>
    <m/>
    <m/>
    <m/>
    <m/>
    <m/>
    <x v="12"/>
    <x v="5"/>
    <m/>
    <x v="1"/>
    <m/>
    <m/>
    <m/>
    <m/>
  </r>
  <r>
    <n v="362"/>
    <m/>
    <m/>
    <m/>
    <m/>
    <m/>
    <m/>
    <m/>
    <m/>
    <m/>
    <m/>
    <x v="12"/>
    <x v="5"/>
    <m/>
    <x v="1"/>
    <m/>
    <m/>
    <m/>
    <m/>
  </r>
  <r>
    <n v="363"/>
    <m/>
    <m/>
    <m/>
    <m/>
    <m/>
    <m/>
    <m/>
    <m/>
    <m/>
    <m/>
    <x v="12"/>
    <x v="5"/>
    <m/>
    <x v="1"/>
    <m/>
    <m/>
    <m/>
    <m/>
  </r>
  <r>
    <n v="364"/>
    <m/>
    <m/>
    <m/>
    <m/>
    <m/>
    <m/>
    <m/>
    <m/>
    <m/>
    <m/>
    <x v="12"/>
    <x v="5"/>
    <m/>
    <x v="1"/>
    <m/>
    <m/>
    <m/>
    <m/>
  </r>
  <r>
    <n v="365"/>
    <m/>
    <m/>
    <m/>
    <m/>
    <m/>
    <m/>
    <m/>
    <m/>
    <m/>
    <m/>
    <x v="12"/>
    <x v="5"/>
    <m/>
    <x v="1"/>
    <m/>
    <m/>
    <m/>
    <m/>
  </r>
  <r>
    <n v="366"/>
    <m/>
    <m/>
    <m/>
    <m/>
    <m/>
    <m/>
    <m/>
    <m/>
    <m/>
    <m/>
    <x v="12"/>
    <x v="5"/>
    <m/>
    <x v="1"/>
    <m/>
    <m/>
    <m/>
    <m/>
  </r>
  <r>
    <n v="367"/>
    <m/>
    <m/>
    <m/>
    <m/>
    <m/>
    <m/>
    <m/>
    <m/>
    <m/>
    <m/>
    <x v="12"/>
    <x v="5"/>
    <m/>
    <x v="1"/>
    <m/>
    <m/>
    <m/>
    <m/>
  </r>
  <r>
    <n v="368"/>
    <m/>
    <m/>
    <m/>
    <m/>
    <m/>
    <m/>
    <m/>
    <m/>
    <m/>
    <m/>
    <x v="12"/>
    <x v="5"/>
    <m/>
    <x v="1"/>
    <m/>
    <m/>
    <m/>
    <m/>
  </r>
  <r>
    <n v="369"/>
    <m/>
    <m/>
    <m/>
    <m/>
    <m/>
    <m/>
    <m/>
    <m/>
    <m/>
    <m/>
    <x v="12"/>
    <x v="5"/>
    <m/>
    <x v="1"/>
    <m/>
    <m/>
    <m/>
    <m/>
  </r>
  <r>
    <n v="370"/>
    <m/>
    <m/>
    <m/>
    <m/>
    <m/>
    <m/>
    <m/>
    <m/>
    <m/>
    <m/>
    <x v="12"/>
    <x v="5"/>
    <m/>
    <x v="1"/>
    <m/>
    <m/>
    <m/>
    <m/>
  </r>
  <r>
    <n v="371"/>
    <m/>
    <m/>
    <m/>
    <m/>
    <m/>
    <m/>
    <m/>
    <m/>
    <m/>
    <m/>
    <x v="12"/>
    <x v="5"/>
    <m/>
    <x v="1"/>
    <m/>
    <m/>
    <m/>
    <m/>
  </r>
  <r>
    <n v="372"/>
    <m/>
    <m/>
    <m/>
    <m/>
    <m/>
    <m/>
    <m/>
    <m/>
    <m/>
    <m/>
    <x v="12"/>
    <x v="5"/>
    <m/>
    <x v="1"/>
    <m/>
    <m/>
    <m/>
    <m/>
  </r>
  <r>
    <n v="373"/>
    <m/>
    <m/>
    <m/>
    <m/>
    <m/>
    <m/>
    <m/>
    <m/>
    <m/>
    <m/>
    <x v="12"/>
    <x v="5"/>
    <m/>
    <x v="1"/>
    <m/>
    <m/>
    <m/>
    <m/>
  </r>
  <r>
    <n v="374"/>
    <m/>
    <m/>
    <m/>
    <m/>
    <m/>
    <m/>
    <m/>
    <m/>
    <m/>
    <m/>
    <x v="12"/>
    <x v="5"/>
    <m/>
    <x v="1"/>
    <m/>
    <m/>
    <m/>
    <m/>
  </r>
  <r>
    <n v="375"/>
    <m/>
    <m/>
    <m/>
    <m/>
    <m/>
    <m/>
    <m/>
    <m/>
    <m/>
    <m/>
    <x v="12"/>
    <x v="5"/>
    <m/>
    <x v="1"/>
    <m/>
    <m/>
    <m/>
    <m/>
  </r>
  <r>
    <n v="376"/>
    <m/>
    <m/>
    <m/>
    <m/>
    <m/>
    <m/>
    <m/>
    <m/>
    <m/>
    <m/>
    <x v="12"/>
    <x v="5"/>
    <m/>
    <x v="1"/>
    <m/>
    <m/>
    <m/>
    <m/>
  </r>
  <r>
    <n v="377"/>
    <m/>
    <m/>
    <m/>
    <m/>
    <m/>
    <m/>
    <m/>
    <m/>
    <m/>
    <m/>
    <x v="12"/>
    <x v="5"/>
    <m/>
    <x v="1"/>
    <m/>
    <m/>
    <m/>
    <m/>
  </r>
  <r>
    <n v="378"/>
    <m/>
    <m/>
    <m/>
    <m/>
    <m/>
    <m/>
    <m/>
    <m/>
    <m/>
    <m/>
    <x v="12"/>
    <x v="5"/>
    <m/>
    <x v="1"/>
    <m/>
    <m/>
    <m/>
    <m/>
  </r>
  <r>
    <n v="379"/>
    <m/>
    <m/>
    <m/>
    <m/>
    <m/>
    <m/>
    <m/>
    <m/>
    <m/>
    <m/>
    <x v="12"/>
    <x v="5"/>
    <m/>
    <x v="1"/>
    <m/>
    <m/>
    <m/>
    <m/>
  </r>
  <r>
    <n v="380"/>
    <m/>
    <m/>
    <m/>
    <m/>
    <m/>
    <m/>
    <m/>
    <m/>
    <m/>
    <m/>
    <x v="12"/>
    <x v="5"/>
    <m/>
    <x v="1"/>
    <m/>
    <m/>
    <m/>
    <m/>
  </r>
  <r>
    <n v="381"/>
    <m/>
    <m/>
    <m/>
    <m/>
    <m/>
    <m/>
    <m/>
    <m/>
    <m/>
    <m/>
    <x v="12"/>
    <x v="5"/>
    <m/>
    <x v="1"/>
    <m/>
    <m/>
    <m/>
    <m/>
  </r>
  <r>
    <n v="382"/>
    <m/>
    <m/>
    <m/>
    <m/>
    <m/>
    <m/>
    <m/>
    <m/>
    <m/>
    <m/>
    <x v="12"/>
    <x v="5"/>
    <m/>
    <x v="1"/>
    <m/>
    <m/>
    <m/>
    <m/>
  </r>
  <r>
    <n v="383"/>
    <m/>
    <m/>
    <m/>
    <m/>
    <m/>
    <m/>
    <m/>
    <m/>
    <m/>
    <m/>
    <x v="12"/>
    <x v="5"/>
    <m/>
    <x v="1"/>
    <m/>
    <m/>
    <m/>
    <m/>
  </r>
  <r>
    <n v="384"/>
    <m/>
    <m/>
    <m/>
    <m/>
    <m/>
    <m/>
    <m/>
    <m/>
    <m/>
    <m/>
    <x v="12"/>
    <x v="5"/>
    <m/>
    <x v="1"/>
    <m/>
    <m/>
    <m/>
    <m/>
  </r>
  <r>
    <n v="385"/>
    <m/>
    <m/>
    <m/>
    <m/>
    <m/>
    <m/>
    <m/>
    <m/>
    <m/>
    <m/>
    <x v="12"/>
    <x v="5"/>
    <m/>
    <x v="1"/>
    <m/>
    <m/>
    <m/>
    <m/>
  </r>
  <r>
    <n v="386"/>
    <m/>
    <m/>
    <m/>
    <m/>
    <m/>
    <m/>
    <m/>
    <m/>
    <m/>
    <m/>
    <x v="12"/>
    <x v="5"/>
    <m/>
    <x v="1"/>
    <m/>
    <m/>
    <m/>
    <m/>
  </r>
  <r>
    <n v="387"/>
    <m/>
    <m/>
    <m/>
    <m/>
    <m/>
    <m/>
    <m/>
    <m/>
    <m/>
    <m/>
    <x v="12"/>
    <x v="5"/>
    <m/>
    <x v="1"/>
    <m/>
    <m/>
    <m/>
    <m/>
  </r>
  <r>
    <n v="388"/>
    <m/>
    <m/>
    <m/>
    <m/>
    <m/>
    <m/>
    <m/>
    <m/>
    <m/>
    <m/>
    <x v="12"/>
    <x v="5"/>
    <m/>
    <x v="1"/>
    <m/>
    <m/>
    <m/>
    <m/>
  </r>
  <r>
    <n v="389"/>
    <m/>
    <m/>
    <m/>
    <m/>
    <m/>
    <m/>
    <m/>
    <m/>
    <m/>
    <m/>
    <x v="12"/>
    <x v="5"/>
    <m/>
    <x v="1"/>
    <m/>
    <m/>
    <m/>
    <m/>
  </r>
  <r>
    <n v="390"/>
    <m/>
    <m/>
    <m/>
    <m/>
    <m/>
    <m/>
    <m/>
    <m/>
    <m/>
    <m/>
    <x v="12"/>
    <x v="5"/>
    <m/>
    <x v="1"/>
    <m/>
    <m/>
    <m/>
    <m/>
  </r>
  <r>
    <n v="391"/>
    <m/>
    <m/>
    <m/>
    <m/>
    <m/>
    <m/>
    <m/>
    <m/>
    <m/>
    <m/>
    <x v="12"/>
    <x v="5"/>
    <m/>
    <x v="1"/>
    <m/>
    <m/>
    <m/>
    <m/>
  </r>
  <r>
    <n v="392"/>
    <m/>
    <m/>
    <m/>
    <m/>
    <m/>
    <m/>
    <m/>
    <m/>
    <m/>
    <m/>
    <x v="12"/>
    <x v="5"/>
    <m/>
    <x v="1"/>
    <m/>
    <m/>
    <m/>
    <m/>
  </r>
  <r>
    <n v="393"/>
    <m/>
    <m/>
    <m/>
    <m/>
    <m/>
    <m/>
    <m/>
    <m/>
    <m/>
    <m/>
    <x v="12"/>
    <x v="5"/>
    <m/>
    <x v="1"/>
    <m/>
    <m/>
    <m/>
    <m/>
  </r>
  <r>
    <n v="394"/>
    <m/>
    <m/>
    <m/>
    <m/>
    <m/>
    <m/>
    <m/>
    <m/>
    <m/>
    <m/>
    <x v="12"/>
    <x v="5"/>
    <m/>
    <x v="1"/>
    <m/>
    <m/>
    <m/>
    <m/>
  </r>
  <r>
    <n v="395"/>
    <m/>
    <m/>
    <m/>
    <m/>
    <m/>
    <m/>
    <m/>
    <m/>
    <m/>
    <m/>
    <x v="12"/>
    <x v="5"/>
    <m/>
    <x v="1"/>
    <m/>
    <m/>
    <m/>
    <m/>
  </r>
  <r>
    <n v="396"/>
    <m/>
    <m/>
    <m/>
    <m/>
    <m/>
    <m/>
    <m/>
    <m/>
    <m/>
    <m/>
    <x v="12"/>
    <x v="5"/>
    <m/>
    <x v="1"/>
    <m/>
    <m/>
    <m/>
    <m/>
  </r>
  <r>
    <n v="397"/>
    <m/>
    <m/>
    <m/>
    <m/>
    <m/>
    <m/>
    <m/>
    <m/>
    <m/>
    <m/>
    <x v="12"/>
    <x v="5"/>
    <m/>
    <x v="1"/>
    <m/>
    <m/>
    <m/>
    <m/>
  </r>
  <r>
    <n v="398"/>
    <m/>
    <m/>
    <m/>
    <m/>
    <m/>
    <m/>
    <m/>
    <m/>
    <m/>
    <m/>
    <x v="12"/>
    <x v="5"/>
    <m/>
    <x v="1"/>
    <m/>
    <m/>
    <m/>
    <m/>
  </r>
  <r>
    <n v="399"/>
    <m/>
    <m/>
    <m/>
    <m/>
    <m/>
    <m/>
    <m/>
    <m/>
    <m/>
    <m/>
    <x v="12"/>
    <x v="5"/>
    <m/>
    <x v="1"/>
    <m/>
    <m/>
    <m/>
    <m/>
  </r>
  <r>
    <n v="400"/>
    <m/>
    <m/>
    <m/>
    <m/>
    <m/>
    <m/>
    <m/>
    <m/>
    <m/>
    <m/>
    <x v="12"/>
    <x v="5"/>
    <m/>
    <x v="1"/>
    <m/>
    <m/>
    <m/>
    <m/>
  </r>
  <r>
    <n v="401"/>
    <m/>
    <m/>
    <m/>
    <m/>
    <m/>
    <m/>
    <m/>
    <m/>
    <m/>
    <m/>
    <x v="12"/>
    <x v="5"/>
    <m/>
    <x v="1"/>
    <m/>
    <m/>
    <m/>
    <m/>
  </r>
  <r>
    <n v="402"/>
    <m/>
    <m/>
    <m/>
    <m/>
    <m/>
    <m/>
    <m/>
    <m/>
    <m/>
    <m/>
    <x v="12"/>
    <x v="5"/>
    <m/>
    <x v="1"/>
    <m/>
    <m/>
    <m/>
    <m/>
  </r>
  <r>
    <n v="403"/>
    <m/>
    <m/>
    <m/>
    <m/>
    <m/>
    <m/>
    <m/>
    <m/>
    <m/>
    <m/>
    <x v="12"/>
    <x v="5"/>
    <m/>
    <x v="1"/>
    <m/>
    <m/>
    <m/>
    <m/>
  </r>
  <r>
    <n v="404"/>
    <m/>
    <m/>
    <m/>
    <m/>
    <m/>
    <m/>
    <m/>
    <m/>
    <m/>
    <m/>
    <x v="12"/>
    <x v="5"/>
    <m/>
    <x v="1"/>
    <m/>
    <m/>
    <m/>
    <m/>
  </r>
  <r>
    <n v="405"/>
    <m/>
    <m/>
    <m/>
    <m/>
    <m/>
    <m/>
    <m/>
    <m/>
    <m/>
    <m/>
    <x v="12"/>
    <x v="5"/>
    <m/>
    <x v="1"/>
    <m/>
    <m/>
    <m/>
    <m/>
  </r>
  <r>
    <n v="406"/>
    <m/>
    <m/>
    <m/>
    <m/>
    <m/>
    <m/>
    <m/>
    <m/>
    <m/>
    <m/>
    <x v="12"/>
    <x v="5"/>
    <m/>
    <x v="1"/>
    <m/>
    <m/>
    <m/>
    <m/>
  </r>
  <r>
    <n v="407"/>
    <m/>
    <m/>
    <m/>
    <m/>
    <m/>
    <m/>
    <m/>
    <m/>
    <m/>
    <m/>
    <x v="12"/>
    <x v="5"/>
    <m/>
    <x v="1"/>
    <m/>
    <m/>
    <m/>
    <m/>
  </r>
  <r>
    <n v="408"/>
    <m/>
    <m/>
    <m/>
    <m/>
    <m/>
    <m/>
    <m/>
    <m/>
    <m/>
    <m/>
    <x v="12"/>
    <x v="5"/>
    <m/>
    <x v="1"/>
    <m/>
    <m/>
    <m/>
    <m/>
  </r>
  <r>
    <n v="409"/>
    <m/>
    <m/>
    <m/>
    <m/>
    <m/>
    <m/>
    <m/>
    <m/>
    <m/>
    <m/>
    <x v="12"/>
    <x v="5"/>
    <m/>
    <x v="1"/>
    <m/>
    <m/>
    <m/>
    <m/>
  </r>
  <r>
    <n v="410"/>
    <m/>
    <m/>
    <m/>
    <m/>
    <m/>
    <m/>
    <m/>
    <m/>
    <m/>
    <m/>
    <x v="12"/>
    <x v="5"/>
    <m/>
    <x v="1"/>
    <m/>
    <m/>
    <m/>
    <m/>
  </r>
  <r>
    <n v="411"/>
    <m/>
    <m/>
    <m/>
    <m/>
    <m/>
    <m/>
    <m/>
    <m/>
    <m/>
    <m/>
    <x v="12"/>
    <x v="5"/>
    <m/>
    <x v="1"/>
    <m/>
    <m/>
    <m/>
    <m/>
  </r>
  <r>
    <n v="412"/>
    <m/>
    <m/>
    <m/>
    <m/>
    <m/>
    <m/>
    <m/>
    <m/>
    <m/>
    <m/>
    <x v="12"/>
    <x v="5"/>
    <m/>
    <x v="1"/>
    <m/>
    <m/>
    <m/>
    <m/>
  </r>
  <r>
    <n v="413"/>
    <m/>
    <m/>
    <m/>
    <m/>
    <m/>
    <m/>
    <m/>
    <m/>
    <m/>
    <m/>
    <x v="12"/>
    <x v="5"/>
    <m/>
    <x v="1"/>
    <m/>
    <m/>
    <m/>
    <m/>
  </r>
  <r>
    <n v="414"/>
    <m/>
    <m/>
    <m/>
    <m/>
    <m/>
    <m/>
    <m/>
    <m/>
    <m/>
    <m/>
    <x v="12"/>
    <x v="5"/>
    <m/>
    <x v="1"/>
    <m/>
    <m/>
    <m/>
    <m/>
  </r>
  <r>
    <n v="415"/>
    <m/>
    <m/>
    <m/>
    <m/>
    <m/>
    <m/>
    <m/>
    <m/>
    <m/>
    <m/>
    <x v="12"/>
    <x v="5"/>
    <m/>
    <x v="1"/>
    <m/>
    <m/>
    <m/>
    <m/>
  </r>
  <r>
    <n v="416"/>
    <m/>
    <m/>
    <m/>
    <m/>
    <m/>
    <m/>
    <m/>
    <m/>
    <m/>
    <m/>
    <x v="12"/>
    <x v="5"/>
    <m/>
    <x v="1"/>
    <m/>
    <m/>
    <m/>
    <m/>
  </r>
  <r>
    <n v="417"/>
    <m/>
    <m/>
    <m/>
    <m/>
    <m/>
    <m/>
    <m/>
    <m/>
    <m/>
    <m/>
    <x v="12"/>
    <x v="5"/>
    <m/>
    <x v="1"/>
    <m/>
    <m/>
    <m/>
    <m/>
  </r>
  <r>
    <n v="418"/>
    <m/>
    <m/>
    <m/>
    <m/>
    <m/>
    <m/>
    <m/>
    <m/>
    <m/>
    <m/>
    <x v="12"/>
    <x v="5"/>
    <m/>
    <x v="1"/>
    <m/>
    <m/>
    <m/>
    <m/>
  </r>
  <r>
    <n v="419"/>
    <m/>
    <m/>
    <m/>
    <m/>
    <m/>
    <m/>
    <m/>
    <m/>
    <m/>
    <m/>
    <x v="12"/>
    <x v="5"/>
    <m/>
    <x v="1"/>
    <m/>
    <m/>
    <m/>
    <m/>
  </r>
  <r>
    <n v="420"/>
    <m/>
    <m/>
    <m/>
    <m/>
    <m/>
    <m/>
    <m/>
    <m/>
    <m/>
    <m/>
    <x v="12"/>
    <x v="5"/>
    <m/>
    <x v="1"/>
    <m/>
    <m/>
    <m/>
    <m/>
  </r>
  <r>
    <n v="421"/>
    <m/>
    <m/>
    <m/>
    <m/>
    <m/>
    <m/>
    <m/>
    <m/>
    <m/>
    <m/>
    <x v="12"/>
    <x v="5"/>
    <m/>
    <x v="1"/>
    <m/>
    <m/>
    <m/>
    <m/>
  </r>
  <r>
    <n v="422"/>
    <m/>
    <m/>
    <m/>
    <m/>
    <m/>
    <m/>
    <m/>
    <m/>
    <m/>
    <m/>
    <x v="12"/>
    <x v="5"/>
    <m/>
    <x v="1"/>
    <m/>
    <m/>
    <m/>
    <m/>
  </r>
  <r>
    <n v="423"/>
    <m/>
    <m/>
    <m/>
    <m/>
    <m/>
    <m/>
    <m/>
    <m/>
    <m/>
    <m/>
    <x v="12"/>
    <x v="5"/>
    <m/>
    <x v="1"/>
    <m/>
    <m/>
    <m/>
    <m/>
  </r>
  <r>
    <n v="424"/>
    <m/>
    <m/>
    <m/>
    <m/>
    <m/>
    <m/>
    <m/>
    <m/>
    <m/>
    <m/>
    <x v="12"/>
    <x v="5"/>
    <m/>
    <x v="1"/>
    <m/>
    <m/>
    <m/>
    <m/>
  </r>
  <r>
    <n v="425"/>
    <m/>
    <m/>
    <m/>
    <m/>
    <m/>
    <m/>
    <m/>
    <m/>
    <m/>
    <m/>
    <x v="12"/>
    <x v="5"/>
    <m/>
    <x v="1"/>
    <m/>
    <m/>
    <m/>
    <m/>
  </r>
  <r>
    <n v="426"/>
    <m/>
    <m/>
    <m/>
    <m/>
    <m/>
    <m/>
    <m/>
    <m/>
    <m/>
    <m/>
    <x v="12"/>
    <x v="5"/>
    <m/>
    <x v="1"/>
    <m/>
    <m/>
    <m/>
    <m/>
  </r>
  <r>
    <n v="427"/>
    <m/>
    <m/>
    <m/>
    <m/>
    <m/>
    <m/>
    <m/>
    <m/>
    <m/>
    <m/>
    <x v="12"/>
    <x v="5"/>
    <m/>
    <x v="1"/>
    <m/>
    <m/>
    <m/>
    <m/>
  </r>
  <r>
    <n v="428"/>
    <m/>
    <m/>
    <m/>
    <m/>
    <m/>
    <m/>
    <m/>
    <m/>
    <m/>
    <m/>
    <x v="12"/>
    <x v="5"/>
    <m/>
    <x v="1"/>
    <m/>
    <m/>
    <m/>
    <m/>
  </r>
  <r>
    <n v="429"/>
    <m/>
    <m/>
    <m/>
    <m/>
    <m/>
    <m/>
    <m/>
    <m/>
    <m/>
    <m/>
    <x v="12"/>
    <x v="5"/>
    <m/>
    <x v="1"/>
    <m/>
    <m/>
    <m/>
    <m/>
  </r>
  <r>
    <n v="430"/>
    <m/>
    <m/>
    <m/>
    <m/>
    <m/>
    <m/>
    <m/>
    <m/>
    <m/>
    <m/>
    <x v="12"/>
    <x v="5"/>
    <m/>
    <x v="1"/>
    <m/>
    <m/>
    <m/>
    <m/>
  </r>
  <r>
    <n v="431"/>
    <m/>
    <m/>
    <m/>
    <m/>
    <m/>
    <m/>
    <m/>
    <m/>
    <m/>
    <m/>
    <x v="12"/>
    <x v="5"/>
    <m/>
    <x v="1"/>
    <m/>
    <m/>
    <m/>
    <m/>
  </r>
  <r>
    <n v="432"/>
    <m/>
    <m/>
    <m/>
    <m/>
    <m/>
    <m/>
    <m/>
    <m/>
    <m/>
    <m/>
    <x v="12"/>
    <x v="5"/>
    <m/>
    <x v="1"/>
    <m/>
    <m/>
    <m/>
    <m/>
  </r>
  <r>
    <n v="433"/>
    <m/>
    <m/>
    <m/>
    <m/>
    <m/>
    <m/>
    <m/>
    <m/>
    <m/>
    <m/>
    <x v="12"/>
    <x v="5"/>
    <m/>
    <x v="1"/>
    <m/>
    <m/>
    <m/>
    <m/>
  </r>
  <r>
    <n v="434"/>
    <m/>
    <m/>
    <m/>
    <m/>
    <m/>
    <m/>
    <m/>
    <m/>
    <m/>
    <m/>
    <x v="12"/>
    <x v="5"/>
    <m/>
    <x v="1"/>
    <m/>
    <m/>
    <m/>
    <m/>
  </r>
  <r>
    <n v="435"/>
    <m/>
    <m/>
    <m/>
    <m/>
    <m/>
    <m/>
    <m/>
    <m/>
    <m/>
    <m/>
    <x v="12"/>
    <x v="5"/>
    <m/>
    <x v="1"/>
    <m/>
    <m/>
    <m/>
    <m/>
  </r>
  <r>
    <n v="436"/>
    <m/>
    <m/>
    <m/>
    <m/>
    <m/>
    <m/>
    <m/>
    <m/>
    <m/>
    <m/>
    <x v="12"/>
    <x v="5"/>
    <m/>
    <x v="1"/>
    <m/>
    <m/>
    <m/>
    <m/>
  </r>
  <r>
    <n v="437"/>
    <m/>
    <m/>
    <m/>
    <m/>
    <m/>
    <m/>
    <m/>
    <m/>
    <m/>
    <m/>
    <x v="12"/>
    <x v="5"/>
    <m/>
    <x v="1"/>
    <m/>
    <m/>
    <m/>
    <m/>
  </r>
  <r>
    <n v="438"/>
    <m/>
    <m/>
    <m/>
    <m/>
    <m/>
    <m/>
    <m/>
    <m/>
    <m/>
    <m/>
    <x v="12"/>
    <x v="5"/>
    <m/>
    <x v="1"/>
    <m/>
    <m/>
    <m/>
    <m/>
  </r>
  <r>
    <n v="439"/>
    <m/>
    <m/>
    <m/>
    <m/>
    <m/>
    <m/>
    <m/>
    <m/>
    <m/>
    <m/>
    <x v="12"/>
    <x v="5"/>
    <m/>
    <x v="1"/>
    <m/>
    <m/>
    <m/>
    <m/>
  </r>
  <r>
    <n v="440"/>
    <m/>
    <m/>
    <m/>
    <m/>
    <m/>
    <m/>
    <m/>
    <m/>
    <m/>
    <m/>
    <x v="12"/>
    <x v="5"/>
    <m/>
    <x v="1"/>
    <m/>
    <m/>
    <m/>
    <m/>
  </r>
  <r>
    <n v="441"/>
    <m/>
    <m/>
    <m/>
    <m/>
    <m/>
    <m/>
    <m/>
    <m/>
    <m/>
    <m/>
    <x v="12"/>
    <x v="5"/>
    <m/>
    <x v="1"/>
    <m/>
    <m/>
    <m/>
    <m/>
  </r>
  <r>
    <n v="442"/>
    <m/>
    <m/>
    <m/>
    <m/>
    <m/>
    <m/>
    <m/>
    <m/>
    <m/>
    <m/>
    <x v="12"/>
    <x v="5"/>
    <m/>
    <x v="1"/>
    <m/>
    <m/>
    <m/>
    <m/>
  </r>
  <r>
    <n v="443"/>
    <m/>
    <m/>
    <m/>
    <m/>
    <m/>
    <m/>
    <m/>
    <m/>
    <m/>
    <m/>
    <x v="12"/>
    <x v="5"/>
    <m/>
    <x v="1"/>
    <m/>
    <m/>
    <m/>
    <m/>
  </r>
  <r>
    <n v="444"/>
    <m/>
    <m/>
    <m/>
    <m/>
    <m/>
    <m/>
    <m/>
    <m/>
    <m/>
    <m/>
    <x v="12"/>
    <x v="5"/>
    <m/>
    <x v="1"/>
    <m/>
    <m/>
    <m/>
    <m/>
  </r>
  <r>
    <n v="445"/>
    <m/>
    <m/>
    <m/>
    <m/>
    <m/>
    <m/>
    <m/>
    <m/>
    <m/>
    <m/>
    <x v="12"/>
    <x v="5"/>
    <m/>
    <x v="1"/>
    <m/>
    <m/>
    <m/>
    <m/>
  </r>
  <r>
    <n v="446"/>
    <m/>
    <m/>
    <m/>
    <m/>
    <m/>
    <m/>
    <m/>
    <m/>
    <m/>
    <m/>
    <x v="12"/>
    <x v="5"/>
    <m/>
    <x v="1"/>
    <m/>
    <m/>
    <m/>
    <m/>
  </r>
  <r>
    <n v="447"/>
    <m/>
    <m/>
    <m/>
    <m/>
    <m/>
    <m/>
    <m/>
    <m/>
    <m/>
    <m/>
    <x v="12"/>
    <x v="5"/>
    <m/>
    <x v="1"/>
    <m/>
    <m/>
    <m/>
    <m/>
  </r>
  <r>
    <n v="448"/>
    <m/>
    <m/>
    <m/>
    <m/>
    <m/>
    <m/>
    <m/>
    <m/>
    <m/>
    <m/>
    <x v="12"/>
    <x v="5"/>
    <m/>
    <x v="1"/>
    <m/>
    <m/>
    <m/>
    <m/>
  </r>
  <r>
    <n v="449"/>
    <m/>
    <m/>
    <m/>
    <m/>
    <m/>
    <m/>
    <m/>
    <m/>
    <m/>
    <m/>
    <x v="12"/>
    <x v="5"/>
    <m/>
    <x v="1"/>
    <m/>
    <m/>
    <m/>
    <m/>
  </r>
  <r>
    <n v="450"/>
    <m/>
    <m/>
    <m/>
    <m/>
    <m/>
    <m/>
    <m/>
    <m/>
    <m/>
    <m/>
    <x v="12"/>
    <x v="5"/>
    <m/>
    <x v="1"/>
    <m/>
    <m/>
    <m/>
    <m/>
  </r>
  <r>
    <n v="451"/>
    <m/>
    <m/>
    <m/>
    <m/>
    <m/>
    <m/>
    <m/>
    <m/>
    <m/>
    <m/>
    <x v="12"/>
    <x v="5"/>
    <m/>
    <x v="1"/>
    <m/>
    <m/>
    <m/>
    <m/>
  </r>
  <r>
    <n v="452"/>
    <m/>
    <m/>
    <m/>
    <m/>
    <m/>
    <m/>
    <m/>
    <m/>
    <m/>
    <m/>
    <x v="12"/>
    <x v="5"/>
    <m/>
    <x v="1"/>
    <m/>
    <m/>
    <m/>
    <m/>
  </r>
  <r>
    <n v="453"/>
    <m/>
    <m/>
    <m/>
    <m/>
    <m/>
    <m/>
    <m/>
    <m/>
    <m/>
    <m/>
    <x v="12"/>
    <x v="5"/>
    <m/>
    <x v="1"/>
    <m/>
    <m/>
    <m/>
    <m/>
  </r>
  <r>
    <n v="454"/>
    <m/>
    <m/>
    <m/>
    <m/>
    <m/>
    <m/>
    <m/>
    <m/>
    <m/>
    <m/>
    <x v="12"/>
    <x v="5"/>
    <m/>
    <x v="1"/>
    <m/>
    <m/>
    <m/>
    <m/>
  </r>
  <r>
    <n v="455"/>
    <m/>
    <m/>
    <m/>
    <m/>
    <m/>
    <m/>
    <m/>
    <m/>
    <m/>
    <m/>
    <x v="12"/>
    <x v="5"/>
    <m/>
    <x v="1"/>
    <m/>
    <m/>
    <m/>
    <m/>
  </r>
  <r>
    <n v="456"/>
    <m/>
    <m/>
    <m/>
    <m/>
    <m/>
    <m/>
    <m/>
    <m/>
    <m/>
    <m/>
    <x v="12"/>
    <x v="5"/>
    <m/>
    <x v="1"/>
    <m/>
    <m/>
    <m/>
    <m/>
  </r>
  <r>
    <n v="457"/>
    <m/>
    <m/>
    <m/>
    <m/>
    <m/>
    <m/>
    <m/>
    <m/>
    <m/>
    <m/>
    <x v="12"/>
    <x v="5"/>
    <m/>
    <x v="1"/>
    <m/>
    <m/>
    <m/>
    <m/>
  </r>
  <r>
    <n v="458"/>
    <m/>
    <m/>
    <m/>
    <m/>
    <m/>
    <m/>
    <m/>
    <m/>
    <m/>
    <m/>
    <x v="12"/>
    <x v="5"/>
    <m/>
    <x v="1"/>
    <m/>
    <m/>
    <m/>
    <m/>
  </r>
  <r>
    <n v="459"/>
    <m/>
    <m/>
    <m/>
    <m/>
    <m/>
    <m/>
    <m/>
    <m/>
    <m/>
    <m/>
    <x v="12"/>
    <x v="5"/>
    <m/>
    <x v="1"/>
    <m/>
    <m/>
    <m/>
    <m/>
  </r>
  <r>
    <n v="460"/>
    <m/>
    <m/>
    <m/>
    <m/>
    <m/>
    <m/>
    <m/>
    <m/>
    <m/>
    <m/>
    <x v="12"/>
    <x v="5"/>
    <m/>
    <x v="1"/>
    <m/>
    <m/>
    <m/>
    <m/>
  </r>
  <r>
    <n v="461"/>
    <m/>
    <m/>
    <m/>
    <m/>
    <m/>
    <m/>
    <m/>
    <m/>
    <m/>
    <m/>
    <x v="12"/>
    <x v="5"/>
    <m/>
    <x v="1"/>
    <m/>
    <m/>
    <m/>
    <m/>
  </r>
  <r>
    <n v="462"/>
    <m/>
    <m/>
    <m/>
    <m/>
    <m/>
    <m/>
    <m/>
    <m/>
    <m/>
    <m/>
    <x v="12"/>
    <x v="5"/>
    <m/>
    <x v="1"/>
    <m/>
    <m/>
    <m/>
    <m/>
  </r>
  <r>
    <n v="463"/>
    <m/>
    <m/>
    <m/>
    <m/>
    <m/>
    <m/>
    <m/>
    <m/>
    <m/>
    <m/>
    <x v="12"/>
    <x v="5"/>
    <m/>
    <x v="1"/>
    <m/>
    <m/>
    <m/>
    <m/>
  </r>
  <r>
    <n v="464"/>
    <m/>
    <m/>
    <m/>
    <m/>
    <m/>
    <m/>
    <m/>
    <m/>
    <m/>
    <m/>
    <x v="12"/>
    <x v="5"/>
    <m/>
    <x v="1"/>
    <m/>
    <m/>
    <m/>
    <m/>
  </r>
  <r>
    <n v="465"/>
    <m/>
    <m/>
    <m/>
    <m/>
    <m/>
    <m/>
    <m/>
    <m/>
    <m/>
    <m/>
    <x v="12"/>
    <x v="5"/>
    <m/>
    <x v="1"/>
    <m/>
    <m/>
    <m/>
    <m/>
  </r>
  <r>
    <n v="466"/>
    <m/>
    <m/>
    <m/>
    <m/>
    <m/>
    <m/>
    <m/>
    <m/>
    <m/>
    <m/>
    <x v="12"/>
    <x v="5"/>
    <m/>
    <x v="1"/>
    <m/>
    <m/>
    <m/>
    <m/>
  </r>
  <r>
    <n v="467"/>
    <m/>
    <m/>
    <m/>
    <m/>
    <m/>
    <m/>
    <m/>
    <m/>
    <m/>
    <m/>
    <x v="12"/>
    <x v="5"/>
    <m/>
    <x v="1"/>
    <m/>
    <m/>
    <m/>
    <m/>
  </r>
  <r>
    <n v="468"/>
    <m/>
    <m/>
    <m/>
    <m/>
    <m/>
    <m/>
    <m/>
    <m/>
    <m/>
    <m/>
    <x v="12"/>
    <x v="5"/>
    <m/>
    <x v="1"/>
    <m/>
    <m/>
    <m/>
    <m/>
  </r>
  <r>
    <n v="469"/>
    <m/>
    <m/>
    <m/>
    <m/>
    <m/>
    <m/>
    <m/>
    <m/>
    <m/>
    <m/>
    <x v="12"/>
    <x v="5"/>
    <m/>
    <x v="1"/>
    <m/>
    <m/>
    <m/>
    <m/>
  </r>
  <r>
    <n v="470"/>
    <m/>
    <m/>
    <m/>
    <m/>
    <m/>
    <m/>
    <m/>
    <m/>
    <m/>
    <m/>
    <x v="12"/>
    <x v="5"/>
    <m/>
    <x v="1"/>
    <m/>
    <m/>
    <m/>
    <m/>
  </r>
  <r>
    <n v="471"/>
    <m/>
    <m/>
    <m/>
    <m/>
    <m/>
    <m/>
    <m/>
    <m/>
    <m/>
    <m/>
    <x v="12"/>
    <x v="5"/>
    <m/>
    <x v="1"/>
    <m/>
    <m/>
    <m/>
    <m/>
  </r>
  <r>
    <n v="472"/>
    <m/>
    <m/>
    <m/>
    <m/>
    <m/>
    <m/>
    <m/>
    <m/>
    <m/>
    <m/>
    <x v="12"/>
    <x v="5"/>
    <m/>
    <x v="1"/>
    <m/>
    <m/>
    <m/>
    <m/>
  </r>
  <r>
    <n v="473"/>
    <m/>
    <m/>
    <m/>
    <m/>
    <m/>
    <m/>
    <m/>
    <m/>
    <m/>
    <m/>
    <x v="12"/>
    <x v="5"/>
    <m/>
    <x v="1"/>
    <m/>
    <m/>
    <m/>
    <m/>
  </r>
  <r>
    <n v="474"/>
    <m/>
    <m/>
    <m/>
    <m/>
    <m/>
    <m/>
    <m/>
    <m/>
    <m/>
    <m/>
    <x v="12"/>
    <x v="5"/>
    <m/>
    <x v="1"/>
    <m/>
    <m/>
    <m/>
    <m/>
  </r>
  <r>
    <n v="475"/>
    <m/>
    <m/>
    <m/>
    <m/>
    <m/>
    <m/>
    <m/>
    <m/>
    <m/>
    <m/>
    <x v="12"/>
    <x v="5"/>
    <m/>
    <x v="1"/>
    <m/>
    <m/>
    <m/>
    <m/>
  </r>
  <r>
    <n v="476"/>
    <m/>
    <m/>
    <m/>
    <m/>
    <m/>
    <m/>
    <m/>
    <m/>
    <m/>
    <m/>
    <x v="12"/>
    <x v="5"/>
    <m/>
    <x v="1"/>
    <m/>
    <m/>
    <m/>
    <m/>
  </r>
  <r>
    <n v="477"/>
    <m/>
    <m/>
    <m/>
    <m/>
    <m/>
    <m/>
    <m/>
    <m/>
    <m/>
    <m/>
    <x v="12"/>
    <x v="5"/>
    <m/>
    <x v="1"/>
    <m/>
    <m/>
    <m/>
    <m/>
  </r>
  <r>
    <n v="478"/>
    <m/>
    <m/>
    <m/>
    <m/>
    <m/>
    <m/>
    <m/>
    <m/>
    <m/>
    <m/>
    <x v="12"/>
    <x v="5"/>
    <m/>
    <x v="1"/>
    <m/>
    <m/>
    <m/>
    <m/>
  </r>
  <r>
    <n v="479"/>
    <m/>
    <m/>
    <m/>
    <m/>
    <m/>
    <m/>
    <m/>
    <m/>
    <m/>
    <m/>
    <x v="12"/>
    <x v="5"/>
    <m/>
    <x v="1"/>
    <m/>
    <m/>
    <m/>
    <m/>
  </r>
  <r>
    <n v="480"/>
    <m/>
    <m/>
    <m/>
    <m/>
    <m/>
    <m/>
    <m/>
    <m/>
    <m/>
    <m/>
    <x v="12"/>
    <x v="5"/>
    <m/>
    <x v="1"/>
    <m/>
    <m/>
    <m/>
    <m/>
  </r>
  <r>
    <n v="481"/>
    <m/>
    <m/>
    <m/>
    <m/>
    <m/>
    <m/>
    <m/>
    <m/>
    <m/>
    <m/>
    <x v="12"/>
    <x v="5"/>
    <m/>
    <x v="1"/>
    <m/>
    <m/>
    <m/>
    <m/>
  </r>
  <r>
    <n v="482"/>
    <m/>
    <m/>
    <m/>
    <m/>
    <m/>
    <m/>
    <m/>
    <m/>
    <m/>
    <m/>
    <x v="12"/>
    <x v="5"/>
    <m/>
    <x v="1"/>
    <m/>
    <m/>
    <m/>
    <m/>
  </r>
  <r>
    <n v="483"/>
    <m/>
    <m/>
    <m/>
    <m/>
    <m/>
    <m/>
    <m/>
    <m/>
    <m/>
    <m/>
    <x v="12"/>
    <x v="5"/>
    <m/>
    <x v="1"/>
    <m/>
    <m/>
    <m/>
    <m/>
  </r>
  <r>
    <n v="484"/>
    <m/>
    <m/>
    <m/>
    <m/>
    <m/>
    <m/>
    <m/>
    <m/>
    <m/>
    <m/>
    <x v="12"/>
    <x v="5"/>
    <m/>
    <x v="1"/>
    <m/>
    <m/>
    <m/>
    <m/>
  </r>
  <r>
    <n v="485"/>
    <m/>
    <m/>
    <m/>
    <m/>
    <m/>
    <m/>
    <m/>
    <m/>
    <m/>
    <m/>
    <x v="12"/>
    <x v="5"/>
    <m/>
    <x v="1"/>
    <m/>
    <m/>
    <m/>
    <m/>
  </r>
  <r>
    <n v="486"/>
    <m/>
    <m/>
    <m/>
    <m/>
    <m/>
    <m/>
    <m/>
    <m/>
    <m/>
    <m/>
    <x v="12"/>
    <x v="5"/>
    <m/>
    <x v="1"/>
    <m/>
    <m/>
    <m/>
    <m/>
  </r>
  <r>
    <n v="487"/>
    <m/>
    <m/>
    <m/>
    <m/>
    <m/>
    <m/>
    <m/>
    <m/>
    <m/>
    <m/>
    <x v="12"/>
    <x v="5"/>
    <m/>
    <x v="1"/>
    <m/>
    <m/>
    <m/>
    <m/>
  </r>
  <r>
    <n v="488"/>
    <m/>
    <m/>
    <m/>
    <m/>
    <m/>
    <m/>
    <m/>
    <m/>
    <m/>
    <m/>
    <x v="12"/>
    <x v="5"/>
    <m/>
    <x v="1"/>
    <m/>
    <m/>
    <m/>
    <m/>
  </r>
  <r>
    <n v="489"/>
    <m/>
    <m/>
    <m/>
    <m/>
    <m/>
    <m/>
    <m/>
    <m/>
    <m/>
    <m/>
    <x v="12"/>
    <x v="5"/>
    <m/>
    <x v="1"/>
    <m/>
    <m/>
    <m/>
    <m/>
  </r>
  <r>
    <n v="490"/>
    <m/>
    <m/>
    <m/>
    <m/>
    <m/>
    <m/>
    <m/>
    <m/>
    <m/>
    <m/>
    <x v="12"/>
    <x v="5"/>
    <m/>
    <x v="1"/>
    <m/>
    <m/>
    <m/>
    <m/>
  </r>
  <r>
    <n v="491"/>
    <m/>
    <m/>
    <m/>
    <m/>
    <m/>
    <m/>
    <m/>
    <m/>
    <m/>
    <m/>
    <x v="12"/>
    <x v="5"/>
    <m/>
    <x v="1"/>
    <m/>
    <m/>
    <m/>
    <m/>
  </r>
  <r>
    <n v="492"/>
    <m/>
    <m/>
    <m/>
    <m/>
    <m/>
    <m/>
    <m/>
    <m/>
    <m/>
    <m/>
    <x v="12"/>
    <x v="5"/>
    <m/>
    <x v="1"/>
    <m/>
    <m/>
    <m/>
    <m/>
  </r>
  <r>
    <n v="493"/>
    <m/>
    <m/>
    <m/>
    <m/>
    <m/>
    <m/>
    <m/>
    <m/>
    <m/>
    <m/>
    <x v="12"/>
    <x v="5"/>
    <m/>
    <x v="1"/>
    <m/>
    <m/>
    <m/>
    <m/>
  </r>
  <r>
    <n v="494"/>
    <m/>
    <m/>
    <m/>
    <m/>
    <m/>
    <m/>
    <m/>
    <m/>
    <m/>
    <m/>
    <x v="12"/>
    <x v="5"/>
    <m/>
    <x v="1"/>
    <m/>
    <m/>
    <m/>
    <m/>
  </r>
  <r>
    <n v="495"/>
    <m/>
    <m/>
    <m/>
    <m/>
    <m/>
    <m/>
    <m/>
    <m/>
    <m/>
    <m/>
    <x v="12"/>
    <x v="5"/>
    <m/>
    <x v="1"/>
    <m/>
    <m/>
    <m/>
    <m/>
  </r>
  <r>
    <n v="496"/>
    <m/>
    <m/>
    <m/>
    <m/>
    <m/>
    <m/>
    <m/>
    <m/>
    <m/>
    <m/>
    <x v="12"/>
    <x v="5"/>
    <m/>
    <x v="1"/>
    <m/>
    <m/>
    <m/>
    <m/>
  </r>
  <r>
    <n v="497"/>
    <m/>
    <m/>
    <m/>
    <m/>
    <m/>
    <m/>
    <m/>
    <m/>
    <m/>
    <m/>
    <x v="12"/>
    <x v="5"/>
    <m/>
    <x v="1"/>
    <m/>
    <m/>
    <m/>
    <m/>
  </r>
  <r>
    <n v="498"/>
    <m/>
    <m/>
    <m/>
    <m/>
    <m/>
    <m/>
    <m/>
    <m/>
    <m/>
    <m/>
    <x v="12"/>
    <x v="5"/>
    <m/>
    <x v="1"/>
    <m/>
    <m/>
    <m/>
    <m/>
  </r>
  <r>
    <n v="499"/>
    <m/>
    <m/>
    <m/>
    <m/>
    <m/>
    <m/>
    <m/>
    <m/>
    <m/>
    <m/>
    <x v="12"/>
    <x v="5"/>
    <m/>
    <x v="1"/>
    <m/>
    <m/>
    <m/>
    <m/>
  </r>
  <r>
    <n v="500"/>
    <m/>
    <m/>
    <m/>
    <m/>
    <m/>
    <m/>
    <m/>
    <m/>
    <m/>
    <m/>
    <x v="12"/>
    <x v="5"/>
    <m/>
    <x v="1"/>
    <m/>
    <m/>
    <m/>
    <m/>
  </r>
  <r>
    <n v="501"/>
    <m/>
    <m/>
    <m/>
    <m/>
    <m/>
    <m/>
    <m/>
    <m/>
    <m/>
    <m/>
    <x v="12"/>
    <x v="5"/>
    <m/>
    <x v="1"/>
    <m/>
    <m/>
    <m/>
    <m/>
  </r>
  <r>
    <n v="502"/>
    <m/>
    <m/>
    <m/>
    <m/>
    <m/>
    <m/>
    <m/>
    <m/>
    <m/>
    <m/>
    <x v="12"/>
    <x v="5"/>
    <m/>
    <x v="1"/>
    <m/>
    <m/>
    <m/>
    <m/>
  </r>
  <r>
    <n v="503"/>
    <m/>
    <m/>
    <m/>
    <m/>
    <m/>
    <m/>
    <m/>
    <m/>
    <m/>
    <m/>
    <x v="12"/>
    <x v="5"/>
    <m/>
    <x v="1"/>
    <m/>
    <m/>
    <m/>
    <m/>
  </r>
  <r>
    <n v="504"/>
    <m/>
    <m/>
    <m/>
    <m/>
    <m/>
    <m/>
    <m/>
    <m/>
    <m/>
    <m/>
    <x v="12"/>
    <x v="5"/>
    <m/>
    <x v="1"/>
    <m/>
    <m/>
    <m/>
    <m/>
  </r>
  <r>
    <n v="505"/>
    <m/>
    <m/>
    <m/>
    <m/>
    <m/>
    <m/>
    <m/>
    <m/>
    <m/>
    <m/>
    <x v="12"/>
    <x v="5"/>
    <m/>
    <x v="1"/>
    <m/>
    <m/>
    <m/>
    <m/>
  </r>
  <r>
    <n v="506"/>
    <m/>
    <m/>
    <m/>
    <m/>
    <m/>
    <m/>
    <m/>
    <m/>
    <m/>
    <m/>
    <x v="12"/>
    <x v="5"/>
    <m/>
    <x v="1"/>
    <m/>
    <m/>
    <m/>
    <m/>
  </r>
  <r>
    <n v="507"/>
    <m/>
    <m/>
    <m/>
    <m/>
    <m/>
    <m/>
    <m/>
    <m/>
    <m/>
    <m/>
    <x v="12"/>
    <x v="5"/>
    <m/>
    <x v="1"/>
    <m/>
    <m/>
    <m/>
    <m/>
  </r>
  <r>
    <n v="508"/>
    <m/>
    <m/>
    <m/>
    <m/>
    <m/>
    <m/>
    <m/>
    <m/>
    <m/>
    <m/>
    <x v="12"/>
    <x v="5"/>
    <m/>
    <x v="1"/>
    <m/>
    <m/>
    <m/>
    <m/>
  </r>
  <r>
    <n v="509"/>
    <m/>
    <m/>
    <m/>
    <m/>
    <m/>
    <m/>
    <m/>
    <m/>
    <m/>
    <m/>
    <x v="12"/>
    <x v="5"/>
    <m/>
    <x v="1"/>
    <m/>
    <m/>
    <m/>
    <m/>
  </r>
  <r>
    <n v="510"/>
    <m/>
    <m/>
    <m/>
    <m/>
    <m/>
    <m/>
    <m/>
    <m/>
    <m/>
    <m/>
    <x v="12"/>
    <x v="5"/>
    <m/>
    <x v="1"/>
    <m/>
    <m/>
    <m/>
    <m/>
  </r>
  <r>
    <n v="511"/>
    <m/>
    <m/>
    <m/>
    <m/>
    <m/>
    <m/>
    <m/>
    <m/>
    <m/>
    <m/>
    <x v="12"/>
    <x v="5"/>
    <m/>
    <x v="1"/>
    <m/>
    <m/>
    <m/>
    <m/>
  </r>
  <r>
    <n v="512"/>
    <m/>
    <m/>
    <m/>
    <m/>
    <m/>
    <m/>
    <m/>
    <m/>
    <m/>
    <m/>
    <x v="12"/>
    <x v="5"/>
    <m/>
    <x v="1"/>
    <m/>
    <m/>
    <m/>
    <m/>
  </r>
  <r>
    <n v="513"/>
    <m/>
    <m/>
    <m/>
    <m/>
    <m/>
    <m/>
    <m/>
    <m/>
    <m/>
    <m/>
    <x v="12"/>
    <x v="5"/>
    <m/>
    <x v="1"/>
    <m/>
    <m/>
    <m/>
    <m/>
  </r>
  <r>
    <n v="514"/>
    <m/>
    <m/>
    <m/>
    <m/>
    <m/>
    <m/>
    <m/>
    <m/>
    <m/>
    <m/>
    <x v="12"/>
    <x v="5"/>
    <m/>
    <x v="1"/>
    <m/>
    <m/>
    <m/>
    <m/>
  </r>
  <r>
    <n v="515"/>
    <m/>
    <m/>
    <m/>
    <m/>
    <m/>
    <m/>
    <m/>
    <m/>
    <m/>
    <m/>
    <x v="12"/>
    <x v="5"/>
    <m/>
    <x v="1"/>
    <m/>
    <m/>
    <m/>
    <m/>
  </r>
  <r>
    <n v="516"/>
    <m/>
    <m/>
    <m/>
    <m/>
    <m/>
    <m/>
    <m/>
    <m/>
    <m/>
    <m/>
    <x v="12"/>
    <x v="5"/>
    <m/>
    <x v="1"/>
    <m/>
    <m/>
    <m/>
    <m/>
  </r>
  <r>
    <n v="517"/>
    <m/>
    <m/>
    <m/>
    <m/>
    <m/>
    <m/>
    <m/>
    <m/>
    <m/>
    <m/>
    <x v="12"/>
    <x v="5"/>
    <m/>
    <x v="1"/>
    <m/>
    <m/>
    <m/>
    <m/>
  </r>
  <r>
    <n v="518"/>
    <m/>
    <m/>
    <m/>
    <m/>
    <m/>
    <m/>
    <m/>
    <m/>
    <m/>
    <m/>
    <x v="12"/>
    <x v="5"/>
    <m/>
    <x v="1"/>
    <m/>
    <m/>
    <m/>
    <m/>
  </r>
  <r>
    <n v="519"/>
    <m/>
    <m/>
    <m/>
    <m/>
    <m/>
    <m/>
    <m/>
    <m/>
    <m/>
    <m/>
    <x v="12"/>
    <x v="5"/>
    <m/>
    <x v="1"/>
    <m/>
    <m/>
    <m/>
    <m/>
  </r>
  <r>
    <n v="520"/>
    <m/>
    <m/>
    <m/>
    <m/>
    <m/>
    <m/>
    <m/>
    <m/>
    <m/>
    <m/>
    <x v="12"/>
    <x v="5"/>
    <m/>
    <x v="1"/>
    <m/>
    <m/>
    <m/>
    <m/>
  </r>
  <r>
    <n v="521"/>
    <m/>
    <m/>
    <m/>
    <m/>
    <m/>
    <m/>
    <m/>
    <m/>
    <m/>
    <m/>
    <x v="12"/>
    <x v="5"/>
    <m/>
    <x v="1"/>
    <m/>
    <m/>
    <m/>
    <m/>
  </r>
  <r>
    <n v="522"/>
    <m/>
    <m/>
    <m/>
    <m/>
    <m/>
    <m/>
    <m/>
    <m/>
    <m/>
    <m/>
    <x v="12"/>
    <x v="5"/>
    <m/>
    <x v="1"/>
    <m/>
    <m/>
    <m/>
    <m/>
  </r>
  <r>
    <n v="523"/>
    <m/>
    <m/>
    <m/>
    <m/>
    <m/>
    <m/>
    <m/>
    <m/>
    <m/>
    <m/>
    <x v="12"/>
    <x v="5"/>
    <m/>
    <x v="1"/>
    <m/>
    <m/>
    <m/>
    <m/>
  </r>
  <r>
    <n v="524"/>
    <m/>
    <m/>
    <m/>
    <m/>
    <m/>
    <m/>
    <m/>
    <m/>
    <m/>
    <m/>
    <x v="12"/>
    <x v="5"/>
    <m/>
    <x v="1"/>
    <m/>
    <m/>
    <m/>
    <m/>
  </r>
  <r>
    <n v="525"/>
    <m/>
    <m/>
    <m/>
    <m/>
    <m/>
    <m/>
    <m/>
    <m/>
    <m/>
    <m/>
    <x v="12"/>
    <x v="5"/>
    <m/>
    <x v="1"/>
    <m/>
    <m/>
    <m/>
    <m/>
  </r>
  <r>
    <n v="526"/>
    <m/>
    <m/>
    <m/>
    <m/>
    <m/>
    <m/>
    <m/>
    <m/>
    <m/>
    <m/>
    <x v="12"/>
    <x v="5"/>
    <m/>
    <x v="1"/>
    <m/>
    <m/>
    <m/>
    <m/>
  </r>
  <r>
    <n v="527"/>
    <m/>
    <m/>
    <m/>
    <m/>
    <m/>
    <m/>
    <m/>
    <m/>
    <m/>
    <m/>
    <x v="12"/>
    <x v="5"/>
    <m/>
    <x v="1"/>
    <m/>
    <m/>
    <m/>
    <m/>
  </r>
  <r>
    <n v="528"/>
    <m/>
    <m/>
    <m/>
    <m/>
    <m/>
    <m/>
    <m/>
    <m/>
    <m/>
    <m/>
    <x v="12"/>
    <x v="5"/>
    <m/>
    <x v="1"/>
    <m/>
    <m/>
    <m/>
    <m/>
  </r>
  <r>
    <n v="529"/>
    <m/>
    <m/>
    <m/>
    <m/>
    <m/>
    <m/>
    <m/>
    <m/>
    <m/>
    <m/>
    <x v="12"/>
    <x v="5"/>
    <m/>
    <x v="1"/>
    <m/>
    <m/>
    <m/>
    <m/>
  </r>
  <r>
    <n v="530"/>
    <m/>
    <m/>
    <m/>
    <m/>
    <m/>
    <m/>
    <m/>
    <m/>
    <m/>
    <m/>
    <x v="12"/>
    <x v="5"/>
    <m/>
    <x v="1"/>
    <m/>
    <m/>
    <m/>
    <m/>
  </r>
  <r>
    <n v="531"/>
    <m/>
    <m/>
    <m/>
    <m/>
    <m/>
    <m/>
    <m/>
    <m/>
    <m/>
    <m/>
    <x v="12"/>
    <x v="5"/>
    <m/>
    <x v="1"/>
    <m/>
    <m/>
    <m/>
    <m/>
  </r>
  <r>
    <n v="532"/>
    <m/>
    <m/>
    <m/>
    <m/>
    <m/>
    <m/>
    <m/>
    <m/>
    <m/>
    <m/>
    <x v="12"/>
    <x v="5"/>
    <m/>
    <x v="1"/>
    <m/>
    <m/>
    <m/>
    <m/>
  </r>
  <r>
    <n v="533"/>
    <m/>
    <m/>
    <m/>
    <m/>
    <m/>
    <m/>
    <m/>
    <m/>
    <m/>
    <m/>
    <x v="12"/>
    <x v="5"/>
    <m/>
    <x v="1"/>
    <m/>
    <m/>
    <m/>
    <m/>
  </r>
  <r>
    <n v="534"/>
    <m/>
    <m/>
    <m/>
    <m/>
    <m/>
    <m/>
    <m/>
    <m/>
    <m/>
    <m/>
    <x v="12"/>
    <x v="5"/>
    <m/>
    <x v="1"/>
    <m/>
    <m/>
    <m/>
    <m/>
  </r>
  <r>
    <n v="535"/>
    <m/>
    <m/>
    <m/>
    <m/>
    <m/>
    <m/>
    <m/>
    <m/>
    <m/>
    <m/>
    <x v="12"/>
    <x v="5"/>
    <m/>
    <x v="1"/>
    <m/>
    <m/>
    <m/>
    <m/>
  </r>
  <r>
    <n v="536"/>
    <m/>
    <m/>
    <m/>
    <m/>
    <m/>
    <m/>
    <m/>
    <m/>
    <m/>
    <m/>
    <x v="12"/>
    <x v="5"/>
    <m/>
    <x v="1"/>
    <m/>
    <m/>
    <m/>
    <m/>
  </r>
  <r>
    <n v="537"/>
    <m/>
    <m/>
    <m/>
    <m/>
    <m/>
    <m/>
    <m/>
    <m/>
    <m/>
    <m/>
    <x v="12"/>
    <x v="5"/>
    <m/>
    <x v="1"/>
    <m/>
    <m/>
    <m/>
    <m/>
  </r>
  <r>
    <n v="538"/>
    <m/>
    <m/>
    <m/>
    <m/>
    <m/>
    <m/>
    <m/>
    <m/>
    <m/>
    <m/>
    <x v="12"/>
    <x v="5"/>
    <m/>
    <x v="1"/>
    <m/>
    <m/>
    <m/>
    <m/>
  </r>
  <r>
    <n v="539"/>
    <m/>
    <m/>
    <m/>
    <m/>
    <m/>
    <m/>
    <m/>
    <m/>
    <m/>
    <m/>
    <x v="12"/>
    <x v="5"/>
    <m/>
    <x v="1"/>
    <m/>
    <m/>
    <m/>
    <m/>
  </r>
  <r>
    <n v="540"/>
    <m/>
    <m/>
    <m/>
    <m/>
    <m/>
    <m/>
    <m/>
    <m/>
    <m/>
    <m/>
    <x v="12"/>
    <x v="5"/>
    <m/>
    <x v="1"/>
    <m/>
    <m/>
    <m/>
    <m/>
  </r>
  <r>
    <n v="541"/>
    <m/>
    <m/>
    <m/>
    <m/>
    <m/>
    <m/>
    <m/>
    <m/>
    <m/>
    <m/>
    <x v="12"/>
    <x v="5"/>
    <m/>
    <x v="1"/>
    <m/>
    <m/>
    <m/>
    <m/>
  </r>
  <r>
    <n v="542"/>
    <m/>
    <m/>
    <m/>
    <m/>
    <m/>
    <m/>
    <m/>
    <m/>
    <m/>
    <m/>
    <x v="12"/>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16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4">
        <item x="8"/>
        <item x="5"/>
        <item x="0"/>
        <item x="7"/>
        <item x="10"/>
        <item x="1"/>
        <item x="11"/>
        <item x="6"/>
        <item x="4"/>
        <item x="9"/>
        <item x="2"/>
        <item x="3"/>
        <item h="1"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3">
    <i>
      <x/>
    </i>
    <i>
      <x v="1"/>
    </i>
    <i>
      <x v="2"/>
    </i>
    <i>
      <x v="3"/>
    </i>
    <i>
      <x v="4"/>
    </i>
    <i>
      <x v="5"/>
    </i>
    <i>
      <x v="6"/>
    </i>
    <i>
      <x v="7"/>
    </i>
    <i>
      <x v="8"/>
    </i>
    <i>
      <x v="9"/>
    </i>
    <i>
      <x v="10"/>
    </i>
    <i>
      <x v="11"/>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889AD0-C894-4D73-8042-C68520653761}" name="PivotTable4" cacheId="1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F9" firstHeaderRow="1" firstDataRow="1" firstDataCol="1"/>
  <pivotFields count="16">
    <pivotField dataField="1" compact="0" outline="0" showAll="0"/>
    <pivotField compact="0" outline="0" showAll="0"/>
    <pivotField axis="axisRow" compact="0" outline="0" showAll="0">
      <items count="7">
        <item x="0"/>
        <item x="1"/>
        <item x="2"/>
        <item x="3"/>
        <item x="4"/>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2"/>
    </i>
    <i>
      <x v="3"/>
    </i>
    <i>
      <x v="4"/>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16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9:G55"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3">
        <item x="8"/>
        <item x="5"/>
        <item x="0"/>
        <item h="1" x="7"/>
        <item h="1" x="1"/>
        <item h="1" x="4"/>
        <item h="1" x="2"/>
        <item h="1" x="3"/>
        <item h="1" x="12"/>
        <item x="6"/>
        <item h="1" x="9"/>
        <item h="1" x="10"/>
        <item h="1" x="11"/>
      </items>
    </pivotField>
    <pivotField axis="axisRow" compact="0" outline="0" showAll="0" defaultSubtotal="0">
      <items count="23">
        <item x="4"/>
        <item x="3"/>
        <item x="2"/>
        <item x="0"/>
        <item h="1" x="5"/>
        <item x="1"/>
        <item x="6"/>
        <item x="7"/>
        <item x="8"/>
        <item x="9"/>
        <item x="10"/>
        <item x="11"/>
        <item m="1" x="20"/>
        <item m="1" x="21"/>
        <item m="1" x="22"/>
        <item x="15"/>
        <item x="16"/>
        <item x="17"/>
        <item m="1" x="19"/>
        <item x="12"/>
        <item x="13"/>
        <item x="14"/>
        <item x="18"/>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5">
    <i>
      <x/>
      <x v="1"/>
    </i>
    <i r="1">
      <x v="2"/>
    </i>
    <i r="1">
      <x v="3"/>
    </i>
    <i r="1">
      <x v="5"/>
    </i>
    <i r="1">
      <x v="6"/>
    </i>
    <i>
      <x v="1"/>
      <x/>
    </i>
    <i r="1">
      <x v="1"/>
    </i>
    <i r="1">
      <x v="2"/>
    </i>
    <i r="1">
      <x v="3"/>
    </i>
    <i r="1">
      <x v="5"/>
    </i>
    <i r="1">
      <x v="6"/>
    </i>
    <i r="1">
      <x v="22"/>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547" totalsRowShown="0" headerRowDxfId="7">
  <autoFilter ref="A5:S5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6"/>
    <tableColumn id="18" xr3:uid="{00000000-0010-0000-0000-000012000000}" name="Description" dataDxfId="5"/>
    <tableColumn id="19" xr3:uid="{00000000-0010-0000-0000-000013000000}" name="Image design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FA2A7C-5C8D-43E5-A276-5648653E34D7}" name="ShipsTable" displayName="ShipsTable" ref="A3:P402" totalsRowShown="0">
  <autoFilter ref="A3:P402" xr:uid="{67FA2A7C-5C8D-43E5-A276-5648653E34D7}"/>
  <tableColumns count="16">
    <tableColumn id="1" xr3:uid="{8EEE4D32-278F-452D-8A3C-645C2EDE2DDB}" name="ID">
      <calculatedColumnFormula>ROW() - 3</calculatedColumnFormula>
    </tableColumn>
    <tableColumn id="2" xr3:uid="{3F1A4768-22E2-48D4-A749-A4E7B7F8CC3A}" name="Name" dataDxfId="4"/>
    <tableColumn id="3" xr3:uid="{2216B682-450A-49F1-B20D-38E5257B9477}" name="Ship Type"/>
    <tableColumn id="4" xr3:uid="{2D8E26DA-4BFF-41A8-ADAD-35D8F6D10AEB}" name="Captain Slots"/>
    <tableColumn id="5" xr3:uid="{465543EE-BAB1-4599-B08B-9D5483DA803A}" name="Lieutenant Slots"/>
    <tableColumn id="6" xr3:uid="{767704E2-89A1-4796-AFA3-F5218340B644}" name="Service Slots"/>
    <tableColumn id="7" xr3:uid="{96BE633B-A16D-4892-927F-9A28A31DB0BA}" name="Points"/>
    <tableColumn id="8" xr3:uid="{C7489477-4815-4F01-8938-59E0DA2EF73B}" name="Hull"/>
    <tableColumn id="9" xr3:uid="{9150E41E-CE73-4AEA-8D2D-E57DDF5FFE58}" name="Shield"/>
    <tableColumn id="10" xr3:uid="{76100F6D-CD1E-4AC2-B351-6D445B164DC2}" name="Damage Per Gun"/>
    <tableColumn id="11" xr3:uid="{081A0DFC-F5EE-4573-AAE1-9D28AEA7AF29}" name="Gun Slots"/>
    <tableColumn id="12" xr3:uid="{EEE653C2-DABF-4BA1-8D3A-12EF76104E5A}" name="Escape Pods"/>
    <tableColumn id="13" xr3:uid="{7A7AFD56-5780-4DE8-A294-710C94AF8179}" name="Card Rarity"/>
    <tableColumn id="14" xr3:uid="{D15BDB33-770C-4B71-9D39-83BA3A55A38D}" name="Effect" dataDxfId="3"/>
    <tableColumn id="15" xr3:uid="{202A0C66-9065-437C-A134-02228AEF37CA}" name="Description" dataDxfId="2"/>
    <tableColumn id="16" xr3:uid="{4A132EC5-5824-40BB-AE09-D33A64C6679F}"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5"/>
  <sheetViews>
    <sheetView workbookViewId="0">
      <selection activeCell="B16" sqref="B16"/>
    </sheetView>
  </sheetViews>
  <sheetFormatPr defaultRowHeight="15"/>
  <cols>
    <col min="1" max="1" width="18" bestFit="1" customWidth="1"/>
    <col min="2" max="2" width="17.85546875" bestFit="1" customWidth="1"/>
    <col min="3" max="3" width="10.85546875" bestFit="1" customWidth="1"/>
    <col min="4" max="4" width="6.5703125" bestFit="1" customWidth="1"/>
    <col min="5" max="5" width="7.42578125" customWidth="1"/>
    <col min="6" max="6" width="7.5703125" bestFit="1" customWidth="1"/>
    <col min="7" max="7" width="11.7109375" bestFit="1" customWidth="1"/>
    <col min="11" max="11" width="12.85546875" bestFit="1" customWidth="1"/>
    <col min="12" max="12" width="11.140625" bestFit="1" customWidth="1"/>
  </cols>
  <sheetData>
    <row r="3" spans="1:6">
      <c r="A3" s="4" t="s">
        <v>0</v>
      </c>
      <c r="B3" t="s">
        <v>1</v>
      </c>
      <c r="E3" s="4" t="s">
        <v>2</v>
      </c>
      <c r="F3" t="s">
        <v>3</v>
      </c>
    </row>
    <row r="4" spans="1:6">
      <c r="A4" t="s">
        <v>4</v>
      </c>
      <c r="B4">
        <v>6</v>
      </c>
      <c r="E4" t="s">
        <v>5</v>
      </c>
      <c r="F4">
        <v>5</v>
      </c>
    </row>
    <row r="5" spans="1:6">
      <c r="A5" t="s">
        <v>6</v>
      </c>
      <c r="B5">
        <v>18</v>
      </c>
      <c r="E5" t="s">
        <v>7</v>
      </c>
      <c r="F5">
        <v>3</v>
      </c>
    </row>
    <row r="6" spans="1:6">
      <c r="A6" t="s">
        <v>8</v>
      </c>
      <c r="B6">
        <v>74</v>
      </c>
      <c r="E6" t="s">
        <v>9</v>
      </c>
      <c r="F6">
        <v>3</v>
      </c>
    </row>
    <row r="7" spans="1:6">
      <c r="A7" t="s">
        <v>10</v>
      </c>
      <c r="B7">
        <v>18</v>
      </c>
      <c r="E7" t="s">
        <v>11</v>
      </c>
      <c r="F7">
        <v>5</v>
      </c>
    </row>
    <row r="8" spans="1:6">
      <c r="A8" t="s">
        <v>12</v>
      </c>
      <c r="B8">
        <v>3</v>
      </c>
      <c r="E8" t="s">
        <v>13</v>
      </c>
      <c r="F8">
        <v>4</v>
      </c>
    </row>
    <row r="9" spans="1:6">
      <c r="A9" t="s">
        <v>14</v>
      </c>
      <c r="B9">
        <v>58</v>
      </c>
      <c r="E9" t="s">
        <v>15</v>
      </c>
      <c r="F9">
        <v>20</v>
      </c>
    </row>
    <row r="10" spans="1:6">
      <c r="A10" t="s">
        <v>16</v>
      </c>
      <c r="B10">
        <v>5</v>
      </c>
    </row>
    <row r="11" spans="1:6">
      <c r="A11" t="s">
        <v>17</v>
      </c>
      <c r="B11">
        <v>22</v>
      </c>
    </row>
    <row r="12" spans="1:6">
      <c r="A12" t="s">
        <v>18</v>
      </c>
      <c r="B12">
        <v>27</v>
      </c>
    </row>
    <row r="13" spans="1:6">
      <c r="A13" t="s">
        <v>19</v>
      </c>
      <c r="B13">
        <v>15</v>
      </c>
    </row>
    <row r="14" spans="1:6">
      <c r="A14" t="s">
        <v>20</v>
      </c>
      <c r="B14">
        <v>32</v>
      </c>
    </row>
    <row r="15" spans="1:6">
      <c r="A15" t="s">
        <v>21</v>
      </c>
      <c r="B15">
        <v>22</v>
      </c>
    </row>
    <row r="16" spans="1:6">
      <c r="A16" t="s">
        <v>15</v>
      </c>
      <c r="B16">
        <v>300</v>
      </c>
    </row>
    <row r="19" spans="1:7">
      <c r="A19" s="4" t="s">
        <v>1</v>
      </c>
      <c r="C19" s="4" t="s">
        <v>22</v>
      </c>
    </row>
    <row r="20" spans="1:7">
      <c r="A20" s="4" t="s">
        <v>0</v>
      </c>
      <c r="B20" s="4" t="s">
        <v>23</v>
      </c>
      <c r="C20" t="s">
        <v>24</v>
      </c>
      <c r="D20" t="s">
        <v>25</v>
      </c>
      <c r="E20" t="s">
        <v>26</v>
      </c>
      <c r="F20" t="s">
        <v>27</v>
      </c>
      <c r="G20" t="s">
        <v>15</v>
      </c>
    </row>
    <row r="21" spans="1:7">
      <c r="A21" t="s">
        <v>4</v>
      </c>
      <c r="B21" t="s">
        <v>28</v>
      </c>
      <c r="C21">
        <v>2</v>
      </c>
      <c r="G21">
        <v>2</v>
      </c>
    </row>
    <row r="22" spans="1:7">
      <c r="B22" t="s">
        <v>29</v>
      </c>
      <c r="C22">
        <v>1</v>
      </c>
      <c r="G22">
        <v>1</v>
      </c>
    </row>
    <row r="23" spans="1:7">
      <c r="B23" t="s">
        <v>30</v>
      </c>
      <c r="C23">
        <v>1</v>
      </c>
      <c r="G23">
        <v>1</v>
      </c>
    </row>
    <row r="24" spans="1:7">
      <c r="B24" t="s">
        <v>31</v>
      </c>
      <c r="C24">
        <v>1</v>
      </c>
      <c r="G24">
        <v>1</v>
      </c>
    </row>
    <row r="25" spans="1:7">
      <c r="B25" t="s">
        <v>32</v>
      </c>
      <c r="D25">
        <v>1</v>
      </c>
      <c r="G25">
        <v>1</v>
      </c>
    </row>
    <row r="26" spans="1:7">
      <c r="A26" t="s">
        <v>6</v>
      </c>
      <c r="B26" t="s">
        <v>33</v>
      </c>
      <c r="C26">
        <v>2</v>
      </c>
      <c r="F26">
        <v>1</v>
      </c>
      <c r="G26">
        <v>3</v>
      </c>
    </row>
    <row r="27" spans="1:7">
      <c r="B27" t="s">
        <v>28</v>
      </c>
      <c r="C27">
        <v>2</v>
      </c>
      <c r="E27">
        <v>1</v>
      </c>
      <c r="G27">
        <v>3</v>
      </c>
    </row>
    <row r="28" spans="1:7">
      <c r="B28" t="s">
        <v>29</v>
      </c>
      <c r="C28">
        <v>2</v>
      </c>
      <c r="E28">
        <v>1</v>
      </c>
      <c r="G28">
        <v>3</v>
      </c>
    </row>
    <row r="29" spans="1:7">
      <c r="B29" t="s">
        <v>30</v>
      </c>
      <c r="C29">
        <v>3</v>
      </c>
      <c r="G29">
        <v>3</v>
      </c>
    </row>
    <row r="30" spans="1:7">
      <c r="B30" t="s">
        <v>31</v>
      </c>
      <c r="C30">
        <v>4</v>
      </c>
      <c r="G30">
        <v>4</v>
      </c>
    </row>
    <row r="31" spans="1:7">
      <c r="B31" t="s">
        <v>32</v>
      </c>
      <c r="D31">
        <v>1</v>
      </c>
      <c r="G31">
        <v>1</v>
      </c>
    </row>
    <row r="32" spans="1:7">
      <c r="B32" t="s">
        <v>34</v>
      </c>
      <c r="E32">
        <v>1</v>
      </c>
      <c r="G32">
        <v>1</v>
      </c>
    </row>
    <row r="33" spans="1:7">
      <c r="A33" t="s">
        <v>8</v>
      </c>
      <c r="B33" t="s">
        <v>33</v>
      </c>
      <c r="C33">
        <v>5</v>
      </c>
      <c r="D33">
        <v>3</v>
      </c>
      <c r="F33">
        <v>3</v>
      </c>
      <c r="G33">
        <v>11</v>
      </c>
    </row>
    <row r="34" spans="1:7">
      <c r="B34" t="s">
        <v>28</v>
      </c>
      <c r="C34">
        <v>4</v>
      </c>
      <c r="D34">
        <v>3</v>
      </c>
      <c r="F34">
        <v>3</v>
      </c>
      <c r="G34">
        <v>10</v>
      </c>
    </row>
    <row r="35" spans="1:7">
      <c r="B35" t="s">
        <v>29</v>
      </c>
      <c r="C35">
        <v>4</v>
      </c>
      <c r="D35">
        <v>3</v>
      </c>
      <c r="F35">
        <v>4</v>
      </c>
      <c r="G35">
        <v>11</v>
      </c>
    </row>
    <row r="36" spans="1:7">
      <c r="B36" t="s">
        <v>30</v>
      </c>
      <c r="C36">
        <v>4</v>
      </c>
      <c r="D36">
        <v>3</v>
      </c>
      <c r="F36">
        <v>3</v>
      </c>
      <c r="G36">
        <v>10</v>
      </c>
    </row>
    <row r="37" spans="1:7">
      <c r="B37" t="s">
        <v>31</v>
      </c>
      <c r="C37">
        <v>4</v>
      </c>
      <c r="D37">
        <v>4</v>
      </c>
      <c r="F37">
        <v>3</v>
      </c>
      <c r="G37">
        <v>11</v>
      </c>
    </row>
    <row r="38" spans="1:7">
      <c r="B38" t="s">
        <v>35</v>
      </c>
      <c r="D38">
        <v>11</v>
      </c>
      <c r="G38">
        <v>11</v>
      </c>
    </row>
    <row r="39" spans="1:7">
      <c r="B39" t="s">
        <v>36</v>
      </c>
      <c r="E39">
        <v>1</v>
      </c>
      <c r="G39">
        <v>1</v>
      </c>
    </row>
    <row r="40" spans="1:7">
      <c r="B40" t="s">
        <v>37</v>
      </c>
      <c r="E40">
        <v>1</v>
      </c>
      <c r="G40">
        <v>1</v>
      </c>
    </row>
    <row r="41" spans="1:7">
      <c r="B41" t="s">
        <v>38</v>
      </c>
      <c r="E41">
        <v>1</v>
      </c>
      <c r="G41">
        <v>1</v>
      </c>
    </row>
    <row r="42" spans="1:7">
      <c r="B42" t="s">
        <v>39</v>
      </c>
      <c r="E42">
        <v>1</v>
      </c>
      <c r="G42">
        <v>1</v>
      </c>
    </row>
    <row r="43" spans="1:7">
      <c r="B43" t="s">
        <v>40</v>
      </c>
      <c r="E43">
        <v>1</v>
      </c>
      <c r="G43">
        <v>1</v>
      </c>
    </row>
    <row r="44" spans="1:7">
      <c r="B44" t="s">
        <v>41</v>
      </c>
      <c r="E44">
        <v>1</v>
      </c>
      <c r="G44">
        <v>1</v>
      </c>
    </row>
    <row r="45" spans="1:7">
      <c r="B45" t="s">
        <v>42</v>
      </c>
      <c r="E45">
        <v>1</v>
      </c>
      <c r="G45">
        <v>1</v>
      </c>
    </row>
    <row r="46" spans="1:7">
      <c r="B46" t="s">
        <v>43</v>
      </c>
      <c r="E46">
        <v>1</v>
      </c>
      <c r="G46">
        <v>1</v>
      </c>
    </row>
    <row r="47" spans="1:7">
      <c r="B47" t="s">
        <v>44</v>
      </c>
      <c r="E47">
        <v>1</v>
      </c>
      <c r="G47">
        <v>1</v>
      </c>
    </row>
    <row r="48" spans="1:7">
      <c r="B48" t="s">
        <v>45</v>
      </c>
      <c r="E48">
        <v>1</v>
      </c>
      <c r="G48">
        <v>1</v>
      </c>
    </row>
    <row r="49" spans="1:7">
      <c r="A49" t="s">
        <v>17</v>
      </c>
      <c r="B49" t="s">
        <v>33</v>
      </c>
      <c r="C49">
        <v>3</v>
      </c>
      <c r="F49">
        <v>1</v>
      </c>
      <c r="G49">
        <v>4</v>
      </c>
    </row>
    <row r="50" spans="1:7">
      <c r="B50" t="s">
        <v>28</v>
      </c>
      <c r="C50">
        <v>4</v>
      </c>
      <c r="F50">
        <v>1</v>
      </c>
      <c r="G50">
        <v>5</v>
      </c>
    </row>
    <row r="51" spans="1:7">
      <c r="B51" t="s">
        <v>29</v>
      </c>
      <c r="C51">
        <v>3</v>
      </c>
      <c r="F51">
        <v>1</v>
      </c>
      <c r="G51">
        <v>4</v>
      </c>
    </row>
    <row r="52" spans="1:7">
      <c r="B52" t="s">
        <v>30</v>
      </c>
      <c r="C52">
        <v>3</v>
      </c>
      <c r="F52">
        <v>1</v>
      </c>
      <c r="G52">
        <v>4</v>
      </c>
    </row>
    <row r="53" spans="1:7">
      <c r="B53" t="s">
        <v>31</v>
      </c>
      <c r="C53">
        <v>3</v>
      </c>
      <c r="F53">
        <v>1</v>
      </c>
      <c r="G53">
        <v>4</v>
      </c>
    </row>
    <row r="54" spans="1:7">
      <c r="B54" t="s">
        <v>32</v>
      </c>
      <c r="D54">
        <v>1</v>
      </c>
      <c r="G54">
        <v>1</v>
      </c>
    </row>
    <row r="55" spans="1:7">
      <c r="A55" t="s">
        <v>15</v>
      </c>
      <c r="C55">
        <v>55</v>
      </c>
      <c r="D55">
        <v>30</v>
      </c>
      <c r="E55">
        <v>13</v>
      </c>
      <c r="F55">
        <v>22</v>
      </c>
      <c r="G55">
        <v>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5B45-9C09-4420-A15E-51EE938B6A54}">
  <dimension ref="A2:C13"/>
  <sheetViews>
    <sheetView workbookViewId="0">
      <selection activeCell="B14" sqref="B14"/>
    </sheetView>
  </sheetViews>
  <sheetFormatPr defaultRowHeight="15"/>
  <cols>
    <col min="2" max="2" width="74.7109375" bestFit="1" customWidth="1"/>
  </cols>
  <sheetData>
    <row r="2" spans="1:3" ht="23.25">
      <c r="B2" s="126" t="s">
        <v>845</v>
      </c>
    </row>
    <row r="3" spans="1:3">
      <c r="A3" s="1" t="s">
        <v>846</v>
      </c>
    </row>
    <row r="4" spans="1:3">
      <c r="A4">
        <v>1</v>
      </c>
      <c r="B4" t="s">
        <v>847</v>
      </c>
      <c r="C4">
        <v>40</v>
      </c>
    </row>
    <row r="5" spans="1:3">
      <c r="A5">
        <v>2</v>
      </c>
      <c r="B5" t="s">
        <v>848</v>
      </c>
      <c r="C5">
        <v>30</v>
      </c>
    </row>
    <row r="6" spans="1:3">
      <c r="A6">
        <v>3</v>
      </c>
      <c r="B6" t="s">
        <v>849</v>
      </c>
      <c r="C6">
        <v>4</v>
      </c>
    </row>
    <row r="7" spans="1:3">
      <c r="A7">
        <v>4</v>
      </c>
      <c r="B7" t="s">
        <v>850</v>
      </c>
      <c r="C7">
        <v>1</v>
      </c>
    </row>
    <row r="8" spans="1:3">
      <c r="A8">
        <v>5</v>
      </c>
      <c r="B8" t="s">
        <v>851</v>
      </c>
      <c r="C8">
        <v>4</v>
      </c>
    </row>
    <row r="9" spans="1:3">
      <c r="A9">
        <v>6</v>
      </c>
      <c r="B9" t="s">
        <v>852</v>
      </c>
      <c r="C9">
        <v>3</v>
      </c>
    </row>
    <row r="10" spans="1:3">
      <c r="A10">
        <v>7</v>
      </c>
      <c r="B10" t="s">
        <v>853</v>
      </c>
      <c r="C10">
        <v>2</v>
      </c>
    </row>
    <row r="11" spans="1:3">
      <c r="A11">
        <v>8</v>
      </c>
      <c r="B11" t="s">
        <v>854</v>
      </c>
      <c r="C11">
        <v>1</v>
      </c>
    </row>
    <row r="12" spans="1:3">
      <c r="A12">
        <v>9</v>
      </c>
      <c r="B12" t="s">
        <v>855</v>
      </c>
    </row>
    <row r="13" spans="1:3">
      <c r="A13">
        <v>10</v>
      </c>
      <c r="B13" t="s">
        <v>856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547"/>
  <sheetViews>
    <sheetView tabSelected="1" zoomScale="85" zoomScaleNormal="85" workbookViewId="0">
      <pane xSplit="1" ySplit="5" topLeftCell="B14" activePane="bottomRight" state="frozen"/>
      <selection pane="bottomRight" activeCell="G9" sqref="G9"/>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style="54" customWidth="1"/>
    <col min="19" max="19" width="19.7109375" customWidth="1"/>
  </cols>
  <sheetData>
    <row r="2" spans="1:19" ht="18.75">
      <c r="C2" s="59" t="s">
        <v>46</v>
      </c>
      <c r="D2" s="59"/>
      <c r="E2" s="59"/>
      <c r="F2" s="59"/>
      <c r="G2" s="59"/>
      <c r="H2" s="59"/>
      <c r="I2" s="59"/>
      <c r="J2" s="59"/>
      <c r="K2" s="59"/>
      <c r="L2" s="59"/>
    </row>
    <row r="3" spans="1:19">
      <c r="A3">
        <v>1</v>
      </c>
      <c r="B3">
        <v>2</v>
      </c>
      <c r="C3">
        <v>3</v>
      </c>
      <c r="D3">
        <v>4</v>
      </c>
      <c r="E3">
        <v>5</v>
      </c>
      <c r="F3">
        <v>6</v>
      </c>
      <c r="G3">
        <v>7</v>
      </c>
      <c r="H3">
        <v>8</v>
      </c>
      <c r="I3">
        <v>9</v>
      </c>
      <c r="J3">
        <v>10</v>
      </c>
      <c r="K3">
        <v>11</v>
      </c>
      <c r="L3">
        <v>12</v>
      </c>
      <c r="M3">
        <v>13</v>
      </c>
      <c r="N3">
        <v>14</v>
      </c>
      <c r="O3">
        <v>15</v>
      </c>
      <c r="P3">
        <v>16</v>
      </c>
      <c r="Q3">
        <v>17</v>
      </c>
      <c r="R3" s="54">
        <v>18</v>
      </c>
      <c r="S3">
        <v>19</v>
      </c>
    </row>
    <row r="4" spans="1:19">
      <c r="B4" t="e">
        <f>INDEX('Card Designs'!A6:A19,MATCH(C3,TblCardDesign[ID],0),3)</f>
        <v>#REF!</v>
      </c>
      <c r="D4" s="1" t="s">
        <v>47</v>
      </c>
    </row>
    <row r="5" spans="1:19">
      <c r="A5" s="1" t="s">
        <v>48</v>
      </c>
      <c r="B5" s="1" t="s">
        <v>49</v>
      </c>
      <c r="C5" s="1" t="s">
        <v>50</v>
      </c>
      <c r="D5" s="1" t="s">
        <v>51</v>
      </c>
      <c r="E5" s="1" t="s">
        <v>30</v>
      </c>
      <c r="F5" s="1" t="s">
        <v>52</v>
      </c>
      <c r="G5" s="1" t="s">
        <v>29</v>
      </c>
      <c r="H5" s="1" t="s">
        <v>31</v>
      </c>
      <c r="I5" s="1" t="s">
        <v>33</v>
      </c>
      <c r="J5" s="1" t="s">
        <v>35</v>
      </c>
      <c r="K5" s="1" t="s">
        <v>53</v>
      </c>
      <c r="L5" s="1" t="s">
        <v>0</v>
      </c>
      <c r="M5" s="1" t="s">
        <v>23</v>
      </c>
      <c r="N5" s="1" t="s">
        <v>54</v>
      </c>
      <c r="O5" s="1" t="s">
        <v>22</v>
      </c>
      <c r="P5" s="1" t="s">
        <v>55</v>
      </c>
      <c r="Q5" s="1" t="s">
        <v>56</v>
      </c>
      <c r="R5" s="1" t="s">
        <v>57</v>
      </c>
      <c r="S5" s="1" t="s">
        <v>58</v>
      </c>
    </row>
    <row r="6" spans="1:19">
      <c r="A6">
        <f>ROW() - 5</f>
        <v>1</v>
      </c>
      <c r="B6" t="s">
        <v>59</v>
      </c>
      <c r="C6" s="2" t="s">
        <v>60</v>
      </c>
      <c r="D6">
        <v>1</v>
      </c>
      <c r="L6" s="56" t="s">
        <v>8</v>
      </c>
      <c r="M6" s="56" t="s">
        <v>30</v>
      </c>
      <c r="N6">
        <v>1</v>
      </c>
      <c r="O6" s="56" t="s">
        <v>24</v>
      </c>
      <c r="P6" t="s">
        <v>61</v>
      </c>
      <c r="Q6" s="3" t="s">
        <v>62</v>
      </c>
    </row>
    <row r="7" spans="1:19" ht="30.75">
      <c r="A7">
        <f t="shared" ref="A6:A69" si="0">ROW() - 5</f>
        <v>2</v>
      </c>
      <c r="B7" t="s">
        <v>59</v>
      </c>
      <c r="C7" s="2" t="s">
        <v>63</v>
      </c>
      <c r="D7">
        <v>1</v>
      </c>
      <c r="L7" t="s">
        <v>8</v>
      </c>
      <c r="M7" t="s">
        <v>30</v>
      </c>
      <c r="N7">
        <v>2</v>
      </c>
      <c r="O7" t="s">
        <v>24</v>
      </c>
      <c r="P7" t="s">
        <v>61</v>
      </c>
      <c r="Q7" s="3" t="s">
        <v>64</v>
      </c>
    </row>
    <row r="8" spans="1:19" ht="30.75">
      <c r="A8">
        <f t="shared" si="0"/>
        <v>3</v>
      </c>
      <c r="B8" t="s">
        <v>59</v>
      </c>
      <c r="C8" s="2" t="s">
        <v>65</v>
      </c>
      <c r="D8">
        <v>1</v>
      </c>
      <c r="L8" t="s">
        <v>8</v>
      </c>
      <c r="M8" t="s">
        <v>30</v>
      </c>
      <c r="N8">
        <v>3</v>
      </c>
      <c r="O8" t="s">
        <v>24</v>
      </c>
      <c r="P8" t="s">
        <v>61</v>
      </c>
      <c r="Q8" s="3" t="s">
        <v>66</v>
      </c>
    </row>
    <row r="9" spans="1:19" ht="45.75">
      <c r="A9">
        <f t="shared" si="0"/>
        <v>4</v>
      </c>
      <c r="B9" t="s">
        <v>59</v>
      </c>
      <c r="C9" s="2" t="s">
        <v>67</v>
      </c>
      <c r="D9">
        <v>1</v>
      </c>
      <c r="L9" t="s">
        <v>8</v>
      </c>
      <c r="M9" t="s">
        <v>30</v>
      </c>
      <c r="N9">
        <v>1</v>
      </c>
      <c r="O9" t="s">
        <v>24</v>
      </c>
      <c r="P9" t="s">
        <v>68</v>
      </c>
      <c r="Q9" s="3" t="s">
        <v>69</v>
      </c>
    </row>
    <row r="10" spans="1:19" ht="45.75">
      <c r="A10">
        <f t="shared" si="0"/>
        <v>5</v>
      </c>
      <c r="B10" t="s">
        <v>59</v>
      </c>
      <c r="C10" s="2" t="s">
        <v>70</v>
      </c>
      <c r="D10">
        <v>1</v>
      </c>
      <c r="L10" t="s">
        <v>8</v>
      </c>
      <c r="M10" s="56" t="s">
        <v>31</v>
      </c>
      <c r="N10">
        <v>1</v>
      </c>
      <c r="O10" t="s">
        <v>24</v>
      </c>
      <c r="P10" t="s">
        <v>61</v>
      </c>
      <c r="Q10" s="3" t="s">
        <v>71</v>
      </c>
    </row>
    <row r="11" spans="1:19" ht="60.75">
      <c r="A11">
        <f t="shared" si="0"/>
        <v>6</v>
      </c>
      <c r="B11" t="s">
        <v>59</v>
      </c>
      <c r="C11" s="2" t="s">
        <v>72</v>
      </c>
      <c r="D11">
        <v>1</v>
      </c>
      <c r="L11" t="s">
        <v>8</v>
      </c>
      <c r="M11" t="s">
        <v>31</v>
      </c>
      <c r="N11">
        <v>2</v>
      </c>
      <c r="O11" t="s">
        <v>24</v>
      </c>
      <c r="P11" t="s">
        <v>61</v>
      </c>
      <c r="Q11" s="3" t="s">
        <v>73</v>
      </c>
    </row>
    <row r="12" spans="1:19" ht="60.75">
      <c r="A12">
        <f t="shared" si="0"/>
        <v>7</v>
      </c>
      <c r="B12" t="s">
        <v>59</v>
      </c>
      <c r="C12" s="2" t="s">
        <v>74</v>
      </c>
      <c r="D12">
        <v>1</v>
      </c>
      <c r="L12" t="s">
        <v>8</v>
      </c>
      <c r="M12" t="s">
        <v>31</v>
      </c>
      <c r="N12">
        <v>3</v>
      </c>
      <c r="O12" t="s">
        <v>24</v>
      </c>
      <c r="P12" t="s">
        <v>61</v>
      </c>
      <c r="Q12" s="3" t="s">
        <v>75</v>
      </c>
    </row>
    <row r="13" spans="1:19" ht="76.5">
      <c r="A13">
        <f t="shared" si="0"/>
        <v>8</v>
      </c>
      <c r="B13" t="s">
        <v>59</v>
      </c>
      <c r="C13" s="2" t="s">
        <v>76</v>
      </c>
      <c r="D13">
        <v>1</v>
      </c>
      <c r="L13" t="s">
        <v>8</v>
      </c>
      <c r="M13" t="s">
        <v>31</v>
      </c>
      <c r="N13">
        <v>1</v>
      </c>
      <c r="O13" t="s">
        <v>24</v>
      </c>
      <c r="P13" t="s">
        <v>68</v>
      </c>
      <c r="Q13" s="3" t="s">
        <v>77</v>
      </c>
    </row>
    <row r="14" spans="1:19">
      <c r="A14">
        <f t="shared" si="0"/>
        <v>9</v>
      </c>
      <c r="B14" t="s">
        <v>59</v>
      </c>
      <c r="C14" s="2" t="s">
        <v>78</v>
      </c>
      <c r="D14">
        <v>1</v>
      </c>
      <c r="L14" t="s">
        <v>8</v>
      </c>
      <c r="M14" s="56" t="s">
        <v>29</v>
      </c>
      <c r="N14">
        <v>1</v>
      </c>
      <c r="O14" t="s">
        <v>24</v>
      </c>
      <c r="P14" t="s">
        <v>61</v>
      </c>
      <c r="Q14" s="3" t="s">
        <v>79</v>
      </c>
    </row>
    <row r="15" spans="1:19" ht="30.75">
      <c r="A15">
        <f t="shared" si="0"/>
        <v>10</v>
      </c>
      <c r="B15" t="s">
        <v>59</v>
      </c>
      <c r="C15" s="2" t="s">
        <v>80</v>
      </c>
      <c r="D15">
        <v>1</v>
      </c>
      <c r="L15" t="s">
        <v>8</v>
      </c>
      <c r="M15" t="s">
        <v>29</v>
      </c>
      <c r="N15">
        <v>2</v>
      </c>
      <c r="O15" t="s">
        <v>24</v>
      </c>
      <c r="P15" t="s">
        <v>61</v>
      </c>
      <c r="Q15" s="3" t="s">
        <v>81</v>
      </c>
    </row>
    <row r="16" spans="1:19" ht="30.75">
      <c r="A16">
        <f t="shared" si="0"/>
        <v>11</v>
      </c>
      <c r="B16" t="s">
        <v>59</v>
      </c>
      <c r="C16" s="2" t="s">
        <v>82</v>
      </c>
      <c r="D16">
        <v>1</v>
      </c>
      <c r="L16" t="s">
        <v>8</v>
      </c>
      <c r="M16" t="s">
        <v>29</v>
      </c>
      <c r="N16">
        <v>3</v>
      </c>
      <c r="O16" t="s">
        <v>24</v>
      </c>
      <c r="P16" t="s">
        <v>61</v>
      </c>
      <c r="Q16" s="3" t="s">
        <v>83</v>
      </c>
    </row>
    <row r="17" spans="1:17" ht="45.75">
      <c r="A17">
        <f t="shared" si="0"/>
        <v>12</v>
      </c>
      <c r="B17" t="s">
        <v>59</v>
      </c>
      <c r="C17" s="2" t="s">
        <v>84</v>
      </c>
      <c r="D17">
        <v>1</v>
      </c>
      <c r="L17" t="s">
        <v>8</v>
      </c>
      <c r="M17" t="s">
        <v>29</v>
      </c>
      <c r="N17">
        <v>1</v>
      </c>
      <c r="O17" t="s">
        <v>24</v>
      </c>
      <c r="P17" t="s">
        <v>68</v>
      </c>
      <c r="Q17" s="3" t="s">
        <v>85</v>
      </c>
    </row>
    <row r="18" spans="1:17">
      <c r="A18">
        <f t="shared" si="0"/>
        <v>13</v>
      </c>
      <c r="B18" t="s">
        <v>59</v>
      </c>
      <c r="C18" s="2" t="s">
        <v>28</v>
      </c>
      <c r="D18">
        <v>1</v>
      </c>
      <c r="L18" t="s">
        <v>8</v>
      </c>
      <c r="M18" s="56" t="s">
        <v>28</v>
      </c>
      <c r="N18">
        <v>1</v>
      </c>
      <c r="O18" t="s">
        <v>24</v>
      </c>
      <c r="P18" t="s">
        <v>61</v>
      </c>
      <c r="Q18" s="3" t="s">
        <v>86</v>
      </c>
    </row>
    <row r="19" spans="1:17" ht="30.75">
      <c r="A19">
        <f t="shared" si="0"/>
        <v>14</v>
      </c>
      <c r="B19" t="s">
        <v>59</v>
      </c>
      <c r="C19" s="2" t="s">
        <v>87</v>
      </c>
      <c r="D19">
        <v>1</v>
      </c>
      <c r="L19" t="s">
        <v>8</v>
      </c>
      <c r="M19" t="s">
        <v>28</v>
      </c>
      <c r="N19">
        <v>2</v>
      </c>
      <c r="O19" t="s">
        <v>24</v>
      </c>
      <c r="P19" t="s">
        <v>61</v>
      </c>
      <c r="Q19" s="3" t="s">
        <v>88</v>
      </c>
    </row>
    <row r="20" spans="1:17" ht="30.75">
      <c r="A20">
        <f t="shared" si="0"/>
        <v>15</v>
      </c>
      <c r="B20" t="s">
        <v>59</v>
      </c>
      <c r="C20" s="2" t="s">
        <v>89</v>
      </c>
      <c r="D20">
        <v>1</v>
      </c>
      <c r="L20" t="s">
        <v>8</v>
      </c>
      <c r="M20" t="s">
        <v>28</v>
      </c>
      <c r="N20">
        <v>3</v>
      </c>
      <c r="O20" t="s">
        <v>24</v>
      </c>
      <c r="P20" t="s">
        <v>61</v>
      </c>
      <c r="Q20" s="3" t="s">
        <v>90</v>
      </c>
    </row>
    <row r="21" spans="1:17" ht="76.5">
      <c r="A21">
        <f t="shared" si="0"/>
        <v>16</v>
      </c>
      <c r="B21" t="s">
        <v>59</v>
      </c>
      <c r="C21" s="2" t="s">
        <v>91</v>
      </c>
      <c r="D21">
        <v>1</v>
      </c>
      <c r="L21" t="s">
        <v>8</v>
      </c>
      <c r="M21" t="s">
        <v>28</v>
      </c>
      <c r="N21">
        <v>1</v>
      </c>
      <c r="O21" t="s">
        <v>24</v>
      </c>
      <c r="P21" t="s">
        <v>68</v>
      </c>
      <c r="Q21" s="3" t="s">
        <v>92</v>
      </c>
    </row>
    <row r="22" spans="1:17">
      <c r="A22">
        <f t="shared" si="0"/>
        <v>17</v>
      </c>
      <c r="B22" t="s">
        <v>59</v>
      </c>
      <c r="C22" s="2" t="s">
        <v>93</v>
      </c>
      <c r="D22">
        <v>1</v>
      </c>
      <c r="L22" t="s">
        <v>8</v>
      </c>
      <c r="M22" s="56" t="s">
        <v>33</v>
      </c>
      <c r="N22">
        <v>1</v>
      </c>
      <c r="O22" t="s">
        <v>24</v>
      </c>
      <c r="P22" t="s">
        <v>61</v>
      </c>
      <c r="Q22" s="3" t="s">
        <v>94</v>
      </c>
    </row>
    <row r="23" spans="1:17" ht="30.75">
      <c r="A23">
        <f t="shared" si="0"/>
        <v>18</v>
      </c>
      <c r="B23" t="s">
        <v>59</v>
      </c>
      <c r="C23" s="2" t="s">
        <v>95</v>
      </c>
      <c r="D23">
        <v>1</v>
      </c>
      <c r="L23" t="s">
        <v>8</v>
      </c>
      <c r="M23" t="s">
        <v>33</v>
      </c>
      <c r="N23">
        <v>2</v>
      </c>
      <c r="O23" t="s">
        <v>24</v>
      </c>
      <c r="P23" t="s">
        <v>61</v>
      </c>
      <c r="Q23" s="3" t="s">
        <v>96</v>
      </c>
    </row>
    <row r="24" spans="1:17" ht="30.75">
      <c r="A24">
        <f t="shared" si="0"/>
        <v>19</v>
      </c>
      <c r="B24" t="s">
        <v>59</v>
      </c>
      <c r="C24" s="2" t="s">
        <v>97</v>
      </c>
      <c r="D24">
        <v>1</v>
      </c>
      <c r="L24" t="s">
        <v>8</v>
      </c>
      <c r="M24" t="s">
        <v>33</v>
      </c>
      <c r="N24">
        <v>3</v>
      </c>
      <c r="O24" t="s">
        <v>24</v>
      </c>
      <c r="P24" t="s">
        <v>61</v>
      </c>
      <c r="Q24" s="3" t="s">
        <v>98</v>
      </c>
    </row>
    <row r="25" spans="1:17" ht="60.75">
      <c r="A25">
        <f t="shared" si="0"/>
        <v>20</v>
      </c>
      <c r="B25" t="s">
        <v>59</v>
      </c>
      <c r="C25" s="2" t="s">
        <v>99</v>
      </c>
      <c r="D25">
        <v>1</v>
      </c>
      <c r="L25" t="s">
        <v>8</v>
      </c>
      <c r="M25" t="s">
        <v>33</v>
      </c>
      <c r="N25">
        <v>1</v>
      </c>
      <c r="O25" t="s">
        <v>24</v>
      </c>
      <c r="P25" t="s">
        <v>68</v>
      </c>
      <c r="Q25" s="3" t="s">
        <v>100</v>
      </c>
    </row>
    <row r="26" spans="1:17" ht="60.75">
      <c r="A26">
        <f t="shared" si="0"/>
        <v>21</v>
      </c>
      <c r="B26" t="s">
        <v>101</v>
      </c>
      <c r="C26" s="2" t="s">
        <v>102</v>
      </c>
      <c r="E26">
        <v>1</v>
      </c>
      <c r="J26">
        <v>2</v>
      </c>
      <c r="L26" t="s">
        <v>14</v>
      </c>
      <c r="P26" t="s">
        <v>68</v>
      </c>
      <c r="Q26" s="3" t="s">
        <v>103</v>
      </c>
    </row>
    <row r="27" spans="1:17" ht="30.75">
      <c r="A27">
        <f t="shared" si="0"/>
        <v>22</v>
      </c>
      <c r="B27" t="s">
        <v>101</v>
      </c>
      <c r="C27" t="s">
        <v>104</v>
      </c>
      <c r="F27">
        <v>1</v>
      </c>
      <c r="J27">
        <v>2</v>
      </c>
      <c r="L27" t="s">
        <v>20</v>
      </c>
      <c r="P27" t="s">
        <v>68</v>
      </c>
      <c r="Q27" s="3" t="s">
        <v>105</v>
      </c>
    </row>
    <row r="28" spans="1:17" ht="30.75">
      <c r="A28">
        <f t="shared" si="0"/>
        <v>23</v>
      </c>
      <c r="B28" t="s">
        <v>101</v>
      </c>
      <c r="C28" s="2" t="s">
        <v>106</v>
      </c>
      <c r="G28">
        <v>1</v>
      </c>
      <c r="J28">
        <v>1</v>
      </c>
      <c r="L28" t="s">
        <v>21</v>
      </c>
      <c r="P28" t="s">
        <v>68</v>
      </c>
      <c r="Q28" s="3" t="s">
        <v>107</v>
      </c>
    </row>
    <row r="29" spans="1:17" ht="30.75">
      <c r="A29">
        <f t="shared" si="0"/>
        <v>24</v>
      </c>
      <c r="B29" t="s">
        <v>101</v>
      </c>
      <c r="C29" s="2" t="s">
        <v>108</v>
      </c>
      <c r="H29">
        <v>1</v>
      </c>
      <c r="J29">
        <v>2</v>
      </c>
      <c r="L29" t="s">
        <v>14</v>
      </c>
      <c r="P29" t="s">
        <v>68</v>
      </c>
      <c r="Q29" s="3" t="s">
        <v>109</v>
      </c>
    </row>
    <row r="30" spans="1:17" ht="45.75">
      <c r="A30">
        <f t="shared" si="0"/>
        <v>25</v>
      </c>
      <c r="B30" t="s">
        <v>101</v>
      </c>
      <c r="C30" s="2" t="s">
        <v>110</v>
      </c>
      <c r="I30">
        <v>1</v>
      </c>
      <c r="J30" t="s">
        <v>53</v>
      </c>
      <c r="K30" t="b">
        <v>1</v>
      </c>
      <c r="L30" t="s">
        <v>21</v>
      </c>
      <c r="P30" t="s">
        <v>68</v>
      </c>
      <c r="Q30" s="3" t="s">
        <v>111</v>
      </c>
    </row>
    <row r="31" spans="1:17" ht="30.75">
      <c r="A31">
        <f t="shared" si="0"/>
        <v>26</v>
      </c>
      <c r="B31" t="s">
        <v>101</v>
      </c>
      <c r="C31" s="2" t="s">
        <v>112</v>
      </c>
      <c r="E31">
        <v>1</v>
      </c>
      <c r="L31" t="s">
        <v>14</v>
      </c>
      <c r="P31" t="s">
        <v>61</v>
      </c>
      <c r="Q31" s="3" t="s">
        <v>113</v>
      </c>
    </row>
    <row r="32" spans="1:17" ht="45.75">
      <c r="A32">
        <f t="shared" si="0"/>
        <v>27</v>
      </c>
      <c r="B32" t="s">
        <v>101</v>
      </c>
      <c r="C32" s="2" t="s">
        <v>114</v>
      </c>
      <c r="F32">
        <v>1</v>
      </c>
      <c r="L32" t="s">
        <v>14</v>
      </c>
      <c r="P32" t="s">
        <v>61</v>
      </c>
      <c r="Q32" s="3" t="s">
        <v>115</v>
      </c>
    </row>
    <row r="33" spans="1:18" ht="30.75">
      <c r="A33">
        <f t="shared" si="0"/>
        <v>28</v>
      </c>
      <c r="B33" t="s">
        <v>101</v>
      </c>
      <c r="C33" s="2" t="s">
        <v>116</v>
      </c>
      <c r="F33">
        <v>1</v>
      </c>
      <c r="J33">
        <v>1</v>
      </c>
      <c r="L33" t="s">
        <v>20</v>
      </c>
      <c r="P33" t="s">
        <v>61</v>
      </c>
      <c r="Q33" s="3" t="s">
        <v>117</v>
      </c>
    </row>
    <row r="34" spans="1:18" ht="30.75">
      <c r="A34">
        <f t="shared" si="0"/>
        <v>29</v>
      </c>
      <c r="B34" t="s">
        <v>101</v>
      </c>
      <c r="C34" s="2" t="s">
        <v>118</v>
      </c>
      <c r="G34">
        <v>1</v>
      </c>
      <c r="J34">
        <v>1</v>
      </c>
      <c r="L34" t="s">
        <v>21</v>
      </c>
      <c r="P34" t="s">
        <v>61</v>
      </c>
      <c r="Q34" s="128" t="s">
        <v>119</v>
      </c>
    </row>
    <row r="35" spans="1:18" ht="45.75">
      <c r="A35">
        <f t="shared" si="0"/>
        <v>30</v>
      </c>
      <c r="B35" t="s">
        <v>101</v>
      </c>
      <c r="C35" s="2" t="s">
        <v>120</v>
      </c>
      <c r="E35">
        <v>1</v>
      </c>
      <c r="F35">
        <v>1</v>
      </c>
      <c r="J35">
        <v>1</v>
      </c>
      <c r="L35" t="s">
        <v>20</v>
      </c>
      <c r="P35" t="s">
        <v>121</v>
      </c>
      <c r="Q35" s="3" t="s">
        <v>122</v>
      </c>
    </row>
    <row r="36" spans="1:18" ht="45.75">
      <c r="A36">
        <f t="shared" si="0"/>
        <v>31</v>
      </c>
      <c r="B36" t="s">
        <v>101</v>
      </c>
      <c r="C36" s="2" t="s">
        <v>123</v>
      </c>
      <c r="I36">
        <v>1</v>
      </c>
      <c r="J36">
        <v>3</v>
      </c>
      <c r="L36" t="s">
        <v>18</v>
      </c>
      <c r="P36" t="s">
        <v>121</v>
      </c>
      <c r="Q36" s="3" t="s">
        <v>124</v>
      </c>
    </row>
    <row r="37" spans="1:18" ht="30.75">
      <c r="A37">
        <f t="shared" si="0"/>
        <v>32</v>
      </c>
      <c r="B37" t="s">
        <v>101</v>
      </c>
      <c r="C37" s="2" t="s">
        <v>125</v>
      </c>
      <c r="H37">
        <v>1</v>
      </c>
      <c r="L37" t="s">
        <v>21</v>
      </c>
      <c r="P37" t="s">
        <v>68</v>
      </c>
      <c r="Q37" s="3" t="s">
        <v>126</v>
      </c>
    </row>
    <row r="38" spans="1:18" ht="30.75">
      <c r="A38">
        <f t="shared" si="0"/>
        <v>33</v>
      </c>
      <c r="B38" t="s">
        <v>101</v>
      </c>
      <c r="C38" s="2" t="s">
        <v>127</v>
      </c>
      <c r="H38">
        <v>2</v>
      </c>
      <c r="L38" t="s">
        <v>21</v>
      </c>
      <c r="P38" t="s">
        <v>68</v>
      </c>
      <c r="Q38" s="3" t="s">
        <v>128</v>
      </c>
      <c r="R38" s="54" t="s">
        <v>129</v>
      </c>
    </row>
    <row r="39" spans="1:18" ht="30.75">
      <c r="A39">
        <f t="shared" si="0"/>
        <v>34</v>
      </c>
      <c r="B39" t="s">
        <v>101</v>
      </c>
      <c r="C39" s="2" t="s">
        <v>130</v>
      </c>
      <c r="H39">
        <v>2</v>
      </c>
      <c r="J39">
        <v>2</v>
      </c>
      <c r="L39" t="s">
        <v>21</v>
      </c>
      <c r="P39" t="s">
        <v>121</v>
      </c>
      <c r="Q39" s="3" t="s">
        <v>131</v>
      </c>
    </row>
    <row r="40" spans="1:18">
      <c r="A40">
        <f t="shared" si="0"/>
        <v>35</v>
      </c>
      <c r="B40" t="s">
        <v>101</v>
      </c>
      <c r="C40" s="2" t="s">
        <v>132</v>
      </c>
      <c r="I40">
        <v>1</v>
      </c>
      <c r="J40">
        <v>1</v>
      </c>
      <c r="L40" t="s">
        <v>21</v>
      </c>
      <c r="P40" t="s">
        <v>68</v>
      </c>
      <c r="Q40" s="3" t="s">
        <v>133</v>
      </c>
    </row>
    <row r="41" spans="1:18" ht="30.75">
      <c r="A41">
        <f t="shared" si="0"/>
        <v>36</v>
      </c>
      <c r="B41" t="s">
        <v>101</v>
      </c>
      <c r="C41" s="2" t="s">
        <v>134</v>
      </c>
      <c r="F41">
        <v>1</v>
      </c>
      <c r="J41">
        <v>1</v>
      </c>
      <c r="L41" t="s">
        <v>14</v>
      </c>
      <c r="P41" t="s">
        <v>61</v>
      </c>
      <c r="Q41" s="3" t="s">
        <v>135</v>
      </c>
    </row>
    <row r="42" spans="1:18" ht="45.75">
      <c r="A42">
        <f t="shared" si="0"/>
        <v>37</v>
      </c>
      <c r="B42" t="s">
        <v>101</v>
      </c>
      <c r="C42" t="s">
        <v>136</v>
      </c>
      <c r="E42">
        <v>3</v>
      </c>
      <c r="J42">
        <v>3</v>
      </c>
      <c r="L42" t="s">
        <v>14</v>
      </c>
      <c r="P42" t="s">
        <v>121</v>
      </c>
      <c r="Q42" s="2" t="s">
        <v>137</v>
      </c>
    </row>
    <row r="43" spans="1:18" ht="76.5">
      <c r="A43">
        <f t="shared" si="0"/>
        <v>38</v>
      </c>
      <c r="B43" t="s">
        <v>59</v>
      </c>
      <c r="C43" t="s">
        <v>138</v>
      </c>
      <c r="D43">
        <v>1</v>
      </c>
      <c r="I43">
        <v>2</v>
      </c>
      <c r="J43">
        <v>2</v>
      </c>
      <c r="L43" t="s">
        <v>6</v>
      </c>
      <c r="M43" t="s">
        <v>33</v>
      </c>
      <c r="O43" t="s">
        <v>24</v>
      </c>
      <c r="P43" t="s">
        <v>121</v>
      </c>
      <c r="Q43" s="2" t="s">
        <v>139</v>
      </c>
    </row>
    <row r="44" spans="1:18" ht="60.75">
      <c r="A44">
        <f t="shared" si="0"/>
        <v>39</v>
      </c>
      <c r="B44" t="s">
        <v>59</v>
      </c>
      <c r="C44" t="s">
        <v>140</v>
      </c>
      <c r="D44">
        <v>1</v>
      </c>
      <c r="E44">
        <v>2</v>
      </c>
      <c r="J44">
        <v>2</v>
      </c>
      <c r="L44" t="s">
        <v>6</v>
      </c>
      <c r="M44" t="s">
        <v>30</v>
      </c>
      <c r="O44" t="s">
        <v>24</v>
      </c>
      <c r="P44" t="s">
        <v>121</v>
      </c>
      <c r="Q44" s="2" t="s">
        <v>141</v>
      </c>
    </row>
    <row r="45" spans="1:18" ht="30.75">
      <c r="A45">
        <f t="shared" si="0"/>
        <v>40</v>
      </c>
      <c r="B45" t="s">
        <v>59</v>
      </c>
      <c r="C45" t="s">
        <v>142</v>
      </c>
      <c r="D45">
        <v>1</v>
      </c>
      <c r="H45">
        <v>1</v>
      </c>
      <c r="J45">
        <v>1</v>
      </c>
      <c r="L45" t="s">
        <v>17</v>
      </c>
      <c r="M45" t="s">
        <v>31</v>
      </c>
      <c r="O45" t="s">
        <v>24</v>
      </c>
      <c r="P45" t="s">
        <v>121</v>
      </c>
      <c r="Q45" s="2" t="s">
        <v>143</v>
      </c>
    </row>
    <row r="46" spans="1:18">
      <c r="A46">
        <f t="shared" si="0"/>
        <v>41</v>
      </c>
      <c r="B46" t="s">
        <v>101</v>
      </c>
      <c r="C46" t="s">
        <v>144</v>
      </c>
      <c r="E46">
        <v>1</v>
      </c>
      <c r="J46">
        <v>1</v>
      </c>
      <c r="L46" t="s">
        <v>21</v>
      </c>
      <c r="P46" t="s">
        <v>68</v>
      </c>
      <c r="Q46" s="2" t="s">
        <v>145</v>
      </c>
    </row>
    <row r="47" spans="1:18">
      <c r="A47">
        <f t="shared" si="0"/>
        <v>42</v>
      </c>
      <c r="B47" t="s">
        <v>101</v>
      </c>
      <c r="C47" t="s">
        <v>146</v>
      </c>
      <c r="I47">
        <v>1</v>
      </c>
      <c r="J47">
        <v>1</v>
      </c>
      <c r="L47" t="s">
        <v>21</v>
      </c>
      <c r="P47" t="s">
        <v>68</v>
      </c>
      <c r="Q47" s="2" t="s">
        <v>147</v>
      </c>
    </row>
    <row r="48" spans="1:18" ht="30.75">
      <c r="A48">
        <f t="shared" si="0"/>
        <v>43</v>
      </c>
      <c r="B48" t="s">
        <v>101</v>
      </c>
      <c r="C48" t="s">
        <v>148</v>
      </c>
      <c r="G48">
        <v>1</v>
      </c>
      <c r="J48">
        <v>2</v>
      </c>
      <c r="L48" t="s">
        <v>18</v>
      </c>
      <c r="P48" t="s">
        <v>121</v>
      </c>
      <c r="Q48" s="2" t="s">
        <v>149</v>
      </c>
    </row>
    <row r="49" spans="1:17" ht="30.75">
      <c r="A49">
        <f t="shared" si="0"/>
        <v>44</v>
      </c>
      <c r="B49" t="s">
        <v>101</v>
      </c>
      <c r="C49" t="s">
        <v>150</v>
      </c>
      <c r="G49">
        <v>2</v>
      </c>
      <c r="J49">
        <v>2</v>
      </c>
      <c r="L49" t="s">
        <v>18</v>
      </c>
      <c r="P49" t="s">
        <v>68</v>
      </c>
      <c r="Q49" s="55" t="s">
        <v>151</v>
      </c>
    </row>
    <row r="50" spans="1:17" ht="30.75">
      <c r="A50">
        <f t="shared" si="0"/>
        <v>45</v>
      </c>
      <c r="B50" t="s">
        <v>101</v>
      </c>
      <c r="C50" t="s">
        <v>152</v>
      </c>
      <c r="G50">
        <v>1</v>
      </c>
      <c r="J50">
        <v>1</v>
      </c>
      <c r="L50" t="s">
        <v>14</v>
      </c>
      <c r="P50" t="s">
        <v>68</v>
      </c>
      <c r="Q50" s="2" t="s">
        <v>153</v>
      </c>
    </row>
    <row r="51" spans="1:17" ht="45.75">
      <c r="A51">
        <f t="shared" si="0"/>
        <v>46</v>
      </c>
      <c r="B51" t="s">
        <v>101</v>
      </c>
      <c r="C51" t="s">
        <v>154</v>
      </c>
      <c r="I51">
        <v>1</v>
      </c>
      <c r="J51">
        <v>2</v>
      </c>
      <c r="L51" t="s">
        <v>14</v>
      </c>
      <c r="P51" t="s">
        <v>68</v>
      </c>
      <c r="Q51" s="2" t="s">
        <v>155</v>
      </c>
    </row>
    <row r="52" spans="1:17" ht="30.75">
      <c r="A52">
        <f t="shared" si="0"/>
        <v>47</v>
      </c>
      <c r="B52" t="s">
        <v>101</v>
      </c>
      <c r="C52" t="s">
        <v>156</v>
      </c>
      <c r="E52">
        <v>1</v>
      </c>
      <c r="I52">
        <v>1</v>
      </c>
      <c r="J52" t="s">
        <v>53</v>
      </c>
      <c r="K52" t="b">
        <v>1</v>
      </c>
      <c r="L52" t="s">
        <v>21</v>
      </c>
      <c r="P52" t="s">
        <v>61</v>
      </c>
      <c r="Q52" s="2" t="s">
        <v>157</v>
      </c>
    </row>
    <row r="53" spans="1:17" ht="60.75">
      <c r="A53">
        <f t="shared" si="0"/>
        <v>48</v>
      </c>
      <c r="B53" t="s">
        <v>101</v>
      </c>
      <c r="C53" t="s">
        <v>158</v>
      </c>
      <c r="F53">
        <v>1</v>
      </c>
      <c r="J53">
        <v>2</v>
      </c>
      <c r="L53" t="s">
        <v>20</v>
      </c>
      <c r="P53" t="s">
        <v>68</v>
      </c>
      <c r="Q53" s="2" t="s">
        <v>159</v>
      </c>
    </row>
    <row r="54" spans="1:17" ht="76.5">
      <c r="A54">
        <f t="shared" si="0"/>
        <v>49</v>
      </c>
      <c r="B54" t="s">
        <v>59</v>
      </c>
      <c r="C54" t="s">
        <v>160</v>
      </c>
      <c r="D54">
        <v>1</v>
      </c>
      <c r="L54" t="s">
        <v>8</v>
      </c>
      <c r="M54" t="s">
        <v>33</v>
      </c>
      <c r="N54">
        <v>2</v>
      </c>
      <c r="O54" t="s">
        <v>24</v>
      </c>
      <c r="P54" t="s">
        <v>121</v>
      </c>
      <c r="Q54" s="2" t="s">
        <v>161</v>
      </c>
    </row>
    <row r="55" spans="1:17" ht="72" customHeight="1">
      <c r="A55">
        <f t="shared" si="0"/>
        <v>50</v>
      </c>
      <c r="B55" t="s">
        <v>101</v>
      </c>
      <c r="C55" t="s">
        <v>162</v>
      </c>
      <c r="I55">
        <v>2</v>
      </c>
      <c r="L55" t="s">
        <v>14</v>
      </c>
      <c r="P55" t="s">
        <v>68</v>
      </c>
      <c r="Q55" s="2" t="s">
        <v>163</v>
      </c>
    </row>
    <row r="56" spans="1:17" ht="76.5">
      <c r="A56">
        <f t="shared" si="0"/>
        <v>51</v>
      </c>
      <c r="B56" t="s">
        <v>101</v>
      </c>
      <c r="C56" t="s">
        <v>164</v>
      </c>
      <c r="I56">
        <v>1</v>
      </c>
      <c r="J56">
        <v>3</v>
      </c>
      <c r="L56" t="s">
        <v>14</v>
      </c>
      <c r="P56" t="s">
        <v>68</v>
      </c>
      <c r="Q56" s="2" t="s">
        <v>165</v>
      </c>
    </row>
    <row r="57" spans="1:17" ht="30.75">
      <c r="A57">
        <f t="shared" si="0"/>
        <v>52</v>
      </c>
      <c r="B57" t="s">
        <v>101</v>
      </c>
      <c r="C57" t="s">
        <v>166</v>
      </c>
      <c r="G57">
        <v>1</v>
      </c>
      <c r="J57">
        <v>2</v>
      </c>
      <c r="L57" t="s">
        <v>21</v>
      </c>
      <c r="P57" t="s">
        <v>68</v>
      </c>
      <c r="Q57" s="2" t="s">
        <v>167</v>
      </c>
    </row>
    <row r="58" spans="1:17">
      <c r="A58">
        <f t="shared" si="0"/>
        <v>53</v>
      </c>
      <c r="B58" t="s">
        <v>101</v>
      </c>
      <c r="C58" t="s">
        <v>168</v>
      </c>
      <c r="G58">
        <v>1</v>
      </c>
      <c r="J58">
        <v>2</v>
      </c>
      <c r="L58" t="s">
        <v>14</v>
      </c>
      <c r="P58" t="s">
        <v>121</v>
      </c>
      <c r="Q58" s="2" t="s">
        <v>169</v>
      </c>
    </row>
    <row r="59" spans="1:17" ht="45.75">
      <c r="A59">
        <f t="shared" si="0"/>
        <v>54</v>
      </c>
      <c r="B59" t="s">
        <v>101</v>
      </c>
      <c r="C59" t="s">
        <v>170</v>
      </c>
      <c r="F59">
        <v>1</v>
      </c>
      <c r="G59">
        <v>1</v>
      </c>
      <c r="L59" t="s">
        <v>20</v>
      </c>
      <c r="P59" t="s">
        <v>68</v>
      </c>
      <c r="Q59" s="2" t="s">
        <v>171</v>
      </c>
    </row>
    <row r="60" spans="1:17" ht="45.75">
      <c r="A60">
        <f t="shared" si="0"/>
        <v>55</v>
      </c>
      <c r="B60" t="s">
        <v>59</v>
      </c>
      <c r="C60" t="s">
        <v>172</v>
      </c>
      <c r="D60">
        <v>1</v>
      </c>
      <c r="L60" t="s">
        <v>8</v>
      </c>
      <c r="M60" t="s">
        <v>28</v>
      </c>
      <c r="N60">
        <v>1</v>
      </c>
      <c r="O60" s="56" t="s">
        <v>25</v>
      </c>
      <c r="P60" t="s">
        <v>61</v>
      </c>
      <c r="Q60" s="2" t="s">
        <v>173</v>
      </c>
    </row>
    <row r="61" spans="1:17" ht="45.75">
      <c r="A61">
        <f t="shared" si="0"/>
        <v>56</v>
      </c>
      <c r="B61" t="s">
        <v>59</v>
      </c>
      <c r="C61" t="s">
        <v>174</v>
      </c>
      <c r="D61">
        <v>1</v>
      </c>
      <c r="L61" t="s">
        <v>8</v>
      </c>
      <c r="M61" t="s">
        <v>29</v>
      </c>
      <c r="N61">
        <v>1</v>
      </c>
      <c r="O61" t="s">
        <v>25</v>
      </c>
      <c r="P61" t="s">
        <v>61</v>
      </c>
      <c r="Q61" s="2" t="s">
        <v>175</v>
      </c>
    </row>
    <row r="62" spans="1:17" ht="45.75">
      <c r="A62">
        <f t="shared" si="0"/>
        <v>57</v>
      </c>
      <c r="B62" t="s">
        <v>59</v>
      </c>
      <c r="C62" t="s">
        <v>176</v>
      </c>
      <c r="D62">
        <v>1</v>
      </c>
      <c r="L62" t="s">
        <v>8</v>
      </c>
      <c r="M62" t="s">
        <v>31</v>
      </c>
      <c r="N62">
        <v>1</v>
      </c>
      <c r="O62" t="s">
        <v>25</v>
      </c>
      <c r="P62" t="s">
        <v>61</v>
      </c>
      <c r="Q62" s="2" t="s">
        <v>177</v>
      </c>
    </row>
    <row r="63" spans="1:17" ht="45.75">
      <c r="A63">
        <f t="shared" si="0"/>
        <v>58</v>
      </c>
      <c r="B63" t="s">
        <v>59</v>
      </c>
      <c r="C63" t="s">
        <v>178</v>
      </c>
      <c r="D63">
        <v>1</v>
      </c>
      <c r="L63" t="s">
        <v>8</v>
      </c>
      <c r="M63" t="s">
        <v>33</v>
      </c>
      <c r="N63">
        <v>1</v>
      </c>
      <c r="O63" t="s">
        <v>25</v>
      </c>
      <c r="P63" t="s">
        <v>61</v>
      </c>
      <c r="Q63" s="2" t="s">
        <v>179</v>
      </c>
    </row>
    <row r="64" spans="1:17" ht="45.75">
      <c r="A64">
        <f t="shared" si="0"/>
        <v>59</v>
      </c>
      <c r="B64" t="s">
        <v>59</v>
      </c>
      <c r="C64" t="s">
        <v>180</v>
      </c>
      <c r="D64">
        <v>1</v>
      </c>
      <c r="L64" t="s">
        <v>8</v>
      </c>
      <c r="M64" t="s">
        <v>30</v>
      </c>
      <c r="N64">
        <v>1</v>
      </c>
      <c r="O64" t="s">
        <v>25</v>
      </c>
      <c r="P64" t="s">
        <v>61</v>
      </c>
      <c r="Q64" s="2" t="s">
        <v>181</v>
      </c>
    </row>
    <row r="65" spans="1:17" ht="60.75">
      <c r="A65">
        <f t="shared" si="0"/>
        <v>60</v>
      </c>
      <c r="B65" t="s">
        <v>59</v>
      </c>
      <c r="C65" t="s">
        <v>182</v>
      </c>
      <c r="D65">
        <v>1</v>
      </c>
      <c r="L65" t="s">
        <v>8</v>
      </c>
      <c r="M65" t="s">
        <v>28</v>
      </c>
      <c r="N65">
        <v>2</v>
      </c>
      <c r="O65" t="s">
        <v>25</v>
      </c>
      <c r="P65" t="s">
        <v>61</v>
      </c>
      <c r="Q65" s="2" t="s">
        <v>183</v>
      </c>
    </row>
    <row r="66" spans="1:17" ht="60.75">
      <c r="A66">
        <f t="shared" si="0"/>
        <v>61</v>
      </c>
      <c r="B66" t="s">
        <v>59</v>
      </c>
      <c r="C66" t="s">
        <v>184</v>
      </c>
      <c r="D66">
        <v>1</v>
      </c>
      <c r="L66" t="s">
        <v>8</v>
      </c>
      <c r="M66" t="s">
        <v>29</v>
      </c>
      <c r="N66">
        <v>2</v>
      </c>
      <c r="O66" t="s">
        <v>25</v>
      </c>
      <c r="P66" t="s">
        <v>61</v>
      </c>
      <c r="Q66" s="2" t="s">
        <v>185</v>
      </c>
    </row>
    <row r="67" spans="1:17" ht="60.75">
      <c r="A67">
        <f t="shared" si="0"/>
        <v>62</v>
      </c>
      <c r="B67" t="s">
        <v>59</v>
      </c>
      <c r="C67" t="s">
        <v>186</v>
      </c>
      <c r="D67">
        <v>1</v>
      </c>
      <c r="L67" t="s">
        <v>8</v>
      </c>
      <c r="M67" t="s">
        <v>31</v>
      </c>
      <c r="N67">
        <v>2</v>
      </c>
      <c r="O67" t="s">
        <v>25</v>
      </c>
      <c r="P67" t="s">
        <v>61</v>
      </c>
      <c r="Q67" s="2" t="s">
        <v>187</v>
      </c>
    </row>
    <row r="68" spans="1:17" ht="60.75">
      <c r="A68">
        <f t="shared" si="0"/>
        <v>63</v>
      </c>
      <c r="B68" t="s">
        <v>59</v>
      </c>
      <c r="C68" t="s">
        <v>188</v>
      </c>
      <c r="D68">
        <v>1</v>
      </c>
      <c r="L68" t="s">
        <v>8</v>
      </c>
      <c r="M68" t="s">
        <v>33</v>
      </c>
      <c r="N68">
        <v>2</v>
      </c>
      <c r="O68" t="s">
        <v>25</v>
      </c>
      <c r="P68" t="s">
        <v>61</v>
      </c>
      <c r="Q68" s="2" t="s">
        <v>189</v>
      </c>
    </row>
    <row r="69" spans="1:17" ht="60.75">
      <c r="A69">
        <f t="shared" si="0"/>
        <v>64</v>
      </c>
      <c r="B69" t="s">
        <v>59</v>
      </c>
      <c r="C69" t="s">
        <v>190</v>
      </c>
      <c r="D69">
        <v>1</v>
      </c>
      <c r="L69" t="s">
        <v>8</v>
      </c>
      <c r="M69" t="s">
        <v>30</v>
      </c>
      <c r="N69">
        <v>2</v>
      </c>
      <c r="O69" t="s">
        <v>25</v>
      </c>
      <c r="P69" t="s">
        <v>61</v>
      </c>
      <c r="Q69" s="2" t="s">
        <v>191</v>
      </c>
    </row>
    <row r="70" spans="1:17" ht="60.75">
      <c r="A70">
        <f t="shared" ref="A70:A133" si="1">ROW() - 5</f>
        <v>65</v>
      </c>
      <c r="B70" t="s">
        <v>59</v>
      </c>
      <c r="C70" t="s">
        <v>192</v>
      </c>
      <c r="D70">
        <v>1</v>
      </c>
      <c r="L70" t="s">
        <v>8</v>
      </c>
      <c r="M70" t="s">
        <v>28</v>
      </c>
      <c r="N70">
        <v>3</v>
      </c>
      <c r="O70" t="s">
        <v>25</v>
      </c>
      <c r="P70" t="s">
        <v>61</v>
      </c>
      <c r="Q70" s="2" t="s">
        <v>193</v>
      </c>
    </row>
    <row r="71" spans="1:17" ht="60.75">
      <c r="A71">
        <f t="shared" si="1"/>
        <v>66</v>
      </c>
      <c r="B71" t="s">
        <v>59</v>
      </c>
      <c r="C71" t="s">
        <v>194</v>
      </c>
      <c r="D71">
        <v>1</v>
      </c>
      <c r="L71" t="s">
        <v>8</v>
      </c>
      <c r="M71" t="s">
        <v>29</v>
      </c>
      <c r="N71">
        <v>3</v>
      </c>
      <c r="O71" t="s">
        <v>25</v>
      </c>
      <c r="P71" t="s">
        <v>61</v>
      </c>
      <c r="Q71" s="2" t="s">
        <v>195</v>
      </c>
    </row>
    <row r="72" spans="1:17" ht="60.75">
      <c r="A72">
        <f t="shared" si="1"/>
        <v>67</v>
      </c>
      <c r="B72" t="s">
        <v>59</v>
      </c>
      <c r="C72" t="s">
        <v>196</v>
      </c>
      <c r="D72">
        <v>1</v>
      </c>
      <c r="L72" t="s">
        <v>8</v>
      </c>
      <c r="M72" t="s">
        <v>31</v>
      </c>
      <c r="N72">
        <v>3</v>
      </c>
      <c r="O72" t="s">
        <v>25</v>
      </c>
      <c r="P72" t="s">
        <v>61</v>
      </c>
      <c r="Q72" s="2" t="s">
        <v>197</v>
      </c>
    </row>
    <row r="73" spans="1:17" ht="60.75">
      <c r="A73">
        <f t="shared" si="1"/>
        <v>68</v>
      </c>
      <c r="B73" t="s">
        <v>59</v>
      </c>
      <c r="C73" t="s">
        <v>198</v>
      </c>
      <c r="D73">
        <v>1</v>
      </c>
      <c r="L73" t="s">
        <v>8</v>
      </c>
      <c r="M73" t="s">
        <v>33</v>
      </c>
      <c r="N73">
        <v>3</v>
      </c>
      <c r="O73" t="s">
        <v>25</v>
      </c>
      <c r="P73" t="s">
        <v>61</v>
      </c>
      <c r="Q73" s="2" t="s">
        <v>199</v>
      </c>
    </row>
    <row r="74" spans="1:17" ht="60.75">
      <c r="A74">
        <f t="shared" si="1"/>
        <v>69</v>
      </c>
      <c r="B74" t="s">
        <v>59</v>
      </c>
      <c r="C74" t="s">
        <v>200</v>
      </c>
      <c r="D74">
        <v>1</v>
      </c>
      <c r="L74" t="s">
        <v>8</v>
      </c>
      <c r="M74" t="s">
        <v>30</v>
      </c>
      <c r="N74">
        <v>3</v>
      </c>
      <c r="O74" t="s">
        <v>25</v>
      </c>
      <c r="P74" t="s">
        <v>61</v>
      </c>
      <c r="Q74" s="2" t="s">
        <v>201</v>
      </c>
    </row>
    <row r="75" spans="1:17" ht="30.75">
      <c r="A75">
        <f t="shared" si="1"/>
        <v>70</v>
      </c>
      <c r="B75" t="s">
        <v>59</v>
      </c>
      <c r="C75" t="s">
        <v>202</v>
      </c>
      <c r="D75">
        <v>1</v>
      </c>
      <c r="E75">
        <v>1</v>
      </c>
      <c r="F75">
        <v>1</v>
      </c>
      <c r="G75">
        <v>1</v>
      </c>
      <c r="H75">
        <v>1</v>
      </c>
      <c r="I75">
        <v>1</v>
      </c>
      <c r="L75" t="s">
        <v>17</v>
      </c>
      <c r="M75" t="s">
        <v>32</v>
      </c>
      <c r="O75" t="s">
        <v>25</v>
      </c>
      <c r="P75" t="s">
        <v>203</v>
      </c>
      <c r="Q75" s="2" t="s">
        <v>204</v>
      </c>
    </row>
    <row r="76" spans="1:17" ht="60.75">
      <c r="A76">
        <f t="shared" si="1"/>
        <v>71</v>
      </c>
      <c r="B76" t="s">
        <v>59</v>
      </c>
      <c r="C76" t="s">
        <v>205</v>
      </c>
      <c r="D76">
        <v>1</v>
      </c>
      <c r="E76">
        <v>1</v>
      </c>
      <c r="F76">
        <v>1</v>
      </c>
      <c r="G76">
        <v>1</v>
      </c>
      <c r="H76">
        <v>1</v>
      </c>
      <c r="I76">
        <v>1</v>
      </c>
      <c r="J76">
        <v>2</v>
      </c>
      <c r="L76" t="s">
        <v>6</v>
      </c>
      <c r="M76" t="s">
        <v>32</v>
      </c>
      <c r="O76" t="s">
        <v>25</v>
      </c>
      <c r="P76" t="s">
        <v>203</v>
      </c>
      <c r="Q76" s="2" t="s">
        <v>206</v>
      </c>
    </row>
    <row r="77" spans="1:17" ht="60.75">
      <c r="A77">
        <f t="shared" si="1"/>
        <v>72</v>
      </c>
      <c r="B77" t="s">
        <v>101</v>
      </c>
      <c r="C77" t="s">
        <v>207</v>
      </c>
      <c r="F77">
        <v>1</v>
      </c>
      <c r="J77">
        <v>2</v>
      </c>
      <c r="L77" t="s">
        <v>20</v>
      </c>
      <c r="P77" t="s">
        <v>68</v>
      </c>
      <c r="Q77" s="2" t="s">
        <v>208</v>
      </c>
    </row>
    <row r="78" spans="1:17" ht="30.75">
      <c r="A78">
        <f t="shared" si="1"/>
        <v>73</v>
      </c>
      <c r="B78" t="s">
        <v>101</v>
      </c>
      <c r="C78" t="s">
        <v>209</v>
      </c>
      <c r="I78">
        <v>1</v>
      </c>
      <c r="J78">
        <v>2</v>
      </c>
      <c r="L78" t="s">
        <v>21</v>
      </c>
      <c r="P78" t="s">
        <v>68</v>
      </c>
      <c r="Q78" s="2" t="s">
        <v>210</v>
      </c>
    </row>
    <row r="79" spans="1:17" ht="76.5">
      <c r="A79">
        <f t="shared" si="1"/>
        <v>74</v>
      </c>
      <c r="B79" t="s">
        <v>101</v>
      </c>
      <c r="C79" t="s">
        <v>211</v>
      </c>
      <c r="E79">
        <v>1</v>
      </c>
      <c r="F79">
        <v>1</v>
      </c>
      <c r="L79" t="s">
        <v>10</v>
      </c>
      <c r="P79" t="s">
        <v>68</v>
      </c>
      <c r="Q79" s="2" t="s">
        <v>212</v>
      </c>
    </row>
    <row r="80" spans="1:17" ht="45.75">
      <c r="A80">
        <f t="shared" si="1"/>
        <v>75</v>
      </c>
      <c r="B80" t="s">
        <v>101</v>
      </c>
      <c r="C80" t="s">
        <v>213</v>
      </c>
      <c r="I80">
        <v>2</v>
      </c>
      <c r="K80" t="b">
        <v>1</v>
      </c>
      <c r="L80" t="s">
        <v>14</v>
      </c>
      <c r="P80" t="s">
        <v>68</v>
      </c>
      <c r="Q80" s="2" t="s">
        <v>214</v>
      </c>
    </row>
    <row r="81" spans="1:18" ht="76.5">
      <c r="A81">
        <f t="shared" si="1"/>
        <v>76</v>
      </c>
      <c r="B81" t="s">
        <v>101</v>
      </c>
      <c r="C81" t="s">
        <v>215</v>
      </c>
      <c r="H81">
        <v>2</v>
      </c>
      <c r="L81" t="s">
        <v>21</v>
      </c>
      <c r="P81" t="s">
        <v>68</v>
      </c>
      <c r="Q81" s="2" t="s">
        <v>216</v>
      </c>
    </row>
    <row r="82" spans="1:18" ht="76.5">
      <c r="A82">
        <f t="shared" si="1"/>
        <v>77</v>
      </c>
      <c r="B82" t="s">
        <v>101</v>
      </c>
      <c r="C82" t="s">
        <v>217</v>
      </c>
      <c r="H82">
        <v>2</v>
      </c>
      <c r="J82">
        <v>3</v>
      </c>
      <c r="L82" t="s">
        <v>21</v>
      </c>
      <c r="P82" t="s">
        <v>68</v>
      </c>
      <c r="Q82" s="2" t="s">
        <v>218</v>
      </c>
    </row>
    <row r="83" spans="1:18" ht="76.5">
      <c r="A83">
        <f t="shared" si="1"/>
        <v>78</v>
      </c>
      <c r="B83" t="s">
        <v>59</v>
      </c>
      <c r="C83" t="s">
        <v>219</v>
      </c>
      <c r="D83">
        <v>1</v>
      </c>
      <c r="F83">
        <v>2</v>
      </c>
      <c r="J83">
        <v>2</v>
      </c>
      <c r="L83" t="s">
        <v>6</v>
      </c>
      <c r="M83" t="s">
        <v>28</v>
      </c>
      <c r="O83" t="s">
        <v>24</v>
      </c>
      <c r="P83" t="s">
        <v>121</v>
      </c>
      <c r="Q83" s="2" t="s">
        <v>220</v>
      </c>
    </row>
    <row r="84" spans="1:18" ht="76.5">
      <c r="A84">
        <f t="shared" si="1"/>
        <v>79</v>
      </c>
      <c r="B84" t="s">
        <v>59</v>
      </c>
      <c r="C84" t="s">
        <v>221</v>
      </c>
      <c r="D84">
        <v>1</v>
      </c>
      <c r="F84">
        <v>2</v>
      </c>
      <c r="J84">
        <v>1</v>
      </c>
      <c r="L84" t="s">
        <v>6</v>
      </c>
      <c r="M84" t="s">
        <v>28</v>
      </c>
      <c r="O84" t="s">
        <v>24</v>
      </c>
      <c r="P84" t="s">
        <v>121</v>
      </c>
      <c r="Q84" s="2" t="s">
        <v>222</v>
      </c>
    </row>
    <row r="85" spans="1:18" ht="60.75">
      <c r="A85">
        <f t="shared" si="1"/>
        <v>80</v>
      </c>
      <c r="B85" t="s">
        <v>59</v>
      </c>
      <c r="C85" t="s">
        <v>223</v>
      </c>
      <c r="D85">
        <v>1</v>
      </c>
      <c r="G85">
        <v>1</v>
      </c>
      <c r="J85">
        <v>3</v>
      </c>
      <c r="L85" t="s">
        <v>6</v>
      </c>
      <c r="M85" t="s">
        <v>29</v>
      </c>
      <c r="O85" t="s">
        <v>24</v>
      </c>
      <c r="P85" t="s">
        <v>121</v>
      </c>
      <c r="Q85" s="2" t="s">
        <v>224</v>
      </c>
    </row>
    <row r="86" spans="1:18" ht="60.75">
      <c r="A86">
        <f t="shared" si="1"/>
        <v>81</v>
      </c>
      <c r="B86" t="s">
        <v>59</v>
      </c>
      <c r="C86" t="s">
        <v>225</v>
      </c>
      <c r="D86">
        <v>1</v>
      </c>
      <c r="H86">
        <v>1</v>
      </c>
      <c r="J86">
        <v>3</v>
      </c>
      <c r="L86" t="s">
        <v>6</v>
      </c>
      <c r="M86" t="s">
        <v>31</v>
      </c>
      <c r="O86" t="s">
        <v>24</v>
      </c>
      <c r="P86" t="s">
        <v>121</v>
      </c>
      <c r="Q86" s="2" t="s">
        <v>226</v>
      </c>
    </row>
    <row r="87" spans="1:18" ht="76.5">
      <c r="A87">
        <f t="shared" si="1"/>
        <v>82</v>
      </c>
      <c r="B87" t="s">
        <v>59</v>
      </c>
      <c r="C87" t="s">
        <v>227</v>
      </c>
      <c r="I87">
        <v>2</v>
      </c>
      <c r="J87">
        <v>3</v>
      </c>
      <c r="L87" t="s">
        <v>4</v>
      </c>
      <c r="M87" t="s">
        <v>28</v>
      </c>
      <c r="O87" t="s">
        <v>24</v>
      </c>
      <c r="P87" t="s">
        <v>203</v>
      </c>
      <c r="Q87" s="2" t="s">
        <v>228</v>
      </c>
      <c r="R87" s="54" t="s">
        <v>229</v>
      </c>
    </row>
    <row r="88" spans="1:18" ht="106.5">
      <c r="A88">
        <f t="shared" si="1"/>
        <v>83</v>
      </c>
      <c r="B88" t="s">
        <v>59</v>
      </c>
      <c r="C88" t="s">
        <v>230</v>
      </c>
      <c r="H88">
        <v>2</v>
      </c>
      <c r="J88">
        <v>3</v>
      </c>
      <c r="L88" t="s">
        <v>4</v>
      </c>
      <c r="M88" t="s">
        <v>31</v>
      </c>
      <c r="O88" t="s">
        <v>24</v>
      </c>
      <c r="P88" t="s">
        <v>203</v>
      </c>
      <c r="Q88" s="55" t="s">
        <v>231</v>
      </c>
      <c r="R88" s="54" t="s">
        <v>232</v>
      </c>
    </row>
    <row r="89" spans="1:18">
      <c r="A89">
        <f t="shared" si="1"/>
        <v>84</v>
      </c>
      <c r="B89" t="s">
        <v>101</v>
      </c>
      <c r="C89" t="s">
        <v>233</v>
      </c>
      <c r="E89">
        <v>1</v>
      </c>
      <c r="L89" t="s">
        <v>14</v>
      </c>
      <c r="P89" t="s">
        <v>61</v>
      </c>
      <c r="Q89" s="2" t="s">
        <v>234</v>
      </c>
    </row>
    <row r="90" spans="1:18">
      <c r="A90">
        <f t="shared" si="1"/>
        <v>85</v>
      </c>
      <c r="B90" t="s">
        <v>101</v>
      </c>
      <c r="C90" t="s">
        <v>235</v>
      </c>
      <c r="I90">
        <v>1</v>
      </c>
      <c r="L90" t="s">
        <v>14</v>
      </c>
      <c r="P90" t="s">
        <v>61</v>
      </c>
      <c r="Q90" t="s">
        <v>236</v>
      </c>
    </row>
    <row r="91" spans="1:18" ht="30.75">
      <c r="A91">
        <f t="shared" si="1"/>
        <v>86</v>
      </c>
      <c r="B91" t="s">
        <v>101</v>
      </c>
      <c r="C91" t="s">
        <v>237</v>
      </c>
      <c r="E91">
        <v>1</v>
      </c>
      <c r="J91">
        <v>1</v>
      </c>
      <c r="L91" t="s">
        <v>14</v>
      </c>
      <c r="P91" t="s">
        <v>61</v>
      </c>
      <c r="Q91" s="2" t="s">
        <v>238</v>
      </c>
    </row>
    <row r="92" spans="1:18" ht="45.75">
      <c r="A92">
        <f t="shared" si="1"/>
        <v>87</v>
      </c>
      <c r="B92" t="s">
        <v>101</v>
      </c>
      <c r="C92" s="2" t="s">
        <v>239</v>
      </c>
      <c r="E92">
        <v>1</v>
      </c>
      <c r="F92">
        <v>1</v>
      </c>
      <c r="G92">
        <v>1</v>
      </c>
      <c r="H92">
        <v>1</v>
      </c>
      <c r="I92">
        <v>1</v>
      </c>
      <c r="L92" t="s">
        <v>18</v>
      </c>
      <c r="P92" t="s">
        <v>68</v>
      </c>
      <c r="Q92" s="2" t="s">
        <v>240</v>
      </c>
    </row>
    <row r="93" spans="1:18" ht="60.75">
      <c r="A93">
        <f t="shared" si="1"/>
        <v>88</v>
      </c>
      <c r="B93" t="s">
        <v>101</v>
      </c>
      <c r="C93" t="s">
        <v>241</v>
      </c>
      <c r="E93">
        <v>1</v>
      </c>
      <c r="F93">
        <v>1</v>
      </c>
      <c r="J93">
        <v>3</v>
      </c>
      <c r="L93" t="s">
        <v>14</v>
      </c>
      <c r="P93" t="s">
        <v>121</v>
      </c>
      <c r="Q93" s="2" t="s">
        <v>242</v>
      </c>
    </row>
    <row r="94" spans="1:18" ht="76.5">
      <c r="A94">
        <f t="shared" si="1"/>
        <v>89</v>
      </c>
      <c r="B94" t="s">
        <v>59</v>
      </c>
      <c r="C94" t="s">
        <v>243</v>
      </c>
      <c r="E94">
        <v>1</v>
      </c>
      <c r="F94">
        <v>1</v>
      </c>
      <c r="G94">
        <v>1</v>
      </c>
      <c r="J94">
        <v>1</v>
      </c>
      <c r="L94" t="s">
        <v>4</v>
      </c>
      <c r="M94" t="s">
        <v>32</v>
      </c>
      <c r="O94" t="s">
        <v>25</v>
      </c>
      <c r="P94" t="s">
        <v>203</v>
      </c>
      <c r="Q94" s="2" t="s">
        <v>244</v>
      </c>
      <c r="R94" s="54" t="s">
        <v>245</v>
      </c>
    </row>
    <row r="95" spans="1:18" ht="30.75">
      <c r="A95">
        <f t="shared" si="1"/>
        <v>90</v>
      </c>
      <c r="B95" t="s">
        <v>59</v>
      </c>
      <c r="C95" t="s">
        <v>246</v>
      </c>
      <c r="D95">
        <v>1</v>
      </c>
      <c r="E95">
        <v>2</v>
      </c>
      <c r="J95">
        <v>2</v>
      </c>
      <c r="L95" t="s">
        <v>17</v>
      </c>
      <c r="M95" t="s">
        <v>30</v>
      </c>
      <c r="O95" t="s">
        <v>24</v>
      </c>
      <c r="P95" t="s">
        <v>121</v>
      </c>
      <c r="Q95" s="2" t="s">
        <v>247</v>
      </c>
    </row>
    <row r="96" spans="1:18" ht="30.75">
      <c r="A96">
        <f t="shared" si="1"/>
        <v>91</v>
      </c>
      <c r="B96" t="s">
        <v>59</v>
      </c>
      <c r="C96" t="s">
        <v>248</v>
      </c>
      <c r="D96">
        <v>1</v>
      </c>
      <c r="F96">
        <v>2</v>
      </c>
      <c r="L96" t="s">
        <v>17</v>
      </c>
      <c r="M96" t="s">
        <v>28</v>
      </c>
      <c r="O96" t="s">
        <v>24</v>
      </c>
      <c r="P96" t="s">
        <v>121</v>
      </c>
      <c r="Q96" s="2" t="s">
        <v>249</v>
      </c>
    </row>
    <row r="97" spans="1:18" ht="45.75">
      <c r="A97">
        <f t="shared" si="1"/>
        <v>92</v>
      </c>
      <c r="B97" t="s">
        <v>59</v>
      </c>
      <c r="C97" t="s">
        <v>250</v>
      </c>
      <c r="D97">
        <v>1</v>
      </c>
      <c r="G97">
        <v>2</v>
      </c>
      <c r="L97" t="s">
        <v>17</v>
      </c>
      <c r="M97" t="s">
        <v>29</v>
      </c>
      <c r="O97" t="s">
        <v>24</v>
      </c>
      <c r="P97" t="s">
        <v>121</v>
      </c>
      <c r="Q97" s="2" t="s">
        <v>251</v>
      </c>
    </row>
    <row r="98" spans="1:18" ht="30.75">
      <c r="A98">
        <f t="shared" si="1"/>
        <v>93</v>
      </c>
      <c r="B98" t="s">
        <v>59</v>
      </c>
      <c r="C98" t="s">
        <v>252</v>
      </c>
      <c r="D98">
        <v>1</v>
      </c>
      <c r="I98">
        <v>2</v>
      </c>
      <c r="L98" t="s">
        <v>17</v>
      </c>
      <c r="M98" t="s">
        <v>33</v>
      </c>
      <c r="O98" t="s">
        <v>24</v>
      </c>
      <c r="P98" t="s">
        <v>121</v>
      </c>
      <c r="Q98" s="2" t="s">
        <v>253</v>
      </c>
    </row>
    <row r="99" spans="1:18" ht="76.5">
      <c r="A99">
        <f t="shared" si="1"/>
        <v>94</v>
      </c>
      <c r="B99" t="s">
        <v>101</v>
      </c>
      <c r="C99" s="2" t="s">
        <v>254</v>
      </c>
      <c r="I99">
        <v>1</v>
      </c>
      <c r="L99" t="s">
        <v>10</v>
      </c>
      <c r="P99" t="s">
        <v>61</v>
      </c>
      <c r="Q99" s="2" t="s">
        <v>255</v>
      </c>
    </row>
    <row r="100" spans="1:18" ht="76.5">
      <c r="A100">
        <f t="shared" si="1"/>
        <v>95</v>
      </c>
      <c r="B100" t="s">
        <v>101</v>
      </c>
      <c r="C100" t="s">
        <v>256</v>
      </c>
      <c r="E100">
        <v>1</v>
      </c>
      <c r="L100" t="s">
        <v>10</v>
      </c>
      <c r="P100" t="s">
        <v>61</v>
      </c>
      <c r="Q100" s="2" t="s">
        <v>257</v>
      </c>
    </row>
    <row r="101" spans="1:18" ht="76.5">
      <c r="A101">
        <f t="shared" si="1"/>
        <v>96</v>
      </c>
      <c r="B101" t="s">
        <v>101</v>
      </c>
      <c r="C101" t="s">
        <v>258</v>
      </c>
      <c r="F101">
        <v>1</v>
      </c>
      <c r="L101" t="s">
        <v>10</v>
      </c>
      <c r="P101" t="s">
        <v>61</v>
      </c>
      <c r="Q101" s="2" t="s">
        <v>259</v>
      </c>
    </row>
    <row r="102" spans="1:18" ht="76.5">
      <c r="A102">
        <f t="shared" si="1"/>
        <v>97</v>
      </c>
      <c r="B102" t="s">
        <v>101</v>
      </c>
      <c r="C102" t="s">
        <v>260</v>
      </c>
      <c r="H102">
        <v>1</v>
      </c>
      <c r="L102" t="s">
        <v>10</v>
      </c>
      <c r="P102" t="s">
        <v>61</v>
      </c>
      <c r="Q102" s="2" t="s">
        <v>261</v>
      </c>
    </row>
    <row r="103" spans="1:18" ht="60.75">
      <c r="A103">
        <f t="shared" si="1"/>
        <v>98</v>
      </c>
      <c r="B103" t="s">
        <v>101</v>
      </c>
      <c r="C103" t="s">
        <v>262</v>
      </c>
      <c r="G103">
        <v>1</v>
      </c>
      <c r="L103" t="s">
        <v>10</v>
      </c>
      <c r="P103" t="s">
        <v>61</v>
      </c>
      <c r="Q103" s="2" t="s">
        <v>263</v>
      </c>
    </row>
    <row r="104" spans="1:18" ht="45.75">
      <c r="A104">
        <f t="shared" si="1"/>
        <v>99</v>
      </c>
      <c r="B104" t="s">
        <v>101</v>
      </c>
      <c r="C104" t="s">
        <v>264</v>
      </c>
      <c r="F104">
        <v>1</v>
      </c>
      <c r="J104">
        <v>2</v>
      </c>
      <c r="L104" t="s">
        <v>20</v>
      </c>
      <c r="P104" t="s">
        <v>68</v>
      </c>
      <c r="Q104" s="2" t="s">
        <v>265</v>
      </c>
    </row>
    <row r="105" spans="1:18" ht="30.75">
      <c r="A105">
        <f t="shared" si="1"/>
        <v>100</v>
      </c>
      <c r="B105" t="s">
        <v>101</v>
      </c>
      <c r="C105" t="s">
        <v>266</v>
      </c>
      <c r="E105">
        <v>1</v>
      </c>
      <c r="F105">
        <v>1</v>
      </c>
      <c r="J105">
        <v>3</v>
      </c>
      <c r="L105" t="s">
        <v>18</v>
      </c>
      <c r="P105" t="s">
        <v>121</v>
      </c>
      <c r="Q105" s="2" t="s">
        <v>267</v>
      </c>
    </row>
    <row r="106" spans="1:18" ht="60.75">
      <c r="A106">
        <f t="shared" si="1"/>
        <v>101</v>
      </c>
      <c r="B106" t="s">
        <v>59</v>
      </c>
      <c r="C106" t="s">
        <v>268</v>
      </c>
      <c r="D106">
        <v>1</v>
      </c>
      <c r="L106" t="s">
        <v>8</v>
      </c>
      <c r="M106" t="s">
        <v>31</v>
      </c>
      <c r="N106">
        <v>1</v>
      </c>
      <c r="O106" t="s">
        <v>25</v>
      </c>
      <c r="P106" t="s">
        <v>68</v>
      </c>
      <c r="Q106" s="2" t="s">
        <v>269</v>
      </c>
    </row>
    <row r="107" spans="1:18" ht="60.75">
      <c r="A107">
        <f t="shared" si="1"/>
        <v>102</v>
      </c>
      <c r="B107" t="s">
        <v>101</v>
      </c>
      <c r="C107" t="s">
        <v>270</v>
      </c>
      <c r="G107">
        <v>1</v>
      </c>
      <c r="J107">
        <v>1</v>
      </c>
      <c r="L107" t="s">
        <v>10</v>
      </c>
      <c r="P107" t="s">
        <v>68</v>
      </c>
      <c r="Q107" s="2" t="s">
        <v>271</v>
      </c>
    </row>
    <row r="108" spans="1:18" ht="30.75">
      <c r="A108">
        <f t="shared" si="1"/>
        <v>103</v>
      </c>
      <c r="B108" t="s">
        <v>101</v>
      </c>
      <c r="C108" t="s">
        <v>272</v>
      </c>
      <c r="G108">
        <v>1</v>
      </c>
      <c r="J108">
        <v>2</v>
      </c>
      <c r="L108" t="s">
        <v>10</v>
      </c>
      <c r="P108" t="s">
        <v>68</v>
      </c>
      <c r="Q108" s="2" t="s">
        <v>273</v>
      </c>
    </row>
    <row r="109" spans="1:18" ht="30.75">
      <c r="A109">
        <f t="shared" si="1"/>
        <v>104</v>
      </c>
      <c r="B109" t="s">
        <v>101</v>
      </c>
      <c r="C109" t="s">
        <v>274</v>
      </c>
      <c r="E109">
        <v>1</v>
      </c>
      <c r="F109">
        <v>1</v>
      </c>
      <c r="J109">
        <v>3</v>
      </c>
      <c r="L109" t="s">
        <v>14</v>
      </c>
      <c r="P109" t="s">
        <v>121</v>
      </c>
      <c r="Q109" s="2" t="s">
        <v>275</v>
      </c>
    </row>
    <row r="110" spans="1:18" ht="30.75">
      <c r="A110">
        <f t="shared" si="1"/>
        <v>105</v>
      </c>
      <c r="B110" t="s">
        <v>101</v>
      </c>
      <c r="C110" t="s">
        <v>276</v>
      </c>
      <c r="F110">
        <v>1</v>
      </c>
      <c r="J110">
        <v>2</v>
      </c>
      <c r="L110" t="s">
        <v>20</v>
      </c>
      <c r="P110" t="s">
        <v>68</v>
      </c>
      <c r="Q110" s="2" t="s">
        <v>277</v>
      </c>
    </row>
    <row r="111" spans="1:18" ht="30.75">
      <c r="A111">
        <f t="shared" si="1"/>
        <v>106</v>
      </c>
      <c r="B111" t="s">
        <v>101</v>
      </c>
      <c r="C111" t="s">
        <v>278</v>
      </c>
      <c r="F111">
        <v>1</v>
      </c>
      <c r="L111" t="s">
        <v>14</v>
      </c>
      <c r="P111" t="s">
        <v>61</v>
      </c>
      <c r="Q111" s="2" t="s">
        <v>279</v>
      </c>
      <c r="R111" s="54" t="s">
        <v>280</v>
      </c>
    </row>
    <row r="112" spans="1:18" ht="106.5">
      <c r="A112">
        <f t="shared" si="1"/>
        <v>107</v>
      </c>
      <c r="B112" t="s">
        <v>101</v>
      </c>
      <c r="C112" s="2" t="s">
        <v>281</v>
      </c>
      <c r="E112">
        <v>1</v>
      </c>
      <c r="G112">
        <v>1</v>
      </c>
      <c r="J112">
        <v>2</v>
      </c>
      <c r="L112" t="s">
        <v>18</v>
      </c>
      <c r="P112" t="s">
        <v>121</v>
      </c>
      <c r="Q112" s="2" t="s">
        <v>282</v>
      </c>
      <c r="R112" s="54" t="s">
        <v>283</v>
      </c>
    </row>
    <row r="113" spans="1:18" ht="91.5">
      <c r="A113">
        <f t="shared" si="1"/>
        <v>108</v>
      </c>
      <c r="B113" t="s">
        <v>101</v>
      </c>
      <c r="C113" t="s">
        <v>284</v>
      </c>
      <c r="E113">
        <v>1</v>
      </c>
      <c r="F113">
        <v>1</v>
      </c>
      <c r="J113">
        <v>2</v>
      </c>
      <c r="L113" t="s">
        <v>20</v>
      </c>
      <c r="P113" t="s">
        <v>121</v>
      </c>
      <c r="Q113" s="2" t="s">
        <v>285</v>
      </c>
    </row>
    <row r="114" spans="1:18" ht="60.75">
      <c r="A114">
        <f t="shared" si="1"/>
        <v>109</v>
      </c>
      <c r="B114" t="s">
        <v>101</v>
      </c>
      <c r="C114" t="s">
        <v>286</v>
      </c>
      <c r="E114">
        <v>1</v>
      </c>
      <c r="J114">
        <v>1</v>
      </c>
      <c r="L114" t="s">
        <v>14</v>
      </c>
      <c r="P114" t="s">
        <v>68</v>
      </c>
      <c r="Q114" s="2" t="s">
        <v>287</v>
      </c>
    </row>
    <row r="115" spans="1:18" ht="45.75">
      <c r="A115">
        <f t="shared" si="1"/>
        <v>110</v>
      </c>
      <c r="B115" t="s">
        <v>101</v>
      </c>
      <c r="C115" t="s">
        <v>288</v>
      </c>
      <c r="F115">
        <v>1</v>
      </c>
      <c r="J115">
        <v>1</v>
      </c>
      <c r="L115" t="s">
        <v>14</v>
      </c>
      <c r="P115" t="s">
        <v>68</v>
      </c>
      <c r="Q115" s="2" t="s">
        <v>289</v>
      </c>
    </row>
    <row r="116" spans="1:18" ht="60.75">
      <c r="A116">
        <f t="shared" si="1"/>
        <v>111</v>
      </c>
      <c r="B116" t="s">
        <v>101</v>
      </c>
      <c r="C116" t="s">
        <v>290</v>
      </c>
      <c r="E116">
        <v>2</v>
      </c>
      <c r="L116" t="s">
        <v>14</v>
      </c>
      <c r="P116" t="s">
        <v>61</v>
      </c>
      <c r="Q116" s="2" t="s">
        <v>291</v>
      </c>
    </row>
    <row r="117" spans="1:18" ht="76.5">
      <c r="A117">
        <f t="shared" si="1"/>
        <v>112</v>
      </c>
      <c r="B117" t="s">
        <v>101</v>
      </c>
      <c r="C117" t="s">
        <v>292</v>
      </c>
      <c r="E117">
        <v>2</v>
      </c>
      <c r="J117">
        <v>2</v>
      </c>
      <c r="L117" t="s">
        <v>14</v>
      </c>
      <c r="P117" t="s">
        <v>68</v>
      </c>
      <c r="Q117" s="2" t="s">
        <v>293</v>
      </c>
    </row>
    <row r="118" spans="1:18" ht="60.75">
      <c r="A118">
        <f t="shared" si="1"/>
        <v>113</v>
      </c>
      <c r="B118" t="s">
        <v>101</v>
      </c>
      <c r="C118" t="s">
        <v>294</v>
      </c>
      <c r="E118">
        <v>1</v>
      </c>
      <c r="F118">
        <v>1</v>
      </c>
      <c r="J118">
        <v>2</v>
      </c>
      <c r="L118" t="s">
        <v>20</v>
      </c>
      <c r="P118" t="s">
        <v>68</v>
      </c>
      <c r="Q118" s="2" t="s">
        <v>295</v>
      </c>
    </row>
    <row r="119" spans="1:18" ht="60.75">
      <c r="A119">
        <f t="shared" si="1"/>
        <v>114</v>
      </c>
      <c r="B119" t="s">
        <v>101</v>
      </c>
      <c r="C119" t="s">
        <v>296</v>
      </c>
      <c r="I119">
        <v>1</v>
      </c>
      <c r="J119" t="s">
        <v>53</v>
      </c>
      <c r="K119" t="b">
        <v>1</v>
      </c>
      <c r="L119" t="s">
        <v>14</v>
      </c>
      <c r="P119" t="s">
        <v>68</v>
      </c>
      <c r="Q119" s="2" t="s">
        <v>297</v>
      </c>
    </row>
    <row r="120" spans="1:18" ht="45.75">
      <c r="A120">
        <f t="shared" si="1"/>
        <v>115</v>
      </c>
      <c r="B120" t="s">
        <v>101</v>
      </c>
      <c r="C120" t="s">
        <v>298</v>
      </c>
      <c r="I120">
        <v>2</v>
      </c>
      <c r="J120">
        <v>3</v>
      </c>
      <c r="L120" t="s">
        <v>14</v>
      </c>
      <c r="P120" t="s">
        <v>68</v>
      </c>
      <c r="Q120" s="2" t="s">
        <v>299</v>
      </c>
    </row>
    <row r="121" spans="1:18" ht="30.75">
      <c r="A121">
        <f t="shared" si="1"/>
        <v>116</v>
      </c>
      <c r="B121" t="s">
        <v>101</v>
      </c>
      <c r="C121" t="s">
        <v>300</v>
      </c>
      <c r="G121">
        <v>1</v>
      </c>
      <c r="I121">
        <v>1</v>
      </c>
      <c r="J121">
        <v>2</v>
      </c>
      <c r="L121" t="s">
        <v>21</v>
      </c>
      <c r="P121" t="s">
        <v>68</v>
      </c>
      <c r="Q121" s="2" t="s">
        <v>301</v>
      </c>
    </row>
    <row r="122" spans="1:18" ht="30.75">
      <c r="A122">
        <f t="shared" si="1"/>
        <v>117</v>
      </c>
      <c r="B122" t="s">
        <v>101</v>
      </c>
      <c r="C122" t="s">
        <v>302</v>
      </c>
      <c r="I122">
        <v>1</v>
      </c>
      <c r="L122" t="s">
        <v>21</v>
      </c>
      <c r="P122" t="s">
        <v>68</v>
      </c>
      <c r="Q122" s="2" t="s">
        <v>303</v>
      </c>
    </row>
    <row r="123" spans="1:18" ht="76.5">
      <c r="A123">
        <f t="shared" si="1"/>
        <v>118</v>
      </c>
      <c r="B123" t="s">
        <v>101</v>
      </c>
      <c r="C123" t="s">
        <v>304</v>
      </c>
      <c r="F123">
        <v>1</v>
      </c>
      <c r="G123">
        <v>1</v>
      </c>
      <c r="L123" t="s">
        <v>20</v>
      </c>
      <c r="P123" t="s">
        <v>61</v>
      </c>
      <c r="Q123" s="2" t="s">
        <v>305</v>
      </c>
      <c r="R123" s="54" t="s">
        <v>306</v>
      </c>
    </row>
    <row r="124" spans="1:18" ht="45.75">
      <c r="A124">
        <f t="shared" si="1"/>
        <v>119</v>
      </c>
      <c r="B124" t="s">
        <v>101</v>
      </c>
      <c r="C124" t="s">
        <v>307</v>
      </c>
      <c r="G124">
        <v>1</v>
      </c>
      <c r="I124">
        <v>1</v>
      </c>
      <c r="J124">
        <v>3</v>
      </c>
      <c r="L124" t="s">
        <v>14</v>
      </c>
      <c r="P124" t="s">
        <v>203</v>
      </c>
      <c r="Q124" s="2" t="s">
        <v>308</v>
      </c>
      <c r="R124" s="54" t="s">
        <v>309</v>
      </c>
    </row>
    <row r="125" spans="1:18" ht="76.5">
      <c r="A125">
        <f t="shared" si="1"/>
        <v>120</v>
      </c>
      <c r="B125" t="s">
        <v>101</v>
      </c>
      <c r="C125" t="s">
        <v>310</v>
      </c>
      <c r="E125">
        <v>2</v>
      </c>
      <c r="J125">
        <v>1</v>
      </c>
      <c r="L125" t="s">
        <v>18</v>
      </c>
      <c r="P125" t="s">
        <v>121</v>
      </c>
      <c r="Q125" s="2" t="s">
        <v>311</v>
      </c>
      <c r="R125" s="54" t="s">
        <v>312</v>
      </c>
    </row>
    <row r="126" spans="1:18">
      <c r="A126">
        <f t="shared" si="1"/>
        <v>121</v>
      </c>
      <c r="B126" t="s">
        <v>101</v>
      </c>
      <c r="C126" t="s">
        <v>313</v>
      </c>
      <c r="E126">
        <v>2</v>
      </c>
      <c r="I126">
        <v>2</v>
      </c>
      <c r="J126">
        <v>2</v>
      </c>
      <c r="L126" t="s">
        <v>14</v>
      </c>
      <c r="P126" t="s">
        <v>121</v>
      </c>
      <c r="Q126" s="2" t="s">
        <v>314</v>
      </c>
    </row>
    <row r="127" spans="1:18" ht="45.75">
      <c r="A127">
        <f t="shared" si="1"/>
        <v>122</v>
      </c>
      <c r="B127" t="s">
        <v>101</v>
      </c>
      <c r="C127" t="s">
        <v>315</v>
      </c>
      <c r="E127">
        <v>2</v>
      </c>
      <c r="J127">
        <v>2</v>
      </c>
      <c r="L127" t="s">
        <v>18</v>
      </c>
      <c r="P127" t="s">
        <v>121</v>
      </c>
      <c r="Q127" s="2" t="s">
        <v>316</v>
      </c>
    </row>
    <row r="128" spans="1:18" ht="45.75">
      <c r="A128">
        <f t="shared" si="1"/>
        <v>123</v>
      </c>
      <c r="B128" t="s">
        <v>59</v>
      </c>
      <c r="C128" t="s">
        <v>317</v>
      </c>
      <c r="E128">
        <v>1</v>
      </c>
      <c r="J128">
        <v>3</v>
      </c>
      <c r="L128" t="s">
        <v>4</v>
      </c>
      <c r="M128" t="s">
        <v>30</v>
      </c>
      <c r="O128" t="s">
        <v>24</v>
      </c>
      <c r="P128" t="s">
        <v>121</v>
      </c>
      <c r="Q128" s="2" t="s">
        <v>318</v>
      </c>
      <c r="R128" s="54" t="s">
        <v>319</v>
      </c>
    </row>
    <row r="129" spans="1:18" ht="30.75">
      <c r="A129">
        <f t="shared" si="1"/>
        <v>124</v>
      </c>
      <c r="B129" t="s">
        <v>101</v>
      </c>
      <c r="C129" t="s">
        <v>320</v>
      </c>
      <c r="E129">
        <v>1</v>
      </c>
      <c r="J129">
        <v>1</v>
      </c>
      <c r="L129" t="s">
        <v>14</v>
      </c>
      <c r="P129" t="s">
        <v>68</v>
      </c>
      <c r="Q129" s="2" t="s">
        <v>321</v>
      </c>
    </row>
    <row r="130" spans="1:18" ht="30.75">
      <c r="A130">
        <f t="shared" si="1"/>
        <v>125</v>
      </c>
      <c r="B130" t="s">
        <v>101</v>
      </c>
      <c r="C130" t="s">
        <v>322</v>
      </c>
      <c r="E130">
        <v>2</v>
      </c>
      <c r="J130">
        <v>3</v>
      </c>
      <c r="L130" t="s">
        <v>14</v>
      </c>
      <c r="P130" t="s">
        <v>68</v>
      </c>
      <c r="Q130" s="2" t="s">
        <v>323</v>
      </c>
    </row>
    <row r="131" spans="1:18" ht="60.75">
      <c r="A131">
        <f t="shared" si="1"/>
        <v>126</v>
      </c>
      <c r="B131" t="s">
        <v>101</v>
      </c>
      <c r="C131" t="s">
        <v>324</v>
      </c>
      <c r="E131">
        <v>1</v>
      </c>
      <c r="J131">
        <v>1</v>
      </c>
      <c r="L131" t="s">
        <v>14</v>
      </c>
      <c r="P131" t="s">
        <v>68</v>
      </c>
      <c r="Q131" s="2" t="s">
        <v>325</v>
      </c>
      <c r="R131" s="54" t="s">
        <v>326</v>
      </c>
    </row>
    <row r="132" spans="1:18" ht="45.75">
      <c r="A132">
        <f t="shared" si="1"/>
        <v>127</v>
      </c>
      <c r="B132" t="s">
        <v>101</v>
      </c>
      <c r="C132" t="s">
        <v>327</v>
      </c>
      <c r="E132">
        <v>2</v>
      </c>
      <c r="J132" t="s">
        <v>53</v>
      </c>
      <c r="K132" t="b">
        <v>1</v>
      </c>
      <c r="L132" t="s">
        <v>14</v>
      </c>
      <c r="P132" t="s">
        <v>68</v>
      </c>
      <c r="Q132" s="2" t="s">
        <v>328</v>
      </c>
      <c r="R132" s="54" t="s">
        <v>329</v>
      </c>
    </row>
    <row r="133" spans="1:18" ht="60.75">
      <c r="A133">
        <f t="shared" si="1"/>
        <v>128</v>
      </c>
      <c r="B133" t="s">
        <v>101</v>
      </c>
      <c r="C133" t="s">
        <v>330</v>
      </c>
      <c r="E133">
        <v>3</v>
      </c>
      <c r="J133">
        <v>2</v>
      </c>
      <c r="K133" t="b">
        <v>1</v>
      </c>
      <c r="L133" t="s">
        <v>14</v>
      </c>
      <c r="P133" t="s">
        <v>121</v>
      </c>
      <c r="Q133" s="2" t="s">
        <v>331</v>
      </c>
      <c r="R133" s="54" t="s">
        <v>332</v>
      </c>
    </row>
    <row r="134" spans="1:18" ht="45.75">
      <c r="A134">
        <f t="shared" ref="A134:A197" si="2">ROW() - 5</f>
        <v>129</v>
      </c>
      <c r="B134" t="s">
        <v>101</v>
      </c>
      <c r="C134" t="s">
        <v>333</v>
      </c>
      <c r="E134">
        <v>3</v>
      </c>
      <c r="J134" t="s">
        <v>53</v>
      </c>
      <c r="K134" t="b">
        <v>1</v>
      </c>
      <c r="L134" t="s">
        <v>14</v>
      </c>
      <c r="P134" t="s">
        <v>203</v>
      </c>
      <c r="Q134" s="2" t="s">
        <v>334</v>
      </c>
      <c r="R134" s="54" t="s">
        <v>335</v>
      </c>
    </row>
    <row r="135" spans="1:18" ht="30.75">
      <c r="A135">
        <f t="shared" si="2"/>
        <v>130</v>
      </c>
      <c r="B135" t="s">
        <v>101</v>
      </c>
      <c r="C135" t="s">
        <v>336</v>
      </c>
      <c r="F135">
        <v>2</v>
      </c>
      <c r="J135">
        <v>1</v>
      </c>
      <c r="L135" t="s">
        <v>20</v>
      </c>
      <c r="P135" t="s">
        <v>121</v>
      </c>
      <c r="Q135" s="3" t="s">
        <v>337</v>
      </c>
    </row>
    <row r="136" spans="1:18" ht="30.75">
      <c r="A136">
        <f t="shared" si="2"/>
        <v>131</v>
      </c>
      <c r="B136" t="s">
        <v>59</v>
      </c>
      <c r="C136" t="s">
        <v>338</v>
      </c>
      <c r="D136">
        <v>1</v>
      </c>
      <c r="L136" t="s">
        <v>8</v>
      </c>
      <c r="M136" s="56" t="s">
        <v>35</v>
      </c>
      <c r="N136">
        <v>1</v>
      </c>
      <c r="O136" t="s">
        <v>25</v>
      </c>
      <c r="P136" t="s">
        <v>61</v>
      </c>
      <c r="Q136" s="2" t="s">
        <v>339</v>
      </c>
      <c r="R136" s="54" t="s">
        <v>340</v>
      </c>
    </row>
    <row r="137" spans="1:18" ht="45.75">
      <c r="A137">
        <f t="shared" si="2"/>
        <v>132</v>
      </c>
      <c r="B137" t="s">
        <v>59</v>
      </c>
      <c r="C137" t="s">
        <v>341</v>
      </c>
      <c r="D137">
        <v>1</v>
      </c>
      <c r="L137" t="s">
        <v>8</v>
      </c>
      <c r="M137" t="s">
        <v>35</v>
      </c>
      <c r="N137">
        <v>1</v>
      </c>
      <c r="O137" t="s">
        <v>25</v>
      </c>
      <c r="P137" t="s">
        <v>61</v>
      </c>
      <c r="Q137" s="2" t="s">
        <v>342</v>
      </c>
      <c r="R137" s="54" t="s">
        <v>343</v>
      </c>
    </row>
    <row r="138" spans="1:18" ht="45.75">
      <c r="A138">
        <f t="shared" si="2"/>
        <v>133</v>
      </c>
      <c r="B138" t="s">
        <v>59</v>
      </c>
      <c r="C138" t="s">
        <v>344</v>
      </c>
      <c r="D138">
        <v>1</v>
      </c>
      <c r="L138" t="s">
        <v>8</v>
      </c>
      <c r="M138" t="s">
        <v>35</v>
      </c>
      <c r="N138">
        <v>2</v>
      </c>
      <c r="O138" t="s">
        <v>25</v>
      </c>
      <c r="P138" t="s">
        <v>61</v>
      </c>
      <c r="Q138" s="2" t="s">
        <v>345</v>
      </c>
    </row>
    <row r="139" spans="1:18" ht="60.75">
      <c r="A139">
        <f t="shared" si="2"/>
        <v>134</v>
      </c>
      <c r="B139" t="s">
        <v>59</v>
      </c>
      <c r="C139" t="s">
        <v>346</v>
      </c>
      <c r="D139">
        <v>1</v>
      </c>
      <c r="L139" t="s">
        <v>8</v>
      </c>
      <c r="M139" t="s">
        <v>35</v>
      </c>
      <c r="N139">
        <v>2</v>
      </c>
      <c r="O139" t="s">
        <v>25</v>
      </c>
      <c r="P139" t="s">
        <v>61</v>
      </c>
      <c r="Q139" s="2" t="s">
        <v>347</v>
      </c>
      <c r="R139" s="54" t="s">
        <v>348</v>
      </c>
    </row>
    <row r="140" spans="1:18" ht="45.75">
      <c r="A140">
        <f t="shared" si="2"/>
        <v>135</v>
      </c>
      <c r="B140" t="s">
        <v>59</v>
      </c>
      <c r="C140" t="s">
        <v>349</v>
      </c>
      <c r="D140">
        <v>1</v>
      </c>
      <c r="L140" t="s">
        <v>8</v>
      </c>
      <c r="M140" t="s">
        <v>35</v>
      </c>
      <c r="N140">
        <v>3</v>
      </c>
      <c r="O140" t="s">
        <v>25</v>
      </c>
      <c r="P140" t="s">
        <v>61</v>
      </c>
      <c r="Q140" s="2" t="s">
        <v>350</v>
      </c>
    </row>
    <row r="141" spans="1:18" ht="60.75">
      <c r="A141">
        <f t="shared" si="2"/>
        <v>136</v>
      </c>
      <c r="B141" t="s">
        <v>59</v>
      </c>
      <c r="C141" t="s">
        <v>351</v>
      </c>
      <c r="D141">
        <v>1</v>
      </c>
      <c r="L141" t="s">
        <v>8</v>
      </c>
      <c r="M141" t="s">
        <v>35</v>
      </c>
      <c r="N141">
        <v>3</v>
      </c>
      <c r="O141" t="s">
        <v>25</v>
      </c>
      <c r="P141" t="s">
        <v>61</v>
      </c>
      <c r="Q141" s="2" t="s">
        <v>352</v>
      </c>
      <c r="R141" s="54" t="s">
        <v>353</v>
      </c>
    </row>
    <row r="142" spans="1:18" ht="60.75">
      <c r="A142">
        <f t="shared" si="2"/>
        <v>137</v>
      </c>
      <c r="B142" t="s">
        <v>101</v>
      </c>
      <c r="C142" t="s">
        <v>354</v>
      </c>
      <c r="J142">
        <v>2</v>
      </c>
      <c r="L142" t="s">
        <v>20</v>
      </c>
      <c r="P142" t="s">
        <v>68</v>
      </c>
      <c r="Q142" s="2" t="s">
        <v>355</v>
      </c>
      <c r="R142" s="54" t="s">
        <v>356</v>
      </c>
    </row>
    <row r="143" spans="1:18" ht="60.75">
      <c r="A143">
        <f t="shared" si="2"/>
        <v>138</v>
      </c>
      <c r="B143" t="s">
        <v>101</v>
      </c>
      <c r="C143" t="s">
        <v>357</v>
      </c>
      <c r="J143">
        <v>2</v>
      </c>
      <c r="L143" t="s">
        <v>10</v>
      </c>
      <c r="P143" t="s">
        <v>68</v>
      </c>
      <c r="Q143" s="2" t="s">
        <v>358</v>
      </c>
      <c r="R143" s="54" t="s">
        <v>359</v>
      </c>
    </row>
    <row r="144" spans="1:18" ht="45.75">
      <c r="A144">
        <f t="shared" si="2"/>
        <v>139</v>
      </c>
      <c r="B144" t="s">
        <v>101</v>
      </c>
      <c r="C144" t="s">
        <v>360</v>
      </c>
      <c r="J144">
        <v>3</v>
      </c>
      <c r="L144" t="s">
        <v>20</v>
      </c>
      <c r="P144" t="s">
        <v>68</v>
      </c>
      <c r="Q144" s="2" t="s">
        <v>361</v>
      </c>
    </row>
    <row r="145" spans="1:18" ht="60.75">
      <c r="A145">
        <f t="shared" si="2"/>
        <v>140</v>
      </c>
      <c r="B145" t="s">
        <v>101</v>
      </c>
      <c r="C145" t="s">
        <v>362</v>
      </c>
      <c r="I145">
        <v>1</v>
      </c>
      <c r="J145">
        <v>2</v>
      </c>
      <c r="L145" t="s">
        <v>10</v>
      </c>
      <c r="P145" t="s">
        <v>68</v>
      </c>
      <c r="Q145" s="2" t="s">
        <v>363</v>
      </c>
      <c r="R145" s="54" t="s">
        <v>364</v>
      </c>
    </row>
    <row r="146" spans="1:18" ht="60.75">
      <c r="A146">
        <f t="shared" si="2"/>
        <v>141</v>
      </c>
      <c r="B146" t="s">
        <v>101</v>
      </c>
      <c r="C146" t="s">
        <v>365</v>
      </c>
      <c r="J146">
        <v>3</v>
      </c>
      <c r="L146" t="s">
        <v>20</v>
      </c>
      <c r="P146" t="s">
        <v>68</v>
      </c>
      <c r="Q146" s="2" t="s">
        <v>366</v>
      </c>
    </row>
    <row r="147" spans="1:18" ht="30.75">
      <c r="A147">
        <f t="shared" si="2"/>
        <v>142</v>
      </c>
      <c r="B147" t="s">
        <v>101</v>
      </c>
      <c r="C147" t="s">
        <v>367</v>
      </c>
      <c r="J147">
        <v>3</v>
      </c>
      <c r="L147" t="s">
        <v>18</v>
      </c>
      <c r="P147" t="s">
        <v>68</v>
      </c>
      <c r="Q147" s="2" t="s">
        <v>368</v>
      </c>
    </row>
    <row r="148" spans="1:18" ht="30.75">
      <c r="A148">
        <f t="shared" si="2"/>
        <v>143</v>
      </c>
      <c r="B148" t="s">
        <v>101</v>
      </c>
      <c r="C148" t="s">
        <v>369</v>
      </c>
      <c r="J148">
        <v>3</v>
      </c>
      <c r="L148" t="s">
        <v>18</v>
      </c>
      <c r="P148" t="s">
        <v>68</v>
      </c>
      <c r="Q148" s="2" t="s">
        <v>370</v>
      </c>
    </row>
    <row r="149" spans="1:18" ht="30.75">
      <c r="A149">
        <f t="shared" si="2"/>
        <v>144</v>
      </c>
      <c r="B149" t="s">
        <v>101</v>
      </c>
      <c r="C149" t="s">
        <v>371</v>
      </c>
      <c r="J149">
        <v>3</v>
      </c>
      <c r="L149" t="s">
        <v>18</v>
      </c>
      <c r="P149" t="s">
        <v>68</v>
      </c>
      <c r="Q149" s="2" t="s">
        <v>372</v>
      </c>
    </row>
    <row r="150" spans="1:18" ht="30.75">
      <c r="A150">
        <f t="shared" si="2"/>
        <v>145</v>
      </c>
      <c r="B150" t="s">
        <v>101</v>
      </c>
      <c r="C150" t="s">
        <v>373</v>
      </c>
      <c r="J150">
        <v>3</v>
      </c>
      <c r="L150" t="s">
        <v>18</v>
      </c>
      <c r="P150" t="s">
        <v>68</v>
      </c>
      <c r="Q150" s="2" t="s">
        <v>374</v>
      </c>
    </row>
    <row r="151" spans="1:18" ht="30.75">
      <c r="A151">
        <f t="shared" si="2"/>
        <v>146</v>
      </c>
      <c r="B151" t="s">
        <v>101</v>
      </c>
      <c r="C151" t="s">
        <v>375</v>
      </c>
      <c r="J151">
        <v>3</v>
      </c>
      <c r="L151" t="s">
        <v>18</v>
      </c>
      <c r="P151" t="s">
        <v>68</v>
      </c>
      <c r="Q151" s="2" t="s">
        <v>376</v>
      </c>
    </row>
    <row r="152" spans="1:18" ht="45.75">
      <c r="A152">
        <f t="shared" si="2"/>
        <v>147</v>
      </c>
      <c r="B152" t="s">
        <v>101</v>
      </c>
      <c r="C152" t="s">
        <v>377</v>
      </c>
      <c r="J152">
        <v>5</v>
      </c>
      <c r="L152" t="s">
        <v>20</v>
      </c>
      <c r="P152" t="s">
        <v>121</v>
      </c>
      <c r="Q152" s="2" t="s">
        <v>378</v>
      </c>
    </row>
    <row r="153" spans="1:18" ht="60.75">
      <c r="A153">
        <f t="shared" si="2"/>
        <v>148</v>
      </c>
      <c r="B153" t="s">
        <v>101</v>
      </c>
      <c r="C153" t="s">
        <v>379</v>
      </c>
      <c r="J153">
        <v>10</v>
      </c>
      <c r="L153" t="s">
        <v>14</v>
      </c>
      <c r="P153" t="s">
        <v>121</v>
      </c>
      <c r="Q153" s="2" t="s">
        <v>380</v>
      </c>
      <c r="R153" s="54" t="s">
        <v>381</v>
      </c>
    </row>
    <row r="154" spans="1:18">
      <c r="A154">
        <f t="shared" si="2"/>
        <v>149</v>
      </c>
      <c r="B154" t="s">
        <v>101</v>
      </c>
      <c r="C154" t="s">
        <v>382</v>
      </c>
      <c r="J154">
        <v>4</v>
      </c>
      <c r="L154" t="s">
        <v>14</v>
      </c>
      <c r="P154" t="s">
        <v>121</v>
      </c>
      <c r="Q154" s="2" t="s">
        <v>383</v>
      </c>
    </row>
    <row r="155" spans="1:18" ht="60.75">
      <c r="A155">
        <f t="shared" si="2"/>
        <v>150</v>
      </c>
      <c r="B155" t="s">
        <v>59</v>
      </c>
      <c r="C155" t="s">
        <v>384</v>
      </c>
      <c r="D155">
        <v>1</v>
      </c>
      <c r="L155" t="s">
        <v>8</v>
      </c>
      <c r="M155" t="s">
        <v>35</v>
      </c>
      <c r="N155">
        <v>1</v>
      </c>
      <c r="O155" t="s">
        <v>25</v>
      </c>
      <c r="P155" t="s">
        <v>68</v>
      </c>
      <c r="Q155" s="2" t="s">
        <v>385</v>
      </c>
      <c r="R155" s="54" t="s">
        <v>386</v>
      </c>
    </row>
    <row r="156" spans="1:18" ht="45.75">
      <c r="A156">
        <f t="shared" si="2"/>
        <v>151</v>
      </c>
      <c r="B156" t="s">
        <v>59</v>
      </c>
      <c r="C156" t="s">
        <v>387</v>
      </c>
      <c r="D156">
        <v>1</v>
      </c>
      <c r="L156" t="s">
        <v>8</v>
      </c>
      <c r="M156" t="s">
        <v>35</v>
      </c>
      <c r="N156">
        <v>2</v>
      </c>
      <c r="O156" t="s">
        <v>25</v>
      </c>
      <c r="P156" t="s">
        <v>68</v>
      </c>
      <c r="Q156" s="2" t="s">
        <v>388</v>
      </c>
    </row>
    <row r="157" spans="1:18" ht="45.75">
      <c r="A157">
        <f t="shared" si="2"/>
        <v>152</v>
      </c>
      <c r="B157" t="s">
        <v>59</v>
      </c>
      <c r="C157" t="s">
        <v>389</v>
      </c>
      <c r="D157">
        <v>1</v>
      </c>
      <c r="L157" t="s">
        <v>8</v>
      </c>
      <c r="M157" t="s">
        <v>35</v>
      </c>
      <c r="N157">
        <v>3</v>
      </c>
      <c r="O157" t="s">
        <v>25</v>
      </c>
      <c r="P157" t="s">
        <v>68</v>
      </c>
      <c r="Q157" s="2" t="s">
        <v>390</v>
      </c>
    </row>
    <row r="158" spans="1:18" ht="45.75">
      <c r="A158">
        <f t="shared" si="2"/>
        <v>153</v>
      </c>
      <c r="B158" t="s">
        <v>101</v>
      </c>
      <c r="C158" t="s">
        <v>391</v>
      </c>
      <c r="J158">
        <v>2</v>
      </c>
      <c r="L158" t="s">
        <v>14</v>
      </c>
      <c r="P158" t="s">
        <v>68</v>
      </c>
      <c r="Q158" s="2" t="s">
        <v>392</v>
      </c>
    </row>
    <row r="159" spans="1:18" ht="45.75">
      <c r="A159">
        <f t="shared" si="2"/>
        <v>154</v>
      </c>
      <c r="B159" t="s">
        <v>101</v>
      </c>
      <c r="C159" t="s">
        <v>393</v>
      </c>
      <c r="J159">
        <v>3</v>
      </c>
      <c r="L159" t="s">
        <v>14</v>
      </c>
      <c r="P159" t="s">
        <v>68</v>
      </c>
      <c r="Q159" s="2" t="s">
        <v>394</v>
      </c>
    </row>
    <row r="160" spans="1:18" ht="45.75">
      <c r="A160">
        <f t="shared" si="2"/>
        <v>155</v>
      </c>
      <c r="B160" t="s">
        <v>101</v>
      </c>
      <c r="C160" t="s">
        <v>395</v>
      </c>
      <c r="J160">
        <v>2</v>
      </c>
      <c r="L160" t="s">
        <v>10</v>
      </c>
      <c r="P160" t="s">
        <v>61</v>
      </c>
      <c r="Q160" s="2" t="s">
        <v>396</v>
      </c>
    </row>
    <row r="161" spans="1:18" ht="183">
      <c r="A161">
        <f t="shared" si="2"/>
        <v>156</v>
      </c>
      <c r="B161" t="s">
        <v>101</v>
      </c>
      <c r="C161" t="s">
        <v>397</v>
      </c>
      <c r="J161">
        <v>2</v>
      </c>
      <c r="L161" t="s">
        <v>10</v>
      </c>
      <c r="P161" t="s">
        <v>121</v>
      </c>
      <c r="Q161" s="2" t="s">
        <v>398</v>
      </c>
    </row>
    <row r="162" spans="1:18" ht="76.5">
      <c r="A162">
        <f t="shared" si="2"/>
        <v>157</v>
      </c>
      <c r="B162" t="s">
        <v>101</v>
      </c>
      <c r="C162" t="s">
        <v>399</v>
      </c>
      <c r="J162">
        <v>2</v>
      </c>
      <c r="L162" t="s">
        <v>20</v>
      </c>
      <c r="P162" t="s">
        <v>61</v>
      </c>
      <c r="Q162" s="2" t="s">
        <v>400</v>
      </c>
    </row>
    <row r="163" spans="1:18" ht="76.5">
      <c r="A163">
        <f t="shared" si="2"/>
        <v>158</v>
      </c>
      <c r="B163" t="s">
        <v>101</v>
      </c>
      <c r="C163" t="s">
        <v>401</v>
      </c>
      <c r="J163">
        <v>2</v>
      </c>
      <c r="L163" t="s">
        <v>20</v>
      </c>
      <c r="P163" t="s">
        <v>61</v>
      </c>
      <c r="Q163" s="2" t="s">
        <v>402</v>
      </c>
    </row>
    <row r="164" spans="1:18" ht="167.25">
      <c r="A164">
        <f t="shared" si="2"/>
        <v>159</v>
      </c>
      <c r="B164" t="s">
        <v>59</v>
      </c>
      <c r="C164" t="s">
        <v>403</v>
      </c>
      <c r="D164">
        <v>1</v>
      </c>
      <c r="L164" t="s">
        <v>8</v>
      </c>
      <c r="M164" t="s">
        <v>35</v>
      </c>
      <c r="N164">
        <v>1</v>
      </c>
      <c r="O164" t="s">
        <v>25</v>
      </c>
      <c r="P164" t="s">
        <v>121</v>
      </c>
      <c r="Q164" s="2" t="s">
        <v>404</v>
      </c>
    </row>
    <row r="165" spans="1:18" ht="45.75">
      <c r="A165">
        <f t="shared" si="2"/>
        <v>160</v>
      </c>
      <c r="B165" t="s">
        <v>101</v>
      </c>
      <c r="C165" t="s">
        <v>405</v>
      </c>
      <c r="J165">
        <v>4</v>
      </c>
      <c r="L165" t="s">
        <v>20</v>
      </c>
      <c r="P165" t="s">
        <v>68</v>
      </c>
      <c r="Q165" s="2" t="s">
        <v>406</v>
      </c>
    </row>
    <row r="166" spans="1:18" ht="45.75">
      <c r="A166">
        <f t="shared" si="2"/>
        <v>161</v>
      </c>
      <c r="B166" t="s">
        <v>101</v>
      </c>
      <c r="C166" t="s">
        <v>407</v>
      </c>
      <c r="F166">
        <v>1</v>
      </c>
      <c r="J166">
        <v>1</v>
      </c>
      <c r="L166" t="s">
        <v>20</v>
      </c>
      <c r="P166" t="s">
        <v>68</v>
      </c>
      <c r="Q166" s="2" t="s">
        <v>408</v>
      </c>
    </row>
    <row r="167" spans="1:18" ht="45.75">
      <c r="A167">
        <f t="shared" si="2"/>
        <v>162</v>
      </c>
      <c r="B167" t="s">
        <v>59</v>
      </c>
      <c r="C167" t="s">
        <v>409</v>
      </c>
      <c r="G167">
        <v>1</v>
      </c>
      <c r="J167">
        <v>3</v>
      </c>
      <c r="L167" t="s">
        <v>4</v>
      </c>
      <c r="M167" t="s">
        <v>29</v>
      </c>
      <c r="O167" t="s">
        <v>24</v>
      </c>
      <c r="P167" t="s">
        <v>121</v>
      </c>
      <c r="Q167" s="2" t="s">
        <v>410</v>
      </c>
      <c r="R167" s="54" t="s">
        <v>411</v>
      </c>
    </row>
    <row r="168" spans="1:18" ht="60.75">
      <c r="A168">
        <f t="shared" si="2"/>
        <v>163</v>
      </c>
      <c r="B168" t="s">
        <v>101</v>
      </c>
      <c r="C168" t="s">
        <v>412</v>
      </c>
      <c r="J168">
        <v>4</v>
      </c>
      <c r="L168" t="s">
        <v>14</v>
      </c>
      <c r="P168" t="s">
        <v>68</v>
      </c>
      <c r="Q168" s="2" t="s">
        <v>413</v>
      </c>
    </row>
    <row r="169" spans="1:18" ht="45.75">
      <c r="A169">
        <f t="shared" si="2"/>
        <v>164</v>
      </c>
      <c r="B169" t="s">
        <v>101</v>
      </c>
      <c r="C169" t="s">
        <v>414</v>
      </c>
      <c r="G169">
        <v>1</v>
      </c>
      <c r="J169">
        <v>2</v>
      </c>
      <c r="L169" t="s">
        <v>10</v>
      </c>
      <c r="P169" t="s">
        <v>68</v>
      </c>
      <c r="Q169" s="2" t="s">
        <v>415</v>
      </c>
    </row>
    <row r="170" spans="1:18" ht="60.75">
      <c r="A170">
        <f t="shared" si="2"/>
        <v>165</v>
      </c>
      <c r="B170" t="s">
        <v>101</v>
      </c>
      <c r="C170" t="s">
        <v>416</v>
      </c>
      <c r="G170">
        <v>2</v>
      </c>
      <c r="J170">
        <v>3</v>
      </c>
      <c r="L170" t="s">
        <v>18</v>
      </c>
      <c r="P170" t="s">
        <v>121</v>
      </c>
      <c r="Q170" s="2" t="s">
        <v>417</v>
      </c>
    </row>
    <row r="171" spans="1:18" ht="30.75">
      <c r="A171">
        <f t="shared" si="2"/>
        <v>166</v>
      </c>
      <c r="B171" t="s">
        <v>101</v>
      </c>
      <c r="C171" t="s">
        <v>418</v>
      </c>
      <c r="G171">
        <v>1</v>
      </c>
      <c r="J171">
        <v>1</v>
      </c>
      <c r="L171" t="s">
        <v>14</v>
      </c>
      <c r="P171" t="s">
        <v>68</v>
      </c>
      <c r="Q171" s="2" t="s">
        <v>419</v>
      </c>
    </row>
    <row r="172" spans="1:18" ht="45.75">
      <c r="A172">
        <f t="shared" si="2"/>
        <v>167</v>
      </c>
      <c r="B172" t="s">
        <v>59</v>
      </c>
      <c r="C172" t="s">
        <v>420</v>
      </c>
      <c r="F172">
        <v>1</v>
      </c>
      <c r="J172">
        <v>3</v>
      </c>
      <c r="L172" t="s">
        <v>4</v>
      </c>
      <c r="M172" t="s">
        <v>28</v>
      </c>
      <c r="O172" t="s">
        <v>24</v>
      </c>
      <c r="P172" t="s">
        <v>121</v>
      </c>
      <c r="Q172" s="2" t="s">
        <v>421</v>
      </c>
    </row>
    <row r="173" spans="1:18" ht="76.5">
      <c r="A173">
        <f t="shared" si="2"/>
        <v>168</v>
      </c>
      <c r="B173" t="s">
        <v>101</v>
      </c>
      <c r="C173" t="s">
        <v>422</v>
      </c>
      <c r="F173">
        <v>2</v>
      </c>
      <c r="J173">
        <v>3</v>
      </c>
      <c r="L173" t="s">
        <v>20</v>
      </c>
      <c r="P173" t="s">
        <v>121</v>
      </c>
      <c r="Q173" s="3" t="s">
        <v>423</v>
      </c>
      <c r="R173" s="54" t="s">
        <v>424</v>
      </c>
    </row>
    <row r="174" spans="1:18" ht="137.25">
      <c r="A174">
        <f t="shared" si="2"/>
        <v>169</v>
      </c>
      <c r="B174" t="s">
        <v>59</v>
      </c>
      <c r="C174" t="s">
        <v>425</v>
      </c>
      <c r="D174">
        <v>1</v>
      </c>
      <c r="L174" t="s">
        <v>8</v>
      </c>
      <c r="M174" t="s">
        <v>35</v>
      </c>
      <c r="N174">
        <v>1</v>
      </c>
      <c r="O174" t="s">
        <v>25</v>
      </c>
      <c r="P174" t="s">
        <v>61</v>
      </c>
      <c r="Q174" s="2" t="s">
        <v>426</v>
      </c>
    </row>
    <row r="175" spans="1:18" ht="45.75">
      <c r="A175">
        <f t="shared" si="2"/>
        <v>170</v>
      </c>
      <c r="B175" t="s">
        <v>101</v>
      </c>
      <c r="C175" t="s">
        <v>427</v>
      </c>
      <c r="J175">
        <v>4</v>
      </c>
      <c r="L175" t="s">
        <v>20</v>
      </c>
      <c r="P175" t="s">
        <v>121</v>
      </c>
      <c r="Q175" s="3" t="s">
        <v>428</v>
      </c>
    </row>
    <row r="176" spans="1:18" ht="45.75">
      <c r="A176">
        <f t="shared" si="2"/>
        <v>171</v>
      </c>
      <c r="B176" t="s">
        <v>101</v>
      </c>
      <c r="C176" t="s">
        <v>429</v>
      </c>
      <c r="H176">
        <v>2</v>
      </c>
      <c r="J176">
        <v>2</v>
      </c>
      <c r="L176" t="s">
        <v>18</v>
      </c>
      <c r="P176" t="s">
        <v>121</v>
      </c>
      <c r="Q176" s="2" t="s">
        <v>430</v>
      </c>
    </row>
    <row r="177" spans="1:17" ht="30.75">
      <c r="A177">
        <f t="shared" si="2"/>
        <v>172</v>
      </c>
      <c r="B177" t="s">
        <v>101</v>
      </c>
      <c r="C177" t="s">
        <v>431</v>
      </c>
      <c r="H177">
        <v>1</v>
      </c>
      <c r="J177">
        <v>1</v>
      </c>
      <c r="L177" t="s">
        <v>14</v>
      </c>
      <c r="P177" t="s">
        <v>61</v>
      </c>
      <c r="Q177" s="2" t="s">
        <v>432</v>
      </c>
    </row>
    <row r="178" spans="1:17" ht="30.75">
      <c r="A178">
        <f t="shared" si="2"/>
        <v>173</v>
      </c>
      <c r="B178" t="s">
        <v>101</v>
      </c>
      <c r="C178" t="s">
        <v>433</v>
      </c>
      <c r="E178">
        <v>2</v>
      </c>
      <c r="J178">
        <v>2</v>
      </c>
      <c r="L178" t="s">
        <v>18</v>
      </c>
      <c r="P178" t="s">
        <v>68</v>
      </c>
      <c r="Q178" s="2" t="s">
        <v>434</v>
      </c>
    </row>
    <row r="179" spans="1:17" ht="45.75">
      <c r="A179">
        <f t="shared" si="2"/>
        <v>174</v>
      </c>
      <c r="B179" t="s">
        <v>101</v>
      </c>
      <c r="C179" t="s">
        <v>435</v>
      </c>
      <c r="F179">
        <v>2</v>
      </c>
      <c r="J179">
        <v>1</v>
      </c>
      <c r="L179" t="s">
        <v>14</v>
      </c>
      <c r="P179" t="s">
        <v>61</v>
      </c>
      <c r="Q179" s="2" t="s">
        <v>436</v>
      </c>
    </row>
    <row r="180" spans="1:17" ht="45.75">
      <c r="A180">
        <f t="shared" si="2"/>
        <v>175</v>
      </c>
      <c r="B180" t="s">
        <v>59</v>
      </c>
      <c r="C180" t="s">
        <v>437</v>
      </c>
      <c r="D180">
        <v>1</v>
      </c>
      <c r="L180" t="s">
        <v>8</v>
      </c>
      <c r="M180" t="s">
        <v>36</v>
      </c>
      <c r="N180">
        <v>1</v>
      </c>
      <c r="O180" s="56" t="s">
        <v>26</v>
      </c>
      <c r="P180" t="s">
        <v>121</v>
      </c>
      <c r="Q180" s="2" t="s">
        <v>438</v>
      </c>
    </row>
    <row r="181" spans="1:17" ht="45.75">
      <c r="A181">
        <f t="shared" si="2"/>
        <v>176</v>
      </c>
      <c r="B181" t="s">
        <v>59</v>
      </c>
      <c r="C181" t="s">
        <v>439</v>
      </c>
      <c r="D181">
        <v>1</v>
      </c>
      <c r="L181" t="s">
        <v>8</v>
      </c>
      <c r="M181" t="s">
        <v>37</v>
      </c>
      <c r="N181">
        <v>1</v>
      </c>
      <c r="O181" t="s">
        <v>26</v>
      </c>
      <c r="P181" t="s">
        <v>121</v>
      </c>
      <c r="Q181" s="2" t="s">
        <v>440</v>
      </c>
    </row>
    <row r="182" spans="1:17" ht="45.75">
      <c r="A182">
        <f t="shared" si="2"/>
        <v>177</v>
      </c>
      <c r="B182" t="s">
        <v>59</v>
      </c>
      <c r="C182" t="s">
        <v>441</v>
      </c>
      <c r="D182">
        <v>1</v>
      </c>
      <c r="L182" t="s">
        <v>8</v>
      </c>
      <c r="M182" t="s">
        <v>38</v>
      </c>
      <c r="N182">
        <v>1</v>
      </c>
      <c r="O182" t="s">
        <v>26</v>
      </c>
      <c r="P182" t="s">
        <v>121</v>
      </c>
      <c r="Q182" s="2" t="s">
        <v>442</v>
      </c>
    </row>
    <row r="183" spans="1:17" ht="45.75">
      <c r="A183">
        <f t="shared" si="2"/>
        <v>178</v>
      </c>
      <c r="B183" t="s">
        <v>59</v>
      </c>
      <c r="C183" t="s">
        <v>443</v>
      </c>
      <c r="D183">
        <v>1</v>
      </c>
      <c r="L183" t="s">
        <v>8</v>
      </c>
      <c r="M183" t="s">
        <v>39</v>
      </c>
      <c r="N183">
        <v>1</v>
      </c>
      <c r="O183" t="s">
        <v>26</v>
      </c>
      <c r="P183" t="s">
        <v>121</v>
      </c>
      <c r="Q183" s="2" t="s">
        <v>444</v>
      </c>
    </row>
    <row r="184" spans="1:17" ht="45.75">
      <c r="A184">
        <f t="shared" si="2"/>
        <v>179</v>
      </c>
      <c r="B184" t="s">
        <v>59</v>
      </c>
      <c r="C184" t="s">
        <v>445</v>
      </c>
      <c r="D184">
        <v>1</v>
      </c>
      <c r="L184" t="s">
        <v>8</v>
      </c>
      <c r="M184" t="s">
        <v>43</v>
      </c>
      <c r="N184">
        <v>1</v>
      </c>
      <c r="O184" t="s">
        <v>26</v>
      </c>
      <c r="P184" t="s">
        <v>121</v>
      </c>
      <c r="Q184" s="2" t="s">
        <v>446</v>
      </c>
    </row>
    <row r="185" spans="1:17" ht="45.75">
      <c r="A185">
        <f t="shared" si="2"/>
        <v>180</v>
      </c>
      <c r="B185" t="s">
        <v>59</v>
      </c>
      <c r="C185" t="s">
        <v>447</v>
      </c>
      <c r="D185">
        <v>1</v>
      </c>
      <c r="L185" t="s">
        <v>8</v>
      </c>
      <c r="M185" t="s">
        <v>44</v>
      </c>
      <c r="N185">
        <v>1</v>
      </c>
      <c r="O185" t="s">
        <v>26</v>
      </c>
      <c r="P185" t="s">
        <v>121</v>
      </c>
      <c r="Q185" s="2" t="s">
        <v>448</v>
      </c>
    </row>
    <row r="186" spans="1:17" ht="45.75">
      <c r="A186">
        <f t="shared" si="2"/>
        <v>181</v>
      </c>
      <c r="B186" t="s">
        <v>59</v>
      </c>
      <c r="C186" t="s">
        <v>449</v>
      </c>
      <c r="D186">
        <v>1</v>
      </c>
      <c r="L186" t="s">
        <v>8</v>
      </c>
      <c r="M186" t="s">
        <v>45</v>
      </c>
      <c r="N186">
        <v>1</v>
      </c>
      <c r="O186" t="s">
        <v>26</v>
      </c>
      <c r="P186" t="s">
        <v>121</v>
      </c>
      <c r="Q186" s="2" t="s">
        <v>450</v>
      </c>
    </row>
    <row r="187" spans="1:17" ht="45.75">
      <c r="A187">
        <f t="shared" si="2"/>
        <v>182</v>
      </c>
      <c r="B187" t="s">
        <v>59</v>
      </c>
      <c r="C187" t="s">
        <v>451</v>
      </c>
      <c r="D187">
        <v>1</v>
      </c>
      <c r="L187" t="s">
        <v>8</v>
      </c>
      <c r="M187" t="s">
        <v>40</v>
      </c>
      <c r="N187">
        <v>1</v>
      </c>
      <c r="O187" t="s">
        <v>26</v>
      </c>
      <c r="P187" t="s">
        <v>121</v>
      </c>
      <c r="Q187" s="2" t="s">
        <v>452</v>
      </c>
    </row>
    <row r="188" spans="1:17" ht="45.75">
      <c r="A188">
        <f t="shared" si="2"/>
        <v>183</v>
      </c>
      <c r="B188" t="s">
        <v>59</v>
      </c>
      <c r="C188" t="s">
        <v>453</v>
      </c>
      <c r="D188">
        <v>1</v>
      </c>
      <c r="L188" t="s">
        <v>8</v>
      </c>
      <c r="M188" t="s">
        <v>41</v>
      </c>
      <c r="N188">
        <v>1</v>
      </c>
      <c r="O188" t="s">
        <v>26</v>
      </c>
      <c r="P188" t="s">
        <v>121</v>
      </c>
      <c r="Q188" s="2" t="s">
        <v>454</v>
      </c>
    </row>
    <row r="189" spans="1:17" ht="45.75">
      <c r="A189">
        <f t="shared" si="2"/>
        <v>184</v>
      </c>
      <c r="B189" t="s">
        <v>59</v>
      </c>
      <c r="C189" t="s">
        <v>455</v>
      </c>
      <c r="D189">
        <v>1</v>
      </c>
      <c r="L189" t="s">
        <v>8</v>
      </c>
      <c r="M189" t="s">
        <v>42</v>
      </c>
      <c r="N189">
        <v>1</v>
      </c>
      <c r="O189" t="s">
        <v>26</v>
      </c>
      <c r="P189" t="s">
        <v>121</v>
      </c>
      <c r="Q189" s="2" t="s">
        <v>456</v>
      </c>
    </row>
    <row r="190" spans="1:17" ht="45.75">
      <c r="A190">
        <f t="shared" si="2"/>
        <v>185</v>
      </c>
      <c r="B190" t="s">
        <v>101</v>
      </c>
      <c r="C190" t="s">
        <v>457</v>
      </c>
      <c r="J190">
        <v>3</v>
      </c>
      <c r="L190" t="s">
        <v>20</v>
      </c>
      <c r="P190" t="s">
        <v>68</v>
      </c>
      <c r="Q190" s="2" t="s">
        <v>458</v>
      </c>
    </row>
    <row r="191" spans="1:17" ht="30.75">
      <c r="A191">
        <f t="shared" si="2"/>
        <v>186</v>
      </c>
      <c r="B191" t="s">
        <v>101</v>
      </c>
      <c r="C191" t="s">
        <v>459</v>
      </c>
      <c r="F191">
        <v>1</v>
      </c>
      <c r="J191">
        <v>2</v>
      </c>
      <c r="L191" t="s">
        <v>20</v>
      </c>
      <c r="P191" t="s">
        <v>68</v>
      </c>
      <c r="Q191" s="2" t="s">
        <v>460</v>
      </c>
    </row>
    <row r="192" spans="1:17" ht="30.75">
      <c r="A192">
        <f t="shared" si="2"/>
        <v>187</v>
      </c>
      <c r="B192" t="s">
        <v>101</v>
      </c>
      <c r="C192" t="s">
        <v>461</v>
      </c>
      <c r="G192">
        <v>1</v>
      </c>
      <c r="J192">
        <v>2</v>
      </c>
      <c r="L192" t="s">
        <v>10</v>
      </c>
      <c r="P192" t="s">
        <v>68</v>
      </c>
      <c r="Q192" s="2" t="s">
        <v>462</v>
      </c>
    </row>
    <row r="193" spans="1:18" ht="45.75">
      <c r="A193">
        <f t="shared" si="2"/>
        <v>188</v>
      </c>
      <c r="B193" t="s">
        <v>101</v>
      </c>
      <c r="C193" t="s">
        <v>463</v>
      </c>
      <c r="H193">
        <v>1</v>
      </c>
      <c r="J193">
        <v>2</v>
      </c>
      <c r="L193" t="s">
        <v>18</v>
      </c>
      <c r="P193" t="s">
        <v>68</v>
      </c>
      <c r="Q193" s="2" t="s">
        <v>464</v>
      </c>
    </row>
    <row r="194" spans="1:18" ht="45.75">
      <c r="A194">
        <f t="shared" si="2"/>
        <v>189</v>
      </c>
      <c r="B194" t="s">
        <v>101</v>
      </c>
      <c r="C194" t="s">
        <v>465</v>
      </c>
      <c r="I194">
        <v>1</v>
      </c>
      <c r="J194">
        <v>2</v>
      </c>
      <c r="L194" t="s">
        <v>18</v>
      </c>
      <c r="P194" t="s">
        <v>68</v>
      </c>
      <c r="Q194" s="2" t="s">
        <v>466</v>
      </c>
    </row>
    <row r="195" spans="1:18" ht="45.75">
      <c r="A195">
        <f t="shared" si="2"/>
        <v>190</v>
      </c>
      <c r="B195" t="s">
        <v>101</v>
      </c>
      <c r="C195" t="s">
        <v>467</v>
      </c>
      <c r="J195">
        <v>2</v>
      </c>
      <c r="L195" t="s">
        <v>14</v>
      </c>
      <c r="P195" t="s">
        <v>121</v>
      </c>
      <c r="Q195" s="2" t="s">
        <v>468</v>
      </c>
    </row>
    <row r="196" spans="1:18">
      <c r="A196">
        <f t="shared" si="2"/>
        <v>191</v>
      </c>
      <c r="B196" t="s">
        <v>101</v>
      </c>
      <c r="C196" t="s">
        <v>469</v>
      </c>
      <c r="J196">
        <v>4</v>
      </c>
      <c r="L196" t="s">
        <v>14</v>
      </c>
      <c r="P196" t="s">
        <v>61</v>
      </c>
      <c r="Q196" s="55" t="s">
        <v>470</v>
      </c>
    </row>
    <row r="197" spans="1:18" ht="91.5">
      <c r="A197">
        <f t="shared" si="2"/>
        <v>192</v>
      </c>
      <c r="B197" t="s">
        <v>101</v>
      </c>
      <c r="C197" t="s">
        <v>471</v>
      </c>
      <c r="J197">
        <v>4</v>
      </c>
      <c r="L197" t="s">
        <v>20</v>
      </c>
      <c r="P197" t="s">
        <v>61</v>
      </c>
      <c r="Q197" s="2" t="s">
        <v>472</v>
      </c>
      <c r="R197" s="54" t="s">
        <v>473</v>
      </c>
    </row>
    <row r="198" spans="1:18" ht="91.5">
      <c r="A198">
        <f t="shared" ref="A198:A247" si="3">ROW() - 5</f>
        <v>193</v>
      </c>
      <c r="B198" t="s">
        <v>59</v>
      </c>
      <c r="C198" t="s">
        <v>474</v>
      </c>
      <c r="D198">
        <v>1</v>
      </c>
      <c r="H198">
        <v>2</v>
      </c>
      <c r="J198">
        <v>3</v>
      </c>
      <c r="L198" t="s">
        <v>6</v>
      </c>
      <c r="M198" t="s">
        <v>31</v>
      </c>
      <c r="O198" t="s">
        <v>24</v>
      </c>
      <c r="P198" t="s">
        <v>121</v>
      </c>
      <c r="Q198" s="2" t="s">
        <v>475</v>
      </c>
      <c r="R198" s="54" t="s">
        <v>476</v>
      </c>
    </row>
    <row r="199" spans="1:18" ht="76.5">
      <c r="A199">
        <f t="shared" si="3"/>
        <v>194</v>
      </c>
      <c r="B199" t="s">
        <v>59</v>
      </c>
      <c r="C199" t="s">
        <v>477</v>
      </c>
      <c r="D199">
        <v>1</v>
      </c>
      <c r="G199">
        <v>2</v>
      </c>
      <c r="J199">
        <v>3</v>
      </c>
      <c r="L199" t="s">
        <v>6</v>
      </c>
      <c r="M199" t="s">
        <v>29</v>
      </c>
      <c r="O199" t="s">
        <v>24</v>
      </c>
      <c r="P199" t="s">
        <v>121</v>
      </c>
      <c r="Q199" s="2" t="s">
        <v>478</v>
      </c>
      <c r="R199" s="54" t="s">
        <v>479</v>
      </c>
    </row>
    <row r="200" spans="1:18" ht="60.75">
      <c r="A200">
        <f t="shared" si="3"/>
        <v>195</v>
      </c>
      <c r="B200" t="s">
        <v>59</v>
      </c>
      <c r="C200" t="s">
        <v>480</v>
      </c>
      <c r="D200">
        <v>1</v>
      </c>
      <c r="G200">
        <v>2</v>
      </c>
      <c r="J200">
        <v>2</v>
      </c>
      <c r="L200" t="s">
        <v>6</v>
      </c>
      <c r="M200" t="s">
        <v>29</v>
      </c>
      <c r="O200" t="s">
        <v>26</v>
      </c>
      <c r="P200" t="s">
        <v>121</v>
      </c>
      <c r="Q200" s="2" t="s">
        <v>481</v>
      </c>
      <c r="R200" s="54" t="s">
        <v>482</v>
      </c>
    </row>
    <row r="201" spans="1:18" ht="121.5">
      <c r="A201">
        <f t="shared" si="3"/>
        <v>196</v>
      </c>
      <c r="B201" t="s">
        <v>59</v>
      </c>
      <c r="C201" t="s">
        <v>483</v>
      </c>
      <c r="D201">
        <v>1</v>
      </c>
      <c r="F201">
        <v>3</v>
      </c>
      <c r="J201">
        <v>2</v>
      </c>
      <c r="L201" t="s">
        <v>6</v>
      </c>
      <c r="M201" t="s">
        <v>28</v>
      </c>
      <c r="O201" t="s">
        <v>26</v>
      </c>
      <c r="P201" t="s">
        <v>121</v>
      </c>
      <c r="Q201" s="2" t="s">
        <v>484</v>
      </c>
      <c r="R201" s="54" t="s">
        <v>485</v>
      </c>
    </row>
    <row r="202" spans="1:18" ht="45.75">
      <c r="A202">
        <f t="shared" si="3"/>
        <v>197</v>
      </c>
      <c r="B202" t="s">
        <v>101</v>
      </c>
      <c r="C202" t="s">
        <v>486</v>
      </c>
      <c r="F202">
        <v>2</v>
      </c>
      <c r="J202">
        <v>2</v>
      </c>
      <c r="L202" t="s">
        <v>20</v>
      </c>
      <c r="P202" t="s">
        <v>68</v>
      </c>
      <c r="Q202" s="55" t="s">
        <v>487</v>
      </c>
    </row>
    <row r="203" spans="1:18" ht="45.75">
      <c r="A203">
        <f t="shared" si="3"/>
        <v>198</v>
      </c>
      <c r="B203" t="s">
        <v>101</v>
      </c>
      <c r="C203" t="s">
        <v>488</v>
      </c>
      <c r="E203">
        <v>1</v>
      </c>
      <c r="I203">
        <v>1</v>
      </c>
      <c r="J203" t="s">
        <v>53</v>
      </c>
      <c r="K203" t="b">
        <v>1</v>
      </c>
      <c r="L203" t="s">
        <v>14</v>
      </c>
      <c r="P203" t="s">
        <v>68</v>
      </c>
      <c r="Q203" s="2" t="s">
        <v>489</v>
      </c>
    </row>
    <row r="204" spans="1:18" ht="45.75">
      <c r="A204">
        <f t="shared" si="3"/>
        <v>199</v>
      </c>
      <c r="B204" t="s">
        <v>59</v>
      </c>
      <c r="C204" t="s">
        <v>490</v>
      </c>
      <c r="D204">
        <v>1</v>
      </c>
      <c r="F204">
        <v>2</v>
      </c>
      <c r="J204">
        <v>2</v>
      </c>
      <c r="L204" t="s">
        <v>17</v>
      </c>
      <c r="M204" t="s">
        <v>28</v>
      </c>
      <c r="O204" t="s">
        <v>24</v>
      </c>
      <c r="P204" t="s">
        <v>68</v>
      </c>
      <c r="Q204" s="55" t="s">
        <v>491</v>
      </c>
      <c r="R204" s="54" t="s">
        <v>492</v>
      </c>
    </row>
    <row r="205" spans="1:18" ht="60.75">
      <c r="A205">
        <f t="shared" si="3"/>
        <v>200</v>
      </c>
      <c r="B205" t="s">
        <v>101</v>
      </c>
      <c r="C205" t="s">
        <v>493</v>
      </c>
      <c r="F205">
        <v>2</v>
      </c>
      <c r="J205">
        <v>5</v>
      </c>
      <c r="L205" t="s">
        <v>14</v>
      </c>
      <c r="P205" t="s">
        <v>121</v>
      </c>
      <c r="Q205" s="55" t="s">
        <v>494</v>
      </c>
    </row>
    <row r="206" spans="1:18" ht="76.5">
      <c r="A206">
        <f t="shared" si="3"/>
        <v>201</v>
      </c>
      <c r="B206" t="s">
        <v>101</v>
      </c>
      <c r="C206" t="s">
        <v>495</v>
      </c>
      <c r="I206">
        <v>1</v>
      </c>
      <c r="J206">
        <v>2</v>
      </c>
      <c r="L206" t="s">
        <v>18</v>
      </c>
      <c r="P206" t="s">
        <v>61</v>
      </c>
      <c r="Q206" s="55" t="s">
        <v>496</v>
      </c>
    </row>
    <row r="207" spans="1:18" ht="45.75">
      <c r="A207">
        <f t="shared" si="3"/>
        <v>202</v>
      </c>
      <c r="B207" t="s">
        <v>101</v>
      </c>
      <c r="C207" t="s">
        <v>497</v>
      </c>
      <c r="J207">
        <v>3</v>
      </c>
      <c r="L207" t="s">
        <v>18</v>
      </c>
      <c r="P207" t="s">
        <v>121</v>
      </c>
      <c r="Q207" s="2" t="s">
        <v>498</v>
      </c>
    </row>
    <row r="208" spans="1:18" ht="45.75">
      <c r="A208">
        <f t="shared" si="3"/>
        <v>203</v>
      </c>
      <c r="B208" t="s">
        <v>101</v>
      </c>
      <c r="C208" t="s">
        <v>499</v>
      </c>
      <c r="J208">
        <v>1</v>
      </c>
      <c r="L208" t="s">
        <v>14</v>
      </c>
      <c r="P208" t="s">
        <v>61</v>
      </c>
      <c r="Q208" s="2" t="s">
        <v>500</v>
      </c>
    </row>
    <row r="209" spans="1:17" ht="45.75">
      <c r="A209">
        <f t="shared" si="3"/>
        <v>204</v>
      </c>
      <c r="B209" t="s">
        <v>59</v>
      </c>
      <c r="C209" t="s">
        <v>501</v>
      </c>
      <c r="D209">
        <v>1</v>
      </c>
      <c r="L209" s="56" t="s">
        <v>8</v>
      </c>
      <c r="M209" s="56" t="s">
        <v>30</v>
      </c>
      <c r="N209">
        <v>1</v>
      </c>
      <c r="O209" t="s">
        <v>27</v>
      </c>
      <c r="P209" t="s">
        <v>61</v>
      </c>
      <c r="Q209" s="3" t="s">
        <v>502</v>
      </c>
    </row>
    <row r="210" spans="1:17" ht="60.75">
      <c r="A210">
        <f t="shared" si="3"/>
        <v>205</v>
      </c>
      <c r="B210" t="s">
        <v>59</v>
      </c>
      <c r="C210" t="s">
        <v>503</v>
      </c>
      <c r="D210">
        <v>1</v>
      </c>
      <c r="L210" t="s">
        <v>8</v>
      </c>
      <c r="M210" t="s">
        <v>30</v>
      </c>
      <c r="N210">
        <v>2</v>
      </c>
      <c r="O210" t="s">
        <v>27</v>
      </c>
      <c r="P210" t="s">
        <v>61</v>
      </c>
      <c r="Q210" s="3" t="s">
        <v>504</v>
      </c>
    </row>
    <row r="211" spans="1:17" ht="60.75">
      <c r="A211">
        <f t="shared" si="3"/>
        <v>206</v>
      </c>
      <c r="B211" t="s">
        <v>59</v>
      </c>
      <c r="C211" t="s">
        <v>505</v>
      </c>
      <c r="D211">
        <v>1</v>
      </c>
      <c r="L211" t="s">
        <v>8</v>
      </c>
      <c r="M211" t="s">
        <v>30</v>
      </c>
      <c r="N211">
        <v>3</v>
      </c>
      <c r="O211" t="s">
        <v>27</v>
      </c>
      <c r="P211" t="s">
        <v>61</v>
      </c>
      <c r="Q211" s="3" t="s">
        <v>506</v>
      </c>
    </row>
    <row r="212" spans="1:17" ht="45.75">
      <c r="A212">
        <f t="shared" si="3"/>
        <v>207</v>
      </c>
      <c r="B212" t="s">
        <v>59</v>
      </c>
      <c r="C212" t="s">
        <v>507</v>
      </c>
      <c r="D212">
        <v>1</v>
      </c>
      <c r="L212" s="56" t="s">
        <v>8</v>
      </c>
      <c r="M212" s="56" t="s">
        <v>33</v>
      </c>
      <c r="N212">
        <v>1</v>
      </c>
      <c r="O212" t="s">
        <v>27</v>
      </c>
      <c r="P212" t="s">
        <v>61</v>
      </c>
      <c r="Q212" s="3" t="s">
        <v>508</v>
      </c>
    </row>
    <row r="213" spans="1:17" ht="60.75">
      <c r="A213">
        <f t="shared" si="3"/>
        <v>208</v>
      </c>
      <c r="B213" t="s">
        <v>59</v>
      </c>
      <c r="C213" t="s">
        <v>509</v>
      </c>
      <c r="D213">
        <v>1</v>
      </c>
      <c r="L213" t="s">
        <v>8</v>
      </c>
      <c r="M213" s="56" t="s">
        <v>33</v>
      </c>
      <c r="N213">
        <v>2</v>
      </c>
      <c r="O213" t="s">
        <v>27</v>
      </c>
      <c r="P213" t="s">
        <v>61</v>
      </c>
      <c r="Q213" s="3" t="s">
        <v>510</v>
      </c>
    </row>
    <row r="214" spans="1:17" ht="60.75">
      <c r="A214">
        <f t="shared" si="3"/>
        <v>209</v>
      </c>
      <c r="B214" t="s">
        <v>59</v>
      </c>
      <c r="C214" t="s">
        <v>511</v>
      </c>
      <c r="D214">
        <v>1</v>
      </c>
      <c r="L214" t="s">
        <v>8</v>
      </c>
      <c r="M214" s="56" t="s">
        <v>33</v>
      </c>
      <c r="N214">
        <v>3</v>
      </c>
      <c r="O214" t="s">
        <v>27</v>
      </c>
      <c r="P214" t="s">
        <v>61</v>
      </c>
      <c r="Q214" s="3" t="s">
        <v>512</v>
      </c>
    </row>
    <row r="215" spans="1:17" ht="45.75">
      <c r="A215">
        <f t="shared" si="3"/>
        <v>210</v>
      </c>
      <c r="B215" t="s">
        <v>59</v>
      </c>
      <c r="C215" t="s">
        <v>513</v>
      </c>
      <c r="D215">
        <v>1</v>
      </c>
      <c r="L215" s="56" t="s">
        <v>8</v>
      </c>
      <c r="M215" t="s">
        <v>29</v>
      </c>
      <c r="N215">
        <v>1</v>
      </c>
      <c r="O215" t="s">
        <v>27</v>
      </c>
      <c r="P215" t="s">
        <v>61</v>
      </c>
      <c r="Q215" s="3" t="s">
        <v>514</v>
      </c>
    </row>
    <row r="216" spans="1:17" ht="59.25" customHeight="1">
      <c r="A216">
        <f t="shared" si="3"/>
        <v>211</v>
      </c>
      <c r="B216" t="s">
        <v>59</v>
      </c>
      <c r="C216" t="s">
        <v>515</v>
      </c>
      <c r="D216">
        <v>1</v>
      </c>
      <c r="L216" t="s">
        <v>8</v>
      </c>
      <c r="M216" t="s">
        <v>29</v>
      </c>
      <c r="N216">
        <v>2</v>
      </c>
      <c r="O216" t="s">
        <v>27</v>
      </c>
      <c r="P216" t="s">
        <v>61</v>
      </c>
      <c r="Q216" s="3" t="s">
        <v>516</v>
      </c>
    </row>
    <row r="217" spans="1:17" ht="57.75" customHeight="1">
      <c r="A217">
        <f t="shared" si="3"/>
        <v>212</v>
      </c>
      <c r="B217" t="s">
        <v>59</v>
      </c>
      <c r="C217" t="s">
        <v>517</v>
      </c>
      <c r="D217">
        <v>1</v>
      </c>
      <c r="L217" t="s">
        <v>8</v>
      </c>
      <c r="M217" t="s">
        <v>29</v>
      </c>
      <c r="N217">
        <v>3</v>
      </c>
      <c r="O217" t="s">
        <v>27</v>
      </c>
      <c r="P217" t="s">
        <v>61</v>
      </c>
      <c r="Q217" s="3" t="s">
        <v>518</v>
      </c>
    </row>
    <row r="218" spans="1:17" ht="52.5" customHeight="1">
      <c r="A218">
        <f t="shared" si="3"/>
        <v>213</v>
      </c>
      <c r="B218" t="s">
        <v>59</v>
      </c>
      <c r="C218" t="s">
        <v>519</v>
      </c>
      <c r="D218">
        <v>1</v>
      </c>
      <c r="L218" s="56" t="s">
        <v>8</v>
      </c>
      <c r="M218" t="s">
        <v>31</v>
      </c>
      <c r="N218">
        <v>1</v>
      </c>
      <c r="O218" t="s">
        <v>27</v>
      </c>
      <c r="P218" t="s">
        <v>61</v>
      </c>
      <c r="Q218" s="3" t="s">
        <v>520</v>
      </c>
    </row>
    <row r="219" spans="1:17" ht="71.25" customHeight="1">
      <c r="A219">
        <f t="shared" si="3"/>
        <v>214</v>
      </c>
      <c r="B219" t="s">
        <v>59</v>
      </c>
      <c r="C219" t="s">
        <v>521</v>
      </c>
      <c r="D219">
        <v>1</v>
      </c>
      <c r="L219" t="s">
        <v>8</v>
      </c>
      <c r="M219" t="s">
        <v>31</v>
      </c>
      <c r="N219">
        <v>2</v>
      </c>
      <c r="O219" t="s">
        <v>27</v>
      </c>
      <c r="P219" t="s">
        <v>61</v>
      </c>
      <c r="Q219" s="3" t="s">
        <v>522</v>
      </c>
    </row>
    <row r="220" spans="1:17" ht="66.75" customHeight="1">
      <c r="A220">
        <f t="shared" si="3"/>
        <v>215</v>
      </c>
      <c r="B220" t="s">
        <v>59</v>
      </c>
      <c r="C220" t="s">
        <v>523</v>
      </c>
      <c r="D220">
        <v>1</v>
      </c>
      <c r="L220" t="s">
        <v>8</v>
      </c>
      <c r="M220" t="s">
        <v>31</v>
      </c>
      <c r="N220">
        <v>3</v>
      </c>
      <c r="O220" t="s">
        <v>27</v>
      </c>
      <c r="P220" t="s">
        <v>61</v>
      </c>
      <c r="Q220" s="3" t="s">
        <v>524</v>
      </c>
    </row>
    <row r="221" spans="1:17" ht="45.75">
      <c r="A221">
        <f t="shared" si="3"/>
        <v>216</v>
      </c>
      <c r="B221" t="s">
        <v>59</v>
      </c>
      <c r="C221" t="s">
        <v>525</v>
      </c>
      <c r="D221">
        <v>1</v>
      </c>
      <c r="L221" s="56" t="s">
        <v>8</v>
      </c>
      <c r="M221" t="s">
        <v>28</v>
      </c>
      <c r="N221">
        <v>1</v>
      </c>
      <c r="O221" t="s">
        <v>27</v>
      </c>
      <c r="P221" t="s">
        <v>61</v>
      </c>
      <c r="Q221" s="3" t="s">
        <v>526</v>
      </c>
    </row>
    <row r="222" spans="1:17" ht="60.75">
      <c r="A222">
        <f t="shared" si="3"/>
        <v>217</v>
      </c>
      <c r="B222" t="s">
        <v>59</v>
      </c>
      <c r="C222" t="s">
        <v>527</v>
      </c>
      <c r="D222">
        <v>1</v>
      </c>
      <c r="L222" t="s">
        <v>8</v>
      </c>
      <c r="M222" t="s">
        <v>28</v>
      </c>
      <c r="N222">
        <v>2</v>
      </c>
      <c r="O222" t="s">
        <v>27</v>
      </c>
      <c r="P222" t="s">
        <v>61</v>
      </c>
      <c r="Q222" s="3" t="s">
        <v>528</v>
      </c>
    </row>
    <row r="223" spans="1:17" ht="60.75">
      <c r="A223">
        <f t="shared" si="3"/>
        <v>218</v>
      </c>
      <c r="B223" t="s">
        <v>59</v>
      </c>
      <c r="C223" t="s">
        <v>529</v>
      </c>
      <c r="D223">
        <v>1</v>
      </c>
      <c r="L223" t="s">
        <v>8</v>
      </c>
      <c r="M223" t="s">
        <v>28</v>
      </c>
      <c r="N223">
        <v>3</v>
      </c>
      <c r="O223" t="s">
        <v>27</v>
      </c>
      <c r="P223" t="s">
        <v>61</v>
      </c>
      <c r="Q223" s="3" t="s">
        <v>530</v>
      </c>
    </row>
    <row r="224" spans="1:17" ht="60.75">
      <c r="A224">
        <f t="shared" si="3"/>
        <v>219</v>
      </c>
      <c r="B224" t="s">
        <v>59</v>
      </c>
      <c r="C224" t="s">
        <v>531</v>
      </c>
      <c r="D224">
        <v>1</v>
      </c>
      <c r="I224">
        <v>1</v>
      </c>
      <c r="J224">
        <v>2</v>
      </c>
      <c r="L224" t="s">
        <v>17</v>
      </c>
      <c r="M224" s="56" t="s">
        <v>33</v>
      </c>
      <c r="O224" t="s">
        <v>27</v>
      </c>
      <c r="P224" t="s">
        <v>68</v>
      </c>
      <c r="Q224" s="2" t="s">
        <v>532</v>
      </c>
    </row>
    <row r="225" spans="1:18" ht="60.75">
      <c r="A225">
        <f t="shared" si="3"/>
        <v>220</v>
      </c>
      <c r="B225" t="s">
        <v>59</v>
      </c>
      <c r="C225" t="s">
        <v>533</v>
      </c>
      <c r="D225">
        <v>1</v>
      </c>
      <c r="E225">
        <v>1</v>
      </c>
      <c r="J225">
        <v>2</v>
      </c>
      <c r="L225" t="s">
        <v>17</v>
      </c>
      <c r="M225" s="56" t="s">
        <v>30</v>
      </c>
      <c r="O225" t="s">
        <v>27</v>
      </c>
      <c r="P225" t="s">
        <v>68</v>
      </c>
      <c r="Q225" s="2" t="s">
        <v>534</v>
      </c>
    </row>
    <row r="226" spans="1:18" ht="45.75">
      <c r="A226">
        <f t="shared" si="3"/>
        <v>221</v>
      </c>
      <c r="B226" t="s">
        <v>59</v>
      </c>
      <c r="C226" t="s">
        <v>535</v>
      </c>
      <c r="D226">
        <v>1</v>
      </c>
      <c r="F226">
        <v>1</v>
      </c>
      <c r="J226">
        <v>2</v>
      </c>
      <c r="L226" t="s">
        <v>17</v>
      </c>
      <c r="M226" s="56" t="s">
        <v>28</v>
      </c>
      <c r="O226" t="s">
        <v>27</v>
      </c>
      <c r="P226" t="s">
        <v>68</v>
      </c>
      <c r="Q226" s="2" t="s">
        <v>536</v>
      </c>
    </row>
    <row r="227" spans="1:18" ht="60.75">
      <c r="A227">
        <f t="shared" si="3"/>
        <v>222</v>
      </c>
      <c r="B227" t="s">
        <v>59</v>
      </c>
      <c r="C227" t="s">
        <v>537</v>
      </c>
      <c r="D227">
        <v>1</v>
      </c>
      <c r="H227">
        <v>1</v>
      </c>
      <c r="J227">
        <v>2</v>
      </c>
      <c r="L227" t="s">
        <v>17</v>
      </c>
      <c r="M227" s="56" t="s">
        <v>31</v>
      </c>
      <c r="O227" t="s">
        <v>27</v>
      </c>
      <c r="P227" t="s">
        <v>68</v>
      </c>
      <c r="Q227" s="2" t="s">
        <v>538</v>
      </c>
    </row>
    <row r="228" spans="1:18" ht="60.75">
      <c r="A228">
        <f t="shared" si="3"/>
        <v>223</v>
      </c>
      <c r="B228" t="s">
        <v>59</v>
      </c>
      <c r="C228" t="s">
        <v>539</v>
      </c>
      <c r="D228">
        <v>1</v>
      </c>
      <c r="G228">
        <v>1</v>
      </c>
      <c r="J228">
        <v>2</v>
      </c>
      <c r="L228" t="s">
        <v>17</v>
      </c>
      <c r="M228" s="56" t="s">
        <v>29</v>
      </c>
      <c r="O228" t="s">
        <v>27</v>
      </c>
      <c r="P228" t="s">
        <v>68</v>
      </c>
      <c r="Q228" s="2" t="s">
        <v>540</v>
      </c>
    </row>
    <row r="229" spans="1:18" ht="60.75">
      <c r="A229">
        <f t="shared" si="3"/>
        <v>224</v>
      </c>
      <c r="B229" t="s">
        <v>101</v>
      </c>
      <c r="C229" t="s">
        <v>541</v>
      </c>
      <c r="G229">
        <v>1</v>
      </c>
      <c r="J229">
        <v>3</v>
      </c>
      <c r="L229" t="s">
        <v>10</v>
      </c>
      <c r="P229" t="s">
        <v>68</v>
      </c>
      <c r="Q229" s="55" t="s">
        <v>542</v>
      </c>
    </row>
    <row r="230" spans="1:18" ht="106.5">
      <c r="A230">
        <f t="shared" si="3"/>
        <v>225</v>
      </c>
      <c r="B230" t="s">
        <v>101</v>
      </c>
      <c r="C230" t="s">
        <v>543</v>
      </c>
      <c r="G230">
        <v>2</v>
      </c>
      <c r="J230">
        <v>3</v>
      </c>
      <c r="L230" t="s">
        <v>10</v>
      </c>
      <c r="P230" t="s">
        <v>68</v>
      </c>
      <c r="Q230" s="55" t="s">
        <v>544</v>
      </c>
    </row>
    <row r="231" spans="1:18" ht="45.75">
      <c r="A231">
        <f t="shared" si="3"/>
        <v>226</v>
      </c>
      <c r="B231" t="s">
        <v>101</v>
      </c>
      <c r="C231" t="s">
        <v>545</v>
      </c>
      <c r="F231">
        <v>2</v>
      </c>
      <c r="J231">
        <v>3</v>
      </c>
      <c r="L231" t="s">
        <v>20</v>
      </c>
      <c r="P231" t="s">
        <v>121</v>
      </c>
      <c r="Q231" s="2" t="s">
        <v>546</v>
      </c>
    </row>
    <row r="232" spans="1:18" ht="30.75">
      <c r="A232">
        <f t="shared" si="3"/>
        <v>227</v>
      </c>
      <c r="B232" t="s">
        <v>101</v>
      </c>
      <c r="C232" t="s">
        <v>547</v>
      </c>
      <c r="F232">
        <v>1</v>
      </c>
      <c r="J232">
        <v>1</v>
      </c>
      <c r="L232" t="s">
        <v>21</v>
      </c>
      <c r="P232" t="s">
        <v>68</v>
      </c>
      <c r="Q232" s="2" t="s">
        <v>548</v>
      </c>
    </row>
    <row r="233" spans="1:18" ht="45.75">
      <c r="A233">
        <f t="shared" si="3"/>
        <v>228</v>
      </c>
      <c r="B233" t="s">
        <v>101</v>
      </c>
      <c r="C233" t="s">
        <v>549</v>
      </c>
      <c r="I233">
        <v>1</v>
      </c>
      <c r="J233">
        <v>2</v>
      </c>
      <c r="L233" t="s">
        <v>21</v>
      </c>
      <c r="P233" t="s">
        <v>121</v>
      </c>
      <c r="Q233" s="55" t="s">
        <v>550</v>
      </c>
      <c r="R233" s="54" t="s">
        <v>551</v>
      </c>
    </row>
    <row r="234" spans="1:18" ht="45.75">
      <c r="A234">
        <f t="shared" si="3"/>
        <v>229</v>
      </c>
      <c r="B234" t="s">
        <v>101</v>
      </c>
      <c r="C234" t="s">
        <v>552</v>
      </c>
      <c r="G234">
        <v>2</v>
      </c>
      <c r="J234">
        <v>2</v>
      </c>
      <c r="L234" t="s">
        <v>14</v>
      </c>
      <c r="P234" t="s">
        <v>68</v>
      </c>
      <c r="Q234" s="2" t="s">
        <v>553</v>
      </c>
    </row>
    <row r="235" spans="1:18" ht="76.5">
      <c r="A235">
        <f t="shared" si="3"/>
        <v>230</v>
      </c>
      <c r="B235" t="s">
        <v>59</v>
      </c>
      <c r="C235" t="s">
        <v>554</v>
      </c>
      <c r="D235">
        <v>1</v>
      </c>
      <c r="I235">
        <v>2</v>
      </c>
      <c r="J235">
        <v>3</v>
      </c>
      <c r="L235" t="s">
        <v>6</v>
      </c>
      <c r="M235" s="56" t="s">
        <v>33</v>
      </c>
      <c r="O235" t="s">
        <v>27</v>
      </c>
      <c r="P235" t="s">
        <v>121</v>
      </c>
      <c r="Q235" s="55" t="s">
        <v>555</v>
      </c>
      <c r="R235" s="54" t="s">
        <v>556</v>
      </c>
    </row>
    <row r="236" spans="1:18" ht="91.5">
      <c r="A236">
        <f t="shared" si="3"/>
        <v>231</v>
      </c>
      <c r="B236" t="s">
        <v>101</v>
      </c>
      <c r="C236" t="s">
        <v>557</v>
      </c>
      <c r="I236">
        <v>1</v>
      </c>
      <c r="J236">
        <v>2</v>
      </c>
      <c r="L236" t="s">
        <v>18</v>
      </c>
      <c r="P236" t="s">
        <v>121</v>
      </c>
      <c r="Q236" s="55" t="s">
        <v>558</v>
      </c>
      <c r="R236" s="54" t="s">
        <v>559</v>
      </c>
    </row>
    <row r="237" spans="1:18" ht="30.75">
      <c r="A237">
        <f t="shared" si="3"/>
        <v>232</v>
      </c>
      <c r="B237" t="s">
        <v>101</v>
      </c>
      <c r="C237" t="s">
        <v>560</v>
      </c>
      <c r="F237">
        <v>2</v>
      </c>
      <c r="J237">
        <v>2</v>
      </c>
      <c r="L237" t="s">
        <v>20</v>
      </c>
      <c r="P237" t="s">
        <v>68</v>
      </c>
      <c r="Q237" s="2" t="s">
        <v>561</v>
      </c>
    </row>
    <row r="238" spans="1:18" ht="30.75">
      <c r="A238">
        <f t="shared" si="3"/>
        <v>233</v>
      </c>
      <c r="B238" t="s">
        <v>101</v>
      </c>
      <c r="C238" t="s">
        <v>562</v>
      </c>
      <c r="G238">
        <v>1</v>
      </c>
      <c r="J238">
        <v>2</v>
      </c>
      <c r="L238" t="s">
        <v>10</v>
      </c>
      <c r="P238" t="s">
        <v>68</v>
      </c>
      <c r="Q238" s="2" t="s">
        <v>563</v>
      </c>
    </row>
    <row r="239" spans="1:18" ht="30.75">
      <c r="A239">
        <f t="shared" si="3"/>
        <v>234</v>
      </c>
      <c r="B239" t="s">
        <v>101</v>
      </c>
      <c r="C239" t="s">
        <v>564</v>
      </c>
      <c r="G239">
        <v>1</v>
      </c>
      <c r="J239">
        <v>2</v>
      </c>
      <c r="L239" t="s">
        <v>10</v>
      </c>
      <c r="P239" t="s">
        <v>68</v>
      </c>
      <c r="Q239" s="2" t="s">
        <v>563</v>
      </c>
    </row>
    <row r="240" spans="1:18" ht="30.75">
      <c r="A240">
        <f t="shared" si="3"/>
        <v>235</v>
      </c>
      <c r="B240" t="s">
        <v>101</v>
      </c>
      <c r="C240" t="s">
        <v>565</v>
      </c>
      <c r="F240">
        <v>1</v>
      </c>
      <c r="J240">
        <v>2</v>
      </c>
      <c r="L240" t="s">
        <v>14</v>
      </c>
      <c r="P240" t="s">
        <v>61</v>
      </c>
      <c r="Q240" s="2" t="s">
        <v>566</v>
      </c>
    </row>
    <row r="241" spans="1:18" ht="30.75">
      <c r="A241">
        <f t="shared" si="3"/>
        <v>236</v>
      </c>
      <c r="B241" t="s">
        <v>59</v>
      </c>
      <c r="C241" t="s">
        <v>567</v>
      </c>
      <c r="D241">
        <v>1</v>
      </c>
      <c r="L241" t="s">
        <v>8</v>
      </c>
      <c r="M241" t="s">
        <v>29</v>
      </c>
      <c r="O241" t="s">
        <v>27</v>
      </c>
      <c r="P241" t="s">
        <v>68</v>
      </c>
      <c r="Q241" s="2" t="s">
        <v>568</v>
      </c>
    </row>
    <row r="242" spans="1:18" ht="183">
      <c r="A242">
        <f t="shared" si="3"/>
        <v>237</v>
      </c>
      <c r="B242" t="s">
        <v>101</v>
      </c>
      <c r="C242" t="s">
        <v>569</v>
      </c>
      <c r="J242">
        <v>7</v>
      </c>
      <c r="L242" t="s">
        <v>20</v>
      </c>
      <c r="P242" t="s">
        <v>203</v>
      </c>
      <c r="Q242" s="55" t="s">
        <v>570</v>
      </c>
      <c r="R242" s="54" t="s">
        <v>571</v>
      </c>
    </row>
    <row r="243" spans="1:18" ht="137.25">
      <c r="A243">
        <f t="shared" si="3"/>
        <v>238</v>
      </c>
      <c r="B243" t="s">
        <v>101</v>
      </c>
      <c r="C243" t="s">
        <v>572</v>
      </c>
      <c r="J243">
        <v>7</v>
      </c>
      <c r="L243" t="s">
        <v>20</v>
      </c>
      <c r="P243" t="s">
        <v>203</v>
      </c>
      <c r="Q243" s="55" t="s">
        <v>573</v>
      </c>
      <c r="R243" s="54" t="s">
        <v>574</v>
      </c>
    </row>
    <row r="244" spans="1:18" ht="91.5">
      <c r="A244">
        <f t="shared" si="3"/>
        <v>239</v>
      </c>
      <c r="B244" t="s">
        <v>59</v>
      </c>
      <c r="C244" t="s">
        <v>575</v>
      </c>
      <c r="D244">
        <v>1</v>
      </c>
      <c r="E244">
        <v>2</v>
      </c>
      <c r="J244">
        <v>2</v>
      </c>
      <c r="L244" t="s">
        <v>6</v>
      </c>
      <c r="M244" t="s">
        <v>30</v>
      </c>
      <c r="O244" t="s">
        <v>24</v>
      </c>
      <c r="P244" t="s">
        <v>121</v>
      </c>
      <c r="Q244" s="2" t="s">
        <v>576</v>
      </c>
      <c r="R244" s="54" t="s">
        <v>577</v>
      </c>
    </row>
    <row r="245" spans="1:18" ht="106.5">
      <c r="A245">
        <f t="shared" si="3"/>
        <v>240</v>
      </c>
      <c r="B245" t="s">
        <v>59</v>
      </c>
      <c r="C245" t="s">
        <v>578</v>
      </c>
      <c r="D245">
        <v>1</v>
      </c>
      <c r="H245">
        <v>2</v>
      </c>
      <c r="J245">
        <v>2</v>
      </c>
      <c r="L245" t="s">
        <v>6</v>
      </c>
      <c r="M245" t="s">
        <v>31</v>
      </c>
      <c r="O245" t="s">
        <v>24</v>
      </c>
      <c r="P245" t="s">
        <v>121</v>
      </c>
      <c r="Q245" s="55" t="s">
        <v>579</v>
      </c>
      <c r="R245" s="54" t="s">
        <v>580</v>
      </c>
    </row>
    <row r="246" spans="1:18" ht="76.5">
      <c r="A246">
        <f t="shared" si="3"/>
        <v>241</v>
      </c>
      <c r="B246" t="s">
        <v>59</v>
      </c>
      <c r="C246" t="s">
        <v>581</v>
      </c>
      <c r="D246">
        <v>1</v>
      </c>
      <c r="H246">
        <v>2</v>
      </c>
      <c r="J246">
        <v>3</v>
      </c>
      <c r="L246" t="s">
        <v>6</v>
      </c>
      <c r="M246" t="s">
        <v>31</v>
      </c>
      <c r="O246" t="s">
        <v>24</v>
      </c>
      <c r="P246" t="s">
        <v>121</v>
      </c>
      <c r="Q246" s="55" t="s">
        <v>582</v>
      </c>
      <c r="R246" s="54" t="s">
        <v>583</v>
      </c>
    </row>
    <row r="247" spans="1:18" ht="106.5">
      <c r="A247">
        <f t="shared" si="3"/>
        <v>242</v>
      </c>
      <c r="B247" t="s">
        <v>59</v>
      </c>
      <c r="C247" t="s">
        <v>584</v>
      </c>
      <c r="D247">
        <v>1</v>
      </c>
      <c r="E247">
        <v>1</v>
      </c>
      <c r="H247">
        <v>1</v>
      </c>
      <c r="J247">
        <v>2</v>
      </c>
      <c r="L247" t="s">
        <v>6</v>
      </c>
      <c r="M247" t="s">
        <v>34</v>
      </c>
      <c r="O247" t="s">
        <v>26</v>
      </c>
      <c r="P247" t="s">
        <v>121</v>
      </c>
      <c r="Q247" s="2" t="s">
        <v>585</v>
      </c>
      <c r="R247" s="54" t="s">
        <v>586</v>
      </c>
    </row>
    <row r="248" spans="1:18" ht="106.5">
      <c r="A248">
        <f t="shared" ref="A248:A311" si="4">ROW() - 5</f>
        <v>243</v>
      </c>
      <c r="B248" t="s">
        <v>59</v>
      </c>
      <c r="C248" t="s">
        <v>587</v>
      </c>
      <c r="D248">
        <v>1</v>
      </c>
      <c r="E248">
        <v>2</v>
      </c>
      <c r="J248">
        <v>3</v>
      </c>
      <c r="L248" t="s">
        <v>6</v>
      </c>
      <c r="M248" t="s">
        <v>30</v>
      </c>
      <c r="O248" t="s">
        <v>24</v>
      </c>
      <c r="P248" t="s">
        <v>121</v>
      </c>
      <c r="Q248" s="2" t="s">
        <v>588</v>
      </c>
      <c r="R248" s="54" t="s">
        <v>589</v>
      </c>
    </row>
    <row r="249" spans="1:18" ht="91.5">
      <c r="A249">
        <f t="shared" si="4"/>
        <v>244</v>
      </c>
      <c r="B249" t="s">
        <v>59</v>
      </c>
      <c r="C249" t="s">
        <v>590</v>
      </c>
      <c r="D249">
        <v>1</v>
      </c>
      <c r="I249">
        <v>2</v>
      </c>
      <c r="J249">
        <v>3</v>
      </c>
      <c r="L249" t="s">
        <v>6</v>
      </c>
      <c r="M249" t="s">
        <v>33</v>
      </c>
      <c r="O249" t="s">
        <v>24</v>
      </c>
      <c r="P249" t="s">
        <v>121</v>
      </c>
      <c r="Q249" s="55" t="s">
        <v>591</v>
      </c>
      <c r="R249" s="54" t="s">
        <v>592</v>
      </c>
    </row>
    <row r="250" spans="1:18">
      <c r="A250">
        <f t="shared" si="4"/>
        <v>245</v>
      </c>
      <c r="B250" t="s">
        <v>101</v>
      </c>
      <c r="C250" t="s">
        <v>593</v>
      </c>
      <c r="I250">
        <v>1</v>
      </c>
      <c r="J250">
        <v>1</v>
      </c>
      <c r="L250" t="s">
        <v>21</v>
      </c>
      <c r="P250" t="s">
        <v>68</v>
      </c>
      <c r="Q250" s="55" t="s">
        <v>594</v>
      </c>
    </row>
    <row r="251" spans="1:18" ht="60.75">
      <c r="A251">
        <f t="shared" si="4"/>
        <v>246</v>
      </c>
      <c r="B251" t="s">
        <v>101</v>
      </c>
      <c r="C251" t="s">
        <v>595</v>
      </c>
      <c r="I251">
        <v>2</v>
      </c>
      <c r="J251">
        <v>3</v>
      </c>
      <c r="L251" t="s">
        <v>18</v>
      </c>
      <c r="P251" t="s">
        <v>68</v>
      </c>
      <c r="Q251" s="55" t="s">
        <v>596</v>
      </c>
      <c r="R251" s="54" t="s">
        <v>597</v>
      </c>
    </row>
    <row r="252" spans="1:18" ht="30.75">
      <c r="A252">
        <f t="shared" si="4"/>
        <v>247</v>
      </c>
      <c r="B252" t="s">
        <v>101</v>
      </c>
      <c r="C252" t="s">
        <v>598</v>
      </c>
      <c r="I252">
        <v>1</v>
      </c>
      <c r="J252">
        <v>2</v>
      </c>
      <c r="L252" t="s">
        <v>20</v>
      </c>
      <c r="P252" t="s">
        <v>68</v>
      </c>
      <c r="Q252" s="55" t="s">
        <v>599</v>
      </c>
    </row>
    <row r="253" spans="1:18">
      <c r="A253">
        <f t="shared" si="4"/>
        <v>248</v>
      </c>
      <c r="B253" t="s">
        <v>101</v>
      </c>
      <c r="C253" t="s">
        <v>600</v>
      </c>
      <c r="I253">
        <v>1</v>
      </c>
      <c r="J253">
        <v>1</v>
      </c>
      <c r="L253" t="s">
        <v>14</v>
      </c>
      <c r="P253" t="s">
        <v>68</v>
      </c>
      <c r="Q253" s="55" t="s">
        <v>594</v>
      </c>
    </row>
    <row r="254" spans="1:18" ht="60.75">
      <c r="A254">
        <f t="shared" si="4"/>
        <v>249</v>
      </c>
      <c r="B254" t="s">
        <v>101</v>
      </c>
      <c r="C254" t="s">
        <v>601</v>
      </c>
      <c r="I254">
        <v>2</v>
      </c>
      <c r="J254">
        <v>2</v>
      </c>
      <c r="L254" t="s">
        <v>14</v>
      </c>
      <c r="P254" t="s">
        <v>61</v>
      </c>
      <c r="Q254" s="55" t="s">
        <v>602</v>
      </c>
      <c r="R254" s="54" t="s">
        <v>603</v>
      </c>
    </row>
    <row r="255" spans="1:18" ht="60.75">
      <c r="A255">
        <f t="shared" si="4"/>
        <v>250</v>
      </c>
      <c r="B255" t="s">
        <v>101</v>
      </c>
      <c r="C255" t="s">
        <v>604</v>
      </c>
      <c r="I255">
        <v>2</v>
      </c>
      <c r="J255">
        <v>3</v>
      </c>
      <c r="L255" t="s">
        <v>20</v>
      </c>
      <c r="P255" t="s">
        <v>121</v>
      </c>
      <c r="Q255" s="55" t="s">
        <v>605</v>
      </c>
      <c r="R255" s="54" t="s">
        <v>606</v>
      </c>
    </row>
    <row r="256" spans="1:18" ht="91.5">
      <c r="A256">
        <f t="shared" si="4"/>
        <v>251</v>
      </c>
      <c r="B256" t="s">
        <v>101</v>
      </c>
      <c r="C256" t="s">
        <v>607</v>
      </c>
      <c r="I256">
        <v>1</v>
      </c>
      <c r="J256">
        <v>2</v>
      </c>
      <c r="L256" t="s">
        <v>14</v>
      </c>
      <c r="P256" t="s">
        <v>68</v>
      </c>
      <c r="Q256" s="55" t="s">
        <v>608</v>
      </c>
    </row>
    <row r="257" spans="1:18" ht="30.75">
      <c r="A257">
        <f t="shared" si="4"/>
        <v>252</v>
      </c>
      <c r="B257" t="s">
        <v>101</v>
      </c>
      <c r="C257" t="s">
        <v>609</v>
      </c>
      <c r="I257">
        <v>1</v>
      </c>
      <c r="J257">
        <v>3</v>
      </c>
      <c r="L257" t="s">
        <v>18</v>
      </c>
      <c r="P257" t="s">
        <v>68</v>
      </c>
      <c r="Q257" s="55" t="s">
        <v>610</v>
      </c>
    </row>
    <row r="258" spans="1:18" ht="60.75">
      <c r="A258">
        <f t="shared" si="4"/>
        <v>253</v>
      </c>
      <c r="B258" t="s">
        <v>101</v>
      </c>
      <c r="C258" t="s">
        <v>611</v>
      </c>
      <c r="J258">
        <v>9</v>
      </c>
      <c r="L258" t="s">
        <v>14</v>
      </c>
      <c r="P258" t="s">
        <v>203</v>
      </c>
      <c r="Q258" s="2" t="s">
        <v>612</v>
      </c>
      <c r="R258" s="54" t="s">
        <v>613</v>
      </c>
    </row>
    <row r="259" spans="1:18" ht="60.75">
      <c r="A259">
        <f t="shared" si="4"/>
        <v>254</v>
      </c>
      <c r="B259" t="s">
        <v>101</v>
      </c>
      <c r="C259" t="s">
        <v>614</v>
      </c>
      <c r="J259">
        <v>5</v>
      </c>
      <c r="L259" t="s">
        <v>18</v>
      </c>
      <c r="P259" t="s">
        <v>121</v>
      </c>
      <c r="Q259" s="2" t="s">
        <v>615</v>
      </c>
    </row>
    <row r="260" spans="1:18" ht="30.75">
      <c r="A260">
        <f t="shared" si="4"/>
        <v>255</v>
      </c>
      <c r="B260" t="s">
        <v>101</v>
      </c>
      <c r="C260" t="s">
        <v>616</v>
      </c>
      <c r="G260">
        <v>2</v>
      </c>
      <c r="J260" t="s">
        <v>53</v>
      </c>
      <c r="K260" t="b">
        <v>1</v>
      </c>
      <c r="L260" t="s">
        <v>21</v>
      </c>
      <c r="P260" t="s">
        <v>61</v>
      </c>
      <c r="Q260" s="2" t="s">
        <v>617</v>
      </c>
    </row>
    <row r="261" spans="1:18" ht="30.75">
      <c r="A261">
        <f t="shared" si="4"/>
        <v>256</v>
      </c>
      <c r="B261" t="s">
        <v>101</v>
      </c>
      <c r="C261" t="s">
        <v>618</v>
      </c>
      <c r="G261">
        <v>1</v>
      </c>
      <c r="J261">
        <v>2</v>
      </c>
      <c r="L261" t="s">
        <v>18</v>
      </c>
      <c r="P261" t="s">
        <v>68</v>
      </c>
      <c r="Q261" s="2" t="s">
        <v>619</v>
      </c>
    </row>
    <row r="262" spans="1:18" ht="167.25">
      <c r="A262">
        <f t="shared" si="4"/>
        <v>257</v>
      </c>
      <c r="B262" t="s">
        <v>101</v>
      </c>
      <c r="C262" t="s">
        <v>620</v>
      </c>
      <c r="J262">
        <v>7</v>
      </c>
      <c r="L262" t="s">
        <v>14</v>
      </c>
      <c r="P262" t="s">
        <v>121</v>
      </c>
      <c r="Q262" s="2" t="s">
        <v>621</v>
      </c>
      <c r="R262" s="54" t="s">
        <v>622</v>
      </c>
    </row>
    <row r="263" spans="1:18" ht="30.75">
      <c r="A263">
        <f t="shared" si="4"/>
        <v>258</v>
      </c>
      <c r="B263" t="s">
        <v>101</v>
      </c>
      <c r="C263" t="s">
        <v>623</v>
      </c>
      <c r="J263">
        <v>4</v>
      </c>
      <c r="L263" t="s">
        <v>14</v>
      </c>
      <c r="P263" t="s">
        <v>68</v>
      </c>
      <c r="Q263" s="2" t="s">
        <v>624</v>
      </c>
    </row>
    <row r="264" spans="1:18" ht="106.5">
      <c r="A264">
        <f t="shared" si="4"/>
        <v>259</v>
      </c>
      <c r="B264" t="s">
        <v>101</v>
      </c>
      <c r="C264" t="s">
        <v>625</v>
      </c>
      <c r="J264">
        <v>4</v>
      </c>
      <c r="L264" t="s">
        <v>14</v>
      </c>
      <c r="P264" t="s">
        <v>121</v>
      </c>
      <c r="Q264" s="2" t="s">
        <v>626</v>
      </c>
    </row>
    <row r="265" spans="1:18" ht="91.5">
      <c r="A265">
        <f t="shared" si="4"/>
        <v>260</v>
      </c>
      <c r="B265" t="s">
        <v>101</v>
      </c>
      <c r="C265" t="s">
        <v>627</v>
      </c>
      <c r="J265">
        <v>7</v>
      </c>
      <c r="L265" t="s">
        <v>14</v>
      </c>
      <c r="P265" t="s">
        <v>121</v>
      </c>
      <c r="Q265" s="2" t="s">
        <v>628</v>
      </c>
    </row>
    <row r="266" spans="1:18" ht="45.75">
      <c r="A266">
        <f t="shared" si="4"/>
        <v>261</v>
      </c>
      <c r="B266" t="s">
        <v>101</v>
      </c>
      <c r="C266" t="s">
        <v>629</v>
      </c>
      <c r="J266">
        <v>2</v>
      </c>
      <c r="L266" t="s">
        <v>19</v>
      </c>
      <c r="P266" t="s">
        <v>61</v>
      </c>
      <c r="Q266" s="55" t="s">
        <v>630</v>
      </c>
    </row>
    <row r="267" spans="1:18" ht="30.75">
      <c r="A267">
        <f t="shared" si="4"/>
        <v>262</v>
      </c>
      <c r="B267" t="s">
        <v>101</v>
      </c>
      <c r="C267" t="s">
        <v>631</v>
      </c>
      <c r="H267">
        <v>1</v>
      </c>
      <c r="J267">
        <v>1</v>
      </c>
      <c r="L267" t="s">
        <v>19</v>
      </c>
      <c r="P267" t="s">
        <v>61</v>
      </c>
      <c r="Q267" s="55" t="s">
        <v>632</v>
      </c>
    </row>
    <row r="268" spans="1:18" ht="30.75">
      <c r="A268">
        <f t="shared" si="4"/>
        <v>263</v>
      </c>
      <c r="B268" t="s">
        <v>101</v>
      </c>
      <c r="C268" t="s">
        <v>633</v>
      </c>
      <c r="I268">
        <v>1</v>
      </c>
      <c r="J268">
        <v>1</v>
      </c>
      <c r="L268" t="s">
        <v>19</v>
      </c>
      <c r="P268" t="s">
        <v>61</v>
      </c>
      <c r="Q268" s="55" t="s">
        <v>634</v>
      </c>
    </row>
    <row r="269" spans="1:18" ht="60.75">
      <c r="A269">
        <f t="shared" si="4"/>
        <v>264</v>
      </c>
      <c r="B269" t="s">
        <v>101</v>
      </c>
      <c r="C269" t="s">
        <v>635</v>
      </c>
      <c r="G269">
        <v>1</v>
      </c>
      <c r="J269">
        <v>1</v>
      </c>
      <c r="L269" t="s">
        <v>19</v>
      </c>
      <c r="P269" t="s">
        <v>61</v>
      </c>
      <c r="Q269" s="55" t="s">
        <v>636</v>
      </c>
    </row>
    <row r="270" spans="1:18" ht="30.75">
      <c r="A270">
        <f t="shared" si="4"/>
        <v>265</v>
      </c>
      <c r="B270" t="s">
        <v>101</v>
      </c>
      <c r="C270" t="s">
        <v>637</v>
      </c>
      <c r="F270">
        <v>1</v>
      </c>
      <c r="J270">
        <v>1</v>
      </c>
      <c r="L270" t="s">
        <v>19</v>
      </c>
      <c r="P270" t="s">
        <v>61</v>
      </c>
      <c r="Q270" s="55" t="s">
        <v>638</v>
      </c>
    </row>
    <row r="271" spans="1:18" ht="30.75">
      <c r="A271">
        <f t="shared" si="4"/>
        <v>266</v>
      </c>
      <c r="B271" t="s">
        <v>101</v>
      </c>
      <c r="C271" t="s">
        <v>639</v>
      </c>
      <c r="E271">
        <v>1</v>
      </c>
      <c r="J271">
        <v>1</v>
      </c>
      <c r="L271" t="s">
        <v>19</v>
      </c>
      <c r="P271" t="s">
        <v>61</v>
      </c>
      <c r="Q271" s="55" t="s">
        <v>640</v>
      </c>
    </row>
    <row r="272" spans="1:18">
      <c r="A272">
        <f t="shared" si="4"/>
        <v>267</v>
      </c>
      <c r="B272" t="s">
        <v>101</v>
      </c>
      <c r="C272" t="s">
        <v>641</v>
      </c>
      <c r="E272">
        <v>1</v>
      </c>
      <c r="J272">
        <v>1</v>
      </c>
      <c r="L272" t="s">
        <v>14</v>
      </c>
      <c r="P272" t="s">
        <v>61</v>
      </c>
      <c r="Q272" s="57" t="s">
        <v>642</v>
      </c>
    </row>
    <row r="273" spans="1:17">
      <c r="A273">
        <f t="shared" si="4"/>
        <v>268</v>
      </c>
      <c r="B273" t="s">
        <v>101</v>
      </c>
      <c r="C273" t="s">
        <v>643</v>
      </c>
      <c r="E273">
        <v>1</v>
      </c>
      <c r="J273">
        <v>2</v>
      </c>
      <c r="L273" t="s">
        <v>14</v>
      </c>
      <c r="P273" t="s">
        <v>61</v>
      </c>
      <c r="Q273" s="57" t="s">
        <v>644</v>
      </c>
    </row>
    <row r="274" spans="1:17" ht="30.75">
      <c r="A274">
        <f t="shared" si="4"/>
        <v>269</v>
      </c>
      <c r="B274" t="s">
        <v>101</v>
      </c>
      <c r="C274" t="s">
        <v>645</v>
      </c>
      <c r="E274">
        <v>1</v>
      </c>
      <c r="J274">
        <v>3</v>
      </c>
      <c r="L274" t="s">
        <v>18</v>
      </c>
      <c r="P274" t="s">
        <v>68</v>
      </c>
      <c r="Q274" s="55" t="s">
        <v>646</v>
      </c>
    </row>
    <row r="275" spans="1:17" ht="45.75">
      <c r="A275">
        <f t="shared" si="4"/>
        <v>270</v>
      </c>
      <c r="B275" t="s">
        <v>101</v>
      </c>
      <c r="C275" t="s">
        <v>647</v>
      </c>
      <c r="H275">
        <v>1</v>
      </c>
      <c r="J275">
        <v>2</v>
      </c>
      <c r="L275" t="s">
        <v>19</v>
      </c>
      <c r="P275" t="s">
        <v>61</v>
      </c>
      <c r="Q275" s="55" t="s">
        <v>648</v>
      </c>
    </row>
    <row r="276" spans="1:17" ht="45.75">
      <c r="A276">
        <f t="shared" si="4"/>
        <v>271</v>
      </c>
      <c r="B276" t="s">
        <v>101</v>
      </c>
      <c r="C276" t="s">
        <v>649</v>
      </c>
      <c r="H276">
        <v>1</v>
      </c>
      <c r="J276">
        <v>1</v>
      </c>
      <c r="L276" t="s">
        <v>19</v>
      </c>
      <c r="P276" t="s">
        <v>61</v>
      </c>
      <c r="Q276" s="55" t="s">
        <v>650</v>
      </c>
    </row>
    <row r="277" spans="1:17" ht="45.75">
      <c r="A277">
        <f t="shared" si="4"/>
        <v>272</v>
      </c>
      <c r="B277" t="s">
        <v>101</v>
      </c>
      <c r="C277" t="s">
        <v>651</v>
      </c>
      <c r="H277">
        <v>1</v>
      </c>
      <c r="J277">
        <v>2</v>
      </c>
      <c r="L277" t="s">
        <v>19</v>
      </c>
      <c r="P277" t="s">
        <v>61</v>
      </c>
      <c r="Q277" s="55" t="s">
        <v>652</v>
      </c>
    </row>
    <row r="278" spans="1:17" ht="60.75">
      <c r="A278">
        <f t="shared" si="4"/>
        <v>273</v>
      </c>
      <c r="B278" t="s">
        <v>101</v>
      </c>
      <c r="C278" t="s">
        <v>653</v>
      </c>
      <c r="E278">
        <v>2</v>
      </c>
      <c r="J278">
        <v>2</v>
      </c>
      <c r="L278" t="s">
        <v>19</v>
      </c>
      <c r="P278" t="s">
        <v>68</v>
      </c>
      <c r="Q278" s="55" t="s">
        <v>654</v>
      </c>
    </row>
    <row r="279" spans="1:17" ht="60" customHeight="1">
      <c r="A279">
        <f t="shared" si="4"/>
        <v>274</v>
      </c>
      <c r="B279" t="s">
        <v>101</v>
      </c>
      <c r="C279" t="s">
        <v>655</v>
      </c>
      <c r="E279">
        <v>1</v>
      </c>
      <c r="J279">
        <v>1</v>
      </c>
      <c r="L279" t="s">
        <v>19</v>
      </c>
      <c r="P279" t="s">
        <v>68</v>
      </c>
      <c r="Q279" s="55" t="s">
        <v>656</v>
      </c>
    </row>
    <row r="280" spans="1:17" ht="152.25">
      <c r="A280">
        <f t="shared" si="4"/>
        <v>275</v>
      </c>
      <c r="B280" t="s">
        <v>101</v>
      </c>
      <c r="C280" t="s">
        <v>657</v>
      </c>
      <c r="E280">
        <v>2</v>
      </c>
      <c r="J280">
        <v>3</v>
      </c>
      <c r="L280" t="s">
        <v>12</v>
      </c>
      <c r="P280" t="s">
        <v>68</v>
      </c>
      <c r="Q280" s="55" t="s">
        <v>658</v>
      </c>
    </row>
    <row r="281" spans="1:17" ht="45.75">
      <c r="A281">
        <f t="shared" si="4"/>
        <v>276</v>
      </c>
      <c r="B281" t="s">
        <v>101</v>
      </c>
      <c r="C281" t="s">
        <v>659</v>
      </c>
      <c r="J281">
        <v>3</v>
      </c>
      <c r="L281" t="s">
        <v>16</v>
      </c>
      <c r="P281" t="s">
        <v>68</v>
      </c>
      <c r="Q281" s="2" t="s">
        <v>660</v>
      </c>
    </row>
    <row r="282" spans="1:17" ht="30.75">
      <c r="A282">
        <f t="shared" si="4"/>
        <v>277</v>
      </c>
      <c r="B282" t="s">
        <v>101</v>
      </c>
      <c r="C282" t="s">
        <v>661</v>
      </c>
      <c r="J282">
        <v>3</v>
      </c>
      <c r="L282" t="s">
        <v>16</v>
      </c>
      <c r="P282" t="s">
        <v>68</v>
      </c>
      <c r="Q282" s="2" t="s">
        <v>662</v>
      </c>
    </row>
    <row r="283" spans="1:17" ht="198.75" customHeight="1">
      <c r="A283">
        <f t="shared" si="4"/>
        <v>278</v>
      </c>
      <c r="B283" t="s">
        <v>101</v>
      </c>
      <c r="C283" t="s">
        <v>663</v>
      </c>
      <c r="F283">
        <v>2</v>
      </c>
      <c r="J283">
        <v>3</v>
      </c>
      <c r="L283" t="s">
        <v>12</v>
      </c>
      <c r="P283" t="s">
        <v>68</v>
      </c>
      <c r="Q283" s="55" t="s">
        <v>664</v>
      </c>
    </row>
    <row r="284" spans="1:17" ht="60.75">
      <c r="A284">
        <f t="shared" si="4"/>
        <v>279</v>
      </c>
      <c r="B284" t="s">
        <v>101</v>
      </c>
      <c r="C284" t="s">
        <v>665</v>
      </c>
      <c r="J284">
        <v>3</v>
      </c>
      <c r="L284" t="s">
        <v>16</v>
      </c>
      <c r="P284" t="s">
        <v>61</v>
      </c>
      <c r="Q284" s="2" t="s">
        <v>666</v>
      </c>
    </row>
    <row r="285" spans="1:17" ht="45.75">
      <c r="A285">
        <f t="shared" si="4"/>
        <v>280</v>
      </c>
      <c r="B285" t="s">
        <v>101</v>
      </c>
      <c r="C285" t="s">
        <v>667</v>
      </c>
      <c r="J285">
        <v>2</v>
      </c>
      <c r="L285" t="s">
        <v>16</v>
      </c>
      <c r="P285" t="s">
        <v>61</v>
      </c>
      <c r="Q285" s="2" t="s">
        <v>668</v>
      </c>
    </row>
    <row r="286" spans="1:17" ht="137.25">
      <c r="A286">
        <f t="shared" si="4"/>
        <v>281</v>
      </c>
      <c r="B286" t="s">
        <v>101</v>
      </c>
      <c r="C286" t="s">
        <v>669</v>
      </c>
      <c r="G286">
        <v>1</v>
      </c>
      <c r="J286">
        <v>2</v>
      </c>
      <c r="L286" t="s">
        <v>12</v>
      </c>
      <c r="P286" t="s">
        <v>68</v>
      </c>
      <c r="Q286" s="55" t="s">
        <v>670</v>
      </c>
    </row>
    <row r="287" spans="1:17" ht="60.75">
      <c r="A287">
        <f t="shared" si="4"/>
        <v>282</v>
      </c>
      <c r="B287" t="s">
        <v>101</v>
      </c>
      <c r="C287" t="s">
        <v>671</v>
      </c>
      <c r="J287">
        <v>4</v>
      </c>
      <c r="L287" t="s">
        <v>16</v>
      </c>
      <c r="P287" t="s">
        <v>68</v>
      </c>
      <c r="Q287" s="2" t="s">
        <v>672</v>
      </c>
    </row>
    <row r="288" spans="1:17" ht="114" customHeight="1">
      <c r="A288">
        <f t="shared" si="4"/>
        <v>283</v>
      </c>
      <c r="B288" t="s">
        <v>101</v>
      </c>
      <c r="C288" t="s">
        <v>673</v>
      </c>
      <c r="F288">
        <v>1</v>
      </c>
      <c r="J288">
        <v>1</v>
      </c>
      <c r="L288" t="s">
        <v>19</v>
      </c>
      <c r="P288" t="s">
        <v>61</v>
      </c>
      <c r="Q288" s="2" t="s">
        <v>674</v>
      </c>
    </row>
    <row r="289" spans="1:17" ht="30.75">
      <c r="A289">
        <f t="shared" si="4"/>
        <v>284</v>
      </c>
      <c r="B289" t="s">
        <v>101</v>
      </c>
      <c r="C289" t="s">
        <v>675</v>
      </c>
      <c r="H289">
        <v>1</v>
      </c>
      <c r="J289">
        <v>1</v>
      </c>
      <c r="L289" t="s">
        <v>19</v>
      </c>
      <c r="P289" t="s">
        <v>61</v>
      </c>
      <c r="Q289" s="55" t="s">
        <v>676</v>
      </c>
    </row>
    <row r="290" spans="1:17" ht="45.75">
      <c r="A290">
        <f t="shared" si="4"/>
        <v>285</v>
      </c>
      <c r="B290" t="s">
        <v>101</v>
      </c>
      <c r="C290" t="s">
        <v>677</v>
      </c>
      <c r="H290">
        <v>1</v>
      </c>
      <c r="J290">
        <v>1</v>
      </c>
      <c r="L290" t="s">
        <v>19</v>
      </c>
      <c r="P290" t="s">
        <v>61</v>
      </c>
      <c r="Q290" s="55" t="s">
        <v>678</v>
      </c>
    </row>
    <row r="291" spans="1:17" ht="45.75">
      <c r="A291">
        <f t="shared" si="4"/>
        <v>286</v>
      </c>
      <c r="B291" t="s">
        <v>101</v>
      </c>
      <c r="C291" t="s">
        <v>679</v>
      </c>
      <c r="H291">
        <v>1</v>
      </c>
      <c r="J291">
        <v>2</v>
      </c>
      <c r="L291" t="s">
        <v>19</v>
      </c>
      <c r="P291" t="s">
        <v>68</v>
      </c>
      <c r="Q291" s="55" t="s">
        <v>680</v>
      </c>
    </row>
    <row r="292" spans="1:17" ht="60.75">
      <c r="A292">
        <f t="shared" si="4"/>
        <v>287</v>
      </c>
      <c r="B292" t="s">
        <v>101</v>
      </c>
      <c r="C292" t="s">
        <v>681</v>
      </c>
      <c r="H292">
        <v>2</v>
      </c>
      <c r="J292">
        <v>3</v>
      </c>
      <c r="L292" t="s">
        <v>18</v>
      </c>
      <c r="P292" t="s">
        <v>68</v>
      </c>
      <c r="Q292" s="55" t="s">
        <v>682</v>
      </c>
    </row>
    <row r="293" spans="1:17" ht="76.5">
      <c r="A293">
        <f t="shared" si="4"/>
        <v>288</v>
      </c>
      <c r="B293" t="s">
        <v>59</v>
      </c>
      <c r="C293" t="s">
        <v>683</v>
      </c>
      <c r="D293">
        <v>1</v>
      </c>
      <c r="H293">
        <v>1</v>
      </c>
      <c r="J293">
        <v>2</v>
      </c>
      <c r="L293" t="s">
        <v>17</v>
      </c>
      <c r="M293" t="s">
        <v>31</v>
      </c>
      <c r="O293" t="s">
        <v>24</v>
      </c>
      <c r="P293" t="s">
        <v>121</v>
      </c>
      <c r="Q293" s="55" t="s">
        <v>684</v>
      </c>
    </row>
    <row r="294" spans="1:17" ht="45.75">
      <c r="A294">
        <f t="shared" si="4"/>
        <v>289</v>
      </c>
      <c r="B294" t="s">
        <v>59</v>
      </c>
      <c r="C294" t="s">
        <v>685</v>
      </c>
      <c r="D294">
        <v>1</v>
      </c>
      <c r="H294">
        <v>1</v>
      </c>
      <c r="J294">
        <v>2</v>
      </c>
      <c r="L294" t="s">
        <v>17</v>
      </c>
      <c r="M294" t="s">
        <v>31</v>
      </c>
      <c r="O294" t="s">
        <v>24</v>
      </c>
      <c r="P294" t="s">
        <v>68</v>
      </c>
      <c r="Q294" s="2" t="s">
        <v>686</v>
      </c>
    </row>
    <row r="295" spans="1:17" ht="45.75">
      <c r="A295">
        <f t="shared" si="4"/>
        <v>290</v>
      </c>
      <c r="B295" t="s">
        <v>59</v>
      </c>
      <c r="C295" t="s">
        <v>687</v>
      </c>
      <c r="D295">
        <v>1</v>
      </c>
      <c r="G295">
        <v>1</v>
      </c>
      <c r="J295">
        <v>2</v>
      </c>
      <c r="L295" t="s">
        <v>17</v>
      </c>
      <c r="M295" t="s">
        <v>29</v>
      </c>
      <c r="O295" t="s">
        <v>24</v>
      </c>
      <c r="P295" t="s">
        <v>68</v>
      </c>
      <c r="Q295" s="2" t="s">
        <v>688</v>
      </c>
    </row>
    <row r="296" spans="1:17" ht="45.75">
      <c r="A296">
        <f t="shared" si="4"/>
        <v>291</v>
      </c>
      <c r="B296" t="s">
        <v>59</v>
      </c>
      <c r="C296" t="s">
        <v>689</v>
      </c>
      <c r="D296">
        <v>1</v>
      </c>
      <c r="F296">
        <v>1</v>
      </c>
      <c r="J296">
        <v>2</v>
      </c>
      <c r="L296" t="s">
        <v>17</v>
      </c>
      <c r="M296" t="s">
        <v>28</v>
      </c>
      <c r="O296" t="s">
        <v>24</v>
      </c>
      <c r="P296" t="s">
        <v>68</v>
      </c>
      <c r="Q296" s="2" t="s">
        <v>690</v>
      </c>
    </row>
    <row r="297" spans="1:17" ht="45.75">
      <c r="A297">
        <f t="shared" si="4"/>
        <v>292</v>
      </c>
      <c r="B297" t="s">
        <v>59</v>
      </c>
      <c r="C297" t="s">
        <v>691</v>
      </c>
      <c r="D297">
        <v>1</v>
      </c>
      <c r="I297">
        <v>1</v>
      </c>
      <c r="J297">
        <v>2</v>
      </c>
      <c r="L297" t="s">
        <v>17</v>
      </c>
      <c r="M297" t="s">
        <v>33</v>
      </c>
      <c r="O297" t="s">
        <v>24</v>
      </c>
      <c r="P297" t="s">
        <v>68</v>
      </c>
      <c r="Q297" s="2" t="s">
        <v>692</v>
      </c>
    </row>
    <row r="298" spans="1:17" ht="45.75">
      <c r="A298">
        <f t="shared" si="4"/>
        <v>293</v>
      </c>
      <c r="B298" t="s">
        <v>59</v>
      </c>
      <c r="C298" t="s">
        <v>693</v>
      </c>
      <c r="D298">
        <v>1</v>
      </c>
      <c r="E298">
        <v>1</v>
      </c>
      <c r="J298">
        <v>2</v>
      </c>
      <c r="L298" t="s">
        <v>17</v>
      </c>
      <c r="M298" t="s">
        <v>30</v>
      </c>
      <c r="O298" t="s">
        <v>24</v>
      </c>
      <c r="P298" t="s">
        <v>68</v>
      </c>
      <c r="Q298" s="2" t="s">
        <v>694</v>
      </c>
    </row>
    <row r="299" spans="1:17" ht="30.75">
      <c r="A299">
        <f t="shared" si="4"/>
        <v>294</v>
      </c>
      <c r="B299" t="s">
        <v>59</v>
      </c>
      <c r="C299" t="s">
        <v>695</v>
      </c>
      <c r="D299">
        <v>1</v>
      </c>
      <c r="F299">
        <v>1</v>
      </c>
      <c r="J299">
        <v>2</v>
      </c>
      <c r="L299" t="s">
        <v>17</v>
      </c>
      <c r="M299" t="s">
        <v>28</v>
      </c>
      <c r="O299" t="s">
        <v>24</v>
      </c>
      <c r="P299" t="s">
        <v>61</v>
      </c>
      <c r="Q299" s="2" t="s">
        <v>696</v>
      </c>
    </row>
    <row r="300" spans="1:17" ht="30.75">
      <c r="A300">
        <f t="shared" si="4"/>
        <v>295</v>
      </c>
      <c r="B300" t="s">
        <v>59</v>
      </c>
      <c r="C300" t="s">
        <v>697</v>
      </c>
      <c r="D300">
        <v>1</v>
      </c>
      <c r="G300">
        <v>2</v>
      </c>
      <c r="J300">
        <v>2</v>
      </c>
      <c r="L300" t="s">
        <v>17</v>
      </c>
      <c r="M300" t="s">
        <v>29</v>
      </c>
      <c r="O300" t="s">
        <v>24</v>
      </c>
      <c r="P300" t="s">
        <v>61</v>
      </c>
      <c r="Q300" s="55" t="s">
        <v>698</v>
      </c>
    </row>
    <row r="301" spans="1:17" ht="45.75">
      <c r="A301">
        <f t="shared" si="4"/>
        <v>296</v>
      </c>
      <c r="B301" t="s">
        <v>59</v>
      </c>
      <c r="C301" t="s">
        <v>699</v>
      </c>
      <c r="D301">
        <v>1</v>
      </c>
      <c r="I301">
        <v>2</v>
      </c>
      <c r="J301">
        <v>2</v>
      </c>
      <c r="L301" t="s">
        <v>17</v>
      </c>
      <c r="M301" t="s">
        <v>33</v>
      </c>
      <c r="O301" t="s">
        <v>24</v>
      </c>
      <c r="P301" t="s">
        <v>61</v>
      </c>
      <c r="Q301" s="55" t="s">
        <v>700</v>
      </c>
    </row>
    <row r="302" spans="1:17" ht="45.75">
      <c r="A302">
        <f t="shared" si="4"/>
        <v>297</v>
      </c>
      <c r="B302" t="s">
        <v>59</v>
      </c>
      <c r="C302" t="s">
        <v>701</v>
      </c>
      <c r="D302">
        <v>1</v>
      </c>
      <c r="E302">
        <v>2</v>
      </c>
      <c r="J302">
        <v>2</v>
      </c>
      <c r="L302" t="s">
        <v>17</v>
      </c>
      <c r="M302" t="s">
        <v>30</v>
      </c>
      <c r="O302" t="s">
        <v>24</v>
      </c>
      <c r="P302" t="s">
        <v>68</v>
      </c>
      <c r="Q302" s="2" t="s">
        <v>702</v>
      </c>
    </row>
    <row r="303" spans="1:17" ht="54" customHeight="1">
      <c r="A303">
        <f t="shared" si="4"/>
        <v>298</v>
      </c>
      <c r="B303" t="s">
        <v>101</v>
      </c>
      <c r="C303" t="s">
        <v>703</v>
      </c>
      <c r="E303">
        <v>1</v>
      </c>
      <c r="J303">
        <v>2</v>
      </c>
      <c r="L303" t="s">
        <v>14</v>
      </c>
      <c r="P303" t="s">
        <v>68</v>
      </c>
      <c r="Q303" s="55" t="s">
        <v>704</v>
      </c>
    </row>
    <row r="304" spans="1:17" ht="30.75">
      <c r="A304">
        <f t="shared" si="4"/>
        <v>299</v>
      </c>
      <c r="B304" t="s">
        <v>101</v>
      </c>
      <c r="C304" t="s">
        <v>705</v>
      </c>
      <c r="J304">
        <v>4</v>
      </c>
      <c r="L304" t="s">
        <v>21</v>
      </c>
      <c r="P304" t="s">
        <v>121</v>
      </c>
      <c r="Q304" s="55" t="s">
        <v>706</v>
      </c>
    </row>
    <row r="305" spans="1:18" ht="30.75">
      <c r="A305">
        <f t="shared" si="4"/>
        <v>300</v>
      </c>
      <c r="B305" t="s">
        <v>101</v>
      </c>
      <c r="C305" t="s">
        <v>707</v>
      </c>
      <c r="H305">
        <v>2</v>
      </c>
      <c r="J305" t="s">
        <v>53</v>
      </c>
      <c r="K305" t="b">
        <v>1</v>
      </c>
      <c r="L305" t="s">
        <v>14</v>
      </c>
      <c r="P305" t="s">
        <v>61</v>
      </c>
      <c r="Q305" s="55" t="s">
        <v>708</v>
      </c>
    </row>
    <row r="306" spans="1:18" ht="30.75">
      <c r="A306">
        <f t="shared" si="4"/>
        <v>301</v>
      </c>
      <c r="B306" t="s">
        <v>59</v>
      </c>
      <c r="C306" t="s">
        <v>709</v>
      </c>
      <c r="I306">
        <v>2</v>
      </c>
      <c r="J306">
        <v>3</v>
      </c>
      <c r="L306" t="s">
        <v>4</v>
      </c>
      <c r="M306" t="s">
        <v>33</v>
      </c>
      <c r="O306" t="s">
        <v>24</v>
      </c>
      <c r="P306" t="s">
        <v>121</v>
      </c>
      <c r="Q306" s="55" t="s">
        <v>710</v>
      </c>
    </row>
    <row r="307" spans="1:18" ht="91.5">
      <c r="A307">
        <f t="shared" si="4"/>
        <v>302</v>
      </c>
      <c r="B307" t="s">
        <v>101</v>
      </c>
      <c r="C307" t="s">
        <v>711</v>
      </c>
      <c r="H307">
        <v>2</v>
      </c>
      <c r="J307">
        <v>3</v>
      </c>
      <c r="L307" t="s">
        <v>12</v>
      </c>
      <c r="P307" t="s">
        <v>121</v>
      </c>
      <c r="Q307" s="55" t="s">
        <v>712</v>
      </c>
    </row>
    <row r="308" spans="1:18" ht="76.5">
      <c r="A308">
        <f t="shared" si="4"/>
        <v>303</v>
      </c>
      <c r="B308" t="s">
        <v>59</v>
      </c>
      <c r="C308" t="s">
        <v>713</v>
      </c>
      <c r="D308">
        <v>1</v>
      </c>
      <c r="E308">
        <v>2</v>
      </c>
      <c r="J308">
        <v>3</v>
      </c>
      <c r="L308" t="s">
        <v>6</v>
      </c>
      <c r="M308" t="s">
        <v>30</v>
      </c>
      <c r="O308" t="s">
        <v>24</v>
      </c>
      <c r="P308" t="s">
        <v>121</v>
      </c>
      <c r="Q308" s="2" t="s">
        <v>714</v>
      </c>
      <c r="R308" s="54" t="s">
        <v>715</v>
      </c>
    </row>
    <row r="309" spans="1:18" ht="76.5">
      <c r="A309">
        <f t="shared" si="4"/>
        <v>304</v>
      </c>
      <c r="B309" t="s">
        <v>101</v>
      </c>
      <c r="C309" t="s">
        <v>716</v>
      </c>
      <c r="J309">
        <v>3</v>
      </c>
      <c r="L309" t="s">
        <v>14</v>
      </c>
      <c r="P309" t="s">
        <v>61</v>
      </c>
      <c r="Q309" s="2" t="s">
        <v>717</v>
      </c>
    </row>
    <row r="310" spans="1:18" ht="91.5">
      <c r="A310">
        <f t="shared" si="4"/>
        <v>305</v>
      </c>
      <c r="B310" t="s">
        <v>59</v>
      </c>
      <c r="C310" t="s">
        <v>718</v>
      </c>
      <c r="D310">
        <v>1</v>
      </c>
      <c r="G310">
        <v>2</v>
      </c>
      <c r="J310">
        <v>2</v>
      </c>
      <c r="L310" t="s">
        <v>6</v>
      </c>
      <c r="M310" t="s">
        <v>29</v>
      </c>
      <c r="O310" t="s">
        <v>24</v>
      </c>
      <c r="P310" t="s">
        <v>121</v>
      </c>
      <c r="Q310" s="55" t="s">
        <v>719</v>
      </c>
      <c r="R310" s="54" t="s">
        <v>720</v>
      </c>
    </row>
    <row r="311" spans="1:18" ht="121.5">
      <c r="A311">
        <f t="shared" si="4"/>
        <v>306</v>
      </c>
      <c r="B311" t="s">
        <v>59</v>
      </c>
      <c r="C311" t="s">
        <v>721</v>
      </c>
      <c r="D311">
        <v>1</v>
      </c>
      <c r="G311">
        <v>1</v>
      </c>
      <c r="J311">
        <v>2</v>
      </c>
      <c r="L311" t="s">
        <v>17</v>
      </c>
      <c r="M311" t="s">
        <v>29</v>
      </c>
      <c r="O311" t="s">
        <v>24</v>
      </c>
      <c r="P311" t="s">
        <v>68</v>
      </c>
      <c r="Q311" s="2" t="s">
        <v>722</v>
      </c>
      <c r="R311" s="54" t="s">
        <v>723</v>
      </c>
    </row>
    <row r="312" spans="1:18">
      <c r="A312">
        <f t="shared" ref="A312:A375" si="5">ROW() - 5</f>
        <v>307</v>
      </c>
      <c r="Q312" s="2"/>
    </row>
    <row r="313" spans="1:18">
      <c r="A313">
        <f t="shared" si="5"/>
        <v>308</v>
      </c>
      <c r="Q313" s="2"/>
    </row>
    <row r="314" spans="1:18">
      <c r="A314">
        <f t="shared" si="5"/>
        <v>309</v>
      </c>
      <c r="Q314" s="2"/>
    </row>
    <row r="315" spans="1:18">
      <c r="A315">
        <f t="shared" si="5"/>
        <v>310</v>
      </c>
      <c r="Q315" s="2"/>
    </row>
    <row r="316" spans="1:18">
      <c r="A316">
        <f t="shared" si="5"/>
        <v>311</v>
      </c>
      <c r="Q316" s="2"/>
    </row>
    <row r="317" spans="1:18">
      <c r="A317">
        <f t="shared" si="5"/>
        <v>312</v>
      </c>
      <c r="Q317" s="2"/>
    </row>
    <row r="318" spans="1:18">
      <c r="A318">
        <f t="shared" si="5"/>
        <v>313</v>
      </c>
      <c r="Q318" s="2"/>
    </row>
    <row r="319" spans="1:18">
      <c r="A319">
        <f t="shared" si="5"/>
        <v>314</v>
      </c>
      <c r="Q319" s="2"/>
    </row>
    <row r="320" spans="1:18">
      <c r="A320">
        <f t="shared" si="5"/>
        <v>315</v>
      </c>
      <c r="Q320" s="2"/>
    </row>
    <row r="321" spans="1:17">
      <c r="A321">
        <f t="shared" si="5"/>
        <v>316</v>
      </c>
      <c r="Q321" s="2"/>
    </row>
    <row r="322" spans="1:17">
      <c r="A322">
        <f t="shared" si="5"/>
        <v>317</v>
      </c>
      <c r="Q322" s="2"/>
    </row>
    <row r="323" spans="1:17">
      <c r="A323">
        <f t="shared" si="5"/>
        <v>318</v>
      </c>
      <c r="Q323" s="2"/>
    </row>
    <row r="324" spans="1:17">
      <c r="A324">
        <f t="shared" si="5"/>
        <v>319</v>
      </c>
      <c r="Q324" s="2"/>
    </row>
    <row r="325" spans="1:17">
      <c r="A325">
        <f t="shared" si="5"/>
        <v>320</v>
      </c>
      <c r="Q325" s="2"/>
    </row>
    <row r="326" spans="1:17">
      <c r="A326">
        <f t="shared" si="5"/>
        <v>321</v>
      </c>
      <c r="Q326" s="2"/>
    </row>
    <row r="327" spans="1:17">
      <c r="A327">
        <f t="shared" si="5"/>
        <v>322</v>
      </c>
      <c r="Q327" s="2"/>
    </row>
    <row r="328" spans="1:17">
      <c r="A328">
        <f t="shared" si="5"/>
        <v>323</v>
      </c>
      <c r="Q328" s="2"/>
    </row>
    <row r="329" spans="1:17">
      <c r="A329">
        <f t="shared" si="5"/>
        <v>324</v>
      </c>
      <c r="Q329" s="2"/>
    </row>
    <row r="330" spans="1:17">
      <c r="A330">
        <f t="shared" si="5"/>
        <v>325</v>
      </c>
      <c r="Q330" s="2"/>
    </row>
    <row r="331" spans="1:17">
      <c r="A331">
        <f t="shared" si="5"/>
        <v>326</v>
      </c>
      <c r="Q331" s="2"/>
    </row>
    <row r="332" spans="1:17">
      <c r="A332">
        <f t="shared" si="5"/>
        <v>327</v>
      </c>
      <c r="Q332" s="2"/>
    </row>
    <row r="333" spans="1:17">
      <c r="A333">
        <f t="shared" si="5"/>
        <v>328</v>
      </c>
      <c r="Q333" s="2"/>
    </row>
    <row r="334" spans="1:17">
      <c r="A334">
        <f t="shared" si="5"/>
        <v>329</v>
      </c>
      <c r="Q334" s="2"/>
    </row>
    <row r="335" spans="1:17">
      <c r="A335">
        <f t="shared" si="5"/>
        <v>330</v>
      </c>
      <c r="Q335" s="2"/>
    </row>
    <row r="336" spans="1:17">
      <c r="A336">
        <f t="shared" si="5"/>
        <v>331</v>
      </c>
      <c r="Q336" s="2"/>
    </row>
    <row r="337" spans="1:17">
      <c r="A337">
        <f t="shared" si="5"/>
        <v>332</v>
      </c>
      <c r="Q337" s="2"/>
    </row>
    <row r="338" spans="1:17">
      <c r="A338">
        <f t="shared" si="5"/>
        <v>333</v>
      </c>
      <c r="Q338" s="2"/>
    </row>
    <row r="339" spans="1:17">
      <c r="A339">
        <f t="shared" si="5"/>
        <v>334</v>
      </c>
      <c r="Q339" s="2"/>
    </row>
    <row r="340" spans="1:17">
      <c r="A340">
        <f t="shared" si="5"/>
        <v>335</v>
      </c>
      <c r="Q340" s="2"/>
    </row>
    <row r="341" spans="1:17">
      <c r="A341">
        <f t="shared" si="5"/>
        <v>336</v>
      </c>
      <c r="Q341" s="2"/>
    </row>
    <row r="342" spans="1:17">
      <c r="A342">
        <f t="shared" si="5"/>
        <v>337</v>
      </c>
      <c r="Q342" s="2"/>
    </row>
    <row r="343" spans="1:17">
      <c r="A343">
        <f t="shared" si="5"/>
        <v>338</v>
      </c>
      <c r="Q343" s="2"/>
    </row>
    <row r="344" spans="1:17">
      <c r="A344">
        <f t="shared" si="5"/>
        <v>339</v>
      </c>
      <c r="Q344" s="2"/>
    </row>
    <row r="345" spans="1:17">
      <c r="A345">
        <f t="shared" si="5"/>
        <v>340</v>
      </c>
      <c r="Q345" s="2"/>
    </row>
    <row r="346" spans="1:17">
      <c r="A346">
        <f t="shared" si="5"/>
        <v>341</v>
      </c>
      <c r="Q346" s="2"/>
    </row>
    <row r="347" spans="1:17">
      <c r="A347">
        <f t="shared" si="5"/>
        <v>342</v>
      </c>
      <c r="Q347" s="2"/>
    </row>
    <row r="348" spans="1:17">
      <c r="A348">
        <f t="shared" si="5"/>
        <v>343</v>
      </c>
      <c r="Q348" s="2"/>
    </row>
    <row r="349" spans="1:17">
      <c r="A349">
        <f t="shared" si="5"/>
        <v>344</v>
      </c>
      <c r="Q349" s="2"/>
    </row>
    <row r="350" spans="1:17">
      <c r="A350">
        <f t="shared" si="5"/>
        <v>345</v>
      </c>
      <c r="Q350" s="2"/>
    </row>
    <row r="351" spans="1:17">
      <c r="A351">
        <f t="shared" si="5"/>
        <v>346</v>
      </c>
      <c r="Q351" s="2"/>
    </row>
    <row r="352" spans="1:17">
      <c r="A352">
        <f t="shared" si="5"/>
        <v>347</v>
      </c>
      <c r="Q352" s="2"/>
    </row>
    <row r="353" spans="1:17">
      <c r="A353">
        <f t="shared" si="5"/>
        <v>348</v>
      </c>
      <c r="Q353" s="2"/>
    </row>
    <row r="354" spans="1:17">
      <c r="A354">
        <f t="shared" si="5"/>
        <v>349</v>
      </c>
      <c r="Q354" s="2"/>
    </row>
    <row r="355" spans="1:17">
      <c r="A355">
        <f t="shared" si="5"/>
        <v>350</v>
      </c>
      <c r="Q355" s="2"/>
    </row>
    <row r="356" spans="1:17">
      <c r="A356">
        <f t="shared" si="5"/>
        <v>351</v>
      </c>
      <c r="Q356" s="2"/>
    </row>
    <row r="357" spans="1:17">
      <c r="A357">
        <f t="shared" si="5"/>
        <v>352</v>
      </c>
      <c r="Q357" s="2"/>
    </row>
    <row r="358" spans="1:17">
      <c r="A358">
        <f t="shared" si="5"/>
        <v>353</v>
      </c>
      <c r="Q358" s="2"/>
    </row>
    <row r="359" spans="1:17">
      <c r="A359">
        <f t="shared" si="5"/>
        <v>354</v>
      </c>
      <c r="Q359" s="2"/>
    </row>
    <row r="360" spans="1:17">
      <c r="A360">
        <f t="shared" si="5"/>
        <v>355</v>
      </c>
      <c r="Q360" s="2"/>
    </row>
    <row r="361" spans="1:17">
      <c r="A361">
        <f t="shared" si="5"/>
        <v>356</v>
      </c>
      <c r="Q361" s="2"/>
    </row>
    <row r="362" spans="1:17">
      <c r="A362">
        <f t="shared" si="5"/>
        <v>357</v>
      </c>
      <c r="Q362" s="2"/>
    </row>
    <row r="363" spans="1:17">
      <c r="A363">
        <f t="shared" si="5"/>
        <v>358</v>
      </c>
      <c r="Q363" s="2"/>
    </row>
    <row r="364" spans="1:17">
      <c r="A364">
        <f t="shared" si="5"/>
        <v>359</v>
      </c>
      <c r="Q364" s="2"/>
    </row>
    <row r="365" spans="1:17">
      <c r="A365">
        <f t="shared" si="5"/>
        <v>360</v>
      </c>
      <c r="Q365" s="2"/>
    </row>
    <row r="366" spans="1:17">
      <c r="A366">
        <f t="shared" si="5"/>
        <v>361</v>
      </c>
      <c r="Q366" s="2"/>
    </row>
    <row r="367" spans="1:17">
      <c r="A367">
        <f t="shared" si="5"/>
        <v>362</v>
      </c>
      <c r="Q367" s="2"/>
    </row>
    <row r="368" spans="1:17">
      <c r="A368">
        <f t="shared" si="5"/>
        <v>363</v>
      </c>
      <c r="Q368" s="2"/>
    </row>
    <row r="369" spans="1:17">
      <c r="A369">
        <f t="shared" si="5"/>
        <v>364</v>
      </c>
      <c r="Q369" s="2"/>
    </row>
    <row r="370" spans="1:17">
      <c r="A370">
        <f t="shared" si="5"/>
        <v>365</v>
      </c>
      <c r="Q370" s="2"/>
    </row>
    <row r="371" spans="1:17">
      <c r="A371">
        <f t="shared" si="5"/>
        <v>366</v>
      </c>
      <c r="Q371" s="2"/>
    </row>
    <row r="372" spans="1:17">
      <c r="A372">
        <f t="shared" si="5"/>
        <v>367</v>
      </c>
      <c r="Q372" s="2"/>
    </row>
    <row r="373" spans="1:17">
      <c r="A373">
        <f t="shared" si="5"/>
        <v>368</v>
      </c>
      <c r="Q373" s="2"/>
    </row>
    <row r="374" spans="1:17">
      <c r="A374">
        <f t="shared" si="5"/>
        <v>369</v>
      </c>
      <c r="Q374" s="2"/>
    </row>
    <row r="375" spans="1:17">
      <c r="A375">
        <f t="shared" si="5"/>
        <v>370</v>
      </c>
      <c r="Q375" s="2"/>
    </row>
    <row r="376" spans="1:17">
      <c r="A376">
        <f t="shared" ref="A376:A439" si="6">ROW() - 5</f>
        <v>371</v>
      </c>
      <c r="Q376" s="2"/>
    </row>
    <row r="377" spans="1:17">
      <c r="A377">
        <f t="shared" si="6"/>
        <v>372</v>
      </c>
      <c r="Q377" s="2"/>
    </row>
    <row r="378" spans="1:17">
      <c r="A378">
        <f t="shared" si="6"/>
        <v>373</v>
      </c>
      <c r="Q378" s="2"/>
    </row>
    <row r="379" spans="1:17">
      <c r="A379">
        <f t="shared" si="6"/>
        <v>374</v>
      </c>
      <c r="Q379" s="2"/>
    </row>
    <row r="380" spans="1:17">
      <c r="A380">
        <f t="shared" si="6"/>
        <v>375</v>
      </c>
      <c r="Q380" s="2"/>
    </row>
    <row r="381" spans="1:17">
      <c r="A381">
        <f t="shared" si="6"/>
        <v>376</v>
      </c>
      <c r="Q381" s="2"/>
    </row>
    <row r="382" spans="1:17">
      <c r="A382">
        <f t="shared" si="6"/>
        <v>377</v>
      </c>
      <c r="Q382" s="2"/>
    </row>
    <row r="383" spans="1:17">
      <c r="A383">
        <f t="shared" si="6"/>
        <v>378</v>
      </c>
      <c r="Q383" s="2"/>
    </row>
    <row r="384" spans="1:17">
      <c r="A384">
        <f t="shared" si="6"/>
        <v>379</v>
      </c>
      <c r="Q384" s="2"/>
    </row>
    <row r="385" spans="1:17">
      <c r="A385">
        <f t="shared" si="6"/>
        <v>380</v>
      </c>
      <c r="Q385" s="2"/>
    </row>
    <row r="386" spans="1:17">
      <c r="A386">
        <f t="shared" si="6"/>
        <v>381</v>
      </c>
      <c r="Q386" s="2"/>
    </row>
    <row r="387" spans="1:17">
      <c r="A387">
        <f t="shared" si="6"/>
        <v>382</v>
      </c>
      <c r="Q387" s="2"/>
    </row>
    <row r="388" spans="1:17">
      <c r="A388">
        <f t="shared" si="6"/>
        <v>383</v>
      </c>
      <c r="Q388" s="2"/>
    </row>
    <row r="389" spans="1:17">
      <c r="A389">
        <f t="shared" si="6"/>
        <v>384</v>
      </c>
      <c r="Q389" s="2"/>
    </row>
    <row r="390" spans="1:17">
      <c r="A390">
        <f t="shared" si="6"/>
        <v>385</v>
      </c>
      <c r="Q390" s="2"/>
    </row>
    <row r="391" spans="1:17">
      <c r="A391">
        <f t="shared" si="6"/>
        <v>386</v>
      </c>
      <c r="Q391" s="2"/>
    </row>
    <row r="392" spans="1:17">
      <c r="A392">
        <f t="shared" si="6"/>
        <v>387</v>
      </c>
      <c r="Q392" s="2"/>
    </row>
    <row r="393" spans="1:17">
      <c r="A393">
        <f t="shared" si="6"/>
        <v>388</v>
      </c>
      <c r="Q393" s="2"/>
    </row>
    <row r="394" spans="1:17">
      <c r="A394">
        <f t="shared" si="6"/>
        <v>389</v>
      </c>
      <c r="Q394" s="2"/>
    </row>
    <row r="395" spans="1:17">
      <c r="A395">
        <f t="shared" si="6"/>
        <v>390</v>
      </c>
      <c r="Q395" s="2"/>
    </row>
    <row r="396" spans="1:17">
      <c r="A396">
        <f t="shared" si="6"/>
        <v>391</v>
      </c>
      <c r="Q396" s="2"/>
    </row>
    <row r="397" spans="1:17">
      <c r="A397">
        <f t="shared" si="6"/>
        <v>392</v>
      </c>
      <c r="Q397" s="2"/>
    </row>
    <row r="398" spans="1:17">
      <c r="A398">
        <f t="shared" si="6"/>
        <v>393</v>
      </c>
      <c r="Q398" s="2"/>
    </row>
    <row r="399" spans="1:17">
      <c r="A399">
        <f t="shared" si="6"/>
        <v>394</v>
      </c>
      <c r="Q399" s="2"/>
    </row>
    <row r="400" spans="1:17">
      <c r="A400">
        <f t="shared" si="6"/>
        <v>395</v>
      </c>
      <c r="Q400" s="2"/>
    </row>
    <row r="401" spans="1:17">
      <c r="A401">
        <f t="shared" si="6"/>
        <v>396</v>
      </c>
      <c r="Q401" s="2"/>
    </row>
    <row r="402" spans="1:17">
      <c r="A402">
        <f t="shared" si="6"/>
        <v>397</v>
      </c>
      <c r="Q402" s="2"/>
    </row>
    <row r="403" spans="1:17">
      <c r="A403">
        <f t="shared" si="6"/>
        <v>398</v>
      </c>
      <c r="Q403" s="2"/>
    </row>
    <row r="404" spans="1:17">
      <c r="A404">
        <f t="shared" si="6"/>
        <v>399</v>
      </c>
      <c r="Q404" s="2"/>
    </row>
    <row r="405" spans="1:17">
      <c r="A405">
        <f t="shared" si="6"/>
        <v>400</v>
      </c>
      <c r="Q405" s="2"/>
    </row>
    <row r="406" spans="1:17">
      <c r="A406">
        <f t="shared" si="6"/>
        <v>401</v>
      </c>
      <c r="Q406" s="2"/>
    </row>
    <row r="407" spans="1:17">
      <c r="A407">
        <f t="shared" si="6"/>
        <v>402</v>
      </c>
      <c r="Q407" s="2"/>
    </row>
    <row r="408" spans="1:17">
      <c r="A408">
        <f t="shared" si="6"/>
        <v>403</v>
      </c>
      <c r="Q408" s="2"/>
    </row>
    <row r="409" spans="1:17">
      <c r="A409">
        <f t="shared" si="6"/>
        <v>404</v>
      </c>
      <c r="Q409" s="2"/>
    </row>
    <row r="410" spans="1:17">
      <c r="A410">
        <f t="shared" si="6"/>
        <v>405</v>
      </c>
      <c r="Q410" s="2"/>
    </row>
    <row r="411" spans="1:17">
      <c r="A411">
        <f t="shared" si="6"/>
        <v>406</v>
      </c>
      <c r="Q411" s="2"/>
    </row>
    <row r="412" spans="1:17">
      <c r="A412">
        <f t="shared" si="6"/>
        <v>407</v>
      </c>
      <c r="Q412" s="2"/>
    </row>
    <row r="413" spans="1:17">
      <c r="A413">
        <f t="shared" si="6"/>
        <v>408</v>
      </c>
      <c r="Q413" s="2"/>
    </row>
    <row r="414" spans="1:17">
      <c r="A414">
        <f t="shared" si="6"/>
        <v>409</v>
      </c>
      <c r="Q414" s="2"/>
    </row>
    <row r="415" spans="1:17">
      <c r="A415">
        <f t="shared" si="6"/>
        <v>410</v>
      </c>
      <c r="Q415" s="2"/>
    </row>
    <row r="416" spans="1:17">
      <c r="A416">
        <f t="shared" si="6"/>
        <v>411</v>
      </c>
      <c r="Q416" s="2"/>
    </row>
    <row r="417" spans="1:17">
      <c r="A417">
        <f t="shared" si="6"/>
        <v>412</v>
      </c>
      <c r="Q417" s="2"/>
    </row>
    <row r="418" spans="1:17">
      <c r="A418">
        <f t="shared" si="6"/>
        <v>413</v>
      </c>
      <c r="Q418" s="2"/>
    </row>
    <row r="419" spans="1:17">
      <c r="A419">
        <f t="shared" si="6"/>
        <v>414</v>
      </c>
      <c r="Q419" s="2"/>
    </row>
    <row r="420" spans="1:17">
      <c r="A420">
        <f t="shared" si="6"/>
        <v>415</v>
      </c>
      <c r="Q420" s="2"/>
    </row>
    <row r="421" spans="1:17">
      <c r="A421">
        <f t="shared" si="6"/>
        <v>416</v>
      </c>
      <c r="Q421" s="2"/>
    </row>
    <row r="422" spans="1:17">
      <c r="A422">
        <f t="shared" si="6"/>
        <v>417</v>
      </c>
      <c r="Q422" s="2"/>
    </row>
    <row r="423" spans="1:17">
      <c r="A423">
        <f t="shared" si="6"/>
        <v>418</v>
      </c>
      <c r="Q423" s="2"/>
    </row>
    <row r="424" spans="1:17">
      <c r="A424">
        <f t="shared" si="6"/>
        <v>419</v>
      </c>
      <c r="Q424" s="2"/>
    </row>
    <row r="425" spans="1:17">
      <c r="A425">
        <f t="shared" si="6"/>
        <v>420</v>
      </c>
      <c r="Q425" s="2"/>
    </row>
    <row r="426" spans="1:17">
      <c r="A426">
        <f t="shared" si="6"/>
        <v>421</v>
      </c>
      <c r="Q426" s="2"/>
    </row>
    <row r="427" spans="1:17">
      <c r="A427">
        <f t="shared" si="6"/>
        <v>422</v>
      </c>
      <c r="Q427" s="2"/>
    </row>
    <row r="428" spans="1:17">
      <c r="A428">
        <f t="shared" si="6"/>
        <v>423</v>
      </c>
      <c r="Q428" s="2"/>
    </row>
    <row r="429" spans="1:17">
      <c r="A429">
        <f t="shared" si="6"/>
        <v>424</v>
      </c>
      <c r="Q429" s="2"/>
    </row>
    <row r="430" spans="1:17">
      <c r="A430">
        <f t="shared" si="6"/>
        <v>425</v>
      </c>
      <c r="Q430" s="2"/>
    </row>
    <row r="431" spans="1:17">
      <c r="A431">
        <f t="shared" si="6"/>
        <v>426</v>
      </c>
      <c r="Q431" s="2"/>
    </row>
    <row r="432" spans="1:17">
      <c r="A432">
        <f t="shared" si="6"/>
        <v>427</v>
      </c>
      <c r="Q432" s="2"/>
    </row>
    <row r="433" spans="1:17">
      <c r="A433">
        <f t="shared" si="6"/>
        <v>428</v>
      </c>
      <c r="Q433" s="2"/>
    </row>
    <row r="434" spans="1:17">
      <c r="A434">
        <f t="shared" si="6"/>
        <v>429</v>
      </c>
      <c r="Q434" s="2"/>
    </row>
    <row r="435" spans="1:17">
      <c r="A435">
        <f t="shared" si="6"/>
        <v>430</v>
      </c>
      <c r="Q435" s="2"/>
    </row>
    <row r="436" spans="1:17">
      <c r="A436">
        <f t="shared" si="6"/>
        <v>431</v>
      </c>
      <c r="Q436" s="2"/>
    </row>
    <row r="437" spans="1:17">
      <c r="A437">
        <f t="shared" si="6"/>
        <v>432</v>
      </c>
      <c r="Q437" s="2"/>
    </row>
    <row r="438" spans="1:17">
      <c r="A438">
        <f t="shared" si="6"/>
        <v>433</v>
      </c>
      <c r="Q438" s="2"/>
    </row>
    <row r="439" spans="1:17">
      <c r="A439">
        <f t="shared" si="6"/>
        <v>434</v>
      </c>
      <c r="Q439" s="2"/>
    </row>
    <row r="440" spans="1:17">
      <c r="A440">
        <f t="shared" ref="A440:A503" si="7">ROW() - 5</f>
        <v>435</v>
      </c>
      <c r="Q440" s="2"/>
    </row>
    <row r="441" spans="1:17">
      <c r="A441">
        <f t="shared" si="7"/>
        <v>436</v>
      </c>
      <c r="Q441" s="2"/>
    </row>
    <row r="442" spans="1:17">
      <c r="A442">
        <f t="shared" si="7"/>
        <v>437</v>
      </c>
      <c r="Q442" s="2"/>
    </row>
    <row r="443" spans="1:17">
      <c r="A443">
        <f t="shared" si="7"/>
        <v>438</v>
      </c>
      <c r="Q443" s="2"/>
    </row>
    <row r="444" spans="1:17">
      <c r="A444">
        <f t="shared" si="7"/>
        <v>439</v>
      </c>
      <c r="Q444" s="2"/>
    </row>
    <row r="445" spans="1:17">
      <c r="A445">
        <f t="shared" si="7"/>
        <v>440</v>
      </c>
      <c r="Q445" s="2"/>
    </row>
    <row r="446" spans="1:17">
      <c r="A446">
        <f t="shared" si="7"/>
        <v>441</v>
      </c>
      <c r="Q446" s="2"/>
    </row>
    <row r="447" spans="1:17">
      <c r="A447">
        <f t="shared" si="7"/>
        <v>442</v>
      </c>
      <c r="Q447" s="2"/>
    </row>
    <row r="448" spans="1:17">
      <c r="A448">
        <f t="shared" si="7"/>
        <v>443</v>
      </c>
      <c r="Q448" s="2"/>
    </row>
    <row r="449" spans="1:17">
      <c r="A449">
        <f t="shared" si="7"/>
        <v>444</v>
      </c>
      <c r="Q449" s="2"/>
    </row>
    <row r="450" spans="1:17">
      <c r="A450">
        <f t="shared" si="7"/>
        <v>445</v>
      </c>
      <c r="Q450" s="2"/>
    </row>
    <row r="451" spans="1:17">
      <c r="A451">
        <f t="shared" si="7"/>
        <v>446</v>
      </c>
      <c r="Q451" s="2"/>
    </row>
    <row r="452" spans="1:17">
      <c r="A452">
        <f t="shared" si="7"/>
        <v>447</v>
      </c>
      <c r="Q452" s="2"/>
    </row>
    <row r="453" spans="1:17">
      <c r="A453">
        <f t="shared" si="7"/>
        <v>448</v>
      </c>
      <c r="Q453" s="2"/>
    </row>
    <row r="454" spans="1:17">
      <c r="A454">
        <f t="shared" si="7"/>
        <v>449</v>
      </c>
      <c r="Q454" s="2"/>
    </row>
    <row r="455" spans="1:17">
      <c r="A455">
        <f t="shared" si="7"/>
        <v>450</v>
      </c>
      <c r="Q455" s="2"/>
    </row>
    <row r="456" spans="1:17">
      <c r="A456">
        <f t="shared" si="7"/>
        <v>451</v>
      </c>
      <c r="Q456" s="2"/>
    </row>
    <row r="457" spans="1:17">
      <c r="A457">
        <f t="shared" si="7"/>
        <v>452</v>
      </c>
      <c r="Q457" s="2"/>
    </row>
    <row r="458" spans="1:17">
      <c r="A458">
        <f t="shared" si="7"/>
        <v>453</v>
      </c>
      <c r="Q458" s="2"/>
    </row>
    <row r="459" spans="1:17">
      <c r="A459">
        <f t="shared" si="7"/>
        <v>454</v>
      </c>
      <c r="Q459" s="2"/>
    </row>
    <row r="460" spans="1:17">
      <c r="A460">
        <f t="shared" si="7"/>
        <v>455</v>
      </c>
      <c r="Q460" s="2"/>
    </row>
    <row r="461" spans="1:17">
      <c r="A461">
        <f t="shared" si="7"/>
        <v>456</v>
      </c>
      <c r="Q461" s="2"/>
    </row>
    <row r="462" spans="1:17">
      <c r="A462">
        <f t="shared" si="7"/>
        <v>457</v>
      </c>
      <c r="Q462" s="2"/>
    </row>
    <row r="463" spans="1:17">
      <c r="A463">
        <f t="shared" si="7"/>
        <v>458</v>
      </c>
      <c r="Q463" s="2"/>
    </row>
    <row r="464" spans="1:17">
      <c r="A464">
        <f t="shared" si="7"/>
        <v>459</v>
      </c>
      <c r="Q464" s="2"/>
    </row>
    <row r="465" spans="1:17">
      <c r="A465">
        <f t="shared" si="7"/>
        <v>460</v>
      </c>
      <c r="Q465" s="2"/>
    </row>
    <row r="466" spans="1:17">
      <c r="A466">
        <f t="shared" si="7"/>
        <v>461</v>
      </c>
      <c r="Q466" s="2"/>
    </row>
    <row r="467" spans="1:17">
      <c r="A467">
        <f t="shared" si="7"/>
        <v>462</v>
      </c>
      <c r="Q467" s="2"/>
    </row>
    <row r="468" spans="1:17">
      <c r="A468">
        <f t="shared" si="7"/>
        <v>463</v>
      </c>
      <c r="Q468" s="2"/>
    </row>
    <row r="469" spans="1:17">
      <c r="A469">
        <f t="shared" si="7"/>
        <v>464</v>
      </c>
      <c r="Q469" s="2"/>
    </row>
    <row r="470" spans="1:17">
      <c r="A470">
        <f t="shared" si="7"/>
        <v>465</v>
      </c>
      <c r="Q470" s="2"/>
    </row>
    <row r="471" spans="1:17">
      <c r="A471">
        <f t="shared" si="7"/>
        <v>466</v>
      </c>
      <c r="Q471" s="2"/>
    </row>
    <row r="472" spans="1:17">
      <c r="A472">
        <f t="shared" si="7"/>
        <v>467</v>
      </c>
      <c r="Q472" s="2"/>
    </row>
    <row r="473" spans="1:17">
      <c r="A473">
        <f t="shared" si="7"/>
        <v>468</v>
      </c>
      <c r="Q473" s="2"/>
    </row>
    <row r="474" spans="1:17">
      <c r="A474">
        <f t="shared" si="7"/>
        <v>469</v>
      </c>
      <c r="Q474" s="2"/>
    </row>
    <row r="475" spans="1:17">
      <c r="A475">
        <f t="shared" si="7"/>
        <v>470</v>
      </c>
      <c r="Q475" s="2"/>
    </row>
    <row r="476" spans="1:17">
      <c r="A476">
        <f t="shared" si="7"/>
        <v>471</v>
      </c>
      <c r="Q476" s="2"/>
    </row>
    <row r="477" spans="1:17">
      <c r="A477">
        <f t="shared" si="7"/>
        <v>472</v>
      </c>
      <c r="Q477" s="2"/>
    </row>
    <row r="478" spans="1:17">
      <c r="A478">
        <f t="shared" si="7"/>
        <v>473</v>
      </c>
      <c r="Q478" s="2"/>
    </row>
    <row r="479" spans="1:17">
      <c r="A479">
        <f t="shared" si="7"/>
        <v>474</v>
      </c>
      <c r="Q479" s="2"/>
    </row>
    <row r="480" spans="1:17">
      <c r="A480">
        <f t="shared" si="7"/>
        <v>475</v>
      </c>
      <c r="Q480" s="2"/>
    </row>
    <row r="481" spans="1:17">
      <c r="A481">
        <f t="shared" si="7"/>
        <v>476</v>
      </c>
      <c r="Q481" s="2"/>
    </row>
    <row r="482" spans="1:17">
      <c r="A482">
        <f t="shared" si="7"/>
        <v>477</v>
      </c>
      <c r="Q482" s="2"/>
    </row>
    <row r="483" spans="1:17">
      <c r="A483">
        <f t="shared" si="7"/>
        <v>478</v>
      </c>
      <c r="Q483" s="2"/>
    </row>
    <row r="484" spans="1:17">
      <c r="A484">
        <f t="shared" si="7"/>
        <v>479</v>
      </c>
      <c r="Q484" s="2"/>
    </row>
    <row r="485" spans="1:17">
      <c r="A485">
        <f t="shared" si="7"/>
        <v>480</v>
      </c>
      <c r="Q485" s="2"/>
    </row>
    <row r="486" spans="1:17">
      <c r="A486">
        <f t="shared" si="7"/>
        <v>481</v>
      </c>
      <c r="Q486" s="2"/>
    </row>
    <row r="487" spans="1:17">
      <c r="A487">
        <f t="shared" si="7"/>
        <v>482</v>
      </c>
      <c r="Q487" s="2"/>
    </row>
    <row r="488" spans="1:17">
      <c r="A488">
        <f t="shared" si="7"/>
        <v>483</v>
      </c>
      <c r="Q488" s="2"/>
    </row>
    <row r="489" spans="1:17">
      <c r="A489">
        <f t="shared" si="7"/>
        <v>484</v>
      </c>
      <c r="Q489" s="2"/>
    </row>
    <row r="490" spans="1:17">
      <c r="A490">
        <f t="shared" si="7"/>
        <v>485</v>
      </c>
      <c r="Q490" s="2"/>
    </row>
    <row r="491" spans="1:17">
      <c r="A491">
        <f t="shared" si="7"/>
        <v>486</v>
      </c>
      <c r="Q491" s="2"/>
    </row>
    <row r="492" spans="1:17">
      <c r="A492">
        <f t="shared" si="7"/>
        <v>487</v>
      </c>
      <c r="Q492" s="2"/>
    </row>
    <row r="493" spans="1:17">
      <c r="A493">
        <f t="shared" si="7"/>
        <v>488</v>
      </c>
      <c r="Q493" s="2"/>
    </row>
    <row r="494" spans="1:17">
      <c r="A494">
        <f t="shared" si="7"/>
        <v>489</v>
      </c>
      <c r="Q494" s="2"/>
    </row>
    <row r="495" spans="1:17">
      <c r="A495">
        <f t="shared" si="7"/>
        <v>490</v>
      </c>
      <c r="Q495" s="2"/>
    </row>
    <row r="496" spans="1:17">
      <c r="A496">
        <f t="shared" si="7"/>
        <v>491</v>
      </c>
      <c r="Q496" s="2"/>
    </row>
    <row r="497" spans="1:17">
      <c r="A497">
        <f t="shared" si="7"/>
        <v>492</v>
      </c>
      <c r="Q497" s="2"/>
    </row>
    <row r="498" spans="1:17">
      <c r="A498">
        <f t="shared" si="7"/>
        <v>493</v>
      </c>
      <c r="Q498" s="2"/>
    </row>
    <row r="499" spans="1:17">
      <c r="A499">
        <f t="shared" si="7"/>
        <v>494</v>
      </c>
      <c r="Q499" s="2"/>
    </row>
    <row r="500" spans="1:17">
      <c r="A500">
        <f t="shared" si="7"/>
        <v>495</v>
      </c>
      <c r="Q500" s="2"/>
    </row>
    <row r="501" spans="1:17">
      <c r="A501">
        <f t="shared" si="7"/>
        <v>496</v>
      </c>
      <c r="Q501" s="2"/>
    </row>
    <row r="502" spans="1:17">
      <c r="A502">
        <f t="shared" si="7"/>
        <v>497</v>
      </c>
      <c r="Q502" s="2"/>
    </row>
    <row r="503" spans="1:17">
      <c r="A503">
        <f t="shared" si="7"/>
        <v>498</v>
      </c>
      <c r="Q503" s="2"/>
    </row>
    <row r="504" spans="1:17">
      <c r="A504">
        <f t="shared" ref="A504:A547" si="8">ROW() - 5</f>
        <v>499</v>
      </c>
      <c r="Q504" s="2"/>
    </row>
    <row r="505" spans="1:17">
      <c r="A505">
        <f t="shared" si="8"/>
        <v>500</v>
      </c>
      <c r="Q505" s="2"/>
    </row>
    <row r="506" spans="1:17">
      <c r="A506">
        <f t="shared" si="8"/>
        <v>501</v>
      </c>
      <c r="Q506" s="2"/>
    </row>
    <row r="507" spans="1:17">
      <c r="A507">
        <f t="shared" si="8"/>
        <v>502</v>
      </c>
      <c r="Q507" s="2"/>
    </row>
    <row r="508" spans="1:17">
      <c r="A508">
        <f t="shared" si="8"/>
        <v>503</v>
      </c>
      <c r="Q508" s="2"/>
    </row>
    <row r="509" spans="1:17">
      <c r="A509">
        <f t="shared" si="8"/>
        <v>504</v>
      </c>
      <c r="Q509" s="2"/>
    </row>
    <row r="510" spans="1:17">
      <c r="A510">
        <f t="shared" si="8"/>
        <v>505</v>
      </c>
      <c r="Q510" s="2"/>
    </row>
    <row r="511" spans="1:17">
      <c r="A511">
        <f t="shared" si="8"/>
        <v>506</v>
      </c>
      <c r="Q511" s="2"/>
    </row>
    <row r="512" spans="1:17">
      <c r="A512">
        <f t="shared" si="8"/>
        <v>507</v>
      </c>
      <c r="Q512" s="2"/>
    </row>
    <row r="513" spans="1:17">
      <c r="A513">
        <f t="shared" si="8"/>
        <v>508</v>
      </c>
      <c r="Q513" s="2"/>
    </row>
    <row r="514" spans="1:17">
      <c r="A514">
        <f t="shared" si="8"/>
        <v>509</v>
      </c>
      <c r="Q514" s="2"/>
    </row>
    <row r="515" spans="1:17">
      <c r="A515">
        <f t="shared" si="8"/>
        <v>510</v>
      </c>
      <c r="Q515" s="2"/>
    </row>
    <row r="516" spans="1:17">
      <c r="A516">
        <f t="shared" si="8"/>
        <v>511</v>
      </c>
      <c r="Q516" s="2"/>
    </row>
    <row r="517" spans="1:17">
      <c r="A517">
        <f t="shared" si="8"/>
        <v>512</v>
      </c>
      <c r="Q517" s="2"/>
    </row>
    <row r="518" spans="1:17">
      <c r="A518">
        <f t="shared" si="8"/>
        <v>513</v>
      </c>
      <c r="Q518" s="2"/>
    </row>
    <row r="519" spans="1:17">
      <c r="A519">
        <f t="shared" si="8"/>
        <v>514</v>
      </c>
      <c r="Q519" s="2"/>
    </row>
    <row r="520" spans="1:17">
      <c r="A520">
        <f t="shared" si="8"/>
        <v>515</v>
      </c>
      <c r="Q520" s="2"/>
    </row>
    <row r="521" spans="1:17">
      <c r="A521">
        <f t="shared" si="8"/>
        <v>516</v>
      </c>
      <c r="Q521" s="2"/>
    </row>
    <row r="522" spans="1:17">
      <c r="A522">
        <f t="shared" si="8"/>
        <v>517</v>
      </c>
      <c r="Q522" s="2"/>
    </row>
    <row r="523" spans="1:17">
      <c r="A523">
        <f t="shared" si="8"/>
        <v>518</v>
      </c>
      <c r="Q523" s="2"/>
    </row>
    <row r="524" spans="1:17">
      <c r="A524">
        <f t="shared" si="8"/>
        <v>519</v>
      </c>
      <c r="Q524" s="2"/>
    </row>
    <row r="525" spans="1:17">
      <c r="A525">
        <f t="shared" si="8"/>
        <v>520</v>
      </c>
      <c r="Q525" s="2"/>
    </row>
    <row r="526" spans="1:17">
      <c r="A526">
        <f t="shared" si="8"/>
        <v>521</v>
      </c>
      <c r="Q526" s="2"/>
    </row>
    <row r="527" spans="1:17">
      <c r="A527">
        <f t="shared" si="8"/>
        <v>522</v>
      </c>
      <c r="Q527" s="2"/>
    </row>
    <row r="528" spans="1:17">
      <c r="A528">
        <f t="shared" si="8"/>
        <v>523</v>
      </c>
      <c r="Q528" s="2"/>
    </row>
    <row r="529" spans="1:17">
      <c r="A529">
        <f t="shared" si="8"/>
        <v>524</v>
      </c>
      <c r="Q529" s="2"/>
    </row>
    <row r="530" spans="1:17">
      <c r="A530">
        <f t="shared" si="8"/>
        <v>525</v>
      </c>
      <c r="Q530" s="2"/>
    </row>
    <row r="531" spans="1:17">
      <c r="A531">
        <f t="shared" si="8"/>
        <v>526</v>
      </c>
      <c r="Q531" s="2"/>
    </row>
    <row r="532" spans="1:17">
      <c r="A532">
        <f t="shared" si="8"/>
        <v>527</v>
      </c>
      <c r="Q532" s="2"/>
    </row>
    <row r="533" spans="1:17">
      <c r="A533">
        <f t="shared" si="8"/>
        <v>528</v>
      </c>
      <c r="Q533" s="2"/>
    </row>
    <row r="534" spans="1:17">
      <c r="A534">
        <f t="shared" si="8"/>
        <v>529</v>
      </c>
      <c r="Q534" s="2"/>
    </row>
    <row r="535" spans="1:17">
      <c r="A535">
        <f t="shared" si="8"/>
        <v>530</v>
      </c>
      <c r="Q535" s="2"/>
    </row>
    <row r="536" spans="1:17">
      <c r="A536">
        <f t="shared" si="8"/>
        <v>531</v>
      </c>
      <c r="Q536" s="2"/>
    </row>
    <row r="537" spans="1:17">
      <c r="A537">
        <f t="shared" si="8"/>
        <v>532</v>
      </c>
      <c r="Q537" s="2"/>
    </row>
    <row r="538" spans="1:17">
      <c r="A538">
        <f t="shared" si="8"/>
        <v>533</v>
      </c>
      <c r="Q538" s="2"/>
    </row>
    <row r="539" spans="1:17">
      <c r="A539">
        <f t="shared" si="8"/>
        <v>534</v>
      </c>
      <c r="Q539" s="2"/>
    </row>
    <row r="540" spans="1:17">
      <c r="A540">
        <f t="shared" si="8"/>
        <v>535</v>
      </c>
      <c r="Q540" s="2"/>
    </row>
    <row r="541" spans="1:17">
      <c r="A541">
        <f t="shared" si="8"/>
        <v>536</v>
      </c>
      <c r="Q541" s="2"/>
    </row>
    <row r="542" spans="1:17">
      <c r="A542">
        <f t="shared" si="8"/>
        <v>537</v>
      </c>
      <c r="Q542" s="2"/>
    </row>
    <row r="543" spans="1:17">
      <c r="A543">
        <f t="shared" si="8"/>
        <v>538</v>
      </c>
      <c r="Q543" s="2"/>
    </row>
    <row r="544" spans="1:17">
      <c r="A544">
        <f t="shared" si="8"/>
        <v>539</v>
      </c>
      <c r="Q544" s="2"/>
    </row>
    <row r="545" spans="1:17">
      <c r="A545">
        <f t="shared" si="8"/>
        <v>540</v>
      </c>
      <c r="Q545" s="2"/>
    </row>
    <row r="546" spans="1:17">
      <c r="A546">
        <f t="shared" si="8"/>
        <v>541</v>
      </c>
      <c r="Q546" s="2"/>
    </row>
    <row r="547" spans="1:17">
      <c r="A547">
        <f t="shared" si="8"/>
        <v>542</v>
      </c>
      <c r="Q547" s="2"/>
    </row>
  </sheetData>
  <mergeCells count="1">
    <mergeCell ref="C2:L2"/>
  </mergeCells>
  <dataValidations count="1">
    <dataValidation type="list" allowBlank="1" showInputMessage="1" showErrorMessage="1" sqref="P6:P547" xr:uid="{C3C56949-AC0D-4F3A-B892-FF1B2406E0FE}">
      <formula1>"Common,Uncommon,Rare,Ultra Rare"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38EC-5324-4BAB-BDCE-45431693978E}">
  <dimension ref="A3:P402"/>
  <sheetViews>
    <sheetView workbookViewId="0">
      <pane ySplit="3" topLeftCell="A23" activePane="bottomLeft" state="frozen"/>
      <selection pane="bottomLeft" activeCell="P25" sqref="P25"/>
    </sheetView>
  </sheetViews>
  <sheetFormatPr defaultRowHeight="15"/>
  <cols>
    <col min="1" max="1" width="11.42578125" bestFit="1" customWidth="1"/>
    <col min="2" max="2" width="14.5703125" style="2" bestFit="1" customWidth="1"/>
    <col min="3" max="3" width="12" bestFit="1" customWidth="1"/>
    <col min="4" max="4" width="15" bestFit="1" customWidth="1"/>
    <col min="5" max="5" width="17.85546875" bestFit="1" customWidth="1"/>
    <col min="6" max="6" width="14.5703125" bestFit="1" customWidth="1"/>
    <col min="7" max="7" width="9" bestFit="1" customWidth="1"/>
    <col min="9" max="9" width="8.85546875" bestFit="1" customWidth="1"/>
    <col min="10" max="10" width="18.42578125" bestFit="1" customWidth="1"/>
    <col min="11" max="11" width="11.85546875" bestFit="1" customWidth="1"/>
    <col min="12" max="12" width="14.28515625" bestFit="1" customWidth="1"/>
    <col min="13" max="13" width="13.28515625" bestFit="1" customWidth="1"/>
    <col min="14" max="14" width="20.85546875" style="55" customWidth="1"/>
    <col min="15" max="15" width="28.85546875" style="5" customWidth="1"/>
  </cols>
  <sheetData>
    <row r="3" spans="1:16">
      <c r="A3" t="s">
        <v>48</v>
      </c>
      <c r="B3" s="2" t="s">
        <v>50</v>
      </c>
      <c r="C3" t="s">
        <v>2</v>
      </c>
      <c r="D3" t="s">
        <v>724</v>
      </c>
      <c r="E3" t="s">
        <v>725</v>
      </c>
      <c r="F3" t="s">
        <v>726</v>
      </c>
      <c r="G3" t="s">
        <v>727</v>
      </c>
      <c r="H3" t="s">
        <v>728</v>
      </c>
      <c r="I3" t="s">
        <v>729</v>
      </c>
      <c r="J3" t="s">
        <v>730</v>
      </c>
      <c r="K3" t="s">
        <v>731</v>
      </c>
      <c r="L3" t="s">
        <v>732</v>
      </c>
      <c r="M3" t="s">
        <v>55</v>
      </c>
      <c r="N3" t="s">
        <v>56</v>
      </c>
      <c r="O3" t="s">
        <v>57</v>
      </c>
      <c r="P3" t="s">
        <v>58</v>
      </c>
    </row>
    <row r="4" spans="1:16" ht="91.5">
      <c r="A4">
        <f>ROW() - 3</f>
        <v>1</v>
      </c>
      <c r="B4" s="2" t="s">
        <v>733</v>
      </c>
      <c r="C4" t="s">
        <v>5</v>
      </c>
      <c r="D4">
        <v>1</v>
      </c>
      <c r="E4">
        <v>3</v>
      </c>
      <c r="F4">
        <v>11</v>
      </c>
      <c r="G4">
        <v>2000</v>
      </c>
      <c r="H4">
        <v>2000</v>
      </c>
      <c r="I4">
        <v>2000</v>
      </c>
      <c r="J4">
        <v>100</v>
      </c>
      <c r="K4">
        <v>10</v>
      </c>
      <c r="L4">
        <v>5</v>
      </c>
      <c r="M4" t="s">
        <v>121</v>
      </c>
      <c r="N4" s="55" t="s">
        <v>734</v>
      </c>
      <c r="O4" s="5" t="s">
        <v>735</v>
      </c>
    </row>
    <row r="5" spans="1:16" ht="65.25" customHeight="1">
      <c r="A5">
        <f t="shared" ref="A5:A68" si="0">ROW() - 3</f>
        <v>2</v>
      </c>
      <c r="B5" s="2" t="s">
        <v>736</v>
      </c>
      <c r="C5" t="s">
        <v>5</v>
      </c>
      <c r="D5">
        <v>1</v>
      </c>
      <c r="E5">
        <v>3</v>
      </c>
      <c r="F5">
        <v>11</v>
      </c>
      <c r="G5">
        <v>2000</v>
      </c>
      <c r="H5">
        <v>2000</v>
      </c>
      <c r="I5">
        <v>2000</v>
      </c>
      <c r="J5">
        <v>100</v>
      </c>
      <c r="K5">
        <v>10</v>
      </c>
      <c r="L5">
        <v>5</v>
      </c>
      <c r="M5" t="s">
        <v>121</v>
      </c>
      <c r="N5" s="55" t="s">
        <v>737</v>
      </c>
      <c r="O5" s="5" t="s">
        <v>738</v>
      </c>
    </row>
    <row r="6" spans="1:16" ht="106.5">
      <c r="A6">
        <f t="shared" si="0"/>
        <v>3</v>
      </c>
      <c r="B6" s="2" t="s">
        <v>739</v>
      </c>
      <c r="C6" t="s">
        <v>7</v>
      </c>
      <c r="D6">
        <v>1</v>
      </c>
      <c r="E6">
        <v>2</v>
      </c>
      <c r="F6">
        <v>8</v>
      </c>
      <c r="G6">
        <v>1500</v>
      </c>
      <c r="H6">
        <v>1500</v>
      </c>
      <c r="I6">
        <v>1500</v>
      </c>
      <c r="J6">
        <v>100</v>
      </c>
      <c r="K6">
        <v>7</v>
      </c>
      <c r="L6">
        <v>4</v>
      </c>
      <c r="M6" t="s">
        <v>121</v>
      </c>
      <c r="N6" s="55" t="s">
        <v>740</v>
      </c>
      <c r="O6" s="5" t="s">
        <v>741</v>
      </c>
    </row>
    <row r="7" spans="1:16" ht="106.5">
      <c r="A7">
        <f t="shared" si="0"/>
        <v>4</v>
      </c>
      <c r="B7" s="2" t="s">
        <v>742</v>
      </c>
      <c r="C7" t="s">
        <v>7</v>
      </c>
      <c r="D7">
        <v>1</v>
      </c>
      <c r="E7">
        <v>2</v>
      </c>
      <c r="F7">
        <v>8</v>
      </c>
      <c r="G7">
        <v>1500</v>
      </c>
      <c r="H7">
        <v>1500</v>
      </c>
      <c r="I7">
        <v>1500</v>
      </c>
      <c r="J7">
        <v>100</v>
      </c>
      <c r="K7">
        <v>7</v>
      </c>
      <c r="L7">
        <v>4</v>
      </c>
      <c r="M7" t="s">
        <v>121</v>
      </c>
      <c r="N7" s="55" t="s">
        <v>743</v>
      </c>
      <c r="O7" s="5" t="s">
        <v>744</v>
      </c>
    </row>
    <row r="8" spans="1:16" ht="76.5">
      <c r="A8">
        <f t="shared" si="0"/>
        <v>5</v>
      </c>
      <c r="B8" s="2" t="s">
        <v>745</v>
      </c>
      <c r="C8" t="s">
        <v>9</v>
      </c>
      <c r="D8">
        <v>1</v>
      </c>
      <c r="E8">
        <v>1</v>
      </c>
      <c r="F8">
        <v>5</v>
      </c>
      <c r="G8">
        <v>1000</v>
      </c>
      <c r="H8">
        <v>1000</v>
      </c>
      <c r="I8">
        <v>1000</v>
      </c>
      <c r="J8">
        <v>100</v>
      </c>
      <c r="K8">
        <v>5</v>
      </c>
      <c r="L8">
        <v>3</v>
      </c>
      <c r="M8" t="s">
        <v>121</v>
      </c>
      <c r="N8" s="55" t="s">
        <v>746</v>
      </c>
      <c r="O8" s="5" t="s">
        <v>747</v>
      </c>
    </row>
    <row r="9" spans="1:16" ht="91.5">
      <c r="A9">
        <f t="shared" si="0"/>
        <v>6</v>
      </c>
      <c r="B9" s="2" t="s">
        <v>748</v>
      </c>
      <c r="C9" t="s">
        <v>5</v>
      </c>
      <c r="D9">
        <v>1</v>
      </c>
      <c r="E9">
        <v>3</v>
      </c>
      <c r="F9">
        <v>11</v>
      </c>
      <c r="G9">
        <v>2000</v>
      </c>
      <c r="H9">
        <v>2000</v>
      </c>
      <c r="I9">
        <v>2000</v>
      </c>
      <c r="J9">
        <v>100</v>
      </c>
      <c r="K9">
        <v>10</v>
      </c>
      <c r="L9">
        <v>5</v>
      </c>
      <c r="M9" t="s">
        <v>121</v>
      </c>
      <c r="N9" s="55" t="s">
        <v>749</v>
      </c>
      <c r="O9" s="5" t="s">
        <v>750</v>
      </c>
    </row>
    <row r="10" spans="1:16" ht="91.5">
      <c r="A10">
        <f t="shared" si="0"/>
        <v>7</v>
      </c>
      <c r="B10" s="2" t="s">
        <v>751</v>
      </c>
      <c r="C10" t="s">
        <v>11</v>
      </c>
      <c r="D10">
        <v>0</v>
      </c>
      <c r="E10">
        <v>0</v>
      </c>
      <c r="F10">
        <v>1</v>
      </c>
      <c r="G10">
        <v>100</v>
      </c>
      <c r="H10">
        <v>100</v>
      </c>
      <c r="I10">
        <v>100</v>
      </c>
      <c r="J10">
        <v>100</v>
      </c>
      <c r="K10">
        <v>1</v>
      </c>
      <c r="L10">
        <v>1</v>
      </c>
      <c r="M10" t="s">
        <v>61</v>
      </c>
      <c r="N10" s="55" t="s">
        <v>752</v>
      </c>
      <c r="O10" s="5" t="s">
        <v>753</v>
      </c>
    </row>
    <row r="11" spans="1:16" ht="121.5">
      <c r="A11">
        <f t="shared" si="0"/>
        <v>8</v>
      </c>
      <c r="B11" s="2" t="s">
        <v>754</v>
      </c>
      <c r="C11" t="s">
        <v>13</v>
      </c>
      <c r="D11">
        <v>0</v>
      </c>
      <c r="E11">
        <v>1</v>
      </c>
      <c r="F11">
        <v>3</v>
      </c>
      <c r="G11">
        <v>500</v>
      </c>
      <c r="H11">
        <v>500</v>
      </c>
      <c r="I11">
        <v>500</v>
      </c>
      <c r="J11">
        <v>100</v>
      </c>
      <c r="K11">
        <v>3</v>
      </c>
      <c r="L11">
        <v>2</v>
      </c>
      <c r="M11" t="s">
        <v>68</v>
      </c>
      <c r="N11" s="55" t="s">
        <v>755</v>
      </c>
      <c r="O11" s="5" t="s">
        <v>756</v>
      </c>
    </row>
    <row r="12" spans="1:16" ht="106.5">
      <c r="A12">
        <f t="shared" si="0"/>
        <v>9</v>
      </c>
      <c r="B12" s="2" t="s">
        <v>757</v>
      </c>
      <c r="C12" t="s">
        <v>11</v>
      </c>
      <c r="D12">
        <v>0</v>
      </c>
      <c r="E12">
        <v>0</v>
      </c>
      <c r="F12">
        <v>1</v>
      </c>
      <c r="G12">
        <v>100</v>
      </c>
      <c r="H12">
        <v>100</v>
      </c>
      <c r="I12">
        <v>100</v>
      </c>
      <c r="J12">
        <v>100</v>
      </c>
      <c r="K12">
        <v>1</v>
      </c>
      <c r="L12">
        <v>1</v>
      </c>
      <c r="M12" t="s">
        <v>61</v>
      </c>
      <c r="N12" s="55" t="s">
        <v>758</v>
      </c>
      <c r="O12" s="5" t="s">
        <v>759</v>
      </c>
    </row>
    <row r="13" spans="1:16" ht="198">
      <c r="A13">
        <f t="shared" si="0"/>
        <v>10</v>
      </c>
      <c r="B13" s="2" t="s">
        <v>760</v>
      </c>
      <c r="C13" t="s">
        <v>7</v>
      </c>
      <c r="D13">
        <v>1</v>
      </c>
      <c r="E13">
        <v>2</v>
      </c>
      <c r="F13">
        <v>8</v>
      </c>
      <c r="G13">
        <v>1500</v>
      </c>
      <c r="H13">
        <v>1500</v>
      </c>
      <c r="I13">
        <v>1500</v>
      </c>
      <c r="J13">
        <v>100</v>
      </c>
      <c r="K13">
        <v>7</v>
      </c>
      <c r="L13">
        <v>4</v>
      </c>
      <c r="M13" t="s">
        <v>121</v>
      </c>
      <c r="N13" s="55" t="s">
        <v>761</v>
      </c>
      <c r="O13" s="5" t="s">
        <v>762</v>
      </c>
    </row>
    <row r="14" spans="1:16" ht="76.5">
      <c r="A14">
        <f t="shared" si="0"/>
        <v>11</v>
      </c>
      <c r="B14" s="2" t="s">
        <v>763</v>
      </c>
      <c r="C14" t="s">
        <v>5</v>
      </c>
      <c r="D14">
        <v>1</v>
      </c>
      <c r="E14">
        <v>3</v>
      </c>
      <c r="F14">
        <v>11</v>
      </c>
      <c r="G14">
        <v>2000</v>
      </c>
      <c r="H14">
        <v>2000</v>
      </c>
      <c r="I14">
        <v>2000</v>
      </c>
      <c r="J14">
        <v>100</v>
      </c>
      <c r="K14">
        <v>10</v>
      </c>
      <c r="L14">
        <v>5</v>
      </c>
      <c r="M14" t="s">
        <v>121</v>
      </c>
      <c r="N14" s="55" t="s">
        <v>764</v>
      </c>
      <c r="O14" s="5" t="s">
        <v>765</v>
      </c>
    </row>
    <row r="15" spans="1:16" ht="244.5">
      <c r="A15">
        <f t="shared" si="0"/>
        <v>12</v>
      </c>
      <c r="B15" s="2" t="s">
        <v>766</v>
      </c>
      <c r="C15" t="s">
        <v>5</v>
      </c>
      <c r="D15">
        <v>1</v>
      </c>
      <c r="E15">
        <v>3</v>
      </c>
      <c r="F15">
        <v>11</v>
      </c>
      <c r="G15">
        <v>2000</v>
      </c>
      <c r="H15">
        <v>2000</v>
      </c>
      <c r="I15">
        <v>2000</v>
      </c>
      <c r="J15">
        <v>100</v>
      </c>
      <c r="K15">
        <v>10</v>
      </c>
      <c r="L15">
        <v>5</v>
      </c>
      <c r="M15" t="s">
        <v>121</v>
      </c>
      <c r="N15" s="55" t="s">
        <v>767</v>
      </c>
      <c r="O15" s="5" t="s">
        <v>768</v>
      </c>
    </row>
    <row r="16" spans="1:16" ht="91.5">
      <c r="A16">
        <f t="shared" si="0"/>
        <v>13</v>
      </c>
      <c r="B16" s="2" t="s">
        <v>769</v>
      </c>
      <c r="C16" t="s">
        <v>9</v>
      </c>
      <c r="D16">
        <v>1</v>
      </c>
      <c r="E16">
        <v>1</v>
      </c>
      <c r="F16">
        <v>5</v>
      </c>
      <c r="G16">
        <v>1000</v>
      </c>
      <c r="H16">
        <v>1000</v>
      </c>
      <c r="I16">
        <v>1000</v>
      </c>
      <c r="J16">
        <v>100</v>
      </c>
      <c r="K16">
        <v>5</v>
      </c>
      <c r="L16">
        <v>3</v>
      </c>
      <c r="M16" t="s">
        <v>121</v>
      </c>
      <c r="N16" s="55" t="s">
        <v>770</v>
      </c>
      <c r="O16" s="5" t="s">
        <v>771</v>
      </c>
    </row>
    <row r="17" spans="1:15" ht="106.5">
      <c r="A17">
        <f t="shared" si="0"/>
        <v>14</v>
      </c>
      <c r="B17" s="2" t="s">
        <v>772</v>
      </c>
      <c r="C17" t="s">
        <v>9</v>
      </c>
      <c r="D17">
        <v>1</v>
      </c>
      <c r="E17">
        <v>1</v>
      </c>
      <c r="F17">
        <v>5</v>
      </c>
      <c r="G17">
        <v>1000</v>
      </c>
      <c r="H17">
        <v>1000</v>
      </c>
      <c r="I17">
        <v>1000</v>
      </c>
      <c r="J17">
        <v>100</v>
      </c>
      <c r="K17">
        <v>5</v>
      </c>
      <c r="L17">
        <v>3</v>
      </c>
      <c r="M17" t="s">
        <v>121</v>
      </c>
      <c r="N17" s="55" t="s">
        <v>773</v>
      </c>
      <c r="O17" s="5" t="s">
        <v>774</v>
      </c>
    </row>
    <row r="18" spans="1:15" ht="152.25">
      <c r="A18">
        <f t="shared" si="0"/>
        <v>15</v>
      </c>
      <c r="B18" s="2" t="s">
        <v>775</v>
      </c>
      <c r="C18" t="s">
        <v>13</v>
      </c>
      <c r="D18">
        <v>0</v>
      </c>
      <c r="E18">
        <v>1</v>
      </c>
      <c r="F18">
        <v>3</v>
      </c>
      <c r="G18">
        <v>500</v>
      </c>
      <c r="H18">
        <v>500</v>
      </c>
      <c r="I18">
        <v>500</v>
      </c>
      <c r="J18">
        <v>100</v>
      </c>
      <c r="K18">
        <v>3</v>
      </c>
      <c r="L18">
        <v>2</v>
      </c>
      <c r="M18" t="s">
        <v>68</v>
      </c>
      <c r="N18" s="55" t="s">
        <v>776</v>
      </c>
      <c r="O18" s="5" t="s">
        <v>777</v>
      </c>
    </row>
    <row r="19" spans="1:15" ht="91.5">
      <c r="A19">
        <f t="shared" si="0"/>
        <v>16</v>
      </c>
      <c r="B19" s="2" t="s">
        <v>778</v>
      </c>
      <c r="C19" t="s">
        <v>13</v>
      </c>
      <c r="D19">
        <v>0</v>
      </c>
      <c r="E19">
        <v>1</v>
      </c>
      <c r="F19">
        <v>3</v>
      </c>
      <c r="G19">
        <v>500</v>
      </c>
      <c r="H19">
        <v>500</v>
      </c>
      <c r="I19">
        <v>500</v>
      </c>
      <c r="J19">
        <v>100</v>
      </c>
      <c r="K19">
        <v>3</v>
      </c>
      <c r="L19">
        <v>2</v>
      </c>
      <c r="M19" t="s">
        <v>68</v>
      </c>
      <c r="N19" s="55" t="s">
        <v>779</v>
      </c>
      <c r="O19" s="5" t="s">
        <v>780</v>
      </c>
    </row>
    <row r="20" spans="1:15" ht="213">
      <c r="A20">
        <f t="shared" si="0"/>
        <v>17</v>
      </c>
      <c r="B20" s="2" t="s">
        <v>781</v>
      </c>
      <c r="C20" t="s">
        <v>13</v>
      </c>
      <c r="D20">
        <v>0</v>
      </c>
      <c r="E20">
        <v>1</v>
      </c>
      <c r="F20">
        <v>3</v>
      </c>
      <c r="G20">
        <v>500</v>
      </c>
      <c r="H20">
        <v>500</v>
      </c>
      <c r="I20">
        <v>500</v>
      </c>
      <c r="J20">
        <v>100</v>
      </c>
      <c r="K20">
        <v>3</v>
      </c>
      <c r="L20">
        <v>2</v>
      </c>
      <c r="M20" t="s">
        <v>68</v>
      </c>
      <c r="N20" s="55" t="s">
        <v>782</v>
      </c>
      <c r="O20" s="5" t="s">
        <v>783</v>
      </c>
    </row>
    <row r="21" spans="1:15" ht="106.5">
      <c r="A21">
        <f t="shared" si="0"/>
        <v>18</v>
      </c>
      <c r="B21" s="2" t="s">
        <v>784</v>
      </c>
      <c r="C21" t="s">
        <v>11</v>
      </c>
      <c r="D21">
        <v>0</v>
      </c>
      <c r="E21">
        <v>0</v>
      </c>
      <c r="F21">
        <v>1</v>
      </c>
      <c r="G21">
        <v>100</v>
      </c>
      <c r="H21">
        <v>100</v>
      </c>
      <c r="I21">
        <v>100</v>
      </c>
      <c r="J21">
        <v>100</v>
      </c>
      <c r="K21">
        <v>1</v>
      </c>
      <c r="L21">
        <v>1</v>
      </c>
      <c r="M21" t="s">
        <v>61</v>
      </c>
      <c r="N21" s="55" t="s">
        <v>785</v>
      </c>
      <c r="O21" s="5" t="s">
        <v>786</v>
      </c>
    </row>
    <row r="22" spans="1:15" ht="76.5">
      <c r="A22">
        <f t="shared" si="0"/>
        <v>19</v>
      </c>
      <c r="B22" s="2" t="s">
        <v>787</v>
      </c>
      <c r="C22" t="s">
        <v>11</v>
      </c>
      <c r="D22">
        <v>0</v>
      </c>
      <c r="E22">
        <v>0</v>
      </c>
      <c r="F22">
        <v>1</v>
      </c>
      <c r="G22">
        <v>100</v>
      </c>
      <c r="H22">
        <v>100</v>
      </c>
      <c r="I22">
        <v>100</v>
      </c>
      <c r="J22">
        <v>100</v>
      </c>
      <c r="K22">
        <v>1</v>
      </c>
      <c r="L22">
        <v>1</v>
      </c>
      <c r="M22" t="s">
        <v>61</v>
      </c>
      <c r="N22" s="55" t="s">
        <v>788</v>
      </c>
      <c r="O22" s="5" t="s">
        <v>789</v>
      </c>
    </row>
    <row r="23" spans="1:15" ht="91.5">
      <c r="A23">
        <f t="shared" si="0"/>
        <v>20</v>
      </c>
      <c r="B23" s="2" t="s">
        <v>790</v>
      </c>
      <c r="C23" t="s">
        <v>11</v>
      </c>
      <c r="D23">
        <v>0</v>
      </c>
      <c r="E23">
        <v>0</v>
      </c>
      <c r="F23">
        <v>1</v>
      </c>
      <c r="G23">
        <v>100</v>
      </c>
      <c r="H23">
        <v>100</v>
      </c>
      <c r="I23">
        <v>100</v>
      </c>
      <c r="J23">
        <v>100</v>
      </c>
      <c r="K23">
        <v>1</v>
      </c>
      <c r="L23">
        <v>1</v>
      </c>
      <c r="M23" t="s">
        <v>61</v>
      </c>
      <c r="N23" s="55" t="s">
        <v>791</v>
      </c>
      <c r="O23" s="5" t="s">
        <v>792</v>
      </c>
    </row>
    <row r="24" spans="1:15" ht="76.5">
      <c r="A24">
        <f t="shared" si="0"/>
        <v>21</v>
      </c>
      <c r="B24" s="2" t="s">
        <v>793</v>
      </c>
      <c r="C24" t="s">
        <v>13</v>
      </c>
      <c r="D24">
        <v>0</v>
      </c>
      <c r="E24">
        <v>1</v>
      </c>
      <c r="F24">
        <v>3</v>
      </c>
      <c r="G24">
        <v>500</v>
      </c>
      <c r="H24">
        <v>500</v>
      </c>
      <c r="I24">
        <v>500</v>
      </c>
      <c r="J24">
        <v>100</v>
      </c>
      <c r="K24">
        <v>3</v>
      </c>
      <c r="L24">
        <v>2</v>
      </c>
      <c r="M24" t="s">
        <v>68</v>
      </c>
      <c r="N24" s="55" t="s">
        <v>794</v>
      </c>
      <c r="O24" s="5" t="s">
        <v>795</v>
      </c>
    </row>
    <row r="25" spans="1:15" ht="137.25">
      <c r="A25">
        <f t="shared" si="0"/>
        <v>22</v>
      </c>
      <c r="B25" s="2" t="s">
        <v>796</v>
      </c>
      <c r="C25" t="s">
        <v>13</v>
      </c>
      <c r="D25">
        <v>0</v>
      </c>
      <c r="E25">
        <v>1</v>
      </c>
      <c r="F25">
        <v>3</v>
      </c>
      <c r="G25">
        <v>500</v>
      </c>
      <c r="H25">
        <v>500</v>
      </c>
      <c r="I25">
        <v>500</v>
      </c>
      <c r="J25">
        <v>100</v>
      </c>
      <c r="K25">
        <v>3</v>
      </c>
      <c r="L25">
        <v>2</v>
      </c>
      <c r="M25" t="s">
        <v>68</v>
      </c>
      <c r="N25" s="55" t="s">
        <v>797</v>
      </c>
      <c r="O25" s="5" t="s">
        <v>798</v>
      </c>
    </row>
    <row r="26" spans="1:15">
      <c r="A26">
        <f t="shared" si="0"/>
        <v>23</v>
      </c>
    </row>
    <row r="27" spans="1:15">
      <c r="A27">
        <f t="shared" si="0"/>
        <v>24</v>
      </c>
    </row>
    <row r="28" spans="1:15">
      <c r="A28">
        <f t="shared" si="0"/>
        <v>25</v>
      </c>
    </row>
    <row r="29" spans="1:15">
      <c r="A29">
        <f t="shared" si="0"/>
        <v>26</v>
      </c>
    </row>
    <row r="30" spans="1:15">
      <c r="A30">
        <f t="shared" si="0"/>
        <v>27</v>
      </c>
    </row>
    <row r="31" spans="1:15">
      <c r="A31">
        <f t="shared" si="0"/>
        <v>28</v>
      </c>
    </row>
    <row r="32" spans="1:15">
      <c r="A32">
        <f t="shared" si="0"/>
        <v>29</v>
      </c>
    </row>
    <row r="33" spans="1:1">
      <c r="A33">
        <f t="shared" si="0"/>
        <v>30</v>
      </c>
    </row>
    <row r="34" spans="1:1">
      <c r="A34">
        <f t="shared" si="0"/>
        <v>31</v>
      </c>
    </row>
    <row r="35" spans="1:1">
      <c r="A35">
        <f t="shared" si="0"/>
        <v>32</v>
      </c>
    </row>
    <row r="36" spans="1:1">
      <c r="A36">
        <f t="shared" si="0"/>
        <v>33</v>
      </c>
    </row>
    <row r="37" spans="1:1">
      <c r="A37">
        <f t="shared" si="0"/>
        <v>34</v>
      </c>
    </row>
    <row r="38" spans="1:1">
      <c r="A38">
        <f t="shared" si="0"/>
        <v>35</v>
      </c>
    </row>
    <row r="39" spans="1:1">
      <c r="A39">
        <f t="shared" si="0"/>
        <v>36</v>
      </c>
    </row>
    <row r="40" spans="1:1">
      <c r="A40">
        <f t="shared" si="0"/>
        <v>37</v>
      </c>
    </row>
    <row r="41" spans="1:1">
      <c r="A41">
        <f t="shared" si="0"/>
        <v>38</v>
      </c>
    </row>
    <row r="42" spans="1:1">
      <c r="A42">
        <f t="shared" si="0"/>
        <v>39</v>
      </c>
    </row>
    <row r="43" spans="1:1">
      <c r="A43">
        <f t="shared" si="0"/>
        <v>40</v>
      </c>
    </row>
    <row r="44" spans="1:1">
      <c r="A44">
        <f t="shared" si="0"/>
        <v>41</v>
      </c>
    </row>
    <row r="45" spans="1:1">
      <c r="A45">
        <f t="shared" si="0"/>
        <v>42</v>
      </c>
    </row>
    <row r="46" spans="1:1">
      <c r="A46">
        <f t="shared" si="0"/>
        <v>43</v>
      </c>
    </row>
    <row r="47" spans="1:1">
      <c r="A47">
        <f t="shared" si="0"/>
        <v>44</v>
      </c>
    </row>
    <row r="48" spans="1:1">
      <c r="A48">
        <f t="shared" si="0"/>
        <v>45</v>
      </c>
    </row>
    <row r="49" spans="1:1">
      <c r="A49">
        <f t="shared" si="0"/>
        <v>46</v>
      </c>
    </row>
    <row r="50" spans="1:1">
      <c r="A50">
        <f t="shared" si="0"/>
        <v>47</v>
      </c>
    </row>
    <row r="51" spans="1:1">
      <c r="A51">
        <f t="shared" si="0"/>
        <v>48</v>
      </c>
    </row>
    <row r="52" spans="1:1">
      <c r="A52">
        <f t="shared" si="0"/>
        <v>49</v>
      </c>
    </row>
    <row r="53" spans="1:1">
      <c r="A53">
        <f t="shared" si="0"/>
        <v>50</v>
      </c>
    </row>
    <row r="54" spans="1:1">
      <c r="A54">
        <f t="shared" si="0"/>
        <v>51</v>
      </c>
    </row>
    <row r="55" spans="1:1">
      <c r="A55">
        <f t="shared" si="0"/>
        <v>52</v>
      </c>
    </row>
    <row r="56" spans="1:1">
      <c r="A56">
        <f t="shared" si="0"/>
        <v>53</v>
      </c>
    </row>
    <row r="57" spans="1:1">
      <c r="A57">
        <f t="shared" si="0"/>
        <v>54</v>
      </c>
    </row>
    <row r="58" spans="1:1">
      <c r="A58">
        <f t="shared" si="0"/>
        <v>55</v>
      </c>
    </row>
    <row r="59" spans="1:1">
      <c r="A59">
        <f t="shared" si="0"/>
        <v>56</v>
      </c>
    </row>
    <row r="60" spans="1:1">
      <c r="A60">
        <f t="shared" si="0"/>
        <v>57</v>
      </c>
    </row>
    <row r="61" spans="1:1">
      <c r="A61">
        <f t="shared" si="0"/>
        <v>58</v>
      </c>
    </row>
    <row r="62" spans="1:1">
      <c r="A62">
        <f t="shared" si="0"/>
        <v>59</v>
      </c>
    </row>
    <row r="63" spans="1:1">
      <c r="A63">
        <f t="shared" si="0"/>
        <v>60</v>
      </c>
    </row>
    <row r="64" spans="1:1">
      <c r="A64">
        <f t="shared" si="0"/>
        <v>61</v>
      </c>
    </row>
    <row r="65" spans="1:1">
      <c r="A65">
        <f t="shared" si="0"/>
        <v>62</v>
      </c>
    </row>
    <row r="66" spans="1:1">
      <c r="A66">
        <f t="shared" si="0"/>
        <v>63</v>
      </c>
    </row>
    <row r="67" spans="1:1">
      <c r="A67">
        <f t="shared" si="0"/>
        <v>64</v>
      </c>
    </row>
    <row r="68" spans="1:1">
      <c r="A68">
        <f t="shared" si="0"/>
        <v>65</v>
      </c>
    </row>
    <row r="69" spans="1:1">
      <c r="A69">
        <f t="shared" ref="A69:A132" si="1">ROW() - 3</f>
        <v>66</v>
      </c>
    </row>
    <row r="70" spans="1:1">
      <c r="A70">
        <f t="shared" si="1"/>
        <v>67</v>
      </c>
    </row>
    <row r="71" spans="1:1">
      <c r="A71">
        <f t="shared" si="1"/>
        <v>68</v>
      </c>
    </row>
    <row r="72" spans="1:1">
      <c r="A72">
        <f t="shared" si="1"/>
        <v>69</v>
      </c>
    </row>
    <row r="73" spans="1:1">
      <c r="A73">
        <f t="shared" si="1"/>
        <v>70</v>
      </c>
    </row>
    <row r="74" spans="1:1">
      <c r="A74">
        <f t="shared" si="1"/>
        <v>71</v>
      </c>
    </row>
    <row r="75" spans="1:1">
      <c r="A75">
        <f t="shared" si="1"/>
        <v>72</v>
      </c>
    </row>
    <row r="76" spans="1:1">
      <c r="A76">
        <f t="shared" si="1"/>
        <v>73</v>
      </c>
    </row>
    <row r="77" spans="1:1">
      <c r="A77">
        <f t="shared" si="1"/>
        <v>74</v>
      </c>
    </row>
    <row r="78" spans="1:1">
      <c r="A78">
        <f t="shared" si="1"/>
        <v>75</v>
      </c>
    </row>
    <row r="79" spans="1:1">
      <c r="A79">
        <f t="shared" si="1"/>
        <v>76</v>
      </c>
    </row>
    <row r="80" spans="1:1">
      <c r="A80">
        <f t="shared" si="1"/>
        <v>77</v>
      </c>
    </row>
    <row r="81" spans="1:1">
      <c r="A81">
        <f t="shared" si="1"/>
        <v>78</v>
      </c>
    </row>
    <row r="82" spans="1:1">
      <c r="A82">
        <f t="shared" si="1"/>
        <v>79</v>
      </c>
    </row>
    <row r="83" spans="1:1">
      <c r="A83">
        <f t="shared" si="1"/>
        <v>80</v>
      </c>
    </row>
    <row r="84" spans="1:1">
      <c r="A84">
        <f t="shared" si="1"/>
        <v>81</v>
      </c>
    </row>
    <row r="85" spans="1:1">
      <c r="A85">
        <f t="shared" si="1"/>
        <v>82</v>
      </c>
    </row>
    <row r="86" spans="1:1">
      <c r="A86">
        <f t="shared" si="1"/>
        <v>83</v>
      </c>
    </row>
    <row r="87" spans="1:1">
      <c r="A87">
        <f t="shared" si="1"/>
        <v>84</v>
      </c>
    </row>
    <row r="88" spans="1:1">
      <c r="A88">
        <f t="shared" si="1"/>
        <v>85</v>
      </c>
    </row>
    <row r="89" spans="1:1">
      <c r="A89">
        <f t="shared" si="1"/>
        <v>86</v>
      </c>
    </row>
    <row r="90" spans="1:1">
      <c r="A90">
        <f t="shared" si="1"/>
        <v>87</v>
      </c>
    </row>
    <row r="91" spans="1:1">
      <c r="A91">
        <f t="shared" si="1"/>
        <v>88</v>
      </c>
    </row>
    <row r="92" spans="1:1">
      <c r="A92">
        <f t="shared" si="1"/>
        <v>89</v>
      </c>
    </row>
    <row r="93" spans="1:1">
      <c r="A93">
        <f t="shared" si="1"/>
        <v>90</v>
      </c>
    </row>
    <row r="94" spans="1:1">
      <c r="A94">
        <f t="shared" si="1"/>
        <v>91</v>
      </c>
    </row>
    <row r="95" spans="1:1">
      <c r="A95">
        <f t="shared" si="1"/>
        <v>92</v>
      </c>
    </row>
    <row r="96" spans="1:1">
      <c r="A96">
        <f t="shared" si="1"/>
        <v>93</v>
      </c>
    </row>
    <row r="97" spans="1:1">
      <c r="A97">
        <f t="shared" si="1"/>
        <v>94</v>
      </c>
    </row>
    <row r="98" spans="1:1">
      <c r="A98">
        <f t="shared" si="1"/>
        <v>95</v>
      </c>
    </row>
    <row r="99" spans="1:1">
      <c r="A99">
        <f t="shared" si="1"/>
        <v>96</v>
      </c>
    </row>
    <row r="100" spans="1:1">
      <c r="A100">
        <f t="shared" si="1"/>
        <v>97</v>
      </c>
    </row>
    <row r="101" spans="1:1">
      <c r="A101">
        <f t="shared" si="1"/>
        <v>98</v>
      </c>
    </row>
    <row r="102" spans="1:1">
      <c r="A102">
        <f t="shared" si="1"/>
        <v>99</v>
      </c>
    </row>
    <row r="103" spans="1:1">
      <c r="A103">
        <f t="shared" si="1"/>
        <v>100</v>
      </c>
    </row>
    <row r="104" spans="1:1">
      <c r="A104">
        <f t="shared" si="1"/>
        <v>101</v>
      </c>
    </row>
    <row r="105" spans="1:1">
      <c r="A105">
        <f t="shared" si="1"/>
        <v>102</v>
      </c>
    </row>
    <row r="106" spans="1:1">
      <c r="A106">
        <f t="shared" si="1"/>
        <v>103</v>
      </c>
    </row>
    <row r="107" spans="1:1">
      <c r="A107">
        <f t="shared" si="1"/>
        <v>104</v>
      </c>
    </row>
    <row r="108" spans="1:1">
      <c r="A108">
        <f t="shared" si="1"/>
        <v>105</v>
      </c>
    </row>
    <row r="109" spans="1:1">
      <c r="A109">
        <f t="shared" si="1"/>
        <v>106</v>
      </c>
    </row>
    <row r="110" spans="1:1">
      <c r="A110">
        <f t="shared" si="1"/>
        <v>107</v>
      </c>
    </row>
    <row r="111" spans="1:1">
      <c r="A111">
        <f t="shared" si="1"/>
        <v>108</v>
      </c>
    </row>
    <row r="112" spans="1:1">
      <c r="A112">
        <f t="shared" si="1"/>
        <v>109</v>
      </c>
    </row>
    <row r="113" spans="1:1">
      <c r="A113">
        <f t="shared" si="1"/>
        <v>110</v>
      </c>
    </row>
    <row r="114" spans="1:1">
      <c r="A114">
        <f t="shared" si="1"/>
        <v>111</v>
      </c>
    </row>
    <row r="115" spans="1:1">
      <c r="A115">
        <f t="shared" si="1"/>
        <v>112</v>
      </c>
    </row>
    <row r="116" spans="1:1">
      <c r="A116">
        <f t="shared" si="1"/>
        <v>113</v>
      </c>
    </row>
    <row r="117" spans="1:1">
      <c r="A117">
        <f t="shared" si="1"/>
        <v>114</v>
      </c>
    </row>
    <row r="118" spans="1:1">
      <c r="A118">
        <f t="shared" si="1"/>
        <v>115</v>
      </c>
    </row>
    <row r="119" spans="1:1">
      <c r="A119">
        <f t="shared" si="1"/>
        <v>116</v>
      </c>
    </row>
    <row r="120" spans="1:1">
      <c r="A120">
        <f t="shared" si="1"/>
        <v>117</v>
      </c>
    </row>
    <row r="121" spans="1:1">
      <c r="A121">
        <f t="shared" si="1"/>
        <v>118</v>
      </c>
    </row>
    <row r="122" spans="1:1">
      <c r="A122">
        <f t="shared" si="1"/>
        <v>119</v>
      </c>
    </row>
    <row r="123" spans="1:1">
      <c r="A123">
        <f t="shared" si="1"/>
        <v>120</v>
      </c>
    </row>
    <row r="124" spans="1:1">
      <c r="A124">
        <f t="shared" si="1"/>
        <v>121</v>
      </c>
    </row>
    <row r="125" spans="1:1">
      <c r="A125">
        <f t="shared" si="1"/>
        <v>122</v>
      </c>
    </row>
    <row r="126" spans="1:1">
      <c r="A126">
        <f t="shared" si="1"/>
        <v>123</v>
      </c>
    </row>
    <row r="127" spans="1:1">
      <c r="A127">
        <f t="shared" si="1"/>
        <v>124</v>
      </c>
    </row>
    <row r="128" spans="1:1">
      <c r="A128">
        <f t="shared" si="1"/>
        <v>125</v>
      </c>
    </row>
    <row r="129" spans="1:1">
      <c r="A129">
        <f t="shared" si="1"/>
        <v>126</v>
      </c>
    </row>
    <row r="130" spans="1:1">
      <c r="A130">
        <f t="shared" si="1"/>
        <v>127</v>
      </c>
    </row>
    <row r="131" spans="1:1">
      <c r="A131">
        <f t="shared" si="1"/>
        <v>128</v>
      </c>
    </row>
    <row r="132" spans="1:1">
      <c r="A132">
        <f t="shared" si="1"/>
        <v>129</v>
      </c>
    </row>
    <row r="133" spans="1:1">
      <c r="A133">
        <f t="shared" ref="A133:A196" si="2">ROW() - 3</f>
        <v>130</v>
      </c>
    </row>
    <row r="134" spans="1:1">
      <c r="A134">
        <f t="shared" si="2"/>
        <v>131</v>
      </c>
    </row>
    <row r="135" spans="1:1">
      <c r="A135">
        <f t="shared" si="2"/>
        <v>132</v>
      </c>
    </row>
    <row r="136" spans="1:1">
      <c r="A136">
        <f t="shared" si="2"/>
        <v>133</v>
      </c>
    </row>
    <row r="137" spans="1:1">
      <c r="A137">
        <f t="shared" si="2"/>
        <v>134</v>
      </c>
    </row>
    <row r="138" spans="1:1">
      <c r="A138">
        <f t="shared" si="2"/>
        <v>135</v>
      </c>
    </row>
    <row r="139" spans="1:1">
      <c r="A139">
        <f t="shared" si="2"/>
        <v>136</v>
      </c>
    </row>
    <row r="140" spans="1:1">
      <c r="A140">
        <f t="shared" si="2"/>
        <v>137</v>
      </c>
    </row>
    <row r="141" spans="1:1">
      <c r="A141">
        <f t="shared" si="2"/>
        <v>138</v>
      </c>
    </row>
    <row r="142" spans="1:1">
      <c r="A142">
        <f t="shared" si="2"/>
        <v>139</v>
      </c>
    </row>
    <row r="143" spans="1:1">
      <c r="A143">
        <f t="shared" si="2"/>
        <v>140</v>
      </c>
    </row>
    <row r="144" spans="1:1">
      <c r="A144">
        <f t="shared" si="2"/>
        <v>141</v>
      </c>
    </row>
    <row r="145" spans="1:1">
      <c r="A145">
        <f t="shared" si="2"/>
        <v>142</v>
      </c>
    </row>
    <row r="146" spans="1:1">
      <c r="A146">
        <f t="shared" si="2"/>
        <v>143</v>
      </c>
    </row>
    <row r="147" spans="1:1">
      <c r="A147">
        <f t="shared" si="2"/>
        <v>144</v>
      </c>
    </row>
    <row r="148" spans="1:1">
      <c r="A148">
        <f t="shared" si="2"/>
        <v>145</v>
      </c>
    </row>
    <row r="149" spans="1:1">
      <c r="A149">
        <f t="shared" si="2"/>
        <v>146</v>
      </c>
    </row>
    <row r="150" spans="1:1">
      <c r="A150">
        <f t="shared" si="2"/>
        <v>147</v>
      </c>
    </row>
    <row r="151" spans="1:1">
      <c r="A151">
        <f t="shared" si="2"/>
        <v>148</v>
      </c>
    </row>
    <row r="152" spans="1:1">
      <c r="A152">
        <f t="shared" si="2"/>
        <v>149</v>
      </c>
    </row>
    <row r="153" spans="1:1">
      <c r="A153">
        <f t="shared" si="2"/>
        <v>150</v>
      </c>
    </row>
    <row r="154" spans="1:1">
      <c r="A154">
        <f t="shared" si="2"/>
        <v>151</v>
      </c>
    </row>
    <row r="155" spans="1:1">
      <c r="A155">
        <f t="shared" si="2"/>
        <v>152</v>
      </c>
    </row>
    <row r="156" spans="1:1">
      <c r="A156">
        <f t="shared" si="2"/>
        <v>153</v>
      </c>
    </row>
    <row r="157" spans="1:1">
      <c r="A157">
        <f t="shared" si="2"/>
        <v>154</v>
      </c>
    </row>
    <row r="158" spans="1:1">
      <c r="A158">
        <f t="shared" si="2"/>
        <v>155</v>
      </c>
    </row>
    <row r="159" spans="1:1">
      <c r="A159">
        <f t="shared" si="2"/>
        <v>156</v>
      </c>
    </row>
    <row r="160" spans="1:1">
      <c r="A160">
        <f t="shared" si="2"/>
        <v>157</v>
      </c>
    </row>
    <row r="161" spans="1:1">
      <c r="A161">
        <f t="shared" si="2"/>
        <v>158</v>
      </c>
    </row>
    <row r="162" spans="1:1">
      <c r="A162">
        <f t="shared" si="2"/>
        <v>159</v>
      </c>
    </row>
    <row r="163" spans="1:1">
      <c r="A163">
        <f t="shared" si="2"/>
        <v>160</v>
      </c>
    </row>
    <row r="164" spans="1:1">
      <c r="A164">
        <f t="shared" si="2"/>
        <v>161</v>
      </c>
    </row>
    <row r="165" spans="1:1">
      <c r="A165">
        <f t="shared" si="2"/>
        <v>162</v>
      </c>
    </row>
    <row r="166" spans="1:1">
      <c r="A166">
        <f t="shared" si="2"/>
        <v>163</v>
      </c>
    </row>
    <row r="167" spans="1:1">
      <c r="A167">
        <f t="shared" si="2"/>
        <v>164</v>
      </c>
    </row>
    <row r="168" spans="1:1">
      <c r="A168">
        <f t="shared" si="2"/>
        <v>165</v>
      </c>
    </row>
    <row r="169" spans="1:1">
      <c r="A169">
        <f t="shared" si="2"/>
        <v>166</v>
      </c>
    </row>
    <row r="170" spans="1:1">
      <c r="A170">
        <f t="shared" si="2"/>
        <v>167</v>
      </c>
    </row>
    <row r="171" spans="1:1">
      <c r="A171">
        <f t="shared" si="2"/>
        <v>168</v>
      </c>
    </row>
    <row r="172" spans="1:1">
      <c r="A172">
        <f t="shared" si="2"/>
        <v>169</v>
      </c>
    </row>
    <row r="173" spans="1:1">
      <c r="A173">
        <f t="shared" si="2"/>
        <v>170</v>
      </c>
    </row>
    <row r="174" spans="1:1">
      <c r="A174">
        <f t="shared" si="2"/>
        <v>171</v>
      </c>
    </row>
    <row r="175" spans="1:1">
      <c r="A175">
        <f t="shared" si="2"/>
        <v>172</v>
      </c>
    </row>
    <row r="176" spans="1:1">
      <c r="A176">
        <f t="shared" si="2"/>
        <v>173</v>
      </c>
    </row>
    <row r="177" spans="1:1">
      <c r="A177">
        <f t="shared" si="2"/>
        <v>174</v>
      </c>
    </row>
    <row r="178" spans="1:1">
      <c r="A178">
        <f t="shared" si="2"/>
        <v>175</v>
      </c>
    </row>
    <row r="179" spans="1:1">
      <c r="A179">
        <f t="shared" si="2"/>
        <v>176</v>
      </c>
    </row>
    <row r="180" spans="1:1">
      <c r="A180">
        <f t="shared" si="2"/>
        <v>177</v>
      </c>
    </row>
    <row r="181" spans="1:1">
      <c r="A181">
        <f t="shared" si="2"/>
        <v>178</v>
      </c>
    </row>
    <row r="182" spans="1:1">
      <c r="A182">
        <f t="shared" si="2"/>
        <v>179</v>
      </c>
    </row>
    <row r="183" spans="1:1">
      <c r="A183">
        <f t="shared" si="2"/>
        <v>180</v>
      </c>
    </row>
    <row r="184" spans="1:1">
      <c r="A184">
        <f t="shared" si="2"/>
        <v>181</v>
      </c>
    </row>
    <row r="185" spans="1:1">
      <c r="A185">
        <f t="shared" si="2"/>
        <v>182</v>
      </c>
    </row>
    <row r="186" spans="1:1">
      <c r="A186">
        <f t="shared" si="2"/>
        <v>183</v>
      </c>
    </row>
    <row r="187" spans="1:1">
      <c r="A187">
        <f t="shared" si="2"/>
        <v>184</v>
      </c>
    </row>
    <row r="188" spans="1:1">
      <c r="A188">
        <f t="shared" si="2"/>
        <v>185</v>
      </c>
    </row>
    <row r="189" spans="1:1">
      <c r="A189">
        <f t="shared" si="2"/>
        <v>186</v>
      </c>
    </row>
    <row r="190" spans="1:1">
      <c r="A190">
        <f t="shared" si="2"/>
        <v>187</v>
      </c>
    </row>
    <row r="191" spans="1:1">
      <c r="A191">
        <f t="shared" si="2"/>
        <v>188</v>
      </c>
    </row>
    <row r="192" spans="1:1">
      <c r="A192">
        <f t="shared" si="2"/>
        <v>189</v>
      </c>
    </row>
    <row r="193" spans="1:1">
      <c r="A193">
        <f t="shared" si="2"/>
        <v>190</v>
      </c>
    </row>
    <row r="194" spans="1:1">
      <c r="A194">
        <f t="shared" si="2"/>
        <v>191</v>
      </c>
    </row>
    <row r="195" spans="1:1">
      <c r="A195">
        <f t="shared" si="2"/>
        <v>192</v>
      </c>
    </row>
    <row r="196" spans="1:1">
      <c r="A196">
        <f t="shared" si="2"/>
        <v>193</v>
      </c>
    </row>
    <row r="197" spans="1:1">
      <c r="A197">
        <f t="shared" ref="A197:A260" si="3">ROW() - 3</f>
        <v>194</v>
      </c>
    </row>
    <row r="198" spans="1:1">
      <c r="A198">
        <f t="shared" si="3"/>
        <v>195</v>
      </c>
    </row>
    <row r="199" spans="1:1">
      <c r="A199">
        <f t="shared" si="3"/>
        <v>196</v>
      </c>
    </row>
    <row r="200" spans="1:1">
      <c r="A200">
        <f t="shared" si="3"/>
        <v>197</v>
      </c>
    </row>
    <row r="201" spans="1:1">
      <c r="A201">
        <f t="shared" si="3"/>
        <v>198</v>
      </c>
    </row>
    <row r="202" spans="1:1">
      <c r="A202">
        <f t="shared" si="3"/>
        <v>199</v>
      </c>
    </row>
    <row r="203" spans="1:1">
      <c r="A203">
        <f t="shared" si="3"/>
        <v>200</v>
      </c>
    </row>
    <row r="204" spans="1:1">
      <c r="A204">
        <f t="shared" si="3"/>
        <v>201</v>
      </c>
    </row>
    <row r="205" spans="1:1">
      <c r="A205">
        <f t="shared" si="3"/>
        <v>202</v>
      </c>
    </row>
    <row r="206" spans="1:1">
      <c r="A206">
        <f t="shared" si="3"/>
        <v>203</v>
      </c>
    </row>
    <row r="207" spans="1:1">
      <c r="A207">
        <f t="shared" si="3"/>
        <v>204</v>
      </c>
    </row>
    <row r="208" spans="1:1">
      <c r="A208">
        <f t="shared" si="3"/>
        <v>205</v>
      </c>
    </row>
    <row r="209" spans="1:1">
      <c r="A209">
        <f t="shared" si="3"/>
        <v>206</v>
      </c>
    </row>
    <row r="210" spans="1:1">
      <c r="A210">
        <f t="shared" si="3"/>
        <v>207</v>
      </c>
    </row>
    <row r="211" spans="1:1">
      <c r="A211">
        <f t="shared" si="3"/>
        <v>208</v>
      </c>
    </row>
    <row r="212" spans="1:1">
      <c r="A212">
        <f t="shared" si="3"/>
        <v>209</v>
      </c>
    </row>
    <row r="213" spans="1:1">
      <c r="A213">
        <f t="shared" si="3"/>
        <v>210</v>
      </c>
    </row>
    <row r="214" spans="1:1">
      <c r="A214">
        <f t="shared" si="3"/>
        <v>211</v>
      </c>
    </row>
    <row r="215" spans="1:1">
      <c r="A215">
        <f t="shared" si="3"/>
        <v>212</v>
      </c>
    </row>
    <row r="216" spans="1:1">
      <c r="A216">
        <f t="shared" si="3"/>
        <v>213</v>
      </c>
    </row>
    <row r="217" spans="1:1">
      <c r="A217">
        <f t="shared" si="3"/>
        <v>214</v>
      </c>
    </row>
    <row r="218" spans="1:1">
      <c r="A218">
        <f t="shared" si="3"/>
        <v>215</v>
      </c>
    </row>
    <row r="219" spans="1:1">
      <c r="A219">
        <f t="shared" si="3"/>
        <v>216</v>
      </c>
    </row>
    <row r="220" spans="1:1">
      <c r="A220">
        <f t="shared" si="3"/>
        <v>217</v>
      </c>
    </row>
    <row r="221" spans="1:1">
      <c r="A221">
        <f t="shared" si="3"/>
        <v>218</v>
      </c>
    </row>
    <row r="222" spans="1:1">
      <c r="A222">
        <f t="shared" si="3"/>
        <v>219</v>
      </c>
    </row>
    <row r="223" spans="1:1">
      <c r="A223">
        <f t="shared" si="3"/>
        <v>220</v>
      </c>
    </row>
    <row r="224" spans="1:1">
      <c r="A224">
        <f t="shared" si="3"/>
        <v>221</v>
      </c>
    </row>
    <row r="225" spans="1:1">
      <c r="A225">
        <f t="shared" si="3"/>
        <v>222</v>
      </c>
    </row>
    <row r="226" spans="1:1">
      <c r="A226">
        <f t="shared" si="3"/>
        <v>223</v>
      </c>
    </row>
    <row r="227" spans="1:1">
      <c r="A227">
        <f t="shared" si="3"/>
        <v>224</v>
      </c>
    </row>
    <row r="228" spans="1:1">
      <c r="A228">
        <f t="shared" si="3"/>
        <v>225</v>
      </c>
    </row>
    <row r="229" spans="1:1">
      <c r="A229">
        <f t="shared" si="3"/>
        <v>226</v>
      </c>
    </row>
    <row r="230" spans="1:1">
      <c r="A230">
        <f t="shared" si="3"/>
        <v>227</v>
      </c>
    </row>
    <row r="231" spans="1:1">
      <c r="A231">
        <f t="shared" si="3"/>
        <v>228</v>
      </c>
    </row>
    <row r="232" spans="1:1">
      <c r="A232">
        <f t="shared" si="3"/>
        <v>229</v>
      </c>
    </row>
    <row r="233" spans="1:1">
      <c r="A233">
        <f t="shared" si="3"/>
        <v>230</v>
      </c>
    </row>
    <row r="234" spans="1:1">
      <c r="A234">
        <f t="shared" si="3"/>
        <v>231</v>
      </c>
    </row>
    <row r="235" spans="1:1">
      <c r="A235">
        <f t="shared" si="3"/>
        <v>232</v>
      </c>
    </row>
    <row r="236" spans="1:1">
      <c r="A236">
        <f t="shared" si="3"/>
        <v>233</v>
      </c>
    </row>
    <row r="237" spans="1:1">
      <c r="A237">
        <f t="shared" si="3"/>
        <v>234</v>
      </c>
    </row>
    <row r="238" spans="1:1">
      <c r="A238">
        <f t="shared" si="3"/>
        <v>235</v>
      </c>
    </row>
    <row r="239" spans="1:1">
      <c r="A239">
        <f t="shared" si="3"/>
        <v>236</v>
      </c>
    </row>
    <row r="240" spans="1:1">
      <c r="A240">
        <f t="shared" si="3"/>
        <v>237</v>
      </c>
    </row>
    <row r="241" spans="1:1">
      <c r="A241">
        <f t="shared" si="3"/>
        <v>238</v>
      </c>
    </row>
    <row r="242" spans="1:1">
      <c r="A242">
        <f t="shared" si="3"/>
        <v>239</v>
      </c>
    </row>
    <row r="243" spans="1:1">
      <c r="A243">
        <f t="shared" si="3"/>
        <v>240</v>
      </c>
    </row>
    <row r="244" spans="1:1">
      <c r="A244">
        <f t="shared" si="3"/>
        <v>241</v>
      </c>
    </row>
    <row r="245" spans="1:1">
      <c r="A245">
        <f t="shared" si="3"/>
        <v>242</v>
      </c>
    </row>
    <row r="246" spans="1:1">
      <c r="A246">
        <f t="shared" si="3"/>
        <v>243</v>
      </c>
    </row>
    <row r="247" spans="1:1">
      <c r="A247">
        <f t="shared" si="3"/>
        <v>244</v>
      </c>
    </row>
    <row r="248" spans="1:1">
      <c r="A248">
        <f t="shared" si="3"/>
        <v>245</v>
      </c>
    </row>
    <row r="249" spans="1:1">
      <c r="A249">
        <f t="shared" si="3"/>
        <v>246</v>
      </c>
    </row>
    <row r="250" spans="1:1">
      <c r="A250">
        <f t="shared" si="3"/>
        <v>247</v>
      </c>
    </row>
    <row r="251" spans="1:1">
      <c r="A251">
        <f t="shared" si="3"/>
        <v>248</v>
      </c>
    </row>
    <row r="252" spans="1:1">
      <c r="A252">
        <f t="shared" si="3"/>
        <v>249</v>
      </c>
    </row>
    <row r="253" spans="1:1">
      <c r="A253">
        <f t="shared" si="3"/>
        <v>250</v>
      </c>
    </row>
    <row r="254" spans="1:1">
      <c r="A254">
        <f t="shared" si="3"/>
        <v>251</v>
      </c>
    </row>
    <row r="255" spans="1:1">
      <c r="A255">
        <f t="shared" si="3"/>
        <v>252</v>
      </c>
    </row>
    <row r="256" spans="1:1">
      <c r="A256">
        <f t="shared" si="3"/>
        <v>253</v>
      </c>
    </row>
    <row r="257" spans="1:1">
      <c r="A257">
        <f t="shared" si="3"/>
        <v>254</v>
      </c>
    </row>
    <row r="258" spans="1:1">
      <c r="A258">
        <f t="shared" si="3"/>
        <v>255</v>
      </c>
    </row>
    <row r="259" spans="1:1">
      <c r="A259">
        <f t="shared" si="3"/>
        <v>256</v>
      </c>
    </row>
    <row r="260" spans="1:1">
      <c r="A260">
        <f t="shared" si="3"/>
        <v>257</v>
      </c>
    </row>
    <row r="261" spans="1:1">
      <c r="A261">
        <f t="shared" ref="A261:A324" si="4">ROW() - 3</f>
        <v>258</v>
      </c>
    </row>
    <row r="262" spans="1:1">
      <c r="A262">
        <f t="shared" si="4"/>
        <v>259</v>
      </c>
    </row>
    <row r="263" spans="1:1">
      <c r="A263">
        <f t="shared" si="4"/>
        <v>260</v>
      </c>
    </row>
    <row r="264" spans="1:1">
      <c r="A264">
        <f t="shared" si="4"/>
        <v>261</v>
      </c>
    </row>
    <row r="265" spans="1:1">
      <c r="A265">
        <f t="shared" si="4"/>
        <v>262</v>
      </c>
    </row>
    <row r="266" spans="1:1">
      <c r="A266">
        <f t="shared" si="4"/>
        <v>263</v>
      </c>
    </row>
    <row r="267" spans="1:1">
      <c r="A267">
        <f t="shared" si="4"/>
        <v>264</v>
      </c>
    </row>
    <row r="268" spans="1:1">
      <c r="A268">
        <f t="shared" si="4"/>
        <v>265</v>
      </c>
    </row>
    <row r="269" spans="1:1">
      <c r="A269">
        <f t="shared" si="4"/>
        <v>266</v>
      </c>
    </row>
    <row r="270" spans="1:1">
      <c r="A270">
        <f t="shared" si="4"/>
        <v>267</v>
      </c>
    </row>
    <row r="271" spans="1:1">
      <c r="A271">
        <f t="shared" si="4"/>
        <v>268</v>
      </c>
    </row>
    <row r="272" spans="1:1">
      <c r="A272">
        <f t="shared" si="4"/>
        <v>269</v>
      </c>
    </row>
    <row r="273" spans="1:1">
      <c r="A273">
        <f t="shared" si="4"/>
        <v>270</v>
      </c>
    </row>
    <row r="274" spans="1:1">
      <c r="A274">
        <f t="shared" si="4"/>
        <v>271</v>
      </c>
    </row>
    <row r="275" spans="1:1">
      <c r="A275">
        <f t="shared" si="4"/>
        <v>272</v>
      </c>
    </row>
    <row r="276" spans="1:1">
      <c r="A276">
        <f t="shared" si="4"/>
        <v>273</v>
      </c>
    </row>
    <row r="277" spans="1:1">
      <c r="A277">
        <f t="shared" si="4"/>
        <v>274</v>
      </c>
    </row>
    <row r="278" spans="1:1">
      <c r="A278">
        <f t="shared" si="4"/>
        <v>275</v>
      </c>
    </row>
    <row r="279" spans="1:1">
      <c r="A279">
        <f t="shared" si="4"/>
        <v>276</v>
      </c>
    </row>
    <row r="280" spans="1:1">
      <c r="A280">
        <f t="shared" si="4"/>
        <v>277</v>
      </c>
    </row>
    <row r="281" spans="1:1">
      <c r="A281">
        <f t="shared" si="4"/>
        <v>278</v>
      </c>
    </row>
    <row r="282" spans="1:1">
      <c r="A282">
        <f t="shared" si="4"/>
        <v>279</v>
      </c>
    </row>
    <row r="283" spans="1:1">
      <c r="A283">
        <f t="shared" si="4"/>
        <v>280</v>
      </c>
    </row>
    <row r="284" spans="1:1">
      <c r="A284">
        <f t="shared" si="4"/>
        <v>281</v>
      </c>
    </row>
    <row r="285" spans="1:1">
      <c r="A285">
        <f t="shared" si="4"/>
        <v>282</v>
      </c>
    </row>
    <row r="286" spans="1:1">
      <c r="A286">
        <f t="shared" si="4"/>
        <v>283</v>
      </c>
    </row>
    <row r="287" spans="1:1">
      <c r="A287">
        <f t="shared" si="4"/>
        <v>284</v>
      </c>
    </row>
    <row r="288" spans="1:1">
      <c r="A288">
        <f t="shared" si="4"/>
        <v>285</v>
      </c>
    </row>
    <row r="289" spans="1:1">
      <c r="A289">
        <f t="shared" si="4"/>
        <v>286</v>
      </c>
    </row>
    <row r="290" spans="1:1">
      <c r="A290">
        <f t="shared" si="4"/>
        <v>287</v>
      </c>
    </row>
    <row r="291" spans="1:1">
      <c r="A291">
        <f t="shared" si="4"/>
        <v>288</v>
      </c>
    </row>
    <row r="292" spans="1:1">
      <c r="A292">
        <f t="shared" si="4"/>
        <v>289</v>
      </c>
    </row>
    <row r="293" spans="1:1">
      <c r="A293">
        <f t="shared" si="4"/>
        <v>290</v>
      </c>
    </row>
    <row r="294" spans="1:1">
      <c r="A294">
        <f t="shared" si="4"/>
        <v>291</v>
      </c>
    </row>
    <row r="295" spans="1:1">
      <c r="A295">
        <f t="shared" si="4"/>
        <v>292</v>
      </c>
    </row>
    <row r="296" spans="1:1">
      <c r="A296">
        <f t="shared" si="4"/>
        <v>293</v>
      </c>
    </row>
    <row r="297" spans="1:1">
      <c r="A297">
        <f t="shared" si="4"/>
        <v>294</v>
      </c>
    </row>
    <row r="298" spans="1:1">
      <c r="A298">
        <f t="shared" si="4"/>
        <v>295</v>
      </c>
    </row>
    <row r="299" spans="1:1">
      <c r="A299">
        <f t="shared" si="4"/>
        <v>296</v>
      </c>
    </row>
    <row r="300" spans="1:1">
      <c r="A300">
        <f t="shared" si="4"/>
        <v>297</v>
      </c>
    </row>
    <row r="301" spans="1:1">
      <c r="A301">
        <f t="shared" si="4"/>
        <v>298</v>
      </c>
    </row>
    <row r="302" spans="1:1">
      <c r="A302">
        <f t="shared" si="4"/>
        <v>299</v>
      </c>
    </row>
    <row r="303" spans="1:1">
      <c r="A303">
        <f t="shared" si="4"/>
        <v>300</v>
      </c>
    </row>
    <row r="304" spans="1:1">
      <c r="A304">
        <f t="shared" si="4"/>
        <v>301</v>
      </c>
    </row>
    <row r="305" spans="1:1">
      <c r="A305">
        <f t="shared" si="4"/>
        <v>302</v>
      </c>
    </row>
    <row r="306" spans="1:1">
      <c r="A306">
        <f t="shared" si="4"/>
        <v>303</v>
      </c>
    </row>
    <row r="307" spans="1:1">
      <c r="A307">
        <f t="shared" si="4"/>
        <v>304</v>
      </c>
    </row>
    <row r="308" spans="1:1">
      <c r="A308">
        <f t="shared" si="4"/>
        <v>305</v>
      </c>
    </row>
    <row r="309" spans="1:1">
      <c r="A309">
        <f t="shared" si="4"/>
        <v>306</v>
      </c>
    </row>
    <row r="310" spans="1:1">
      <c r="A310">
        <f t="shared" si="4"/>
        <v>307</v>
      </c>
    </row>
    <row r="311" spans="1:1">
      <c r="A311">
        <f t="shared" si="4"/>
        <v>308</v>
      </c>
    </row>
    <row r="312" spans="1:1">
      <c r="A312">
        <f t="shared" si="4"/>
        <v>309</v>
      </c>
    </row>
    <row r="313" spans="1:1">
      <c r="A313">
        <f t="shared" si="4"/>
        <v>310</v>
      </c>
    </row>
    <row r="314" spans="1:1">
      <c r="A314">
        <f t="shared" si="4"/>
        <v>311</v>
      </c>
    </row>
    <row r="315" spans="1:1">
      <c r="A315">
        <f t="shared" si="4"/>
        <v>312</v>
      </c>
    </row>
    <row r="316" spans="1:1">
      <c r="A316">
        <f t="shared" si="4"/>
        <v>313</v>
      </c>
    </row>
    <row r="317" spans="1:1">
      <c r="A317">
        <f t="shared" si="4"/>
        <v>314</v>
      </c>
    </row>
    <row r="318" spans="1:1">
      <c r="A318">
        <f t="shared" si="4"/>
        <v>315</v>
      </c>
    </row>
    <row r="319" spans="1:1">
      <c r="A319">
        <f t="shared" si="4"/>
        <v>316</v>
      </c>
    </row>
    <row r="320" spans="1:1">
      <c r="A320">
        <f t="shared" si="4"/>
        <v>317</v>
      </c>
    </row>
    <row r="321" spans="1:1">
      <c r="A321">
        <f t="shared" si="4"/>
        <v>318</v>
      </c>
    </row>
    <row r="322" spans="1:1">
      <c r="A322">
        <f t="shared" si="4"/>
        <v>319</v>
      </c>
    </row>
    <row r="323" spans="1:1">
      <c r="A323">
        <f t="shared" si="4"/>
        <v>320</v>
      </c>
    </row>
    <row r="324" spans="1:1">
      <c r="A324">
        <f t="shared" si="4"/>
        <v>321</v>
      </c>
    </row>
    <row r="325" spans="1:1">
      <c r="A325">
        <f t="shared" ref="A325:A388" si="5">ROW() - 3</f>
        <v>322</v>
      </c>
    </row>
    <row r="326" spans="1:1">
      <c r="A326">
        <f t="shared" si="5"/>
        <v>323</v>
      </c>
    </row>
    <row r="327" spans="1:1">
      <c r="A327">
        <f t="shared" si="5"/>
        <v>324</v>
      </c>
    </row>
    <row r="328" spans="1:1">
      <c r="A328">
        <f t="shared" si="5"/>
        <v>325</v>
      </c>
    </row>
    <row r="329" spans="1:1">
      <c r="A329">
        <f t="shared" si="5"/>
        <v>326</v>
      </c>
    </row>
    <row r="330" spans="1:1">
      <c r="A330">
        <f t="shared" si="5"/>
        <v>327</v>
      </c>
    </row>
    <row r="331" spans="1:1">
      <c r="A331">
        <f t="shared" si="5"/>
        <v>328</v>
      </c>
    </row>
    <row r="332" spans="1:1">
      <c r="A332">
        <f t="shared" si="5"/>
        <v>329</v>
      </c>
    </row>
    <row r="333" spans="1:1">
      <c r="A333">
        <f t="shared" si="5"/>
        <v>330</v>
      </c>
    </row>
    <row r="334" spans="1:1">
      <c r="A334">
        <f t="shared" si="5"/>
        <v>331</v>
      </c>
    </row>
    <row r="335" spans="1:1">
      <c r="A335">
        <f t="shared" si="5"/>
        <v>332</v>
      </c>
    </row>
    <row r="336" spans="1:1">
      <c r="A336">
        <f t="shared" si="5"/>
        <v>333</v>
      </c>
    </row>
    <row r="337" spans="1:1">
      <c r="A337">
        <f t="shared" si="5"/>
        <v>334</v>
      </c>
    </row>
    <row r="338" spans="1:1">
      <c r="A338">
        <f t="shared" si="5"/>
        <v>335</v>
      </c>
    </row>
    <row r="339" spans="1:1">
      <c r="A339">
        <f t="shared" si="5"/>
        <v>336</v>
      </c>
    </row>
    <row r="340" spans="1:1">
      <c r="A340">
        <f t="shared" si="5"/>
        <v>337</v>
      </c>
    </row>
    <row r="341" spans="1:1">
      <c r="A341">
        <f t="shared" si="5"/>
        <v>338</v>
      </c>
    </row>
    <row r="342" spans="1:1">
      <c r="A342">
        <f t="shared" si="5"/>
        <v>339</v>
      </c>
    </row>
    <row r="343" spans="1:1">
      <c r="A343">
        <f t="shared" si="5"/>
        <v>340</v>
      </c>
    </row>
    <row r="344" spans="1:1">
      <c r="A344">
        <f t="shared" si="5"/>
        <v>341</v>
      </c>
    </row>
    <row r="345" spans="1:1">
      <c r="A345">
        <f t="shared" si="5"/>
        <v>342</v>
      </c>
    </row>
    <row r="346" spans="1:1">
      <c r="A346">
        <f t="shared" si="5"/>
        <v>343</v>
      </c>
    </row>
    <row r="347" spans="1:1">
      <c r="A347">
        <f t="shared" si="5"/>
        <v>344</v>
      </c>
    </row>
    <row r="348" spans="1:1">
      <c r="A348">
        <f t="shared" si="5"/>
        <v>345</v>
      </c>
    </row>
    <row r="349" spans="1:1">
      <c r="A349">
        <f t="shared" si="5"/>
        <v>346</v>
      </c>
    </row>
    <row r="350" spans="1:1">
      <c r="A350">
        <f t="shared" si="5"/>
        <v>347</v>
      </c>
    </row>
    <row r="351" spans="1:1">
      <c r="A351">
        <f t="shared" si="5"/>
        <v>348</v>
      </c>
    </row>
    <row r="352" spans="1:1">
      <c r="A352">
        <f t="shared" si="5"/>
        <v>349</v>
      </c>
    </row>
    <row r="353" spans="1:1">
      <c r="A353">
        <f t="shared" si="5"/>
        <v>350</v>
      </c>
    </row>
    <row r="354" spans="1:1">
      <c r="A354">
        <f t="shared" si="5"/>
        <v>351</v>
      </c>
    </row>
    <row r="355" spans="1:1">
      <c r="A355">
        <f t="shared" si="5"/>
        <v>352</v>
      </c>
    </row>
    <row r="356" spans="1:1">
      <c r="A356">
        <f t="shared" si="5"/>
        <v>353</v>
      </c>
    </row>
    <row r="357" spans="1:1">
      <c r="A357">
        <f t="shared" si="5"/>
        <v>354</v>
      </c>
    </row>
    <row r="358" spans="1:1">
      <c r="A358">
        <f t="shared" si="5"/>
        <v>355</v>
      </c>
    </row>
    <row r="359" spans="1:1">
      <c r="A359">
        <f t="shared" si="5"/>
        <v>356</v>
      </c>
    </row>
    <row r="360" spans="1:1">
      <c r="A360">
        <f t="shared" si="5"/>
        <v>357</v>
      </c>
    </row>
    <row r="361" spans="1:1">
      <c r="A361">
        <f t="shared" si="5"/>
        <v>358</v>
      </c>
    </row>
    <row r="362" spans="1:1">
      <c r="A362">
        <f t="shared" si="5"/>
        <v>359</v>
      </c>
    </row>
    <row r="363" spans="1:1">
      <c r="A363">
        <f t="shared" si="5"/>
        <v>360</v>
      </c>
    </row>
    <row r="364" spans="1:1">
      <c r="A364">
        <f t="shared" si="5"/>
        <v>361</v>
      </c>
    </row>
    <row r="365" spans="1:1">
      <c r="A365">
        <f t="shared" si="5"/>
        <v>362</v>
      </c>
    </row>
    <row r="366" spans="1:1">
      <c r="A366">
        <f t="shared" si="5"/>
        <v>363</v>
      </c>
    </row>
    <row r="367" spans="1:1">
      <c r="A367">
        <f t="shared" si="5"/>
        <v>364</v>
      </c>
    </row>
    <row r="368" spans="1:1">
      <c r="A368">
        <f t="shared" si="5"/>
        <v>365</v>
      </c>
    </row>
    <row r="369" spans="1:1">
      <c r="A369">
        <f t="shared" si="5"/>
        <v>366</v>
      </c>
    </row>
    <row r="370" spans="1:1">
      <c r="A370">
        <f t="shared" si="5"/>
        <v>367</v>
      </c>
    </row>
    <row r="371" spans="1:1">
      <c r="A371">
        <f t="shared" si="5"/>
        <v>368</v>
      </c>
    </row>
    <row r="372" spans="1:1">
      <c r="A372">
        <f t="shared" si="5"/>
        <v>369</v>
      </c>
    </row>
    <row r="373" spans="1:1">
      <c r="A373">
        <f t="shared" si="5"/>
        <v>370</v>
      </c>
    </row>
    <row r="374" spans="1:1">
      <c r="A374">
        <f t="shared" si="5"/>
        <v>371</v>
      </c>
    </row>
    <row r="375" spans="1:1">
      <c r="A375">
        <f t="shared" si="5"/>
        <v>372</v>
      </c>
    </row>
    <row r="376" spans="1:1">
      <c r="A376">
        <f t="shared" si="5"/>
        <v>373</v>
      </c>
    </row>
    <row r="377" spans="1:1">
      <c r="A377">
        <f t="shared" si="5"/>
        <v>374</v>
      </c>
    </row>
    <row r="378" spans="1:1">
      <c r="A378">
        <f t="shared" si="5"/>
        <v>375</v>
      </c>
    </row>
    <row r="379" spans="1:1">
      <c r="A379">
        <f t="shared" si="5"/>
        <v>376</v>
      </c>
    </row>
    <row r="380" spans="1:1">
      <c r="A380">
        <f t="shared" si="5"/>
        <v>377</v>
      </c>
    </row>
    <row r="381" spans="1:1">
      <c r="A381">
        <f t="shared" si="5"/>
        <v>378</v>
      </c>
    </row>
    <row r="382" spans="1:1">
      <c r="A382">
        <f t="shared" si="5"/>
        <v>379</v>
      </c>
    </row>
    <row r="383" spans="1:1">
      <c r="A383">
        <f t="shared" si="5"/>
        <v>380</v>
      </c>
    </row>
    <row r="384" spans="1:1">
      <c r="A384">
        <f t="shared" si="5"/>
        <v>381</v>
      </c>
    </row>
    <row r="385" spans="1:1">
      <c r="A385">
        <f t="shared" si="5"/>
        <v>382</v>
      </c>
    </row>
    <row r="386" spans="1:1">
      <c r="A386">
        <f t="shared" si="5"/>
        <v>383</v>
      </c>
    </row>
    <row r="387" spans="1:1">
      <c r="A387">
        <f t="shared" si="5"/>
        <v>384</v>
      </c>
    </row>
    <row r="388" spans="1:1">
      <c r="A388">
        <f t="shared" si="5"/>
        <v>385</v>
      </c>
    </row>
    <row r="389" spans="1:1">
      <c r="A389">
        <f t="shared" ref="A389:A400" si="6">ROW() - 3</f>
        <v>386</v>
      </c>
    </row>
    <row r="390" spans="1:1">
      <c r="A390">
        <f t="shared" si="6"/>
        <v>387</v>
      </c>
    </row>
    <row r="391" spans="1:1">
      <c r="A391">
        <f t="shared" si="6"/>
        <v>388</v>
      </c>
    </row>
    <row r="392" spans="1:1">
      <c r="A392">
        <f t="shared" si="6"/>
        <v>389</v>
      </c>
    </row>
    <row r="393" spans="1:1">
      <c r="A393">
        <f t="shared" si="6"/>
        <v>390</v>
      </c>
    </row>
    <row r="394" spans="1:1">
      <c r="A394">
        <f t="shared" si="6"/>
        <v>391</v>
      </c>
    </row>
    <row r="395" spans="1:1">
      <c r="A395">
        <f t="shared" si="6"/>
        <v>392</v>
      </c>
    </row>
    <row r="396" spans="1:1">
      <c r="A396">
        <f t="shared" si="6"/>
        <v>393</v>
      </c>
    </row>
    <row r="397" spans="1:1">
      <c r="A397">
        <f t="shared" si="6"/>
        <v>394</v>
      </c>
    </row>
    <row r="398" spans="1:1">
      <c r="A398">
        <f t="shared" si="6"/>
        <v>395</v>
      </c>
    </row>
    <row r="399" spans="1:1">
      <c r="A399">
        <f t="shared" si="6"/>
        <v>396</v>
      </c>
    </row>
    <row r="400" spans="1:1">
      <c r="A400">
        <f t="shared" si="6"/>
        <v>397</v>
      </c>
    </row>
    <row r="401" spans="1:1">
      <c r="A401">
        <f>ROW() - 3</f>
        <v>398</v>
      </c>
    </row>
    <row r="402" spans="1:1">
      <c r="A402">
        <f>ROW() - 3</f>
        <v>399</v>
      </c>
    </row>
  </sheetData>
  <dataValidations count="2">
    <dataValidation type="list" allowBlank="1" showInputMessage="1" showErrorMessage="1" sqref="C4:C402" xr:uid="{76E97CC7-B238-4924-86A3-86068CD0DCAA}">
      <formula1>"Capital,Cruiser,Destroyer,Frigate,Fighter"</formula1>
    </dataValidation>
    <dataValidation type="list" allowBlank="1" showInputMessage="1" showErrorMessage="1" sqref="M4:M402" xr:uid="{E4E2D7B4-F9CE-46BE-9902-3774A8D6CDE4}">
      <formula1>"Common,Uncommon,Rare,Ultra Rare"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80" t="s">
        <v>799</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2"/>
      <c r="AL1" s="80" t="s">
        <v>8</v>
      </c>
      <c r="AM1" s="81"/>
      <c r="AN1" s="81"/>
      <c r="AO1" s="81"/>
      <c r="AP1" s="81"/>
      <c r="AQ1" s="81"/>
      <c r="AR1" s="81"/>
      <c r="AS1" s="81"/>
      <c r="AT1" s="81"/>
      <c r="AU1" s="81"/>
      <c r="AV1" s="81"/>
      <c r="AW1" s="81"/>
      <c r="AX1" s="81"/>
      <c r="AY1" s="81"/>
      <c r="AZ1" s="81"/>
      <c r="BA1" s="81"/>
      <c r="BB1" s="81"/>
      <c r="BC1" s="82"/>
    </row>
    <row r="2" spans="2:59" ht="15.75" thickBot="1">
      <c r="B2" s="75" t="s">
        <v>800</v>
      </c>
      <c r="C2" s="76"/>
      <c r="D2" s="76"/>
      <c r="E2" s="76"/>
      <c r="F2" s="76"/>
      <c r="G2" s="27"/>
      <c r="H2" s="77" t="s">
        <v>801</v>
      </c>
      <c r="I2" s="76"/>
      <c r="J2" s="76"/>
      <c r="K2" s="76"/>
      <c r="L2" s="76"/>
      <c r="M2" s="78"/>
      <c r="N2" s="76" t="s">
        <v>802</v>
      </c>
      <c r="O2" s="76"/>
      <c r="P2" s="76"/>
      <c r="Q2" s="76"/>
      <c r="R2" s="76"/>
      <c r="S2" s="76"/>
      <c r="T2" s="77" t="s">
        <v>803</v>
      </c>
      <c r="U2" s="76"/>
      <c r="V2" s="76"/>
      <c r="W2" s="76"/>
      <c r="X2" s="76"/>
      <c r="Y2" s="78"/>
      <c r="Z2" s="76" t="s">
        <v>804</v>
      </c>
      <c r="AA2" s="76"/>
      <c r="AB2" s="76"/>
      <c r="AC2" s="76"/>
      <c r="AD2" s="76"/>
      <c r="AE2" s="76"/>
      <c r="AF2" s="77" t="s">
        <v>805</v>
      </c>
      <c r="AG2" s="76"/>
      <c r="AH2" s="76"/>
      <c r="AI2" s="76"/>
      <c r="AJ2" s="76"/>
      <c r="AK2" s="76"/>
      <c r="AL2" s="75" t="s">
        <v>806</v>
      </c>
      <c r="AM2" s="76"/>
      <c r="AN2" s="76"/>
      <c r="AO2" s="76"/>
      <c r="AP2" s="76"/>
      <c r="AQ2" s="76"/>
      <c r="AR2" s="77" t="s">
        <v>807</v>
      </c>
      <c r="AS2" s="76"/>
      <c r="AT2" s="76"/>
      <c r="AU2" s="76"/>
      <c r="AV2" s="76"/>
      <c r="AW2" s="78"/>
      <c r="AX2" s="76" t="s">
        <v>808</v>
      </c>
      <c r="AY2" s="76"/>
      <c r="AZ2" s="76"/>
      <c r="BA2" s="76"/>
      <c r="BB2" s="76"/>
      <c r="BC2" s="79"/>
      <c r="BE2" s="83" t="s">
        <v>809</v>
      </c>
      <c r="BF2" s="84"/>
      <c r="BG2" s="23" t="s">
        <v>810</v>
      </c>
    </row>
    <row r="3" spans="2:59">
      <c r="B3" s="9" t="s">
        <v>811</v>
      </c>
      <c r="C3" s="26">
        <v>21</v>
      </c>
      <c r="D3" s="74" t="str">
        <f>"Rank: "&amp;INDEX(TblCardDesign[#Data],MATCH(C3,TblCardDesign[ID],0),14)</f>
        <v xml:space="preserve">Rank: </v>
      </c>
      <c r="E3" s="74"/>
      <c r="F3" s="74"/>
      <c r="G3" s="10"/>
      <c r="H3" s="31" t="s">
        <v>811</v>
      </c>
      <c r="I3" s="32">
        <v>21</v>
      </c>
      <c r="J3" s="60" t="str">
        <f>"Rank: "&amp;INDEX(TblCardDesign[#Data],MATCH(I3,TblCardDesign[ID],0),14)</f>
        <v xml:space="preserve">Rank: </v>
      </c>
      <c r="K3" s="60"/>
      <c r="L3" s="60"/>
      <c r="M3" s="61"/>
      <c r="N3" s="10" t="s">
        <v>811</v>
      </c>
      <c r="O3" s="26">
        <v>66</v>
      </c>
      <c r="P3" s="74" t="str">
        <f>"Rank: "&amp;INDEX(TblCardDesign[#Data],MATCH(O3,TblCardDesign[ID],0),14)</f>
        <v>Rank: 3</v>
      </c>
      <c r="Q3" s="74"/>
      <c r="R3" s="74"/>
      <c r="S3" s="74"/>
      <c r="T3" s="31" t="s">
        <v>811</v>
      </c>
      <c r="U3" s="32">
        <v>56</v>
      </c>
      <c r="V3" s="60" t="str">
        <f>"Rank: "&amp;INDEX(TblCardDesign[#Data],MATCH(U3,TblCardDesign[ID],0),14)</f>
        <v>Rank: 1</v>
      </c>
      <c r="W3" s="60"/>
      <c r="X3" s="60"/>
      <c r="Y3" s="61"/>
      <c r="Z3" s="10" t="s">
        <v>811</v>
      </c>
      <c r="AA3" s="26">
        <v>99</v>
      </c>
      <c r="AB3" s="74" t="str">
        <f>"Rank: "&amp;INDEX(TblCardDesign[#Data],MATCH(AA3,TblCardDesign[ID],0),14)</f>
        <v xml:space="preserve">Rank: </v>
      </c>
      <c r="AC3" s="74"/>
      <c r="AD3" s="74"/>
      <c r="AE3" s="74"/>
      <c r="AF3" s="31" t="s">
        <v>811</v>
      </c>
      <c r="AG3" s="32">
        <v>62</v>
      </c>
      <c r="AH3" s="60" t="str">
        <f>"Rank: "&amp;INDEX(TblCardDesign[#Data],MATCH(AG3,TblCardDesign[ID],0),14)</f>
        <v>Rank: 2</v>
      </c>
      <c r="AI3" s="60"/>
      <c r="AJ3" s="60"/>
      <c r="AK3" s="61"/>
      <c r="AL3" s="10" t="s">
        <v>811</v>
      </c>
      <c r="AM3" s="26">
        <v>82</v>
      </c>
      <c r="AN3" s="74" t="str">
        <f>"Rank: "&amp;INDEX(TblCardDesign[#Data],MATCH(AM3,TblCardDesign[ID],0),14)</f>
        <v xml:space="preserve">Rank: </v>
      </c>
      <c r="AO3" s="74"/>
      <c r="AP3" s="74"/>
      <c r="AQ3" s="74"/>
      <c r="AR3" s="31" t="s">
        <v>811</v>
      </c>
      <c r="AS3" s="32">
        <v>11</v>
      </c>
      <c r="AT3" s="60" t="str">
        <f>"Rank: "&amp;INDEX(TblCardDesign[#Data],MATCH(AS3,TblCardDesign[ID],0),14)</f>
        <v>Rank: 3</v>
      </c>
      <c r="AU3" s="60"/>
      <c r="AV3" s="60"/>
      <c r="AW3" s="61"/>
      <c r="AX3" s="31" t="s">
        <v>811</v>
      </c>
      <c r="AY3" s="32">
        <v>4</v>
      </c>
      <c r="AZ3" s="60" t="str">
        <f>"Rank: "&amp;INDEX(TblCardDesign[#Data],MATCH(AY3,TblCardDesign[ID],0),14)</f>
        <v>Rank: 1</v>
      </c>
      <c r="BA3" s="60"/>
      <c r="BB3" s="60"/>
      <c r="BC3" s="61"/>
      <c r="BE3" s="19" t="s">
        <v>8</v>
      </c>
      <c r="BF3" s="21">
        <f ca="1">RANDBETWEEN(1,BF5)</f>
        <v>2</v>
      </c>
      <c r="BG3" s="24" t="str">
        <f ca="1">UPPER(INDEX(TblCardDesign[#Data],MATCH(BF3,TblCardDesign[ID],0),2))</f>
        <v>CREW</v>
      </c>
    </row>
    <row r="4" spans="2:59" ht="15.75" thickBot="1">
      <c r="B4" s="109" t="str">
        <f>INDEX(TblCardDesign[#Data],MATCH(C3,TblCardDesign[ID],0),3)</f>
        <v>The Great Nebula</v>
      </c>
      <c r="C4" s="74"/>
      <c r="D4" s="74"/>
      <c r="E4" s="74"/>
      <c r="F4" s="74"/>
      <c r="G4" s="10"/>
      <c r="H4" s="109" t="str">
        <f>INDEX(TblCardDesign[#Data],MATCH(I3,TblCardDesign[ID],0),3)</f>
        <v>The Great Nebula</v>
      </c>
      <c r="I4" s="74"/>
      <c r="J4" s="74"/>
      <c r="K4" s="74"/>
      <c r="L4" s="74"/>
      <c r="M4" s="110"/>
      <c r="N4" s="74" t="str">
        <f>INDEX(TblCardDesign[#Data],MATCH(O3,TblCardDesign[ID],0),3)</f>
        <v>R Boop Bot</v>
      </c>
      <c r="O4" s="74"/>
      <c r="P4" s="74"/>
      <c r="Q4" s="74"/>
      <c r="R4" s="74"/>
      <c r="S4" s="74"/>
      <c r="T4" s="109" t="str">
        <f>INDEX(TblCardDesign[#Data],MATCH(U3,TblCardDesign[ID],0),3)</f>
        <v>R Bot</v>
      </c>
      <c r="U4" s="74"/>
      <c r="V4" s="74"/>
      <c r="W4" s="74"/>
      <c r="X4" s="74"/>
      <c r="Y4" s="110"/>
      <c r="Z4" s="74" t="str">
        <f>INDEX(TblCardDesign[#Data],MATCH(AA3,TblCardDesign[ID],0),3)</f>
        <v>Auto Cannon</v>
      </c>
      <c r="AA4" s="74"/>
      <c r="AB4" s="74"/>
      <c r="AC4" s="74"/>
      <c r="AD4" s="74"/>
      <c r="AE4" s="74"/>
      <c r="AF4" s="109" t="str">
        <f>INDEX(TblCardDesign[#Data],MATCH(AG3,TblCardDesign[ID],0),3)</f>
        <v>B Bot Bot</v>
      </c>
      <c r="AG4" s="74"/>
      <c r="AH4" s="74"/>
      <c r="AI4" s="74"/>
      <c r="AJ4" s="74"/>
      <c r="AK4" s="110"/>
      <c r="AL4" s="74" t="str">
        <f>INDEX(TblCardDesign[#Data],MATCH(AM3,TblCardDesign[ID],0),3)</f>
        <v>Adm. I.T.S Atrap</v>
      </c>
      <c r="AM4" s="74"/>
      <c r="AN4" s="74"/>
      <c r="AO4" s="74"/>
      <c r="AP4" s="74"/>
      <c r="AQ4" s="74"/>
      <c r="AR4" s="109" t="str">
        <f>INDEX(TblCardDesign[#Data],MATCH(AS3,TblCardDesign[ID],0),3)</f>
        <v>Chief Medical Officer</v>
      </c>
      <c r="AS4" s="74"/>
      <c r="AT4" s="74"/>
      <c r="AU4" s="74"/>
      <c r="AV4" s="74"/>
      <c r="AW4" s="110"/>
      <c r="AX4" s="109" t="str">
        <f>INDEX(TblCardDesign[#Data],MATCH(AY3,TblCardDesign[ID],0),3)</f>
        <v>Mad Scientist</v>
      </c>
      <c r="AY4" s="74"/>
      <c r="AZ4" s="74"/>
      <c r="BA4" s="74"/>
      <c r="BB4" s="74"/>
      <c r="BC4" s="110"/>
      <c r="BE4" s="20" t="s">
        <v>799</v>
      </c>
      <c r="BF4" s="22">
        <f ca="1">RANDBETWEEN(1,BF5)</f>
        <v>81</v>
      </c>
      <c r="BG4" s="25" t="str">
        <f ca="1">UPPER(INDEX(TblCardDesign[#Data],MATCH(BF4,TblCardDesign[ID],0),2))</f>
        <v>CREW</v>
      </c>
    </row>
    <row r="5" spans="2:59">
      <c r="B5" s="111" t="str">
        <f>"Type: "&amp;INDEX(TblCardDesign[#Data],MATCH(C3,TblCardDesign[ID],0),11)</f>
        <v xml:space="preserve">Type: </v>
      </c>
      <c r="C5" s="112"/>
      <c r="D5" s="112"/>
      <c r="E5" s="112"/>
      <c r="F5" s="112"/>
      <c r="G5" s="11"/>
      <c r="H5" s="111" t="str">
        <f>"Type: "&amp;INDEX(TblCardDesign[#Data],MATCH(I3,TblCardDesign[ID],0),11)</f>
        <v xml:space="preserve">Type: </v>
      </c>
      <c r="I5" s="112"/>
      <c r="J5" s="112"/>
      <c r="K5" s="112"/>
      <c r="L5" s="112"/>
      <c r="M5" s="113"/>
      <c r="N5" s="112" t="str">
        <f>"Type: "&amp;INDEX(TblCardDesign[#Data],MATCH(O3,TblCardDesign[ID],0),11)</f>
        <v xml:space="preserve">Type: </v>
      </c>
      <c r="O5" s="112"/>
      <c r="P5" s="112"/>
      <c r="Q5" s="112"/>
      <c r="R5" s="112"/>
      <c r="S5" s="112"/>
      <c r="T5" s="111" t="str">
        <f>"Type: "&amp;INDEX(TblCardDesign[#Data],MATCH(U3,TblCardDesign[ID],0),11)</f>
        <v xml:space="preserve">Type: </v>
      </c>
      <c r="U5" s="112"/>
      <c r="V5" s="112"/>
      <c r="W5" s="112"/>
      <c r="X5" s="112"/>
      <c r="Y5" s="113"/>
      <c r="Z5" s="112" t="str">
        <f>"Type: "&amp;INDEX(TblCardDesign[#Data],MATCH(AA3,TblCardDesign[ID],0),11)</f>
        <v xml:space="preserve">Type: </v>
      </c>
      <c r="AA5" s="112"/>
      <c r="AB5" s="112"/>
      <c r="AC5" s="112"/>
      <c r="AD5" s="112"/>
      <c r="AE5" s="112"/>
      <c r="AF5" s="111" t="str">
        <f>"Type: "&amp;INDEX(TblCardDesign[#Data],MATCH(AG3,TblCardDesign[ID],0),11)</f>
        <v xml:space="preserve">Type: </v>
      </c>
      <c r="AG5" s="112"/>
      <c r="AH5" s="112"/>
      <c r="AI5" s="112"/>
      <c r="AJ5" s="112"/>
      <c r="AK5" s="113"/>
      <c r="AL5" s="112" t="str">
        <f>"Type: "&amp;INDEX(TblCardDesign[#Data],MATCH(AM3,TblCardDesign[ID],0),11)</f>
        <v xml:space="preserve">Type: </v>
      </c>
      <c r="AM5" s="112"/>
      <c r="AN5" s="112"/>
      <c r="AO5" s="112"/>
      <c r="AP5" s="112"/>
      <c r="AQ5" s="112"/>
      <c r="AR5" s="111" t="str">
        <f>"Type: "&amp;INDEX(TblCardDesign[#Data],MATCH(AS3,TblCardDesign[ID],0),11)</f>
        <v xml:space="preserve">Type: </v>
      </c>
      <c r="AS5" s="112"/>
      <c r="AT5" s="112"/>
      <c r="AU5" s="112"/>
      <c r="AV5" s="112"/>
      <c r="AW5" s="113"/>
      <c r="AX5" s="111" t="str">
        <f>"Type: "&amp;INDEX(TblCardDesign[#Data],MATCH(AY3,TblCardDesign[ID],0),11)</f>
        <v xml:space="preserve">Type: </v>
      </c>
      <c r="AY5" s="112"/>
      <c r="AZ5" s="112"/>
      <c r="BA5" s="112"/>
      <c r="BB5" s="112"/>
      <c r="BC5" s="113"/>
      <c r="BE5" t="s">
        <v>812</v>
      </c>
      <c r="BF5">
        <f>MAX('Card Designs'!A6:A199)</f>
        <v>194</v>
      </c>
    </row>
    <row r="6" spans="2:59">
      <c r="B6" s="28" t="s">
        <v>813</v>
      </c>
      <c r="C6" s="14" t="s">
        <v>814</v>
      </c>
      <c r="D6" s="14" t="s">
        <v>815</v>
      </c>
      <c r="E6" s="14" t="s">
        <v>816</v>
      </c>
      <c r="F6" s="14" t="s">
        <v>817</v>
      </c>
      <c r="G6" s="30" t="s">
        <v>818</v>
      </c>
      <c r="H6" s="16" t="s">
        <v>813</v>
      </c>
      <c r="I6" s="14" t="s">
        <v>814</v>
      </c>
      <c r="J6" s="14" t="s">
        <v>815</v>
      </c>
      <c r="K6" s="14" t="s">
        <v>816</v>
      </c>
      <c r="L6" s="14" t="s">
        <v>817</v>
      </c>
      <c r="M6" s="17" t="s">
        <v>818</v>
      </c>
      <c r="N6" s="15" t="s">
        <v>813</v>
      </c>
      <c r="O6" s="14" t="s">
        <v>814</v>
      </c>
      <c r="P6" s="14" t="s">
        <v>815</v>
      </c>
      <c r="Q6" s="14" t="s">
        <v>816</v>
      </c>
      <c r="R6" s="14" t="s">
        <v>817</v>
      </c>
      <c r="S6" s="30" t="s">
        <v>818</v>
      </c>
      <c r="T6" s="16" t="s">
        <v>813</v>
      </c>
      <c r="U6" s="14" t="s">
        <v>814</v>
      </c>
      <c r="V6" s="14" t="s">
        <v>815</v>
      </c>
      <c r="W6" s="14" t="s">
        <v>816</v>
      </c>
      <c r="X6" s="14" t="s">
        <v>817</v>
      </c>
      <c r="Y6" s="17" t="s">
        <v>818</v>
      </c>
      <c r="Z6" s="15" t="s">
        <v>813</v>
      </c>
      <c r="AA6" s="14" t="s">
        <v>814</v>
      </c>
      <c r="AB6" s="14" t="s">
        <v>815</v>
      </c>
      <c r="AC6" s="14" t="s">
        <v>816</v>
      </c>
      <c r="AD6" s="14" t="s">
        <v>817</v>
      </c>
      <c r="AE6" s="30" t="s">
        <v>818</v>
      </c>
      <c r="AF6" s="16" t="s">
        <v>813</v>
      </c>
      <c r="AG6" s="14" t="s">
        <v>814</v>
      </c>
      <c r="AH6" s="14" t="s">
        <v>815</v>
      </c>
      <c r="AI6" s="14" t="s">
        <v>816</v>
      </c>
      <c r="AJ6" s="14" t="s">
        <v>817</v>
      </c>
      <c r="AK6" s="17" t="s">
        <v>818</v>
      </c>
      <c r="AL6" s="58" t="s">
        <v>813</v>
      </c>
      <c r="AM6" s="14" t="s">
        <v>814</v>
      </c>
      <c r="AN6" s="14" t="s">
        <v>815</v>
      </c>
      <c r="AO6" s="14" t="s">
        <v>816</v>
      </c>
      <c r="AP6" s="14" t="s">
        <v>817</v>
      </c>
      <c r="AQ6" s="30" t="s">
        <v>818</v>
      </c>
      <c r="AR6" s="16" t="s">
        <v>813</v>
      </c>
      <c r="AS6" s="14" t="s">
        <v>814</v>
      </c>
      <c r="AT6" s="14" t="s">
        <v>815</v>
      </c>
      <c r="AU6" s="14" t="s">
        <v>816</v>
      </c>
      <c r="AV6" s="14" t="s">
        <v>817</v>
      </c>
      <c r="AW6" s="17" t="s">
        <v>818</v>
      </c>
      <c r="AX6" s="16" t="s">
        <v>813</v>
      </c>
      <c r="AY6" s="14" t="s">
        <v>814</v>
      </c>
      <c r="AZ6" s="14" t="s">
        <v>815</v>
      </c>
      <c r="BA6" s="14" t="s">
        <v>816</v>
      </c>
      <c r="BB6" s="14" t="s">
        <v>817</v>
      </c>
      <c r="BC6" s="17" t="s">
        <v>818</v>
      </c>
    </row>
    <row r="7" spans="2:59">
      <c r="B7" s="28">
        <f>INDEX(TblCardDesign[#Data],MATCH(C3,TblCardDesign[ID],0),5)</f>
        <v>1</v>
      </c>
      <c r="C7" s="29">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58">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9" t="s">
        <v>819</v>
      </c>
      <c r="C8" s="74"/>
      <c r="D8" s="74"/>
      <c r="E8" s="74"/>
      <c r="F8" s="74"/>
      <c r="G8" s="10"/>
      <c r="H8" s="109" t="s">
        <v>819</v>
      </c>
      <c r="I8" s="74"/>
      <c r="J8" s="74"/>
      <c r="K8" s="74"/>
      <c r="L8" s="74"/>
      <c r="M8" s="110"/>
      <c r="N8" s="74" t="s">
        <v>819</v>
      </c>
      <c r="O8" s="74"/>
      <c r="P8" s="74"/>
      <c r="Q8" s="74"/>
      <c r="R8" s="74"/>
      <c r="S8" s="74"/>
      <c r="T8" s="109" t="s">
        <v>819</v>
      </c>
      <c r="U8" s="74"/>
      <c r="V8" s="74"/>
      <c r="W8" s="74"/>
      <c r="X8" s="74"/>
      <c r="Y8" s="110"/>
      <c r="Z8" s="74" t="s">
        <v>819</v>
      </c>
      <c r="AA8" s="74"/>
      <c r="AB8" s="74"/>
      <c r="AC8" s="74"/>
      <c r="AD8" s="74"/>
      <c r="AE8" s="74"/>
      <c r="AF8" s="109" t="s">
        <v>819</v>
      </c>
      <c r="AG8" s="74"/>
      <c r="AH8" s="74"/>
      <c r="AI8" s="74"/>
      <c r="AJ8" s="74"/>
      <c r="AK8" s="110"/>
      <c r="AL8" s="74" t="s">
        <v>819</v>
      </c>
      <c r="AM8" s="74"/>
      <c r="AN8" s="74"/>
      <c r="AO8" s="74"/>
      <c r="AP8" s="74"/>
      <c r="AQ8" s="74"/>
      <c r="AR8" s="106" t="s">
        <v>819</v>
      </c>
      <c r="AS8" s="107"/>
      <c r="AT8" s="107"/>
      <c r="AU8" s="107"/>
      <c r="AV8" s="107"/>
      <c r="AW8" s="108"/>
      <c r="AX8" s="109" t="s">
        <v>819</v>
      </c>
      <c r="AY8" s="74"/>
      <c r="AZ8" s="74"/>
      <c r="BA8" s="74"/>
      <c r="BB8" s="74"/>
      <c r="BC8" s="110"/>
    </row>
    <row r="9" spans="2:59" ht="15" customHeight="1" thickBot="1">
      <c r="B9" s="85" t="str">
        <f>INDEX(TblCardDesign[#Data],MATCH(C3,TblCardDesign[ID],0),'Card Designs'!Q3)</f>
        <v>Look at the top 3 cards of your Strategy Deck, put 2 Event cards into your hand and the rest into the junkyard</v>
      </c>
      <c r="C9" s="86"/>
      <c r="D9" s="86"/>
      <c r="E9" s="86"/>
      <c r="F9" s="86"/>
      <c r="G9" s="12"/>
      <c r="H9" s="85" t="str">
        <f>INDEX(TblCardDesign[#Data],MATCH(I3,TblCardDesign[ID],0),'Card Designs'!Q3)</f>
        <v>Look at the top 3 cards of your Strategy Deck, put 2 Event cards into your hand and the rest into the junkyard</v>
      </c>
      <c r="I9" s="86"/>
      <c r="J9" s="86"/>
      <c r="K9" s="86"/>
      <c r="L9" s="86"/>
      <c r="M9" s="87"/>
      <c r="N9" s="86" t="str">
        <f>INDEX(TblCardDesign[#Data],MATCH(O3,TblCardDesign[ID],0),'Card Designs'!Q3)</f>
        <v>Sacrifice 1 Medic Tier 2
Robot can't be used for gun slots.
Engage: Medic + 3
Engage: Repair ship by 100</v>
      </c>
      <c r="O9" s="86"/>
      <c r="P9" s="86"/>
      <c r="Q9" s="86"/>
      <c r="R9" s="86"/>
      <c r="S9" s="86"/>
      <c r="T9" s="85" t="str">
        <f>INDEX(TblCardDesign[#Data],MATCH(U3,TblCardDesign[ID],0),'Card Designs'!Q3)</f>
        <v>Robot can't be used for gun slots.
Engage: Medic + 1
Engage: Repair ship by 100</v>
      </c>
      <c r="U9" s="86"/>
      <c r="V9" s="86"/>
      <c r="W9" s="86"/>
      <c r="X9" s="86"/>
      <c r="Y9" s="87"/>
      <c r="Z9" s="86" t="str">
        <f>INDEX(TblCardDesign[#Data],MATCH(AA3,TblCardDesign[ID],0),'Card Designs'!Q3)</f>
        <v>Attach to Ship: When this ship is targetted by enemy ship gun slots, deal 200 damage to that enemy ship</v>
      </c>
      <c r="AA9" s="86"/>
      <c r="AB9" s="86"/>
      <c r="AC9" s="86"/>
      <c r="AD9" s="86"/>
      <c r="AE9" s="86"/>
      <c r="AF9" s="85" t="str">
        <f>INDEX(TblCardDesign[#Data],MATCH(AG3,TblCardDesign[ID],0),'Card Designs'!Q3)</f>
        <v>Sacrifice 1 Handling Tier 1
Robot can't be used for gun slots.
Engage: Handling + 2
Engage: Repair ship by 100</v>
      </c>
      <c r="AG9" s="86"/>
      <c r="AH9" s="86"/>
      <c r="AI9" s="86"/>
      <c r="AJ9" s="86"/>
      <c r="AK9" s="87"/>
      <c r="AL9" s="86" t="str">
        <f>INDEX(TblCardDesign[#Data],MATCH(AM3,TblCardDesign[ID],0),'Card Designs'!Q3)</f>
        <v>Provides 1x Frigate ship when your Capital ship is destroyed, fill crew slots with any crew that wouldve died up to maximum Frigate crew slots.</v>
      </c>
      <c r="AM9" s="86"/>
      <c r="AN9" s="86"/>
      <c r="AO9" s="86"/>
      <c r="AP9" s="86"/>
      <c r="AQ9" s="86"/>
      <c r="AR9" s="85" t="str">
        <f>INDEX(TblCardDesign[#Data],MATCH(AS3,TblCardDesign[ID],0),'Card Designs'!Q3)</f>
        <v>Sacrifice 1 Medic Tier 2
Engage: Medical + 3</v>
      </c>
      <c r="AS9" s="86"/>
      <c r="AT9" s="86"/>
      <c r="AU9" s="86"/>
      <c r="AV9" s="86"/>
      <c r="AW9" s="87"/>
      <c r="AX9" s="85" t="str">
        <f>INDEX(TblCardDesign[#Data],MATCH(AY3,TblCardDesign[ID],0),'Card Designs'!Q3)</f>
        <v>Engage: Discard 1 strategy card from your hand, if you do then Research + 2</v>
      </c>
      <c r="AY9" s="86"/>
      <c r="AZ9" s="86"/>
      <c r="BA9" s="86"/>
      <c r="BB9" s="86"/>
      <c r="BC9" s="87"/>
    </row>
    <row r="10" spans="2:59" ht="30.75" thickBot="1">
      <c r="B10" s="85"/>
      <c r="C10" s="86"/>
      <c r="D10" s="86"/>
      <c r="E10" s="86"/>
      <c r="F10" s="86"/>
      <c r="G10" s="12"/>
      <c r="H10" s="85"/>
      <c r="I10" s="86"/>
      <c r="J10" s="86"/>
      <c r="K10" s="86"/>
      <c r="L10" s="86"/>
      <c r="M10" s="87"/>
      <c r="N10" s="86"/>
      <c r="O10" s="86"/>
      <c r="P10" s="86"/>
      <c r="Q10" s="86"/>
      <c r="R10" s="86"/>
      <c r="S10" s="86"/>
      <c r="T10" s="85"/>
      <c r="U10" s="86"/>
      <c r="V10" s="86"/>
      <c r="W10" s="86"/>
      <c r="X10" s="86"/>
      <c r="Y10" s="87"/>
      <c r="Z10" s="86"/>
      <c r="AA10" s="86"/>
      <c r="AB10" s="86"/>
      <c r="AC10" s="86"/>
      <c r="AD10" s="86"/>
      <c r="AE10" s="86"/>
      <c r="AF10" s="85"/>
      <c r="AG10" s="86"/>
      <c r="AH10" s="86"/>
      <c r="AI10" s="86"/>
      <c r="AJ10" s="86"/>
      <c r="AK10" s="87"/>
      <c r="AL10" s="86"/>
      <c r="AM10" s="86"/>
      <c r="AN10" s="86"/>
      <c r="AO10" s="86"/>
      <c r="AP10" s="86"/>
      <c r="AQ10" s="86"/>
      <c r="AR10" s="85"/>
      <c r="AS10" s="86"/>
      <c r="AT10" s="86"/>
      <c r="AU10" s="86"/>
      <c r="AV10" s="86"/>
      <c r="AW10" s="87"/>
      <c r="AX10" s="85"/>
      <c r="AY10" s="86"/>
      <c r="AZ10" s="86"/>
      <c r="BA10" s="86"/>
      <c r="BB10" s="86"/>
      <c r="BC10" s="87"/>
      <c r="BE10" s="49" t="s">
        <v>820</v>
      </c>
      <c r="BF10" s="50">
        <v>15</v>
      </c>
      <c r="BG10" s="51" t="str">
        <f>UPPER(INDEX(TblCardDesign[#Data],MATCH(BF10,TblCardDesign[ID],0),2))</f>
        <v>CREW</v>
      </c>
    </row>
    <row r="11" spans="2:59">
      <c r="B11" s="85"/>
      <c r="C11" s="86"/>
      <c r="D11" s="86"/>
      <c r="E11" s="86"/>
      <c r="F11" s="86"/>
      <c r="G11" s="12"/>
      <c r="H11" s="85"/>
      <c r="I11" s="86"/>
      <c r="J11" s="86"/>
      <c r="K11" s="86"/>
      <c r="L11" s="86"/>
      <c r="M11" s="87"/>
      <c r="N11" s="86"/>
      <c r="O11" s="86"/>
      <c r="P11" s="86"/>
      <c r="Q11" s="86"/>
      <c r="R11" s="86"/>
      <c r="S11" s="86"/>
      <c r="T11" s="85"/>
      <c r="U11" s="86"/>
      <c r="V11" s="86"/>
      <c r="W11" s="86"/>
      <c r="X11" s="86"/>
      <c r="Y11" s="87"/>
      <c r="Z11" s="86"/>
      <c r="AA11" s="86"/>
      <c r="AB11" s="86"/>
      <c r="AC11" s="86"/>
      <c r="AD11" s="86"/>
      <c r="AE11" s="86"/>
      <c r="AF11" s="85"/>
      <c r="AG11" s="86"/>
      <c r="AH11" s="86"/>
      <c r="AI11" s="86"/>
      <c r="AJ11" s="86"/>
      <c r="AK11" s="87"/>
      <c r="AL11" s="86"/>
      <c r="AM11" s="86"/>
      <c r="AN11" s="86"/>
      <c r="AO11" s="86"/>
      <c r="AP11" s="86"/>
      <c r="AQ11" s="86"/>
      <c r="AR11" s="85"/>
      <c r="AS11" s="86"/>
      <c r="AT11" s="86"/>
      <c r="AU11" s="86"/>
      <c r="AV11" s="86"/>
      <c r="AW11" s="87"/>
      <c r="AX11" s="85"/>
      <c r="AY11" s="86"/>
      <c r="AZ11" s="86"/>
      <c r="BA11" s="86"/>
      <c r="BB11" s="86"/>
      <c r="BC11" s="87"/>
    </row>
    <row r="12" spans="2:59">
      <c r="B12" s="85"/>
      <c r="C12" s="86"/>
      <c r="D12" s="86"/>
      <c r="E12" s="86"/>
      <c r="F12" s="86"/>
      <c r="G12" s="12"/>
      <c r="H12" s="85"/>
      <c r="I12" s="86"/>
      <c r="J12" s="86"/>
      <c r="K12" s="86"/>
      <c r="L12" s="86"/>
      <c r="M12" s="87"/>
      <c r="N12" s="86"/>
      <c r="O12" s="86"/>
      <c r="P12" s="86"/>
      <c r="Q12" s="86"/>
      <c r="R12" s="86"/>
      <c r="S12" s="86"/>
      <c r="T12" s="85"/>
      <c r="U12" s="86"/>
      <c r="V12" s="86"/>
      <c r="W12" s="86"/>
      <c r="X12" s="86"/>
      <c r="Y12" s="87"/>
      <c r="Z12" s="86"/>
      <c r="AA12" s="86"/>
      <c r="AB12" s="86"/>
      <c r="AC12" s="86"/>
      <c r="AD12" s="86"/>
      <c r="AE12" s="86"/>
      <c r="AF12" s="85"/>
      <c r="AG12" s="86"/>
      <c r="AH12" s="86"/>
      <c r="AI12" s="86"/>
      <c r="AJ12" s="86"/>
      <c r="AK12" s="87"/>
      <c r="AL12" s="86"/>
      <c r="AM12" s="86"/>
      <c r="AN12" s="86"/>
      <c r="AO12" s="86"/>
      <c r="AP12" s="86"/>
      <c r="AQ12" s="86"/>
      <c r="AR12" s="85"/>
      <c r="AS12" s="86"/>
      <c r="AT12" s="86"/>
      <c r="AU12" s="86"/>
      <c r="AV12" s="86"/>
      <c r="AW12" s="87"/>
      <c r="AX12" s="85"/>
      <c r="AY12" s="86"/>
      <c r="AZ12" s="86"/>
      <c r="BA12" s="86"/>
      <c r="BB12" s="86"/>
      <c r="BC12" s="87"/>
    </row>
    <row r="13" spans="2:59">
      <c r="B13" s="85"/>
      <c r="C13" s="86"/>
      <c r="D13" s="86"/>
      <c r="E13" s="86"/>
      <c r="F13" s="86"/>
      <c r="G13" s="12"/>
      <c r="H13" s="85"/>
      <c r="I13" s="86"/>
      <c r="J13" s="86"/>
      <c r="K13" s="86"/>
      <c r="L13" s="86"/>
      <c r="M13" s="87"/>
      <c r="N13" s="86"/>
      <c r="O13" s="86"/>
      <c r="P13" s="86"/>
      <c r="Q13" s="86"/>
      <c r="R13" s="86"/>
      <c r="S13" s="86"/>
      <c r="T13" s="85"/>
      <c r="U13" s="86"/>
      <c r="V13" s="86"/>
      <c r="W13" s="86"/>
      <c r="X13" s="86"/>
      <c r="Y13" s="87"/>
      <c r="Z13" s="86"/>
      <c r="AA13" s="86"/>
      <c r="AB13" s="86"/>
      <c r="AC13" s="86"/>
      <c r="AD13" s="86"/>
      <c r="AE13" s="86"/>
      <c r="AF13" s="85"/>
      <c r="AG13" s="86"/>
      <c r="AH13" s="86"/>
      <c r="AI13" s="86"/>
      <c r="AJ13" s="86"/>
      <c r="AK13" s="87"/>
      <c r="AL13" s="86"/>
      <c r="AM13" s="86"/>
      <c r="AN13" s="86"/>
      <c r="AO13" s="86"/>
      <c r="AP13" s="86"/>
      <c r="AQ13" s="86"/>
      <c r="AR13" s="85"/>
      <c r="AS13" s="86"/>
      <c r="AT13" s="86"/>
      <c r="AU13" s="86"/>
      <c r="AV13" s="86"/>
      <c r="AW13" s="87"/>
      <c r="AX13" s="85"/>
      <c r="AY13" s="86"/>
      <c r="AZ13" s="86"/>
      <c r="BA13" s="86"/>
      <c r="BB13" s="86"/>
      <c r="BC13" s="87"/>
    </row>
    <row r="14" spans="2:59">
      <c r="B14" s="85"/>
      <c r="C14" s="86"/>
      <c r="D14" s="86"/>
      <c r="E14" s="86"/>
      <c r="F14" s="86"/>
      <c r="G14" s="12"/>
      <c r="H14" s="85"/>
      <c r="I14" s="86"/>
      <c r="J14" s="86"/>
      <c r="K14" s="86"/>
      <c r="L14" s="86"/>
      <c r="M14" s="87"/>
      <c r="N14" s="86"/>
      <c r="O14" s="86"/>
      <c r="P14" s="86"/>
      <c r="Q14" s="86"/>
      <c r="R14" s="86"/>
      <c r="S14" s="86"/>
      <c r="T14" s="85"/>
      <c r="U14" s="86"/>
      <c r="V14" s="86"/>
      <c r="W14" s="86"/>
      <c r="X14" s="86"/>
      <c r="Y14" s="87"/>
      <c r="Z14" s="86"/>
      <c r="AA14" s="86"/>
      <c r="AB14" s="86"/>
      <c r="AC14" s="86"/>
      <c r="AD14" s="86"/>
      <c r="AE14" s="86"/>
      <c r="AF14" s="85"/>
      <c r="AG14" s="86"/>
      <c r="AH14" s="86"/>
      <c r="AI14" s="86"/>
      <c r="AJ14" s="86"/>
      <c r="AK14" s="87"/>
      <c r="AL14" s="86"/>
      <c r="AM14" s="86"/>
      <c r="AN14" s="86"/>
      <c r="AO14" s="86"/>
      <c r="AP14" s="86"/>
      <c r="AQ14" s="86"/>
      <c r="AR14" s="85"/>
      <c r="AS14" s="86"/>
      <c r="AT14" s="86"/>
      <c r="AU14" s="86"/>
      <c r="AV14" s="86"/>
      <c r="AW14" s="87"/>
      <c r="AX14" s="85"/>
      <c r="AY14" s="86"/>
      <c r="AZ14" s="86"/>
      <c r="BA14" s="86"/>
      <c r="BB14" s="86"/>
      <c r="BC14" s="87"/>
    </row>
    <row r="15" spans="2:59" ht="15.75" thickBot="1">
      <c r="B15" s="88"/>
      <c r="C15" s="89"/>
      <c r="D15" s="89"/>
      <c r="E15" s="89"/>
      <c r="F15" s="89"/>
      <c r="G15" s="13"/>
      <c r="H15" s="88"/>
      <c r="I15" s="89"/>
      <c r="J15" s="89"/>
      <c r="K15" s="89"/>
      <c r="L15" s="89"/>
      <c r="M15" s="90"/>
      <c r="N15" s="89"/>
      <c r="O15" s="89"/>
      <c r="P15" s="89"/>
      <c r="Q15" s="89"/>
      <c r="R15" s="89"/>
      <c r="S15" s="89"/>
      <c r="T15" s="88"/>
      <c r="U15" s="89"/>
      <c r="V15" s="89"/>
      <c r="W15" s="89"/>
      <c r="X15" s="89"/>
      <c r="Y15" s="90"/>
      <c r="Z15" s="89"/>
      <c r="AA15" s="89"/>
      <c r="AB15" s="89"/>
      <c r="AC15" s="89"/>
      <c r="AD15" s="89"/>
      <c r="AE15" s="89"/>
      <c r="AF15" s="88"/>
      <c r="AG15" s="89"/>
      <c r="AH15" s="89"/>
      <c r="AI15" s="89"/>
      <c r="AJ15" s="89"/>
      <c r="AK15" s="90"/>
      <c r="AL15" s="89"/>
      <c r="AM15" s="89"/>
      <c r="AN15" s="89"/>
      <c r="AO15" s="89"/>
      <c r="AP15" s="89"/>
      <c r="AQ15" s="89"/>
      <c r="AR15" s="88"/>
      <c r="AS15" s="89"/>
      <c r="AT15" s="89"/>
      <c r="AU15" s="89"/>
      <c r="AV15" s="89"/>
      <c r="AW15" s="90"/>
      <c r="AX15" s="88"/>
      <c r="AY15" s="89"/>
      <c r="AZ15" s="89"/>
      <c r="BA15" s="89"/>
      <c r="BB15" s="89"/>
      <c r="BC15" s="90"/>
    </row>
    <row r="16" spans="2:59" ht="15.75" thickBot="1">
      <c r="B16" s="117" t="s">
        <v>821</v>
      </c>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9"/>
    </row>
    <row r="17" spans="2:55">
      <c r="B17" s="120" t="s">
        <v>822</v>
      </c>
      <c r="C17" s="121"/>
      <c r="D17" s="121"/>
      <c r="E17" s="121"/>
      <c r="F17" s="122"/>
      <c r="G17" s="33"/>
      <c r="H17" s="34"/>
      <c r="I17" s="34"/>
      <c r="J17" s="34"/>
      <c r="K17" s="34"/>
      <c r="L17" s="33"/>
      <c r="M17" s="34"/>
      <c r="N17" s="34"/>
      <c r="O17" s="34"/>
      <c r="P17" s="34"/>
      <c r="Q17" s="34"/>
      <c r="R17" s="33"/>
      <c r="S17" s="34"/>
      <c r="T17" s="34"/>
      <c r="U17" s="34"/>
      <c r="V17" s="34"/>
      <c r="W17" s="34"/>
      <c r="X17" s="33"/>
      <c r="Y17" s="34"/>
      <c r="Z17" s="34"/>
      <c r="AA17" s="34"/>
      <c r="AB17" s="34"/>
      <c r="AC17" s="34"/>
      <c r="AD17" s="33"/>
      <c r="AE17" s="34"/>
      <c r="AF17" s="34"/>
      <c r="AG17" s="34"/>
      <c r="AH17" s="34"/>
      <c r="AI17" s="34"/>
      <c r="AJ17" s="33"/>
      <c r="AK17" s="34"/>
      <c r="AL17" s="34"/>
      <c r="AM17" s="34"/>
      <c r="AN17" s="34"/>
      <c r="AO17" s="34"/>
      <c r="AP17" s="33"/>
      <c r="AQ17" s="34"/>
      <c r="AR17" s="34"/>
      <c r="AS17" s="34"/>
      <c r="AT17" s="34"/>
      <c r="AU17" s="34"/>
      <c r="AV17" s="33"/>
      <c r="AW17" s="34"/>
      <c r="AX17" s="37" t="s">
        <v>811</v>
      </c>
      <c r="AY17" s="38"/>
      <c r="AZ17" s="63" t="s">
        <v>4</v>
      </c>
      <c r="BA17" s="63"/>
      <c r="BB17" s="63"/>
      <c r="BC17" s="39"/>
    </row>
    <row r="18" spans="2:55">
      <c r="B18" s="97" t="s">
        <v>823</v>
      </c>
      <c r="C18" s="98"/>
      <c r="D18" s="98"/>
      <c r="E18" s="98"/>
      <c r="F18" s="99"/>
      <c r="G18" s="6"/>
      <c r="L18" s="6"/>
      <c r="R18" s="6"/>
      <c r="X18" s="6"/>
      <c r="AD18" s="6"/>
      <c r="AJ18" s="6"/>
      <c r="AP18" s="6"/>
      <c r="AV18" s="6"/>
      <c r="AX18" s="64" t="e">
        <f>INDEX(TblCardDesign[#Data],MATCH(AY17,TblCardDesign[ID],0),3)</f>
        <v>#N/A</v>
      </c>
      <c r="AY18" s="65"/>
      <c r="AZ18" s="65"/>
      <c r="BA18" s="65"/>
      <c r="BB18" s="65"/>
      <c r="BC18" s="40"/>
    </row>
    <row r="19" spans="2:55">
      <c r="B19" s="100" t="s">
        <v>824</v>
      </c>
      <c r="C19" s="101"/>
      <c r="D19" s="101"/>
      <c r="E19" s="101"/>
      <c r="F19" s="102"/>
      <c r="G19" s="35"/>
      <c r="L19" s="35"/>
      <c r="R19" s="35"/>
      <c r="X19" s="35"/>
      <c r="AD19" s="35"/>
      <c r="AJ19" s="35"/>
      <c r="AP19" s="35"/>
      <c r="AV19" s="35"/>
      <c r="AX19" s="66" t="e">
        <f>"Type: "&amp;INDEX(TblCardDesign[#Data],MATCH(AY17,TblCardDesign[ID],0),11)</f>
        <v>#N/A</v>
      </c>
      <c r="AY19" s="67"/>
      <c r="AZ19" s="67"/>
      <c r="BA19" s="67"/>
      <c r="BB19" s="67"/>
      <c r="BC19" s="41"/>
    </row>
    <row r="20" spans="2:55" ht="15.75" thickBot="1">
      <c r="B20" s="123" t="s">
        <v>825</v>
      </c>
      <c r="C20" s="124"/>
      <c r="D20" s="124"/>
      <c r="E20" s="124"/>
      <c r="F20" s="125"/>
      <c r="G20" s="6"/>
      <c r="L20" s="6"/>
      <c r="R20" s="6"/>
      <c r="X20" s="6"/>
      <c r="AD20" s="6"/>
      <c r="AJ20" s="6"/>
      <c r="AP20" s="6"/>
      <c r="AV20" s="6"/>
      <c r="AX20" s="42" t="s">
        <v>813</v>
      </c>
      <c r="AY20" s="43" t="s">
        <v>814</v>
      </c>
      <c r="AZ20" s="43" t="s">
        <v>815</v>
      </c>
      <c r="BA20" s="43" t="s">
        <v>816</v>
      </c>
      <c r="BB20" s="43" t="s">
        <v>817</v>
      </c>
      <c r="BC20" s="44" t="s">
        <v>818</v>
      </c>
    </row>
    <row r="21" spans="2:55">
      <c r="B21" s="7"/>
      <c r="AX21" s="42" t="e">
        <f>INDEX(TblCardDesign[#Data],MATCH(AY17,TblCardDesign[ID],0),5)</f>
        <v>#N/A</v>
      </c>
      <c r="AY21" s="45" t="e">
        <f>INDEX(TblCardDesign[#Data],MATCH(AY17,TblCardDesign[ID],0),6)</f>
        <v>#N/A</v>
      </c>
      <c r="AZ21" s="43" t="e">
        <f>INDEX(TblCardDesign[#Data],MATCH(AY17,TblCardDesign[ID],0),7)</f>
        <v>#N/A</v>
      </c>
      <c r="BA21" s="43" t="e">
        <f>INDEX(TblCardDesign[#Data],MATCH(AY17,TblCardDesign[ID],0),8)</f>
        <v>#N/A</v>
      </c>
      <c r="BB21" s="43" t="e">
        <f>INDEX(TblCardDesign[#Data],MATCH(AY17,TblCardDesign[ID],0),9)</f>
        <v>#N/A</v>
      </c>
      <c r="BC21" s="44" t="e">
        <f>INDEX(TblCardDesign[#Data],MATCH(AY17,TblCardDesign[ID],0),10)</f>
        <v>#N/A</v>
      </c>
    </row>
    <row r="22" spans="2:55">
      <c r="B22" s="7"/>
      <c r="AX22" s="64" t="s">
        <v>819</v>
      </c>
      <c r="AY22" s="65"/>
      <c r="AZ22" s="65"/>
      <c r="BA22" s="65"/>
      <c r="BB22" s="65"/>
      <c r="BC22" s="40"/>
    </row>
    <row r="23" spans="2:55">
      <c r="B23" s="7"/>
      <c r="K23" s="62"/>
      <c r="L23" s="62"/>
      <c r="M23" s="62"/>
      <c r="N23" s="62"/>
      <c r="O23" s="62"/>
      <c r="AX23" s="68" t="e">
        <f>INDEX(TblCardDesign[#Data],MATCH(AY17,TblCardDesign[ID],0),'Card Designs'!$Q$3)</f>
        <v>#N/A</v>
      </c>
      <c r="AY23" s="69"/>
      <c r="AZ23" s="69"/>
      <c r="BA23" s="69"/>
      <c r="BB23" s="69"/>
      <c r="BC23" s="70"/>
    </row>
    <row r="24" spans="2:55">
      <c r="B24" s="7"/>
      <c r="AX24" s="68"/>
      <c r="AY24" s="69"/>
      <c r="AZ24" s="69"/>
      <c r="BA24" s="69"/>
      <c r="BB24" s="69"/>
      <c r="BC24" s="70"/>
    </row>
    <row r="25" spans="2:55">
      <c r="B25" s="7"/>
      <c r="AX25" s="68"/>
      <c r="AY25" s="69"/>
      <c r="AZ25" s="69"/>
      <c r="BA25" s="69"/>
      <c r="BB25" s="69"/>
      <c r="BC25" s="70"/>
    </row>
    <row r="26" spans="2:55">
      <c r="B26" s="7"/>
      <c r="AX26" s="68"/>
      <c r="AY26" s="69"/>
      <c r="AZ26" s="69"/>
      <c r="BA26" s="69"/>
      <c r="BB26" s="69"/>
      <c r="BC26" s="70"/>
    </row>
    <row r="27" spans="2:55" ht="15.75" thickBot="1">
      <c r="B27" s="7"/>
      <c r="AX27" s="71"/>
      <c r="AY27" s="72"/>
      <c r="AZ27" s="72"/>
      <c r="BA27" s="72"/>
      <c r="BB27" s="72"/>
      <c r="BC27" s="73"/>
    </row>
    <row r="28" spans="2:55" ht="15.75" thickBot="1">
      <c r="B28" s="46" t="s">
        <v>826</v>
      </c>
      <c r="C28" s="47"/>
      <c r="D28" s="47"/>
      <c r="E28" s="47"/>
      <c r="F28" s="47"/>
      <c r="G28" s="48"/>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114" t="s">
        <v>826</v>
      </c>
      <c r="AY28" s="115"/>
      <c r="AZ28" s="115"/>
      <c r="BA28" s="115"/>
      <c r="BB28" s="115"/>
      <c r="BC28" s="116"/>
    </row>
    <row r="29" spans="2:55">
      <c r="B29" s="37" t="s">
        <v>811</v>
      </c>
      <c r="C29" s="38"/>
      <c r="D29" s="63" t="s">
        <v>4</v>
      </c>
      <c r="E29" s="63"/>
      <c r="F29" s="63"/>
      <c r="G29" s="39"/>
      <c r="BC29" s="8"/>
    </row>
    <row r="30" spans="2:55">
      <c r="B30" s="64" t="e">
        <f>INDEX(TblCardDesign[#Data],MATCH(C29,TblCardDesign[ID],0),3)</f>
        <v>#N/A</v>
      </c>
      <c r="C30" s="65"/>
      <c r="D30" s="65"/>
      <c r="E30" s="65"/>
      <c r="F30" s="65"/>
      <c r="G30" s="40"/>
      <c r="BC30" s="8"/>
    </row>
    <row r="31" spans="2:55">
      <c r="B31" s="66" t="e">
        <f>"Type: "&amp;INDEX(TblCardDesign[#Data],MATCH(C29,TblCardDesign[ID],0),11)</f>
        <v>#N/A</v>
      </c>
      <c r="C31" s="67"/>
      <c r="D31" s="67"/>
      <c r="E31" s="67"/>
      <c r="F31" s="67"/>
      <c r="G31" s="41"/>
      <c r="BC31" s="8"/>
    </row>
    <row r="32" spans="2:55">
      <c r="B32" s="42" t="s">
        <v>813</v>
      </c>
      <c r="C32" s="43" t="s">
        <v>814</v>
      </c>
      <c r="D32" s="43" t="s">
        <v>815</v>
      </c>
      <c r="E32" s="43" t="s">
        <v>816</v>
      </c>
      <c r="F32" s="43" t="s">
        <v>817</v>
      </c>
      <c r="G32" s="44" t="s">
        <v>818</v>
      </c>
      <c r="BC32" s="8"/>
    </row>
    <row r="33" spans="2:55">
      <c r="B33" s="42" t="e">
        <f>INDEX(TblCardDesign[#Data],MATCH(C29,TblCardDesign[ID],0),5)</f>
        <v>#N/A</v>
      </c>
      <c r="C33" s="45" t="e">
        <f>INDEX(TblCardDesign[#Data],MATCH(C29,TblCardDesign[ID],0),6)</f>
        <v>#N/A</v>
      </c>
      <c r="D33" s="43" t="e">
        <f>INDEX(TblCardDesign[#Data],MATCH(C29,TblCardDesign[ID],0),7)</f>
        <v>#N/A</v>
      </c>
      <c r="E33" s="43" t="e">
        <f>INDEX(TblCardDesign[#Data],MATCH(C29,TblCardDesign[ID],0),8)</f>
        <v>#N/A</v>
      </c>
      <c r="F33" s="43" t="e">
        <f>INDEX(TblCardDesign[#Data],MATCH(C29,TblCardDesign[ID],0),9)</f>
        <v>#N/A</v>
      </c>
      <c r="G33" s="44" t="e">
        <f>INDEX(TblCardDesign[#Data],MATCH(C29,TblCardDesign[ID],0),10)</f>
        <v>#N/A</v>
      </c>
      <c r="BC33" s="8"/>
    </row>
    <row r="34" spans="2:55">
      <c r="B34" s="64" t="s">
        <v>819</v>
      </c>
      <c r="C34" s="65"/>
      <c r="D34" s="65"/>
      <c r="E34" s="65"/>
      <c r="F34" s="65"/>
      <c r="G34" s="40"/>
      <c r="BC34" s="8"/>
    </row>
    <row r="35" spans="2:55" ht="15.75" thickBot="1">
      <c r="B35" s="68" t="e">
        <f>INDEX(TblCardDesign[#Data],MATCH(C29,TblCardDesign[ID],0),'Card Designs'!$Q$3)</f>
        <v>#N/A</v>
      </c>
      <c r="C35" s="69"/>
      <c r="D35" s="69"/>
      <c r="E35" s="69"/>
      <c r="F35" s="69"/>
      <c r="G35" s="70"/>
      <c r="BC35" s="8"/>
    </row>
    <row r="36" spans="2:55">
      <c r="B36" s="68"/>
      <c r="C36" s="69"/>
      <c r="D36" s="69"/>
      <c r="E36" s="69"/>
      <c r="F36" s="69"/>
      <c r="G36" s="70"/>
      <c r="AX36" s="103" t="s">
        <v>825</v>
      </c>
      <c r="AY36" s="104"/>
      <c r="AZ36" s="104"/>
      <c r="BA36" s="104"/>
      <c r="BB36" s="104"/>
      <c r="BC36" s="105"/>
    </row>
    <row r="37" spans="2:55">
      <c r="B37" s="68"/>
      <c r="C37" s="69"/>
      <c r="D37" s="69"/>
      <c r="E37" s="69"/>
      <c r="F37" s="69"/>
      <c r="G37" s="70"/>
      <c r="AX37" s="100" t="s">
        <v>824</v>
      </c>
      <c r="AY37" s="101"/>
      <c r="AZ37" s="101"/>
      <c r="BA37" s="101"/>
      <c r="BB37" s="101"/>
      <c r="BC37" s="102"/>
    </row>
    <row r="38" spans="2:55">
      <c r="B38" s="68"/>
      <c r="C38" s="69"/>
      <c r="D38" s="69"/>
      <c r="E38" s="69"/>
      <c r="F38" s="69"/>
      <c r="G38" s="70"/>
      <c r="AX38" s="97" t="s">
        <v>823</v>
      </c>
      <c r="AY38" s="98"/>
      <c r="AZ38" s="98"/>
      <c r="BA38" s="98"/>
      <c r="BB38" s="98"/>
      <c r="BC38" s="99"/>
    </row>
    <row r="39" spans="2:55" ht="15.75" thickBot="1">
      <c r="B39" s="71"/>
      <c r="C39" s="72"/>
      <c r="D39" s="72"/>
      <c r="E39" s="72"/>
      <c r="F39" s="72"/>
      <c r="G39" s="73"/>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4" t="s">
        <v>822</v>
      </c>
      <c r="AY39" s="95"/>
      <c r="AZ39" s="95"/>
      <c r="BA39" s="95"/>
      <c r="BB39" s="95"/>
      <c r="BC39" s="96"/>
    </row>
    <row r="40" spans="2:55" ht="16.5" thickBot="1">
      <c r="B40" s="91" t="s">
        <v>827</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3"/>
    </row>
    <row r="41" spans="2:55" ht="15.75" thickBot="1">
      <c r="B41" s="80" t="s">
        <v>799</v>
      </c>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2"/>
      <c r="AL41" s="80" t="s">
        <v>8</v>
      </c>
      <c r="AM41" s="81"/>
      <c r="AN41" s="81"/>
      <c r="AO41" s="81"/>
      <c r="AP41" s="81"/>
      <c r="AQ41" s="81"/>
      <c r="AR41" s="81"/>
      <c r="AS41" s="81"/>
      <c r="AT41" s="81"/>
      <c r="AU41" s="81"/>
      <c r="AV41" s="81"/>
      <c r="AW41" s="81"/>
      <c r="AX41" s="81"/>
      <c r="AY41" s="81"/>
      <c r="AZ41" s="81"/>
      <c r="BA41" s="81"/>
      <c r="BB41" s="81"/>
      <c r="BC41" s="82"/>
    </row>
    <row r="42" spans="2:55" ht="15.75" thickBot="1">
      <c r="B42" s="75" t="s">
        <v>800</v>
      </c>
      <c r="C42" s="76"/>
      <c r="D42" s="76"/>
      <c r="E42" s="76"/>
      <c r="F42" s="76"/>
      <c r="G42" s="27"/>
      <c r="H42" s="77" t="s">
        <v>801</v>
      </c>
      <c r="I42" s="76"/>
      <c r="J42" s="76"/>
      <c r="K42" s="76"/>
      <c r="L42" s="76"/>
      <c r="M42" s="78"/>
      <c r="N42" s="76" t="s">
        <v>802</v>
      </c>
      <c r="O42" s="76"/>
      <c r="P42" s="76"/>
      <c r="Q42" s="76"/>
      <c r="R42" s="76"/>
      <c r="S42" s="76"/>
      <c r="T42" s="77" t="s">
        <v>803</v>
      </c>
      <c r="U42" s="76"/>
      <c r="V42" s="76"/>
      <c r="W42" s="76"/>
      <c r="X42" s="76"/>
      <c r="Y42" s="78"/>
      <c r="Z42" s="76" t="s">
        <v>804</v>
      </c>
      <c r="AA42" s="76"/>
      <c r="AB42" s="76"/>
      <c r="AC42" s="76"/>
      <c r="AD42" s="76"/>
      <c r="AE42" s="76"/>
      <c r="AF42" s="77" t="s">
        <v>805</v>
      </c>
      <c r="AG42" s="76"/>
      <c r="AH42" s="76"/>
      <c r="AI42" s="76"/>
      <c r="AJ42" s="76"/>
      <c r="AK42" s="76"/>
      <c r="AL42" s="75" t="s">
        <v>806</v>
      </c>
      <c r="AM42" s="76"/>
      <c r="AN42" s="76"/>
      <c r="AO42" s="76"/>
      <c r="AP42" s="76"/>
      <c r="AQ42" s="76"/>
      <c r="AR42" s="77" t="s">
        <v>807</v>
      </c>
      <c r="AS42" s="76"/>
      <c r="AT42" s="76"/>
      <c r="AU42" s="76"/>
      <c r="AV42" s="76"/>
      <c r="AW42" s="78"/>
      <c r="AX42" s="76" t="s">
        <v>808</v>
      </c>
      <c r="AY42" s="76"/>
      <c r="AZ42" s="76"/>
      <c r="BA42" s="76"/>
      <c r="BB42" s="76"/>
      <c r="BC42" s="79"/>
    </row>
    <row r="43" spans="2:55">
      <c r="B43" s="9" t="s">
        <v>811</v>
      </c>
      <c r="C43" s="26">
        <v>63</v>
      </c>
      <c r="D43" s="74" t="str">
        <f>"Rank: "&amp;INDEX(TblCardDesign[#Data],MATCH(C43,TblCardDesign[ID],0),14)</f>
        <v>Rank: 2</v>
      </c>
      <c r="E43" s="74"/>
      <c r="F43" s="74"/>
      <c r="G43" s="10"/>
      <c r="H43" s="31" t="s">
        <v>811</v>
      </c>
      <c r="I43" s="32">
        <v>99</v>
      </c>
      <c r="J43" s="60" t="str">
        <f>"Rank: "&amp;INDEX(TblCardDesign[#Data],MATCH(I43,TblCardDesign[ID],0),14)</f>
        <v xml:space="preserve">Rank: </v>
      </c>
      <c r="K43" s="60"/>
      <c r="L43" s="60"/>
      <c r="M43" s="61"/>
      <c r="N43" s="10" t="s">
        <v>811</v>
      </c>
      <c r="O43" s="26">
        <v>46</v>
      </c>
      <c r="P43" s="74" t="str">
        <f>"Rank: "&amp;INDEX(TblCardDesign[#Data],MATCH(O43,TblCardDesign[ID],0),14)</f>
        <v xml:space="preserve">Rank: </v>
      </c>
      <c r="Q43" s="74"/>
      <c r="R43" s="74"/>
      <c r="S43" s="74"/>
      <c r="T43" s="31" t="s">
        <v>811</v>
      </c>
      <c r="U43" s="32">
        <v>56</v>
      </c>
      <c r="V43" s="60" t="str">
        <f>"Rank: "&amp;INDEX(TblCardDesign[#Data],MATCH(U43,TblCardDesign[ID],0),14)</f>
        <v>Rank: 1</v>
      </c>
      <c r="W43" s="60"/>
      <c r="X43" s="60"/>
      <c r="Y43" s="61"/>
      <c r="Z43" s="10" t="s">
        <v>811</v>
      </c>
      <c r="AA43" s="26">
        <v>99</v>
      </c>
      <c r="AB43" s="74" t="str">
        <f>"Rank: "&amp;INDEX(TblCardDesign[#Data],MATCH(AA43,TblCardDesign[ID],0),14)</f>
        <v xml:space="preserve">Rank: </v>
      </c>
      <c r="AC43" s="74"/>
      <c r="AD43" s="74"/>
      <c r="AE43" s="74"/>
      <c r="AF43" s="31" t="s">
        <v>811</v>
      </c>
      <c r="AG43" s="32">
        <v>62</v>
      </c>
      <c r="AH43" s="60" t="str">
        <f>"Rank: "&amp;INDEX(TblCardDesign[#Data],MATCH(AG43,TblCardDesign[ID],0),14)</f>
        <v>Rank: 2</v>
      </c>
      <c r="AI43" s="60"/>
      <c r="AJ43" s="60"/>
      <c r="AK43" s="61"/>
      <c r="AL43" s="10" t="s">
        <v>811</v>
      </c>
      <c r="AM43" s="26">
        <v>82</v>
      </c>
      <c r="AN43" s="74" t="str">
        <f>"Rank: "&amp;INDEX(TblCardDesign[#Data],MATCH(AM43,TblCardDesign[ID],0),14)</f>
        <v xml:space="preserve">Rank: </v>
      </c>
      <c r="AO43" s="74"/>
      <c r="AP43" s="74"/>
      <c r="AQ43" s="74"/>
      <c r="AR43" s="31" t="s">
        <v>811</v>
      </c>
      <c r="AS43" s="32">
        <v>11</v>
      </c>
      <c r="AT43" s="60" t="str">
        <f>"Rank: "&amp;INDEX(TblCardDesign[#Data],MATCH(AS43,TblCardDesign[ID],0),14)</f>
        <v>Rank: 3</v>
      </c>
      <c r="AU43" s="60"/>
      <c r="AV43" s="60"/>
      <c r="AW43" s="61"/>
      <c r="AX43" s="31" t="s">
        <v>811</v>
      </c>
      <c r="AY43" s="32">
        <v>4</v>
      </c>
      <c r="AZ43" s="60" t="str">
        <f>"Rank: "&amp;INDEX(TblCardDesign[#Data],MATCH(AY43,TblCardDesign[ID],0),14)</f>
        <v>Rank: 1</v>
      </c>
      <c r="BA43" s="60"/>
      <c r="BB43" s="60"/>
      <c r="BC43" s="61"/>
    </row>
    <row r="44" spans="2:55">
      <c r="B44" s="109" t="str">
        <f>INDEX(TblCardDesign[#Data],MATCH(C43,TblCardDesign[ID],0),3)</f>
        <v>P Bot Bot</v>
      </c>
      <c r="C44" s="74"/>
      <c r="D44" s="74"/>
      <c r="E44" s="74"/>
      <c r="F44" s="74"/>
      <c r="G44" s="10"/>
      <c r="H44" s="109" t="str">
        <f>INDEX(TblCardDesign[#Data],MATCH(I43,TblCardDesign[ID],0),3)</f>
        <v>Auto Cannon</v>
      </c>
      <c r="I44" s="74"/>
      <c r="J44" s="74"/>
      <c r="K44" s="74"/>
      <c r="L44" s="74"/>
      <c r="M44" s="110"/>
      <c r="N44" s="74" t="str">
        <f>INDEX(TblCardDesign[#Data],MATCH(O43,TblCardDesign[ID],0),3)</f>
        <v>Hull Breach</v>
      </c>
      <c r="O44" s="74"/>
      <c r="P44" s="74"/>
      <c r="Q44" s="74"/>
      <c r="R44" s="74"/>
      <c r="S44" s="74"/>
      <c r="T44" s="109" t="str">
        <f>INDEX(TblCardDesign[#Data],MATCH(U43,TblCardDesign[ID],0),3)</f>
        <v>R Bot</v>
      </c>
      <c r="U44" s="74"/>
      <c r="V44" s="74"/>
      <c r="W44" s="74"/>
      <c r="X44" s="74"/>
      <c r="Y44" s="110"/>
      <c r="Z44" s="74" t="str">
        <f>INDEX(TblCardDesign[#Data],MATCH(AA43,TblCardDesign[ID],0),3)</f>
        <v>Auto Cannon</v>
      </c>
      <c r="AA44" s="74"/>
      <c r="AB44" s="74"/>
      <c r="AC44" s="74"/>
      <c r="AD44" s="74"/>
      <c r="AE44" s="74"/>
      <c r="AF44" s="109" t="str">
        <f>INDEX(TblCardDesign[#Data],MATCH(AG43,TblCardDesign[ID],0),3)</f>
        <v>B Bot Bot</v>
      </c>
      <c r="AG44" s="74"/>
      <c r="AH44" s="74"/>
      <c r="AI44" s="74"/>
      <c r="AJ44" s="74"/>
      <c r="AK44" s="110"/>
      <c r="AL44" s="74" t="str">
        <f>INDEX(TblCardDesign[#Data],MATCH(AM43,TblCardDesign[ID],0),3)</f>
        <v>Adm. I.T.S Atrap</v>
      </c>
      <c r="AM44" s="74"/>
      <c r="AN44" s="74"/>
      <c r="AO44" s="74"/>
      <c r="AP44" s="74"/>
      <c r="AQ44" s="74"/>
      <c r="AR44" s="109" t="str">
        <f>INDEX(TblCardDesign[#Data],MATCH(AS43,TblCardDesign[ID],0),3)</f>
        <v>Chief Medical Officer</v>
      </c>
      <c r="AS44" s="74"/>
      <c r="AT44" s="74"/>
      <c r="AU44" s="74"/>
      <c r="AV44" s="74"/>
      <c r="AW44" s="110"/>
      <c r="AX44" s="109" t="str">
        <f>INDEX(TblCardDesign[#Data],MATCH(AY43,TblCardDesign[ID],0),3)</f>
        <v>Mad Scientist</v>
      </c>
      <c r="AY44" s="74"/>
      <c r="AZ44" s="74"/>
      <c r="BA44" s="74"/>
      <c r="BB44" s="74"/>
      <c r="BC44" s="110"/>
    </row>
    <row r="45" spans="2:55">
      <c r="B45" s="111" t="str">
        <f>"Type: "&amp;INDEX(TblCardDesign[#Data],MATCH(C43,TblCardDesign[ID],0),11)</f>
        <v xml:space="preserve">Type: </v>
      </c>
      <c r="C45" s="112"/>
      <c r="D45" s="112"/>
      <c r="E45" s="112"/>
      <c r="F45" s="112"/>
      <c r="G45" s="11"/>
      <c r="H45" s="111" t="str">
        <f>"Type: "&amp;INDEX(TblCardDesign[#Data],MATCH(I43,TblCardDesign[ID],0),11)</f>
        <v xml:space="preserve">Type: </v>
      </c>
      <c r="I45" s="112"/>
      <c r="J45" s="112"/>
      <c r="K45" s="112"/>
      <c r="L45" s="112"/>
      <c r="M45" s="113"/>
      <c r="N45" s="112" t="str">
        <f>"Type: "&amp;INDEX(TblCardDesign[#Data],MATCH(O43,TblCardDesign[ID],0),11)</f>
        <v xml:space="preserve">Type: </v>
      </c>
      <c r="O45" s="112"/>
      <c r="P45" s="112"/>
      <c r="Q45" s="112"/>
      <c r="R45" s="112"/>
      <c r="S45" s="112"/>
      <c r="T45" s="111" t="str">
        <f>"Type: "&amp;INDEX(TblCardDesign[#Data],MATCH(U43,TblCardDesign[ID],0),11)</f>
        <v xml:space="preserve">Type: </v>
      </c>
      <c r="U45" s="112"/>
      <c r="V45" s="112"/>
      <c r="W45" s="112"/>
      <c r="X45" s="112"/>
      <c r="Y45" s="113"/>
      <c r="Z45" s="112" t="str">
        <f>"Type: "&amp;INDEX(TblCardDesign[#Data],MATCH(AA43,TblCardDesign[ID],0),11)</f>
        <v xml:space="preserve">Type: </v>
      </c>
      <c r="AA45" s="112"/>
      <c r="AB45" s="112"/>
      <c r="AC45" s="112"/>
      <c r="AD45" s="112"/>
      <c r="AE45" s="112"/>
      <c r="AF45" s="111" t="str">
        <f>"Type: "&amp;INDEX(TblCardDesign[#Data],MATCH(AG43,TblCardDesign[ID],0),11)</f>
        <v xml:space="preserve">Type: </v>
      </c>
      <c r="AG45" s="112"/>
      <c r="AH45" s="112"/>
      <c r="AI45" s="112"/>
      <c r="AJ45" s="112"/>
      <c r="AK45" s="113"/>
      <c r="AL45" s="112" t="str">
        <f>"Type: "&amp;INDEX(TblCardDesign[#Data],MATCH(AM43,TblCardDesign[ID],0),11)</f>
        <v xml:space="preserve">Type: </v>
      </c>
      <c r="AM45" s="112"/>
      <c r="AN45" s="112"/>
      <c r="AO45" s="112"/>
      <c r="AP45" s="112"/>
      <c r="AQ45" s="112"/>
      <c r="AR45" s="111" t="str">
        <f>"Type: "&amp;INDEX(TblCardDesign[#Data],MATCH(AS43,TblCardDesign[ID],0),11)</f>
        <v xml:space="preserve">Type: </v>
      </c>
      <c r="AS45" s="112"/>
      <c r="AT45" s="112"/>
      <c r="AU45" s="112"/>
      <c r="AV45" s="112"/>
      <c r="AW45" s="113"/>
      <c r="AX45" s="111" t="str">
        <f>"Type: "&amp;INDEX(TblCardDesign[#Data],MATCH(AY43,TblCardDesign[ID],0),11)</f>
        <v xml:space="preserve">Type: </v>
      </c>
      <c r="AY45" s="112"/>
      <c r="AZ45" s="112"/>
      <c r="BA45" s="112"/>
      <c r="BB45" s="112"/>
      <c r="BC45" s="113"/>
    </row>
    <row r="46" spans="2:55">
      <c r="B46" s="28" t="s">
        <v>813</v>
      </c>
      <c r="C46" s="14" t="s">
        <v>814</v>
      </c>
      <c r="D46" s="14" t="s">
        <v>815</v>
      </c>
      <c r="E46" s="14" t="s">
        <v>816</v>
      </c>
      <c r="F46" s="14" t="s">
        <v>817</v>
      </c>
      <c r="G46" s="30" t="s">
        <v>818</v>
      </c>
      <c r="H46" s="16" t="s">
        <v>813</v>
      </c>
      <c r="I46" s="14" t="s">
        <v>814</v>
      </c>
      <c r="J46" s="14" t="s">
        <v>815</v>
      </c>
      <c r="K46" s="14" t="s">
        <v>816</v>
      </c>
      <c r="L46" s="14" t="s">
        <v>817</v>
      </c>
      <c r="M46" s="17" t="s">
        <v>818</v>
      </c>
      <c r="N46" s="15" t="s">
        <v>813</v>
      </c>
      <c r="O46" s="14" t="s">
        <v>814</v>
      </c>
      <c r="P46" s="14" t="s">
        <v>815</v>
      </c>
      <c r="Q46" s="14" t="s">
        <v>816</v>
      </c>
      <c r="R46" s="14" t="s">
        <v>817</v>
      </c>
      <c r="S46" s="30" t="s">
        <v>818</v>
      </c>
      <c r="T46" s="16" t="s">
        <v>813</v>
      </c>
      <c r="U46" s="14" t="s">
        <v>814</v>
      </c>
      <c r="V46" s="14" t="s">
        <v>815</v>
      </c>
      <c r="W46" s="14" t="s">
        <v>816</v>
      </c>
      <c r="X46" s="14" t="s">
        <v>817</v>
      </c>
      <c r="Y46" s="17" t="s">
        <v>818</v>
      </c>
      <c r="Z46" s="15" t="s">
        <v>813</v>
      </c>
      <c r="AA46" s="14" t="s">
        <v>814</v>
      </c>
      <c r="AB46" s="14" t="s">
        <v>815</v>
      </c>
      <c r="AC46" s="14" t="s">
        <v>816</v>
      </c>
      <c r="AD46" s="14" t="s">
        <v>817</v>
      </c>
      <c r="AE46" s="30" t="s">
        <v>818</v>
      </c>
      <c r="AF46" s="16" t="s">
        <v>813</v>
      </c>
      <c r="AG46" s="14" t="s">
        <v>814</v>
      </c>
      <c r="AH46" s="14" t="s">
        <v>815</v>
      </c>
      <c r="AI46" s="14" t="s">
        <v>816</v>
      </c>
      <c r="AJ46" s="14" t="s">
        <v>817</v>
      </c>
      <c r="AK46" s="17" t="s">
        <v>818</v>
      </c>
      <c r="AL46" s="58" t="s">
        <v>813</v>
      </c>
      <c r="AM46" s="14" t="s">
        <v>814</v>
      </c>
      <c r="AN46" s="14" t="s">
        <v>815</v>
      </c>
      <c r="AO46" s="14" t="s">
        <v>816</v>
      </c>
      <c r="AP46" s="14" t="s">
        <v>817</v>
      </c>
      <c r="AQ46" s="30" t="s">
        <v>818</v>
      </c>
      <c r="AR46" s="16" t="s">
        <v>813</v>
      </c>
      <c r="AS46" s="14" t="s">
        <v>814</v>
      </c>
      <c r="AT46" s="14" t="s">
        <v>815</v>
      </c>
      <c r="AU46" s="14" t="s">
        <v>816</v>
      </c>
      <c r="AV46" s="14" t="s">
        <v>817</v>
      </c>
      <c r="AW46" s="17" t="s">
        <v>818</v>
      </c>
      <c r="AX46" s="16" t="s">
        <v>813</v>
      </c>
      <c r="AY46" s="14" t="s">
        <v>814</v>
      </c>
      <c r="AZ46" s="14" t="s">
        <v>815</v>
      </c>
      <c r="BA46" s="14" t="s">
        <v>816</v>
      </c>
      <c r="BB46" s="14" t="s">
        <v>817</v>
      </c>
      <c r="BC46" s="17" t="s">
        <v>818</v>
      </c>
    </row>
    <row r="47" spans="2:55">
      <c r="B47" s="28">
        <f>INDEX(TblCardDesign[#Data],MATCH(C43,TblCardDesign[ID],0),5)</f>
        <v>0</v>
      </c>
      <c r="C47" s="29">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58">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9" t="s">
        <v>819</v>
      </c>
      <c r="C48" s="74"/>
      <c r="D48" s="74"/>
      <c r="E48" s="74"/>
      <c r="F48" s="74"/>
      <c r="G48" s="10"/>
      <c r="H48" s="109" t="s">
        <v>819</v>
      </c>
      <c r="I48" s="74"/>
      <c r="J48" s="74"/>
      <c r="K48" s="74"/>
      <c r="L48" s="74"/>
      <c r="M48" s="110"/>
      <c r="N48" s="74" t="s">
        <v>819</v>
      </c>
      <c r="O48" s="74"/>
      <c r="P48" s="74"/>
      <c r="Q48" s="74"/>
      <c r="R48" s="74"/>
      <c r="S48" s="74"/>
      <c r="T48" s="109" t="s">
        <v>819</v>
      </c>
      <c r="U48" s="74"/>
      <c r="V48" s="74"/>
      <c r="W48" s="74"/>
      <c r="X48" s="74"/>
      <c r="Y48" s="110"/>
      <c r="Z48" s="74" t="s">
        <v>819</v>
      </c>
      <c r="AA48" s="74"/>
      <c r="AB48" s="74"/>
      <c r="AC48" s="74"/>
      <c r="AD48" s="74"/>
      <c r="AE48" s="74"/>
      <c r="AF48" s="109" t="s">
        <v>819</v>
      </c>
      <c r="AG48" s="74"/>
      <c r="AH48" s="74"/>
      <c r="AI48" s="74"/>
      <c r="AJ48" s="74"/>
      <c r="AK48" s="110"/>
      <c r="AL48" s="74" t="s">
        <v>819</v>
      </c>
      <c r="AM48" s="74"/>
      <c r="AN48" s="74"/>
      <c r="AO48" s="74"/>
      <c r="AP48" s="74"/>
      <c r="AQ48" s="74"/>
      <c r="AR48" s="106" t="s">
        <v>819</v>
      </c>
      <c r="AS48" s="107"/>
      <c r="AT48" s="107"/>
      <c r="AU48" s="107"/>
      <c r="AV48" s="107"/>
      <c r="AW48" s="108"/>
      <c r="AX48" s="109" t="s">
        <v>819</v>
      </c>
      <c r="AY48" s="74"/>
      <c r="AZ48" s="74"/>
      <c r="BA48" s="74"/>
      <c r="BB48" s="74"/>
      <c r="BC48" s="110"/>
    </row>
    <row r="49" spans="2:55" ht="15" customHeight="1">
      <c r="B49" s="85" t="str">
        <f>INDEX(TblCardDesign[#Data],MATCH(C43,TblCardDesign[ID],0),'Card Designs'!$Q$3)</f>
        <v>Sacrifice 1 Assault Tier 1
Robot can't be used for gun slots.
Engage: Assault + 2
Engage: Repair ship by 100</v>
      </c>
      <c r="C49" s="86"/>
      <c r="D49" s="86"/>
      <c r="E49" s="86"/>
      <c r="F49" s="86"/>
      <c r="G49" s="87"/>
      <c r="H49" s="85" t="str">
        <f>INDEX(TblCardDesign[#Data],MATCH(I43,TblCardDesign[ID],0),'Card Designs'!$Q$3)</f>
        <v>Attach to Ship: When this ship is targetted by enemy ship gun slots, deal 200 damage to that enemy ship</v>
      </c>
      <c r="I49" s="86"/>
      <c r="J49" s="86"/>
      <c r="K49" s="86"/>
      <c r="L49" s="86"/>
      <c r="M49" s="87"/>
      <c r="N49" s="86" t="str">
        <f>INDEX(TblCardDesign[#Data],MATCH(O43,TblCardDesign[ID],0),'Card Designs'!$Q$3)</f>
        <v>Target Enemy Ship: They Sacrifice 1 crew member and take 100 damage to ship</v>
      </c>
      <c r="O49" s="86"/>
      <c r="P49" s="86"/>
      <c r="Q49" s="86"/>
      <c r="R49" s="86"/>
      <c r="S49" s="86"/>
      <c r="T49" s="85" t="str">
        <f>INDEX(TblCardDesign[#Data],MATCH(U43,TblCardDesign[ID],0),'Card Designs'!$Q$3)</f>
        <v>Robot can't be used for gun slots.
Engage: Medic + 1
Engage: Repair ship by 100</v>
      </c>
      <c r="U49" s="86"/>
      <c r="V49" s="86"/>
      <c r="W49" s="86"/>
      <c r="X49" s="86"/>
      <c r="Y49" s="87"/>
      <c r="Z49" s="86" t="str">
        <f>INDEX(TblCardDesign[#Data],MATCH(AA43,TblCardDesign[ID],0),'Card Designs'!$Q$3)</f>
        <v>Attach to Ship: When this ship is targetted by enemy ship gun slots, deal 200 damage to that enemy ship</v>
      </c>
      <c r="AA49" s="86"/>
      <c r="AB49" s="86"/>
      <c r="AC49" s="86"/>
      <c r="AD49" s="86"/>
      <c r="AE49" s="86"/>
      <c r="AF49" s="85" t="str">
        <f>INDEX(TblCardDesign[#Data],MATCH(AG43,TblCardDesign[ID],0),'Card Designs'!$Q$3)</f>
        <v>Sacrifice 1 Handling Tier 1
Robot can't be used for gun slots.
Engage: Handling + 2
Engage: Repair ship by 100</v>
      </c>
      <c r="AG49" s="86"/>
      <c r="AH49" s="86"/>
      <c r="AI49" s="86"/>
      <c r="AJ49" s="86"/>
      <c r="AK49" s="87"/>
      <c r="AL49" s="86" t="str">
        <f>INDEX(TblCardDesign[#Data],MATCH(AM43,TblCardDesign[ID],0),'Card Designs'!$Q$3)</f>
        <v>Provides 1x Frigate ship when your Capital ship is destroyed, fill crew slots with any crew that wouldve died up to maximum Frigate crew slots.</v>
      </c>
      <c r="AM49" s="86"/>
      <c r="AN49" s="86"/>
      <c r="AO49" s="86"/>
      <c r="AP49" s="86"/>
      <c r="AQ49" s="86"/>
      <c r="AR49" s="85" t="str">
        <f>INDEX(TblCardDesign[#Data],MATCH(AS43,TblCardDesign[ID],0),'Card Designs'!$Q$3)</f>
        <v>Sacrifice 1 Medic Tier 2
Engage: Medical + 3</v>
      </c>
      <c r="AS49" s="86"/>
      <c r="AT49" s="86"/>
      <c r="AU49" s="86"/>
      <c r="AV49" s="86"/>
      <c r="AW49" s="87"/>
      <c r="AX49" s="85" t="str">
        <f>INDEX(TblCardDesign[#Data],MATCH(AY43,TblCardDesign[ID],0),'Card Designs'!$Q$3)</f>
        <v>Engage: Discard 1 strategy card from your hand, if you do then Research + 2</v>
      </c>
      <c r="AY49" s="86"/>
      <c r="AZ49" s="86"/>
      <c r="BA49" s="86"/>
      <c r="BB49" s="86"/>
      <c r="BC49" s="87"/>
    </row>
    <row r="50" spans="2:55">
      <c r="B50" s="85"/>
      <c r="C50" s="86"/>
      <c r="D50" s="86"/>
      <c r="E50" s="86"/>
      <c r="F50" s="86"/>
      <c r="G50" s="87"/>
      <c r="H50" s="85"/>
      <c r="I50" s="86"/>
      <c r="J50" s="86"/>
      <c r="K50" s="86"/>
      <c r="L50" s="86"/>
      <c r="M50" s="87"/>
      <c r="N50" s="86"/>
      <c r="O50" s="86"/>
      <c r="P50" s="86"/>
      <c r="Q50" s="86"/>
      <c r="R50" s="86"/>
      <c r="S50" s="86"/>
      <c r="T50" s="85"/>
      <c r="U50" s="86"/>
      <c r="V50" s="86"/>
      <c r="W50" s="86"/>
      <c r="X50" s="86"/>
      <c r="Y50" s="87"/>
      <c r="Z50" s="86"/>
      <c r="AA50" s="86"/>
      <c r="AB50" s="86"/>
      <c r="AC50" s="86"/>
      <c r="AD50" s="86"/>
      <c r="AE50" s="86"/>
      <c r="AF50" s="85"/>
      <c r="AG50" s="86"/>
      <c r="AH50" s="86"/>
      <c r="AI50" s="86"/>
      <c r="AJ50" s="86"/>
      <c r="AK50" s="87"/>
      <c r="AL50" s="86"/>
      <c r="AM50" s="86"/>
      <c r="AN50" s="86"/>
      <c r="AO50" s="86"/>
      <c r="AP50" s="86"/>
      <c r="AQ50" s="86"/>
      <c r="AR50" s="85"/>
      <c r="AS50" s="86"/>
      <c r="AT50" s="86"/>
      <c r="AU50" s="86"/>
      <c r="AV50" s="86"/>
      <c r="AW50" s="87"/>
      <c r="AX50" s="85"/>
      <c r="AY50" s="86"/>
      <c r="AZ50" s="86"/>
      <c r="BA50" s="86"/>
      <c r="BB50" s="86"/>
      <c r="BC50" s="87"/>
    </row>
    <row r="51" spans="2:55">
      <c r="B51" s="85"/>
      <c r="C51" s="86"/>
      <c r="D51" s="86"/>
      <c r="E51" s="86"/>
      <c r="F51" s="86"/>
      <c r="G51" s="87"/>
      <c r="H51" s="85"/>
      <c r="I51" s="86"/>
      <c r="J51" s="86"/>
      <c r="K51" s="86"/>
      <c r="L51" s="86"/>
      <c r="M51" s="87"/>
      <c r="N51" s="86"/>
      <c r="O51" s="86"/>
      <c r="P51" s="86"/>
      <c r="Q51" s="86"/>
      <c r="R51" s="86"/>
      <c r="S51" s="86"/>
      <c r="T51" s="85"/>
      <c r="U51" s="86"/>
      <c r="V51" s="86"/>
      <c r="W51" s="86"/>
      <c r="X51" s="86"/>
      <c r="Y51" s="87"/>
      <c r="Z51" s="86"/>
      <c r="AA51" s="86"/>
      <c r="AB51" s="86"/>
      <c r="AC51" s="86"/>
      <c r="AD51" s="86"/>
      <c r="AE51" s="86"/>
      <c r="AF51" s="85"/>
      <c r="AG51" s="86"/>
      <c r="AH51" s="86"/>
      <c r="AI51" s="86"/>
      <c r="AJ51" s="86"/>
      <c r="AK51" s="87"/>
      <c r="AL51" s="86"/>
      <c r="AM51" s="86"/>
      <c r="AN51" s="86"/>
      <c r="AO51" s="86"/>
      <c r="AP51" s="86"/>
      <c r="AQ51" s="86"/>
      <c r="AR51" s="85"/>
      <c r="AS51" s="86"/>
      <c r="AT51" s="86"/>
      <c r="AU51" s="86"/>
      <c r="AV51" s="86"/>
      <c r="AW51" s="87"/>
      <c r="AX51" s="85"/>
      <c r="AY51" s="86"/>
      <c r="AZ51" s="86"/>
      <c r="BA51" s="86"/>
      <c r="BB51" s="86"/>
      <c r="BC51" s="87"/>
    </row>
    <row r="52" spans="2:55">
      <c r="B52" s="85"/>
      <c r="C52" s="86"/>
      <c r="D52" s="86"/>
      <c r="E52" s="86"/>
      <c r="F52" s="86"/>
      <c r="G52" s="87"/>
      <c r="H52" s="85"/>
      <c r="I52" s="86"/>
      <c r="J52" s="86"/>
      <c r="K52" s="86"/>
      <c r="L52" s="86"/>
      <c r="M52" s="87"/>
      <c r="N52" s="86"/>
      <c r="O52" s="86"/>
      <c r="P52" s="86"/>
      <c r="Q52" s="86"/>
      <c r="R52" s="86"/>
      <c r="S52" s="86"/>
      <c r="T52" s="85"/>
      <c r="U52" s="86"/>
      <c r="V52" s="86"/>
      <c r="W52" s="86"/>
      <c r="X52" s="86"/>
      <c r="Y52" s="87"/>
      <c r="Z52" s="86"/>
      <c r="AA52" s="86"/>
      <c r="AB52" s="86"/>
      <c r="AC52" s="86"/>
      <c r="AD52" s="86"/>
      <c r="AE52" s="86"/>
      <c r="AF52" s="85"/>
      <c r="AG52" s="86"/>
      <c r="AH52" s="86"/>
      <c r="AI52" s="86"/>
      <c r="AJ52" s="86"/>
      <c r="AK52" s="87"/>
      <c r="AL52" s="86"/>
      <c r="AM52" s="86"/>
      <c r="AN52" s="86"/>
      <c r="AO52" s="86"/>
      <c r="AP52" s="86"/>
      <c r="AQ52" s="86"/>
      <c r="AR52" s="85"/>
      <c r="AS52" s="86"/>
      <c r="AT52" s="86"/>
      <c r="AU52" s="86"/>
      <c r="AV52" s="86"/>
      <c r="AW52" s="87"/>
      <c r="AX52" s="85"/>
      <c r="AY52" s="86"/>
      <c r="AZ52" s="86"/>
      <c r="BA52" s="86"/>
      <c r="BB52" s="86"/>
      <c r="BC52" s="87"/>
    </row>
    <row r="53" spans="2:55">
      <c r="B53" s="85"/>
      <c r="C53" s="86"/>
      <c r="D53" s="86"/>
      <c r="E53" s="86"/>
      <c r="F53" s="86"/>
      <c r="G53" s="87"/>
      <c r="H53" s="85"/>
      <c r="I53" s="86"/>
      <c r="J53" s="86"/>
      <c r="K53" s="86"/>
      <c r="L53" s="86"/>
      <c r="M53" s="87"/>
      <c r="N53" s="86"/>
      <c r="O53" s="86"/>
      <c r="P53" s="86"/>
      <c r="Q53" s="86"/>
      <c r="R53" s="86"/>
      <c r="S53" s="86"/>
      <c r="T53" s="85"/>
      <c r="U53" s="86"/>
      <c r="V53" s="86"/>
      <c r="W53" s="86"/>
      <c r="X53" s="86"/>
      <c r="Y53" s="87"/>
      <c r="Z53" s="86"/>
      <c r="AA53" s="86"/>
      <c r="AB53" s="86"/>
      <c r="AC53" s="86"/>
      <c r="AD53" s="86"/>
      <c r="AE53" s="86"/>
      <c r="AF53" s="85"/>
      <c r="AG53" s="86"/>
      <c r="AH53" s="86"/>
      <c r="AI53" s="86"/>
      <c r="AJ53" s="86"/>
      <c r="AK53" s="87"/>
      <c r="AL53" s="86"/>
      <c r="AM53" s="86"/>
      <c r="AN53" s="86"/>
      <c r="AO53" s="86"/>
      <c r="AP53" s="86"/>
      <c r="AQ53" s="86"/>
      <c r="AR53" s="85"/>
      <c r="AS53" s="86"/>
      <c r="AT53" s="86"/>
      <c r="AU53" s="86"/>
      <c r="AV53" s="86"/>
      <c r="AW53" s="87"/>
      <c r="AX53" s="85"/>
      <c r="AY53" s="86"/>
      <c r="AZ53" s="86"/>
      <c r="BA53" s="86"/>
      <c r="BB53" s="86"/>
      <c r="BC53" s="87"/>
    </row>
    <row r="54" spans="2:55">
      <c r="B54" s="85"/>
      <c r="C54" s="86"/>
      <c r="D54" s="86"/>
      <c r="E54" s="86"/>
      <c r="F54" s="86"/>
      <c r="G54" s="87"/>
      <c r="H54" s="85"/>
      <c r="I54" s="86"/>
      <c r="J54" s="86"/>
      <c r="K54" s="86"/>
      <c r="L54" s="86"/>
      <c r="M54" s="87"/>
      <c r="N54" s="86"/>
      <c r="O54" s="86"/>
      <c r="P54" s="86"/>
      <c r="Q54" s="86"/>
      <c r="R54" s="86"/>
      <c r="S54" s="86"/>
      <c r="T54" s="85"/>
      <c r="U54" s="86"/>
      <c r="V54" s="86"/>
      <c r="W54" s="86"/>
      <c r="X54" s="86"/>
      <c r="Y54" s="87"/>
      <c r="Z54" s="86"/>
      <c r="AA54" s="86"/>
      <c r="AB54" s="86"/>
      <c r="AC54" s="86"/>
      <c r="AD54" s="86"/>
      <c r="AE54" s="86"/>
      <c r="AF54" s="85"/>
      <c r="AG54" s="86"/>
      <c r="AH54" s="86"/>
      <c r="AI54" s="86"/>
      <c r="AJ54" s="86"/>
      <c r="AK54" s="87"/>
      <c r="AL54" s="86"/>
      <c r="AM54" s="86"/>
      <c r="AN54" s="86"/>
      <c r="AO54" s="86"/>
      <c r="AP54" s="86"/>
      <c r="AQ54" s="86"/>
      <c r="AR54" s="85"/>
      <c r="AS54" s="86"/>
      <c r="AT54" s="86"/>
      <c r="AU54" s="86"/>
      <c r="AV54" s="86"/>
      <c r="AW54" s="87"/>
      <c r="AX54" s="85"/>
      <c r="AY54" s="86"/>
      <c r="AZ54" s="86"/>
      <c r="BA54" s="86"/>
      <c r="BB54" s="86"/>
      <c r="BC54" s="87"/>
    </row>
    <row r="55" spans="2:55" ht="15.75" thickBot="1">
      <c r="B55" s="88"/>
      <c r="C55" s="89"/>
      <c r="D55" s="89"/>
      <c r="E55" s="89"/>
      <c r="F55" s="89"/>
      <c r="G55" s="90"/>
      <c r="H55" s="88"/>
      <c r="I55" s="89"/>
      <c r="J55" s="89"/>
      <c r="K55" s="89"/>
      <c r="L55" s="89"/>
      <c r="M55" s="90"/>
      <c r="N55" s="89"/>
      <c r="O55" s="89"/>
      <c r="P55" s="89"/>
      <c r="Q55" s="89"/>
      <c r="R55" s="89"/>
      <c r="S55" s="89"/>
      <c r="T55" s="88"/>
      <c r="U55" s="89"/>
      <c r="V55" s="89"/>
      <c r="W55" s="89"/>
      <c r="X55" s="89"/>
      <c r="Y55" s="90"/>
      <c r="Z55" s="89"/>
      <c r="AA55" s="89"/>
      <c r="AB55" s="89"/>
      <c r="AC55" s="89"/>
      <c r="AD55" s="89"/>
      <c r="AE55" s="89"/>
      <c r="AF55" s="88"/>
      <c r="AG55" s="89"/>
      <c r="AH55" s="89"/>
      <c r="AI55" s="89"/>
      <c r="AJ55" s="89"/>
      <c r="AK55" s="90"/>
      <c r="AL55" s="89"/>
      <c r="AM55" s="89"/>
      <c r="AN55" s="89"/>
      <c r="AO55" s="89"/>
      <c r="AP55" s="89"/>
      <c r="AQ55" s="89"/>
      <c r="AR55" s="88"/>
      <c r="AS55" s="89"/>
      <c r="AT55" s="89"/>
      <c r="AU55" s="89"/>
      <c r="AV55" s="89"/>
      <c r="AW55" s="90"/>
      <c r="AX55" s="88"/>
      <c r="AY55" s="89"/>
      <c r="AZ55" s="89"/>
      <c r="BA55" s="89"/>
      <c r="BB55" s="89"/>
      <c r="BC55" s="90"/>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C2:AX45"/>
  <sheetViews>
    <sheetView topLeftCell="N8" workbookViewId="0">
      <selection activeCell="K9" sqref="K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828</v>
      </c>
      <c r="F2" t="s">
        <v>829</v>
      </c>
    </row>
    <row r="3" spans="3:50">
      <c r="C3" t="s">
        <v>830</v>
      </c>
      <c r="F3" t="s">
        <v>831</v>
      </c>
    </row>
    <row r="4" spans="3:50">
      <c r="C4" s="1" t="s">
        <v>832</v>
      </c>
      <c r="R4" s="1" t="s">
        <v>833</v>
      </c>
      <c r="AI4" s="1" t="s">
        <v>823</v>
      </c>
    </row>
    <row r="5" spans="3:50">
      <c r="C5" s="52" t="s">
        <v>48</v>
      </c>
      <c r="D5" s="127" t="s">
        <v>50</v>
      </c>
      <c r="E5" s="53" t="s">
        <v>2</v>
      </c>
      <c r="F5" s="53" t="s">
        <v>724</v>
      </c>
      <c r="G5" s="53" t="s">
        <v>725</v>
      </c>
      <c r="H5" s="53" t="s">
        <v>726</v>
      </c>
      <c r="I5" s="53" t="s">
        <v>727</v>
      </c>
      <c r="J5" s="53" t="s">
        <v>728</v>
      </c>
      <c r="K5" s="53" t="s">
        <v>729</v>
      </c>
      <c r="L5" s="53" t="s">
        <v>730</v>
      </c>
      <c r="M5" s="53" t="s">
        <v>731</v>
      </c>
      <c r="N5" s="53" t="s">
        <v>732</v>
      </c>
      <c r="O5" s="53" t="s">
        <v>55</v>
      </c>
      <c r="P5" s="127"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1</v>
      </c>
      <c r="D6" t="str">
        <f>INDEX(ShipsTable[#Data],MATCH($C6,ShipsTable[ID],0),2)</f>
        <v>Warden's Wing</v>
      </c>
      <c r="E6" t="str">
        <f>INDEX(ShipsTable[#Data],MATCH($C6,ShipsTable[ID],0),3)</f>
        <v>Capital</v>
      </c>
      <c r="F6">
        <f>INDEX(ShipsTable[#Data],MATCH($C6,ShipsTable[ID],0),4)</f>
        <v>1</v>
      </c>
      <c r="G6">
        <f>INDEX(ShipsTable[#Data],MATCH($C6,ShipsTable[ID],0),5)</f>
        <v>3</v>
      </c>
      <c r="H6">
        <f>INDEX(ShipsTable[#Data],MATCH($C6,ShipsTable[ID],0),6)</f>
        <v>11</v>
      </c>
      <c r="I6">
        <f>INDEX(ShipsTable[#Data],MATCH($C6,ShipsTable[ID],0),7)</f>
        <v>2000</v>
      </c>
      <c r="J6">
        <f>INDEX(ShipsTable[#Data],MATCH($C6,ShipsTable[ID],0),8)</f>
        <v>2000</v>
      </c>
      <c r="K6">
        <f>INDEX(ShipsTable[#Data],MATCH($C6,ShipsTable[ID],0),9)</f>
        <v>2000</v>
      </c>
      <c r="L6">
        <f>INDEX(ShipsTable[#Data],MATCH($C6,ShipsTable[ID],0),10)</f>
        <v>100</v>
      </c>
      <c r="M6">
        <f>INDEX(ShipsTable[#Data],MATCH($C6,ShipsTable[ID],0),11)</f>
        <v>10</v>
      </c>
      <c r="N6">
        <f>INDEX(ShipsTable[#Data],MATCH($C6,ShipsTable[ID],0),12)</f>
        <v>5</v>
      </c>
      <c r="O6" t="str">
        <f>INDEX(ShipsTable[#Data],MATCH($C6,ShipsTable[ID],0),13)</f>
        <v>Rare</v>
      </c>
      <c r="P6" s="2" t="str">
        <f>INDEX(ShipsTable[#Data],MATCH($C6,ShipsTable[ID],0),14)</f>
        <v>If you control 10 or more Swarm ships, all of your swarm ships have Burst</v>
      </c>
      <c r="R6">
        <v>244</v>
      </c>
      <c r="S6" t="str">
        <f>INDEX(TblCardDesign[#Data],MATCH($R6,TblCardDesign[ID],0),3)</f>
        <v>Cpt. M. Steele, Swarm Shepherd</v>
      </c>
      <c r="T6">
        <f>INDEX(TblCardDesign[#Data],MATCH($R6,TblCardDesign[ID],0),4)</f>
        <v>1</v>
      </c>
      <c r="U6">
        <f>INDEX(TblCardDesign[#Data],MATCH($R6,TblCardDesign[ID],0),5)</f>
        <v>0</v>
      </c>
      <c r="V6">
        <f>INDEX(TblCardDesign[#Data],MATCH($R6,TblCardDesign[ID],0),6)</f>
        <v>0</v>
      </c>
      <c r="W6">
        <f>INDEX(TblCardDesign[#Data],MATCH($R6,TblCardDesign[ID],0),7)</f>
        <v>0</v>
      </c>
      <c r="X6">
        <f>INDEX(TblCardDesign[#Data],MATCH($R6,TblCardDesign[ID],0),8)</f>
        <v>0</v>
      </c>
      <c r="Y6">
        <f>INDEX(TblCardDesign[#Data],MATCH($R6,TblCardDesign[ID],0),9)</f>
        <v>2</v>
      </c>
      <c r="Z6">
        <f>INDEX(TblCardDesign[#Data],MATCH($R6,TblCardDesign[ID],0),10)</f>
        <v>3</v>
      </c>
      <c r="AA6">
        <f>INDEX(TblCardDesign[#Data],MATCH($R6,TblCardDesign[ID],0),11)</f>
        <v>0</v>
      </c>
      <c r="AB6" t="str">
        <f>INDEX(TblCardDesign[#Data],MATCH($R6,TblCardDesign[ID],0),12)</f>
        <v>Captain</v>
      </c>
      <c r="AC6" t="str">
        <f>INDEX(TblCardDesign[#Data],MATCH($R6,TblCardDesign[ID],0),13)</f>
        <v>Assault</v>
      </c>
      <c r="AD6">
        <f>INDEX(TblCardDesign[#Data],MATCH($R6,TblCardDesign[ID],0),14)</f>
        <v>0</v>
      </c>
      <c r="AE6" t="str">
        <f>INDEX(TblCardDesign[#Data],MATCH($R6,TblCardDesign[ID],0),15)</f>
        <v>Human</v>
      </c>
      <c r="AF6" s="2" t="str">
        <f>INDEX(TblCardDesign[#Data],MATCH($R6,TblCardDesign[ID],0),17)</f>
        <v>When Cpt. M. Steele is assigned to a ship create 3 Swarm ships.
All Swarm ships deal 100 extra damage</v>
      </c>
      <c r="AI6">
        <v>245</v>
      </c>
      <c r="AJ6" t="str">
        <f>INDEX(TblCardDesign[#Data],MATCH($AI6,TblCardDesign[ID],0),3)</f>
        <v>Tactical Infestation</v>
      </c>
      <c r="AK6">
        <f>INDEX(TblCardDesign[#Data],MATCH($AI6,TblCardDesign[ID],0),4)</f>
        <v>0</v>
      </c>
      <c r="AL6">
        <f>INDEX(TblCardDesign[#Data],MATCH($AI6,TblCardDesign[ID],0),5)</f>
        <v>0</v>
      </c>
      <c r="AM6">
        <f>INDEX(TblCardDesign[#Data],MATCH($AI6,TblCardDesign[ID],0),6)</f>
        <v>0</v>
      </c>
      <c r="AN6">
        <f>INDEX(TblCardDesign[#Data],MATCH($AI6,TblCardDesign[ID],0),7)</f>
        <v>0</v>
      </c>
      <c r="AO6">
        <f>INDEX(TblCardDesign[#Data],MATCH($AI6,TblCardDesign[ID],0),8)</f>
        <v>0</v>
      </c>
      <c r="AP6">
        <f>INDEX(TblCardDesign[#Data],MATCH($AI6,TblCardDesign[ID],0),9)</f>
        <v>1</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Create 3 Swarm ships</v>
      </c>
    </row>
    <row r="7" spans="3:50" ht="106.5">
      <c r="R7">
        <v>38</v>
      </c>
      <c r="S7" t="str">
        <f>INDEX(TblCardDesign[#Data],MATCH($R7,TblCardDesign[ID],0),3)</f>
        <v>Cpt. Gray, The Infiltrator</v>
      </c>
      <c r="T7">
        <f>INDEX(TblCardDesign[#Data],MATCH($R7,TblCardDesign[ID],0),4)</f>
        <v>1</v>
      </c>
      <c r="U7">
        <f>INDEX(TblCardDesign[#Data],MATCH($R7,TblCardDesign[ID],0),5)</f>
        <v>0</v>
      </c>
      <c r="V7">
        <f>INDEX(TblCardDesign[#Data],MATCH($R7,TblCardDesign[ID],0),6)</f>
        <v>0</v>
      </c>
      <c r="W7">
        <f>INDEX(TblCardDesign[#Data],MATCH($R7,TblCardDesign[ID],0),7)</f>
        <v>0</v>
      </c>
      <c r="X7">
        <f>INDEX(TblCardDesign[#Data],MATCH($R7,TblCardDesign[ID],0),8)</f>
        <v>0</v>
      </c>
      <c r="Y7">
        <f>INDEX(TblCardDesign[#Data],MATCH($R7,TblCardDesign[ID],0),9)</f>
        <v>2</v>
      </c>
      <c r="Z7">
        <f>INDEX(TblCardDesign[#Data],MATCH($R7,TblCardDesign[ID],0),10)</f>
        <v>2</v>
      </c>
      <c r="AA7">
        <f>INDEX(TblCardDesign[#Data],MATCH($R7,TblCardDesign[ID],0),11)</f>
        <v>0</v>
      </c>
      <c r="AB7" t="str">
        <f>INDEX(TblCardDesign[#Data],MATCH($R7,TblCardDesign[ID],0),12)</f>
        <v>Captain</v>
      </c>
      <c r="AC7" t="str">
        <f>INDEX(TblCardDesign[#Data],MATCH($R7,TblCardDesign[ID],0),13)</f>
        <v>Assault</v>
      </c>
      <c r="AD7">
        <f>INDEX(TblCardDesign[#Data],MATCH($R7,TblCardDesign[ID],0),14)</f>
        <v>0</v>
      </c>
      <c r="AE7" t="str">
        <f>INDEX(TblCardDesign[#Data],MATCH($R7,TblCardDesign[ID],0),15)</f>
        <v>Human</v>
      </c>
      <c r="AF7" s="2" t="str">
        <f>INDEX(TblCardDesign[#Data],MATCH($R7,TblCardDesign[ID],0),17)</f>
        <v>All assault crew get +1 assault on your turn when Engaged
Engage: Target enemy ships Gun slot can't be used until the start of your next turn</v>
      </c>
      <c r="AI7">
        <v>245</v>
      </c>
      <c r="AJ7" t="str">
        <f>INDEX(TblCardDesign[#Data],MATCH($AI7,TblCardDesign[ID],0),3)</f>
        <v>Tactical Infestation</v>
      </c>
      <c r="AK7">
        <f>INDEX(TblCardDesign[#Data],MATCH($AI7,TblCardDesign[ID],0),4)</f>
        <v>0</v>
      </c>
      <c r="AL7">
        <f>INDEX(TblCardDesign[#Data],MATCH($AI7,TblCardDesign[ID],0),5)</f>
        <v>0</v>
      </c>
      <c r="AM7">
        <f>INDEX(TblCardDesign[#Data],MATCH($AI7,TblCardDesign[ID],0),6)</f>
        <v>0</v>
      </c>
      <c r="AN7">
        <f>INDEX(TblCardDesign[#Data],MATCH($AI7,TblCardDesign[ID],0),7)</f>
        <v>0</v>
      </c>
      <c r="AO7">
        <f>INDEX(TblCardDesign[#Data],MATCH($AI7,TblCardDesign[ID],0),8)</f>
        <v>0</v>
      </c>
      <c r="AP7">
        <f>INDEX(TblCardDesign[#Data],MATCH($AI7,TblCardDesign[ID],0),9)</f>
        <v>1</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Create 3 Swarm ships</v>
      </c>
    </row>
    <row r="8" spans="3:50" ht="76.5">
      <c r="R8">
        <v>296</v>
      </c>
      <c r="S8" t="str">
        <f>INDEX(TblCardDesign[#Data],MATCH($R8,TblCardDesign[ID],0),3)</f>
        <v>Lt. Drake Weaver, Swarm Strategist</v>
      </c>
      <c r="T8">
        <f>INDEX(TblCardDesign[#Data],MATCH($R8,TblCardDesign[ID],0),4)</f>
        <v>1</v>
      </c>
      <c r="U8">
        <f>INDEX(TblCardDesign[#Data],MATCH($R8,TblCardDesign[ID],0),5)</f>
        <v>0</v>
      </c>
      <c r="V8">
        <f>INDEX(TblCardDesign[#Data],MATCH($R8,TblCardDesign[ID],0),6)</f>
        <v>0</v>
      </c>
      <c r="W8">
        <f>INDEX(TblCardDesign[#Data],MATCH($R8,TblCardDesign[ID],0),7)</f>
        <v>0</v>
      </c>
      <c r="X8">
        <f>INDEX(TblCardDesign[#Data],MATCH($R8,TblCardDesign[ID],0),8)</f>
        <v>0</v>
      </c>
      <c r="Y8">
        <f>INDEX(TblCardDesign[#Data],MATCH($R8,TblCardDesign[ID],0),9)</f>
        <v>2</v>
      </c>
      <c r="Z8">
        <f>INDEX(TblCardDesign[#Data],MATCH($R8,TblCardDesign[ID],0),10)</f>
        <v>2</v>
      </c>
      <c r="AA8">
        <f>INDEX(TblCardDesign[#Data],MATCH($R8,TblCardDesign[ID],0),11)</f>
        <v>0</v>
      </c>
      <c r="AB8" t="str">
        <f>INDEX(TblCardDesign[#Data],MATCH($R8,TblCardDesign[ID],0),12)</f>
        <v>Lieutenant</v>
      </c>
      <c r="AC8" t="str">
        <f>INDEX(TblCardDesign[#Data],MATCH($R8,TblCardDesign[ID],0),13)</f>
        <v>Assault</v>
      </c>
      <c r="AD8">
        <f>INDEX(TblCardDesign[#Data],MATCH($R8,TblCardDesign[ID],0),14)</f>
        <v>0</v>
      </c>
      <c r="AE8" t="str">
        <f>INDEX(TblCardDesign[#Data],MATCH($R8,TblCardDesign[ID],0),15)</f>
        <v>Human</v>
      </c>
      <c r="AF8" s="2" t="str">
        <f>INDEX(TblCardDesign[#Data],MATCH($R8,TblCardDesign[ID],0),17)</f>
        <v>When you create 1 or more Swarm ship/s then create 1 extra. Only do this once during a turn.</v>
      </c>
      <c r="AI8">
        <v>245</v>
      </c>
      <c r="AJ8" t="str">
        <f>INDEX(TblCardDesign[#Data],MATCH($AI8,TblCardDesign[ID],0),3)</f>
        <v>Tactical Infestation</v>
      </c>
      <c r="AK8">
        <f>INDEX(TblCardDesign[#Data],MATCH($AI8,TblCardDesign[ID],0),4)</f>
        <v>0</v>
      </c>
      <c r="AL8">
        <f>INDEX(TblCardDesign[#Data],MATCH($AI8,TblCardDesign[ID],0),5)</f>
        <v>0</v>
      </c>
      <c r="AM8">
        <f>INDEX(TblCardDesign[#Data],MATCH($AI8,TblCardDesign[ID],0),6)</f>
        <v>0</v>
      </c>
      <c r="AN8">
        <f>INDEX(TblCardDesign[#Data],MATCH($AI8,TblCardDesign[ID],0),7)</f>
        <v>0</v>
      </c>
      <c r="AO8">
        <f>INDEX(TblCardDesign[#Data],MATCH($AI8,TblCardDesign[ID],0),8)</f>
        <v>0</v>
      </c>
      <c r="AP8">
        <f>INDEX(TblCardDesign[#Data],MATCH($AI8,TblCardDesign[ID],0),9)</f>
        <v>1</v>
      </c>
      <c r="AQ8">
        <f>INDEX(TblCardDesign[#Data],MATCH($AI8,TblCardDesign[ID],0),10)</f>
        <v>1</v>
      </c>
      <c r="AR8">
        <f>INDEX(TblCardDesign[#Data],MATCH($AI8,TblCardDesign[ID],0),11)</f>
        <v>0</v>
      </c>
      <c r="AS8" t="str">
        <f>INDEX(TblCardDesign[#Data],MATCH($AI8,TblCardDesign[ID],0),12)</f>
        <v>Tactic</v>
      </c>
      <c r="AT8">
        <f>INDEX(TblCardDesign[#Data],MATCH($AI8,TblCardDesign[ID],0),13)</f>
        <v>0</v>
      </c>
      <c r="AU8">
        <f>INDEX(TblCardDesign[#Data],MATCH($AI8,TblCardDesign[ID],0),14)</f>
        <v>0</v>
      </c>
      <c r="AV8">
        <f>INDEX(TblCardDesign[#Data],MATCH($AI8,TblCardDesign[ID],0),15)</f>
        <v>0</v>
      </c>
      <c r="AW8" t="str">
        <f>INDEX(TblCardDesign[#Data],MATCH($AI8,TblCardDesign[ID],0),16)</f>
        <v>Uncommon</v>
      </c>
      <c r="AX8" s="2" t="str">
        <f>INDEX(TblCardDesign[#Data],MATCH($AI8,TblCardDesign[ID],0),17)</f>
        <v>Create 3 Swarm ships</v>
      </c>
    </row>
    <row r="9" spans="3:50" ht="60.75">
      <c r="R9">
        <v>292</v>
      </c>
      <c r="S9" t="str">
        <f>INDEX(TblCardDesign[#Data],MATCH($R9,TblCardDesign[ID],0),3)</f>
        <v>Lt. Thompson</v>
      </c>
      <c r="T9">
        <f>INDEX(TblCardDesign[#Data],MATCH($R9,TblCardDesign[ID],0),4)</f>
        <v>1</v>
      </c>
      <c r="U9">
        <f>INDEX(TblCardDesign[#Data],MATCH($R9,TblCardDesign[ID],0),5)</f>
        <v>0</v>
      </c>
      <c r="V9">
        <f>INDEX(TblCardDesign[#Data],MATCH($R9,TblCardDesign[ID],0),6)</f>
        <v>0</v>
      </c>
      <c r="W9">
        <f>INDEX(TblCardDesign[#Data],MATCH($R9,TblCardDesign[ID],0),7)</f>
        <v>0</v>
      </c>
      <c r="X9">
        <f>INDEX(TblCardDesign[#Data],MATCH($R9,TblCardDesign[ID],0),8)</f>
        <v>0</v>
      </c>
      <c r="Y9">
        <f>INDEX(TblCardDesign[#Data],MATCH($R9,TblCardDesign[ID],0),9)</f>
        <v>1</v>
      </c>
      <c r="Z9">
        <f>INDEX(TblCardDesign[#Data],MATCH($R9,TblCardDesign[ID],0),10)</f>
        <v>2</v>
      </c>
      <c r="AA9">
        <f>INDEX(TblCardDesign[#Data],MATCH($R9,TblCardDesign[ID],0),11)</f>
        <v>0</v>
      </c>
      <c r="AB9" t="str">
        <f>INDEX(TblCardDesign[#Data],MATCH($R9,TblCardDesign[ID],0),12)</f>
        <v>Lieutenant</v>
      </c>
      <c r="AC9" t="str">
        <f>INDEX(TblCardDesign[#Data],MATCH($R9,TblCardDesign[ID],0),13)</f>
        <v>Assault</v>
      </c>
      <c r="AD9">
        <f>INDEX(TblCardDesign[#Data],MATCH($R9,TblCardDesign[ID],0),14)</f>
        <v>0</v>
      </c>
      <c r="AE9" t="str">
        <f>INDEX(TblCardDesign[#Data],MATCH($R9,TblCardDesign[ID],0),15)</f>
        <v>Human</v>
      </c>
      <c r="AF9" s="2" t="str">
        <f>INDEX(TblCardDesign[#Data],MATCH($R9,TblCardDesign[ID],0),17)</f>
        <v>At the start of your Resource Allocation Phase, increment your Assault dice by 1</v>
      </c>
      <c r="AI9">
        <v>246</v>
      </c>
      <c r="AJ9" t="str">
        <f>INDEX(TblCardDesign[#Data],MATCH($AI9,TblCardDesign[ID],0),3)</f>
        <v>Swarm Ascendance</v>
      </c>
      <c r="AK9">
        <f>INDEX(TblCardDesign[#Data],MATCH($AI9,TblCardDesign[ID],0),4)</f>
        <v>0</v>
      </c>
      <c r="AL9">
        <f>INDEX(TblCardDesign[#Data],MATCH($AI9,TblCardDesign[ID],0),5)</f>
        <v>0</v>
      </c>
      <c r="AM9">
        <f>INDEX(TblCardDesign[#Data],MATCH($AI9,TblCardDesign[ID],0),6)</f>
        <v>0</v>
      </c>
      <c r="AN9">
        <f>INDEX(TblCardDesign[#Data],MATCH($AI9,TblCardDesign[ID],0),7)</f>
        <v>0</v>
      </c>
      <c r="AO9">
        <f>INDEX(TblCardDesign[#Data],MATCH($AI9,TblCardDesign[ID],0),8)</f>
        <v>0</v>
      </c>
      <c r="AP9">
        <f>INDEX(TblCardDesign[#Data],MATCH($AI9,TblCardDesign[ID],0),9)</f>
        <v>2</v>
      </c>
      <c r="AQ9">
        <f>INDEX(TblCardDesign[#Data],MATCH($AI9,TblCardDesign[ID],0),10)</f>
        <v>3</v>
      </c>
      <c r="AR9">
        <f>INDEX(TblCardDesign[#Data],MATCH($AI9,TblCardDesign[ID],0),11)</f>
        <v>0</v>
      </c>
      <c r="AS9" t="str">
        <f>INDEX(TblCardDesign[#Data],MATCH($AI9,TblCardDesign[ID],0),12)</f>
        <v>On Going Event</v>
      </c>
      <c r="AT9">
        <f>INDEX(TblCardDesign[#Data],MATCH($AI9,TblCardDesign[ID],0),13)</f>
        <v>0</v>
      </c>
      <c r="AU9">
        <f>INDEX(TblCardDesign[#Data],MATCH($AI9,TblCardDesign[ID],0),14)</f>
        <v>0</v>
      </c>
      <c r="AV9">
        <f>INDEX(TblCardDesign[#Data],MATCH($AI9,TblCardDesign[ID],0),15)</f>
        <v>0</v>
      </c>
      <c r="AW9" t="str">
        <f>INDEX(TblCardDesign[#Data],MATCH($AI9,TblCardDesign[ID],0),16)</f>
        <v>Uncommon</v>
      </c>
      <c r="AX9" s="2" t="str">
        <f>INDEX(TblCardDesign[#Data],MATCH($AI9,TblCardDesign[ID],0),17)</f>
        <v>At the start of your Disengage Phase, Create 1 Swarm ship</v>
      </c>
    </row>
    <row r="10" spans="3:50" ht="30.75">
      <c r="R10">
        <v>93</v>
      </c>
      <c r="S10" t="str">
        <f>INDEX(TblCardDesign[#Data],MATCH($R10,TblCardDesign[ID],0),3)</f>
        <v>Lt. Andrew</v>
      </c>
      <c r="T10">
        <f>INDEX(TblCardDesign[#Data],MATCH($R10,TblCardDesign[ID],0),4)</f>
        <v>1</v>
      </c>
      <c r="U10">
        <f>INDEX(TblCardDesign[#Data],MATCH($R10,TblCardDesign[ID],0),5)</f>
        <v>0</v>
      </c>
      <c r="V10">
        <f>INDEX(TblCardDesign[#Data],MATCH($R10,TblCardDesign[ID],0),6)</f>
        <v>0</v>
      </c>
      <c r="W10">
        <f>INDEX(TblCardDesign[#Data],MATCH($R10,TblCardDesign[ID],0),7)</f>
        <v>0</v>
      </c>
      <c r="X10">
        <f>INDEX(TblCardDesign[#Data],MATCH($R10,TblCardDesign[ID],0),8)</f>
        <v>0</v>
      </c>
      <c r="Y10">
        <f>INDEX(TblCardDesign[#Data],MATCH($R10,TblCardDesign[ID],0),9)</f>
        <v>2</v>
      </c>
      <c r="Z10">
        <f>INDEX(TblCardDesign[#Data],MATCH($R10,TblCardDesign[ID],0),10)</f>
        <v>0</v>
      </c>
      <c r="AA10">
        <f>INDEX(TblCardDesign[#Data],MATCH($R10,TblCardDesign[ID],0),11)</f>
        <v>0</v>
      </c>
      <c r="AB10" t="str">
        <f>INDEX(TblCardDesign[#Data],MATCH($R10,TblCardDesign[ID],0),12)</f>
        <v>Lieutenant</v>
      </c>
      <c r="AC10" t="str">
        <f>INDEX(TblCardDesign[#Data],MATCH($R10,TblCardDesign[ID],0),13)</f>
        <v>Assault</v>
      </c>
      <c r="AD10">
        <f>INDEX(TblCardDesign[#Data],MATCH($R10,TblCardDesign[ID],0),14)</f>
        <v>0</v>
      </c>
      <c r="AE10" t="str">
        <f>INDEX(TblCardDesign[#Data],MATCH($R10,TblCardDesign[ID],0),15)</f>
        <v>Human</v>
      </c>
      <c r="AF10" s="2" t="str">
        <f>INDEX(TblCardDesign[#Data],MATCH($R10,TblCardDesign[ID],0),17)</f>
        <v>Tactic cards cost 1 less Neutral to play.</v>
      </c>
      <c r="AI10">
        <v>246</v>
      </c>
      <c r="AJ10" t="str">
        <f>INDEX(TblCardDesign[#Data],MATCH($AI10,TblCardDesign[ID],0),3)</f>
        <v>Swarm Ascendance</v>
      </c>
      <c r="AK10">
        <f>INDEX(TblCardDesign[#Data],MATCH($AI10,TblCardDesign[ID],0),4)</f>
        <v>0</v>
      </c>
      <c r="AL10">
        <f>INDEX(TblCardDesign[#Data],MATCH($AI10,TblCardDesign[ID],0),5)</f>
        <v>0</v>
      </c>
      <c r="AM10">
        <f>INDEX(TblCardDesign[#Data],MATCH($AI10,TblCardDesign[ID],0),6)</f>
        <v>0</v>
      </c>
      <c r="AN10">
        <f>INDEX(TblCardDesign[#Data],MATCH($AI10,TblCardDesign[ID],0),7)</f>
        <v>0</v>
      </c>
      <c r="AO10">
        <f>INDEX(TblCardDesign[#Data],MATCH($AI10,TblCardDesign[ID],0),8)</f>
        <v>0</v>
      </c>
      <c r="AP10">
        <f>INDEX(TblCardDesign[#Data],MATCH($AI10,TblCardDesign[ID],0),9)</f>
        <v>2</v>
      </c>
      <c r="AQ10">
        <f>INDEX(TblCardDesign[#Data],MATCH($AI10,TblCardDesign[ID],0),10)</f>
        <v>3</v>
      </c>
      <c r="AR10">
        <f>INDEX(TblCardDesign[#Data],MATCH($AI10,TblCardDesign[ID],0),11)</f>
        <v>0</v>
      </c>
      <c r="AS10" t="str">
        <f>INDEX(TblCardDesign[#Data],MATCH($AI10,TblCardDesign[ID],0),12)</f>
        <v>On Going Event</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At the start of your Disengage Phase, Create 1 Swarm ship</v>
      </c>
    </row>
    <row r="11" spans="3:50" ht="30.75">
      <c r="R11">
        <v>17</v>
      </c>
      <c r="S11" t="str">
        <f>INDEX(TblCardDesign[#Data],MATCH($R11,TblCardDesign[ID],0),3)</f>
        <v>Private</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Assault</v>
      </c>
      <c r="AD11">
        <f>INDEX(TblCardDesign[#Data],MATCH($R11,TblCardDesign[ID],0),14)</f>
        <v>1</v>
      </c>
      <c r="AE11" t="str">
        <f>INDEX(TblCardDesign[#Data],MATCH($R11,TblCardDesign[ID],0),15)</f>
        <v>Human</v>
      </c>
      <c r="AF11" s="2" t="str">
        <f>INDEX(TblCardDesign[#Data],MATCH($R11,TblCardDesign[ID],0),17)</f>
        <v>Engage: Assualt + 1</v>
      </c>
      <c r="AI11">
        <v>246</v>
      </c>
      <c r="AJ11" t="str">
        <f>INDEX(TblCardDesign[#Data],MATCH($AI11,TblCardDesign[ID],0),3)</f>
        <v>Swarm Ascendance</v>
      </c>
      <c r="AK11">
        <f>INDEX(TblCardDesign[#Data],MATCH($AI11,TblCardDesign[ID],0),4)</f>
        <v>0</v>
      </c>
      <c r="AL11">
        <f>INDEX(TblCardDesign[#Data],MATCH($AI11,TblCardDesign[ID],0),5)</f>
        <v>0</v>
      </c>
      <c r="AM11">
        <f>INDEX(TblCardDesign[#Data],MATCH($AI11,TblCardDesign[ID],0),6)</f>
        <v>0</v>
      </c>
      <c r="AN11">
        <f>INDEX(TblCardDesign[#Data],MATCH($AI11,TblCardDesign[ID],0),7)</f>
        <v>0</v>
      </c>
      <c r="AO11">
        <f>INDEX(TblCardDesign[#Data],MATCH($AI11,TblCardDesign[ID],0),8)</f>
        <v>0</v>
      </c>
      <c r="AP11">
        <f>INDEX(TblCardDesign[#Data],MATCH($AI11,TblCardDesign[ID],0),9)</f>
        <v>2</v>
      </c>
      <c r="AQ11">
        <f>INDEX(TblCardDesign[#Data],MATCH($AI11,TblCardDesign[ID],0),10)</f>
        <v>3</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Uncommon</v>
      </c>
      <c r="AX11" s="2" t="str">
        <f>INDEX(TblCardDesign[#Data],MATCH($AI11,TblCardDesign[ID],0),17)</f>
        <v>At the start of your Disengage Phase, Create 1 Swarm ship</v>
      </c>
    </row>
    <row r="12" spans="3:50" ht="30.75">
      <c r="R12">
        <v>17</v>
      </c>
      <c r="S12" t="str">
        <f>INDEX(TblCardDesign[#Data],MATCH($R12,TblCardDesign[ID],0),3)</f>
        <v>Private</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Assault</v>
      </c>
      <c r="AD12">
        <f>INDEX(TblCardDesign[#Data],MATCH($R12,TblCardDesign[ID],0),14)</f>
        <v>1</v>
      </c>
      <c r="AE12" t="str">
        <f>INDEX(TblCardDesign[#Data],MATCH($R12,TblCardDesign[ID],0),15)</f>
        <v>Human</v>
      </c>
      <c r="AF12" s="2" t="str">
        <f>INDEX(TblCardDesign[#Data],MATCH($R12,TblCardDesign[ID],0),17)</f>
        <v>Engage: Assualt + 1</v>
      </c>
      <c r="AI12">
        <v>247</v>
      </c>
      <c r="AJ12" t="str">
        <f>INDEX(TblCardDesign[#Data],MATCH($AI12,TblCardDesign[ID],0),3)</f>
        <v>Dismantle Bay</v>
      </c>
      <c r="AK12">
        <f>INDEX(TblCardDesign[#Data],MATCH($AI12,TblCardDesign[ID],0),4)</f>
        <v>0</v>
      </c>
      <c r="AL12">
        <f>INDEX(TblCardDesign[#Data],MATCH($AI12,TblCardDesign[ID],0),5)</f>
        <v>0</v>
      </c>
      <c r="AM12">
        <f>INDEX(TblCardDesign[#Data],MATCH($AI12,TblCardDesign[ID],0),6)</f>
        <v>0</v>
      </c>
      <c r="AN12">
        <f>INDEX(TblCardDesign[#Data],MATCH($AI12,TblCardDesign[ID],0),7)</f>
        <v>0</v>
      </c>
      <c r="AO12">
        <f>INDEX(TblCardDesign[#Data],MATCH($AI12,TblCardDesign[ID],0),8)</f>
        <v>0</v>
      </c>
      <c r="AP12">
        <f>INDEX(TblCardDesign[#Data],MATCH($AI12,TblCardDesign[ID],0),9)</f>
        <v>1</v>
      </c>
      <c r="AQ12">
        <f>INDEX(TblCardDesign[#Data],MATCH($AI12,TblCardDesign[ID],0),10)</f>
        <v>2</v>
      </c>
      <c r="AR12">
        <f>INDEX(TblCardDesign[#Data],MATCH($AI12,TblCardDesign[ID],0),11)</f>
        <v>0</v>
      </c>
      <c r="AS12" t="str">
        <f>INDEX(TblCardDesign[#Data],MATCH($AI12,TblCardDesign[ID],0),12)</f>
        <v>Ship Upgrade</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Sacrifice 1 Swarm ship you control, if you do get + 1 to any department</v>
      </c>
    </row>
    <row r="13" spans="3:50" ht="30.75">
      <c r="R13">
        <v>17</v>
      </c>
      <c r="S13" t="str">
        <f>INDEX(TblCardDesign[#Data],MATCH($R13,TblCardDesign[ID],0),3)</f>
        <v>Private</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Assault</v>
      </c>
      <c r="AD13">
        <f>INDEX(TblCardDesign[#Data],MATCH($R13,TblCardDesign[ID],0),14)</f>
        <v>1</v>
      </c>
      <c r="AE13" t="str">
        <f>INDEX(TblCardDesign[#Data],MATCH($R13,TblCardDesign[ID],0),15)</f>
        <v>Human</v>
      </c>
      <c r="AF13" s="2" t="str">
        <f>INDEX(TblCardDesign[#Data],MATCH($R13,TblCardDesign[ID],0),17)</f>
        <v>Engage: Assualt + 1</v>
      </c>
      <c r="AI13">
        <v>247</v>
      </c>
      <c r="AJ13" t="str">
        <f>INDEX(TblCardDesign[#Data],MATCH($AI13,TblCardDesign[ID],0),3)</f>
        <v>Dismantle Bay</v>
      </c>
      <c r="AK13">
        <f>INDEX(TblCardDesign[#Data],MATCH($AI13,TblCardDesign[ID],0),4)</f>
        <v>0</v>
      </c>
      <c r="AL13">
        <f>INDEX(TblCardDesign[#Data],MATCH($AI13,TblCardDesign[ID],0),5)</f>
        <v>0</v>
      </c>
      <c r="AM13">
        <f>INDEX(TblCardDesign[#Data],MATCH($AI13,TblCardDesign[ID],0),6)</f>
        <v>0</v>
      </c>
      <c r="AN13">
        <f>INDEX(TblCardDesign[#Data],MATCH($AI13,TblCardDesign[ID],0),7)</f>
        <v>0</v>
      </c>
      <c r="AO13">
        <f>INDEX(TblCardDesign[#Data],MATCH($AI13,TblCardDesign[ID],0),8)</f>
        <v>0</v>
      </c>
      <c r="AP13">
        <f>INDEX(TblCardDesign[#Data],MATCH($AI13,TblCardDesign[ID],0),9)</f>
        <v>1</v>
      </c>
      <c r="AQ13">
        <f>INDEX(TblCardDesign[#Data],MATCH($AI13,TblCardDesign[ID],0),10)</f>
        <v>2</v>
      </c>
      <c r="AR13">
        <f>INDEX(TblCardDesign[#Data],MATCH($AI13,TblCardDesign[ID],0),11)</f>
        <v>0</v>
      </c>
      <c r="AS13" t="str">
        <f>INDEX(TblCardDesign[#Data],MATCH($AI13,TblCardDesign[ID],0),12)</f>
        <v>Ship Upgrade</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Sacrifice 1 Swarm ship you control, if you do get + 1 to any department</v>
      </c>
    </row>
    <row r="14" spans="3:50">
      <c r="R14">
        <v>17</v>
      </c>
      <c r="S14" t="str">
        <f>INDEX(TblCardDesign[#Data],MATCH($R14,TblCardDesign[ID],0),3)</f>
        <v>Private</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Assault</v>
      </c>
      <c r="AD14">
        <f>INDEX(TblCardDesign[#Data],MATCH($R14,TblCardDesign[ID],0),14)</f>
        <v>1</v>
      </c>
      <c r="AE14" t="str">
        <f>INDEX(TblCardDesign[#Data],MATCH($R14,TblCardDesign[ID],0),15)</f>
        <v>Human</v>
      </c>
      <c r="AF14" s="2" t="str">
        <f>INDEX(TblCardDesign[#Data],MATCH($R14,TblCardDesign[ID],0),17)</f>
        <v>Engage: Assualt + 1</v>
      </c>
      <c r="AI14">
        <v>248</v>
      </c>
      <c r="AJ14" t="str">
        <f>INDEX(TblCardDesign[#Data],MATCH($AI14,TblCardDesign[ID],0),3)</f>
        <v>Hive Production</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1</v>
      </c>
      <c r="AQ14">
        <f>INDEX(TblCardDesign[#Data],MATCH($AI14,TblCardDesign[ID],0),10)</f>
        <v>1</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Create 3 Swarm ships</v>
      </c>
    </row>
    <row r="15" spans="3:50" ht="30.75">
      <c r="R15">
        <v>18</v>
      </c>
      <c r="S15" t="str">
        <f>INDEX(TblCardDesign[#Data],MATCH($R15,TblCardDesign[ID],0),3)</f>
        <v>Corporal</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Assault</v>
      </c>
      <c r="AD15">
        <f>INDEX(TblCardDesign[#Data],MATCH($R15,TblCardDesign[ID],0),14)</f>
        <v>2</v>
      </c>
      <c r="AE15" t="str">
        <f>INDEX(TblCardDesign[#Data],MATCH($R15,TblCardDesign[ID],0),15)</f>
        <v>Human</v>
      </c>
      <c r="AF15" s="2" t="str">
        <f>INDEX(TblCardDesign[#Data],MATCH($R15,TblCardDesign[ID],0),17)</f>
        <v>Sacrifice 1 Assualt Tier 1
Engage: Assualt + 2</v>
      </c>
      <c r="AI15">
        <v>248</v>
      </c>
      <c r="AJ15" t="str">
        <f>INDEX(TblCardDesign[#Data],MATCH($AI15,TblCardDesign[ID],0),3)</f>
        <v>Hive Production</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1</v>
      </c>
      <c r="AQ15">
        <f>INDEX(TblCardDesign[#Data],MATCH($AI15,TblCardDesign[ID],0),10)</f>
        <v>1</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Create 3 Swarm ships</v>
      </c>
    </row>
    <row r="16" spans="3:50" ht="30.75">
      <c r="R16">
        <v>18</v>
      </c>
      <c r="S16" t="str">
        <f>INDEX(TblCardDesign[#Data],MATCH($R16,TblCardDesign[ID],0),3)</f>
        <v>Corporal</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Assault</v>
      </c>
      <c r="AD16">
        <f>INDEX(TblCardDesign[#Data],MATCH($R16,TblCardDesign[ID],0),14)</f>
        <v>2</v>
      </c>
      <c r="AE16" t="str">
        <f>INDEX(TblCardDesign[#Data],MATCH($R16,TblCardDesign[ID],0),15)</f>
        <v>Human</v>
      </c>
      <c r="AF16" s="2" t="str">
        <f>INDEX(TblCardDesign[#Data],MATCH($R16,TblCardDesign[ID],0),17)</f>
        <v>Sacrifice 1 Assualt Tier 1
Engage: Assualt + 2</v>
      </c>
      <c r="AI16">
        <v>248</v>
      </c>
      <c r="AJ16" t="str">
        <f>INDEX(TblCardDesign[#Data],MATCH($AI16,TblCardDesign[ID],0),3)</f>
        <v>Hive Production</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1</v>
      </c>
      <c r="AQ16">
        <f>INDEX(TblCardDesign[#Data],MATCH($AI16,TblCardDesign[ID],0),10)</f>
        <v>1</v>
      </c>
      <c r="AR16">
        <f>INDEX(TblCardDesign[#Data],MATCH($AI16,TblCardDesign[ID],0),11)</f>
        <v>0</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Create 3 Swarm ships</v>
      </c>
    </row>
    <row r="17" spans="18:50" ht="59.25" customHeight="1">
      <c r="R17">
        <v>18</v>
      </c>
      <c r="S17" t="str">
        <f>INDEX(TblCardDesign[#Data],MATCH($R17,TblCardDesign[ID],0),3)</f>
        <v>Corporal</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Assault</v>
      </c>
      <c r="AD17">
        <f>INDEX(TblCardDesign[#Data],MATCH($R17,TblCardDesign[ID],0),14)</f>
        <v>2</v>
      </c>
      <c r="AE17" t="str">
        <f>INDEX(TblCardDesign[#Data],MATCH($R17,TblCardDesign[ID],0),15)</f>
        <v>Human</v>
      </c>
      <c r="AF17" s="2" t="str">
        <f>INDEX(TblCardDesign[#Data],MATCH($R17,TblCardDesign[ID],0),17)</f>
        <v>Sacrifice 1 Assualt Tier 1
Engage: Assualt + 2</v>
      </c>
      <c r="AI17">
        <v>249</v>
      </c>
      <c r="AJ17" t="str">
        <f>INDEX(TblCardDesign[#Data],MATCH($AI17,TblCardDesign[ID],0),3)</f>
        <v>Quantum Horde Eruption</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0</v>
      </c>
      <c r="AP17">
        <f>INDEX(TblCardDesign[#Data],MATCH($AI17,TblCardDesign[ID],0),9)</f>
        <v>2</v>
      </c>
      <c r="AQ17">
        <f>INDEX(TblCardDesign[#Data],MATCH($AI17,TblCardDesign[ID],0),10)</f>
        <v>2</v>
      </c>
      <c r="AR17">
        <f>INDEX(TblCardDesign[#Data],MATCH($AI17,TblCardDesign[ID],0),11)</f>
        <v>0</v>
      </c>
      <c r="AS17" t="str">
        <f>INDEX(TblCardDesign[#Data],MATCH($AI17,TblCardDesign[ID],0),12)</f>
        <v>Event</v>
      </c>
      <c r="AT17">
        <f>INDEX(TblCardDesign[#Data],MATCH($AI17,TblCardDesign[ID],0),13)</f>
        <v>0</v>
      </c>
      <c r="AU17">
        <f>INDEX(TblCardDesign[#Data],MATCH($AI17,TblCardDesign[ID],0),14)</f>
        <v>0</v>
      </c>
      <c r="AV17">
        <f>INDEX(TblCardDesign[#Data],MATCH($AI17,TblCardDesign[ID],0),15)</f>
        <v>0</v>
      </c>
      <c r="AW17" t="str">
        <f>INDEX(TblCardDesign[#Data],MATCH($AI17,TblCardDesign[ID],0),16)</f>
        <v>Common</v>
      </c>
      <c r="AX17" s="2" t="str">
        <f>INDEX(TblCardDesign[#Data],MATCH($AI17,TblCardDesign[ID],0),17)</f>
        <v>All Swarm ships you control deal 100 extra damage until the end of your turn</v>
      </c>
    </row>
    <row r="18" spans="18:50" ht="42.75" customHeight="1">
      <c r="R18">
        <v>18</v>
      </c>
      <c r="S18" t="str">
        <f>INDEX(TblCardDesign[#Data],MATCH($R18,TblCardDesign[ID],0),3)</f>
        <v>Corporal</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Assault</v>
      </c>
      <c r="AD18">
        <f>INDEX(TblCardDesign[#Data],MATCH($R18,TblCardDesign[ID],0),14)</f>
        <v>2</v>
      </c>
      <c r="AE18" t="str">
        <f>INDEX(TblCardDesign[#Data],MATCH($R18,TblCardDesign[ID],0),15)</f>
        <v>Human</v>
      </c>
      <c r="AF18" s="2" t="str">
        <f>INDEX(TblCardDesign[#Data],MATCH($R18,TblCardDesign[ID],0),17)</f>
        <v>Sacrifice 1 Assualt Tier 1
Engage: Assualt + 2</v>
      </c>
      <c r="AI18">
        <v>249</v>
      </c>
      <c r="AJ18" t="str">
        <f>INDEX(TblCardDesign[#Data],MATCH($AI18,TblCardDesign[ID],0),3)</f>
        <v>Quantum Horde Eruption</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2</v>
      </c>
      <c r="AQ18">
        <f>INDEX(TblCardDesign[#Data],MATCH($AI18,TblCardDesign[ID],0),10)</f>
        <v>2</v>
      </c>
      <c r="AR18">
        <f>INDEX(TblCardDesign[#Data],MATCH($AI18,TblCardDesign[ID],0),11)</f>
        <v>0</v>
      </c>
      <c r="AS18" t="str">
        <f>INDEX(TblCardDesign[#Data],MATCH($AI18,TblCardDesign[ID],0),12)</f>
        <v>Event</v>
      </c>
      <c r="AT18">
        <f>INDEX(TblCardDesign[#Data],MATCH($AI18,TblCardDesign[ID],0),13)</f>
        <v>0</v>
      </c>
      <c r="AU18">
        <f>INDEX(TblCardDesign[#Data],MATCH($AI18,TblCardDesign[ID],0),14)</f>
        <v>0</v>
      </c>
      <c r="AV18">
        <f>INDEX(TblCardDesign[#Data],MATCH($AI18,TblCardDesign[ID],0),15)</f>
        <v>0</v>
      </c>
      <c r="AW18" t="str">
        <f>INDEX(TblCardDesign[#Data],MATCH($AI18,TblCardDesign[ID],0),16)</f>
        <v>Common</v>
      </c>
      <c r="AX18" s="2" t="str">
        <f>INDEX(TblCardDesign[#Data],MATCH($AI18,TblCardDesign[ID],0),17)</f>
        <v>All Swarm ships you control deal 100 extra damage until the end of your turn</v>
      </c>
    </row>
    <row r="19" spans="18:50" ht="42.75" customHeight="1">
      <c r="R19">
        <v>19</v>
      </c>
      <c r="S19" t="str">
        <f>INDEX(TblCardDesign[#Data],MATCH($R19,TblCardDesign[ID],0),3)</f>
        <v>Sergeant</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Assault</v>
      </c>
      <c r="AD19">
        <f>INDEX(TblCardDesign[#Data],MATCH($R19,TblCardDesign[ID],0),14)</f>
        <v>3</v>
      </c>
      <c r="AE19" t="str">
        <f>INDEX(TblCardDesign[#Data],MATCH($R19,TblCardDesign[ID],0),15)</f>
        <v>Human</v>
      </c>
      <c r="AF19" s="2" t="str">
        <f>INDEX(TblCardDesign[#Data],MATCH($R19,TblCardDesign[ID],0),17)</f>
        <v>Sacrifice 1 Assualt Tier 2
Engage: Assualt + 3</v>
      </c>
      <c r="AI19">
        <v>250</v>
      </c>
      <c r="AJ19" t="str">
        <f>INDEX(TblCardDesign[#Data],MATCH($AI19,TblCardDesign[ID],0),3)</f>
        <v>Biomechanical Nexus</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2</v>
      </c>
      <c r="AQ19">
        <f>INDEX(TblCardDesign[#Data],MATCH($AI19,TblCardDesign[ID],0),10)</f>
        <v>3</v>
      </c>
      <c r="AR19">
        <f>INDEX(TblCardDesign[#Data],MATCH($AI19,TblCardDesign[ID],0),11)</f>
        <v>0</v>
      </c>
      <c r="AS19" t="str">
        <f>INDEX(TblCardDesign[#Data],MATCH($AI19,TblCardDesign[ID],0),12)</f>
        <v>Ship Upgrade</v>
      </c>
      <c r="AT19">
        <f>INDEX(TblCardDesign[#Data],MATCH($AI19,TblCardDesign[ID],0),13)</f>
        <v>0</v>
      </c>
      <c r="AU19">
        <f>INDEX(TblCardDesign[#Data],MATCH($AI19,TblCardDesign[ID],0),14)</f>
        <v>0</v>
      </c>
      <c r="AV19">
        <f>INDEX(TblCardDesign[#Data],MATCH($AI19,TblCardDesign[ID],0),15)</f>
        <v>0</v>
      </c>
      <c r="AW19" t="str">
        <f>INDEX(TblCardDesign[#Data],MATCH($AI19,TblCardDesign[ID],0),16)</f>
        <v>Rare</v>
      </c>
      <c r="AX19" s="2" t="str">
        <f>INDEX(TblCardDesign[#Data],MATCH($AI19,TblCardDesign[ID],0),17)</f>
        <v>Each time you create a non copied Swarm ship, create a copied Swarm ship</v>
      </c>
    </row>
    <row r="20" spans="18:50" ht="45.75">
      <c r="R20">
        <v>19</v>
      </c>
      <c r="S20" t="str">
        <f>INDEX(TblCardDesign[#Data],MATCH($R20,TblCardDesign[ID],0),3)</f>
        <v>Sergeant</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Assault</v>
      </c>
      <c r="AD20">
        <f>INDEX(TblCardDesign[#Data],MATCH($R20,TblCardDesign[ID],0),14)</f>
        <v>3</v>
      </c>
      <c r="AE20" t="str">
        <f>INDEX(TblCardDesign[#Data],MATCH($R20,TblCardDesign[ID],0),15)</f>
        <v>Human</v>
      </c>
      <c r="AF20" s="2" t="str">
        <f>INDEX(TblCardDesign[#Data],MATCH($R20,TblCardDesign[ID],0),17)</f>
        <v>Sacrifice 1 Assualt Tier 2
Engage: Assualt + 3</v>
      </c>
      <c r="AI20">
        <v>250</v>
      </c>
      <c r="AJ20" t="str">
        <f>INDEX(TblCardDesign[#Data],MATCH($AI20,TblCardDesign[ID],0),3)</f>
        <v>Biomechanical Nexus</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2</v>
      </c>
      <c r="AQ20">
        <f>INDEX(TblCardDesign[#Data],MATCH($AI20,TblCardDesign[ID],0),10)</f>
        <v>3</v>
      </c>
      <c r="AR20">
        <f>INDEX(TblCardDesign[#Data],MATCH($AI20,TblCardDesign[ID],0),11)</f>
        <v>0</v>
      </c>
      <c r="AS20" t="str">
        <f>INDEX(TblCardDesign[#Data],MATCH($AI20,TblCardDesign[ID],0),12)</f>
        <v>Ship Upgrade</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Each time you create a non copied Swarm ship, create a copied Swarm ship</v>
      </c>
    </row>
    <row r="21" spans="18:50" ht="91.5">
      <c r="R21">
        <v>19</v>
      </c>
      <c r="S21" t="str">
        <f>INDEX(TblCardDesign[#Data],MATCH($R21,TblCardDesign[ID],0),3)</f>
        <v>Sergeant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Assault</v>
      </c>
      <c r="AD21">
        <f>INDEX(TblCardDesign[#Data],MATCH($R21,TblCardDesign[ID],0),14)</f>
        <v>3</v>
      </c>
      <c r="AE21" t="str">
        <f>INDEX(TblCardDesign[#Data],MATCH($R21,TblCardDesign[ID],0),15)</f>
        <v>Human</v>
      </c>
      <c r="AF21" s="2" t="str">
        <f>INDEX(TblCardDesign[#Data],MATCH($R21,TblCardDesign[ID],0),17)</f>
        <v>Sacrifice 1 Assualt Tier 2
Engage: Assualt + 3</v>
      </c>
      <c r="AI21">
        <v>251</v>
      </c>
      <c r="AJ21" t="str">
        <f>INDEX(TblCardDesign[#Data],MATCH($AI21,TblCardDesign[ID],0),3)</f>
        <v>Hive Annihilation Protocol</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1</v>
      </c>
      <c r="AQ21">
        <f>INDEX(TblCardDesign[#Data],MATCH($AI21,TblCardDesign[ID],0),10)</f>
        <v>2</v>
      </c>
      <c r="AR21">
        <f>INDEX(TblCardDesign[#Data],MATCH($AI21,TblCardDesign[ID],0),11)</f>
        <v>0</v>
      </c>
      <c r="AS21" t="str">
        <f>INDEX(TblCardDesign[#Data],MATCH($AI21,TblCardDesign[ID],0),12)</f>
        <v>Event</v>
      </c>
      <c r="AT21">
        <f>INDEX(TblCardDesign[#Data],MATCH($AI21,TblCardDesign[ID],0),13)</f>
        <v>0</v>
      </c>
      <c r="AU21">
        <f>INDEX(TblCardDesign[#Data],MATCH($AI21,TblCardDesign[ID],0),14)</f>
        <v>0</v>
      </c>
      <c r="AV21">
        <f>INDEX(TblCardDesign[#Data],MATCH($AI21,TblCardDesign[ID],0),15)</f>
        <v>0</v>
      </c>
      <c r="AW21" t="str">
        <f>INDEX(TblCardDesign[#Data],MATCH($AI21,TblCardDesign[ID],0),16)</f>
        <v>Uncommon</v>
      </c>
      <c r="AX21" s="2" t="str">
        <f>INDEX(TblCardDesign[#Data],MATCH($AI21,TblCardDesign[ID],0),17)</f>
        <v>Sacrifice 5 Swarm ships pick one of the following:
Deal 500 hull damage to target Destroyer
Destroy target Frigate
Destroy 3 target Fighter ships</v>
      </c>
    </row>
    <row r="22" spans="18:50" ht="91.5">
      <c r="R22">
        <v>19</v>
      </c>
      <c r="S22" t="str">
        <f>INDEX(TblCardDesign[#Data],MATCH($R22,TblCardDesign[ID],0),3)</f>
        <v>Sergeant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Assault</v>
      </c>
      <c r="AD22">
        <f>INDEX(TblCardDesign[#Data],MATCH($R22,TblCardDesign[ID],0),14)</f>
        <v>3</v>
      </c>
      <c r="AE22" t="str">
        <f>INDEX(TblCardDesign[#Data],MATCH($R22,TblCardDesign[ID],0),15)</f>
        <v>Human</v>
      </c>
      <c r="AF22" s="2" t="str">
        <f>INDEX(TblCardDesign[#Data],MATCH($R22,TblCardDesign[ID],0),17)</f>
        <v>Sacrifice 1 Assualt Tier 2
Engage: Assualt + 3</v>
      </c>
      <c r="AI22">
        <v>251</v>
      </c>
      <c r="AJ22" t="str">
        <f>INDEX(TblCardDesign[#Data],MATCH($AI22,TblCardDesign[ID],0),3)</f>
        <v>Hive Annihilation Protocol</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1</v>
      </c>
      <c r="AQ22">
        <f>INDEX(TblCardDesign[#Data],MATCH($AI22,TblCardDesign[ID],0),10)</f>
        <v>2</v>
      </c>
      <c r="AR22">
        <f>INDEX(TblCardDesign[#Data],MATCH($AI22,TblCardDesign[ID],0),11)</f>
        <v>0</v>
      </c>
      <c r="AS22" t="str">
        <f>INDEX(TblCardDesign[#Data],MATCH($AI22,TblCardDesign[ID],0),12)</f>
        <v>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Sacrifice 5 Swarm ships pick one of the following:
Deal 500 hull damage to target Destroyer
Destroy target Frigate
Destroy 3 target Fighter ships</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252</v>
      </c>
      <c r="AJ23" t="str">
        <f>INDEX(TblCardDesign[#Data],MATCH($AI23,TblCardDesign[ID],0),3)</f>
        <v>From destruction comes, the Swarm</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1</v>
      </c>
      <c r="AQ23">
        <f>INDEX(TblCardDesign[#Data],MATCH($AI23,TblCardDesign[ID],0),10)</f>
        <v>3</v>
      </c>
      <c r="AR23">
        <f>INDEX(TblCardDesign[#Data],MATCH($AI23,TblCardDesign[ID],0),11)</f>
        <v>0</v>
      </c>
      <c r="AS23" t="str">
        <f>INDEX(TblCardDesign[#Data],MATCH($AI23,TblCardDesign[ID],0),12)</f>
        <v>On Going Event</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Whenever you destroy an enemy ship, create 1 Swarm ship</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252</v>
      </c>
      <c r="AJ24" t="str">
        <f>INDEX(TblCardDesign[#Data],MATCH($AI24,TblCardDesign[ID],0),3)</f>
        <v>From destruction comes, the Swarm</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1</v>
      </c>
      <c r="AQ24">
        <f>INDEX(TblCardDesign[#Data],MATCH($AI24,TblCardDesign[ID],0),10)</f>
        <v>3</v>
      </c>
      <c r="AR24">
        <f>INDEX(TblCardDesign[#Data],MATCH($AI24,TblCardDesign[ID],0),11)</f>
        <v>0</v>
      </c>
      <c r="AS24" t="str">
        <f>INDEX(TblCardDesign[#Data],MATCH($AI24,TblCardDesign[ID],0),12)</f>
        <v>On Going Event</v>
      </c>
      <c r="AT24">
        <f>INDEX(TblCardDesign[#Data],MATCH($AI24,TblCardDesign[ID],0),13)</f>
        <v>0</v>
      </c>
      <c r="AU24">
        <f>INDEX(TblCardDesign[#Data],MATCH($AI24,TblCardDesign[ID],0),14)</f>
        <v>0</v>
      </c>
      <c r="AV24">
        <f>INDEX(TblCardDesign[#Data],MATCH($AI24,TblCardDesign[ID],0),15)</f>
        <v>0</v>
      </c>
      <c r="AW24" t="str">
        <f>INDEX(TblCardDesign[#Data],MATCH($AI24,TblCardDesign[ID],0),16)</f>
        <v>Uncommon</v>
      </c>
      <c r="AX24" s="2" t="str">
        <f>INDEX(TblCardDesign[#Data],MATCH($AI24,TblCardDesign[ID],0),17)</f>
        <v>Whenever you destroy an enemy ship, create 1 Swarm ship</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263</v>
      </c>
      <c r="AJ25" t="str">
        <f>INDEX(TblCardDesign[#Data],MATCH($AI25,TblCardDesign[ID],0),3)</f>
        <v>Swarm Commander Promotion</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1</v>
      </c>
      <c r="AQ25">
        <f>INDEX(TblCardDesign[#Data],MATCH($AI25,TblCardDesign[ID],0),10)</f>
        <v>1</v>
      </c>
      <c r="AR25">
        <f>INDEX(TblCardDesign[#Data],MATCH($AI25,TblCardDesign[ID],0),11)</f>
        <v>0</v>
      </c>
      <c r="AS25" t="str">
        <f>INDEX(TblCardDesign[#Data],MATCH($AI25,TblCardDesign[ID],0),12)</f>
        <v>Private Mission</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Mission: Create a Swarm ship
Reward: Crew Promotion 1</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263</v>
      </c>
      <c r="AJ26" t="str">
        <f>INDEX(TblCardDesign[#Data],MATCH($AI26,TblCardDesign[ID],0),3)</f>
        <v>Swarm Commander Promotion</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1</v>
      </c>
      <c r="AQ26">
        <f>INDEX(TblCardDesign[#Data],MATCH($AI26,TblCardDesign[ID],0),10)</f>
        <v>1</v>
      </c>
      <c r="AR26">
        <f>INDEX(TblCardDesign[#Data],MATCH($AI26,TblCardDesign[ID],0),11)</f>
        <v>0</v>
      </c>
      <c r="AS26" t="str">
        <f>INDEX(TblCardDesign[#Data],MATCH($AI26,TblCardDesign[ID],0),12)</f>
        <v>Private Mission</v>
      </c>
      <c r="AT26">
        <f>INDEX(TblCardDesign[#Data],MATCH($AI26,TblCardDesign[ID],0),13)</f>
        <v>0</v>
      </c>
      <c r="AU26">
        <f>INDEX(TblCardDesign[#Data],MATCH($AI26,TblCardDesign[ID],0),14)</f>
        <v>0</v>
      </c>
      <c r="AV26">
        <f>INDEX(TblCardDesign[#Data],MATCH($AI26,TblCardDesign[ID],0),15)</f>
        <v>0</v>
      </c>
      <c r="AW26" t="str">
        <f>INDEX(TblCardDesign[#Data],MATCH($AI26,TblCardDesign[ID],0),16)</f>
        <v>Common</v>
      </c>
      <c r="AX26" s="2" t="str">
        <f>INDEX(TblCardDesign[#Data],MATCH($AI26,TblCardDesign[ID],0),17)</f>
        <v>Mission: Create a Swarm ship
Reward: Crew Promotion 1</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263</v>
      </c>
      <c r="AJ27" t="str">
        <f>INDEX(TblCardDesign[#Data],MATCH($AI27,TblCardDesign[ID],0),3)</f>
        <v>Swarm Commander Promotion</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1</v>
      </c>
      <c r="AQ27">
        <f>INDEX(TblCardDesign[#Data],MATCH($AI27,TblCardDesign[ID],0),10)</f>
        <v>1</v>
      </c>
      <c r="AR27">
        <f>INDEX(TblCardDesign[#Data],MATCH($AI27,TblCardDesign[ID],0),11)</f>
        <v>0</v>
      </c>
      <c r="AS27" t="str">
        <f>INDEX(TblCardDesign[#Data],MATCH($AI27,TblCardDesign[ID],0),12)</f>
        <v>Private Mission</v>
      </c>
      <c r="AT27">
        <f>INDEX(TblCardDesign[#Data],MATCH($AI27,TblCardDesign[ID],0),13)</f>
        <v>0</v>
      </c>
      <c r="AU27">
        <f>INDEX(TblCardDesign[#Data],MATCH($AI27,TblCardDesign[ID],0),14)</f>
        <v>0</v>
      </c>
      <c r="AV27">
        <f>INDEX(TblCardDesign[#Data],MATCH($AI27,TblCardDesign[ID],0),15)</f>
        <v>0</v>
      </c>
      <c r="AW27" t="str">
        <f>INDEX(TblCardDesign[#Data],MATCH($AI27,TblCardDesign[ID],0),16)</f>
        <v>Common</v>
      </c>
      <c r="AX27" s="2" t="str">
        <f>INDEX(TblCardDesign[#Data],MATCH($AI27,TblCardDesign[ID],0),17)</f>
        <v>Mission: Create a Swarm ship
Reward: Crew Promotion 1</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73</v>
      </c>
      <c r="AJ28" t="str">
        <f>INDEX(TblCardDesign[#Data],MATCH($AI28,TblCardDesign[ID],0),3)</f>
        <v>Ones and Zeros</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0</v>
      </c>
      <c r="AP28">
        <f>INDEX(TblCardDesign[#Data],MATCH($AI28,TblCardDesign[ID],0),9)</f>
        <v>1</v>
      </c>
      <c r="AQ28">
        <f>INDEX(TblCardDesign[#Data],MATCH($AI28,TblCardDesign[ID],0),10)</f>
        <v>2</v>
      </c>
      <c r="AR28">
        <f>INDEX(TblCardDesign[#Data],MATCH($AI28,TblCardDesign[ID],0),11)</f>
        <v>0</v>
      </c>
      <c r="AS28" t="str">
        <f>INDEX(TblCardDesign[#Data],MATCH($AI28,TblCardDesign[ID],0),12)</f>
        <v>Tactic</v>
      </c>
      <c r="AT28">
        <f>INDEX(TblCardDesign[#Data],MATCH($AI28,TblCardDesign[ID],0),13)</f>
        <v>0</v>
      </c>
      <c r="AU28">
        <f>INDEX(TblCardDesign[#Data],MATCH($AI28,TblCardDesign[ID],0),14)</f>
        <v>0</v>
      </c>
      <c r="AV28">
        <f>INDEX(TblCardDesign[#Data],MATCH($AI28,TblCardDesign[ID],0),15)</f>
        <v>0</v>
      </c>
      <c r="AW28" t="str">
        <f>INDEX(TblCardDesign[#Data],MATCH($AI28,TblCardDesign[ID],0),16)</f>
        <v>Uncommon</v>
      </c>
      <c r="AX28" s="2" t="str">
        <f>INDEX(TblCardDesign[#Data],MATCH($AI28,TblCardDesign[ID],0),17)</f>
        <v>Target Enemy Ship are unable to attack during their next turn</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73</v>
      </c>
      <c r="AJ29" t="str">
        <f>INDEX(TblCardDesign[#Data],MATCH($AI29,TblCardDesign[ID],0),3)</f>
        <v>Ones and Zeros</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0</v>
      </c>
      <c r="AP29">
        <f>INDEX(TblCardDesign[#Data],MATCH($AI29,TblCardDesign[ID],0),9)</f>
        <v>1</v>
      </c>
      <c r="AQ29">
        <f>INDEX(TblCardDesign[#Data],MATCH($AI29,TblCardDesign[ID],0),10)</f>
        <v>2</v>
      </c>
      <c r="AR29">
        <f>INDEX(TblCardDesign[#Data],MATCH($AI29,TblCardDesign[ID],0),11)</f>
        <v>0</v>
      </c>
      <c r="AS29" t="str">
        <f>INDEX(TblCardDesign[#Data],MATCH($AI29,TblCardDesign[ID],0),12)</f>
        <v>Tactic</v>
      </c>
      <c r="AT29">
        <f>INDEX(TblCardDesign[#Data],MATCH($AI29,TblCardDesign[ID],0),13)</f>
        <v>0</v>
      </c>
      <c r="AU29">
        <f>INDEX(TblCardDesign[#Data],MATCH($AI29,TblCardDesign[ID],0),14)</f>
        <v>0</v>
      </c>
      <c r="AV29">
        <f>INDEX(TblCardDesign[#Data],MATCH($AI29,TblCardDesign[ID],0),15)</f>
        <v>0</v>
      </c>
      <c r="AW29" t="str">
        <f>INDEX(TblCardDesign[#Data],MATCH($AI29,TblCardDesign[ID],0),16)</f>
        <v>Uncommon</v>
      </c>
      <c r="AX29" s="2" t="str">
        <f>INDEX(TblCardDesign[#Data],MATCH($AI29,TblCardDesign[ID],0),17)</f>
        <v>Target Enemy Ship are unable to attack during their next turn</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35</v>
      </c>
      <c r="AJ30" t="str">
        <f>INDEX(TblCardDesign[#Data],MATCH($AI30,TblCardDesign[ID],0),3)</f>
        <v>Hacking the System</v>
      </c>
      <c r="AK30">
        <f>INDEX(TblCardDesign[#Data],MATCH($AI30,TblCardDesign[ID],0),4)</f>
        <v>0</v>
      </c>
      <c r="AL30">
        <f>INDEX(TblCardDesign[#Data],MATCH($AI30,TblCardDesign[ID],0),5)</f>
        <v>0</v>
      </c>
      <c r="AM30">
        <f>INDEX(TblCardDesign[#Data],MATCH($AI30,TblCardDesign[ID],0),6)</f>
        <v>0</v>
      </c>
      <c r="AN30">
        <f>INDEX(TblCardDesign[#Data],MATCH($AI30,TblCardDesign[ID],0),7)</f>
        <v>0</v>
      </c>
      <c r="AO30">
        <f>INDEX(TblCardDesign[#Data],MATCH($AI30,TblCardDesign[ID],0),8)</f>
        <v>0</v>
      </c>
      <c r="AP30">
        <f>INDEX(TblCardDesign[#Data],MATCH($AI30,TblCardDesign[ID],0),9)</f>
        <v>1</v>
      </c>
      <c r="AQ30">
        <f>INDEX(TblCardDesign[#Data],MATCH($AI30,TblCardDesign[ID],0),10)</f>
        <v>1</v>
      </c>
      <c r="AR30">
        <f>INDEX(TblCardDesign[#Data],MATCH($AI30,TblCardDesign[ID],0),11)</f>
        <v>0</v>
      </c>
      <c r="AS30" t="str">
        <f>INDEX(TblCardDesign[#Data],MATCH($AI30,TblCardDesign[ID],0),12)</f>
        <v>Tactic</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Destroy target Ship Upgrade</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35</v>
      </c>
      <c r="AJ31" t="str">
        <f>INDEX(TblCardDesign[#Data],MATCH($AI31,TblCardDesign[ID],0),3)</f>
        <v>Hacking the System</v>
      </c>
      <c r="AK31">
        <f>INDEX(TblCardDesign[#Data],MATCH($AI31,TblCardDesign[ID],0),4)</f>
        <v>0</v>
      </c>
      <c r="AL31">
        <f>INDEX(TblCardDesign[#Data],MATCH($AI31,TblCardDesign[ID],0),5)</f>
        <v>0</v>
      </c>
      <c r="AM31">
        <f>INDEX(TblCardDesign[#Data],MATCH($AI31,TblCardDesign[ID],0),6)</f>
        <v>0</v>
      </c>
      <c r="AN31">
        <f>INDEX(TblCardDesign[#Data],MATCH($AI31,TblCardDesign[ID],0),7)</f>
        <v>0</v>
      </c>
      <c r="AO31">
        <f>INDEX(TblCardDesign[#Data],MATCH($AI31,TblCardDesign[ID],0),8)</f>
        <v>0</v>
      </c>
      <c r="AP31">
        <f>INDEX(TblCardDesign[#Data],MATCH($AI31,TblCardDesign[ID],0),9)</f>
        <v>1</v>
      </c>
      <c r="AQ31">
        <f>INDEX(TblCardDesign[#Data],MATCH($AI31,TblCardDesign[ID],0),10)</f>
        <v>1</v>
      </c>
      <c r="AR31">
        <f>INDEX(TblCardDesign[#Data],MATCH($AI31,TblCardDesign[ID],0),11)</f>
        <v>0</v>
      </c>
      <c r="AS31" t="str">
        <f>INDEX(TblCardDesign[#Data],MATCH($AI31,TblCardDesign[ID],0),12)</f>
        <v>Tactic</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Destroy target Ship Upgrade</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146</v>
      </c>
      <c r="AJ32" t="str">
        <f>INDEX(TblCardDesign[#Data],MATCH($AI32,TblCardDesign[ID],0),3)</f>
        <v>Disruption Waves Tier 5</v>
      </c>
      <c r="AK32">
        <f>INDEX(TblCardDesign[#Data],MATCH($AI32,TblCardDesign[ID],0),4)</f>
        <v>0</v>
      </c>
      <c r="AL32">
        <f>INDEX(TblCardDesign[#Data],MATCH($AI32,TblCardDesign[ID],0),5)</f>
        <v>0</v>
      </c>
      <c r="AM32">
        <f>INDEX(TblCardDesign[#Data],MATCH($AI32,TblCardDesign[ID],0),6)</f>
        <v>0</v>
      </c>
      <c r="AN32">
        <f>INDEX(TblCardDesign[#Data],MATCH($AI32,TblCardDesign[ID],0),7)</f>
        <v>0</v>
      </c>
      <c r="AO32">
        <f>INDEX(TblCardDesign[#Data],MATCH($AI32,TblCardDesign[ID],0),8)</f>
        <v>0</v>
      </c>
      <c r="AP32">
        <f>INDEX(TblCardDesign[#Data],MATCH($AI32,TblCardDesign[ID],0),9)</f>
        <v>0</v>
      </c>
      <c r="AQ32">
        <f>INDEX(TblCardDesign[#Data],MATCH($AI32,TblCardDesign[ID],0),10)</f>
        <v>3</v>
      </c>
      <c r="AR32">
        <f>INDEX(TblCardDesign[#Data],MATCH($AI32,TblCardDesign[ID],0),11)</f>
        <v>0</v>
      </c>
      <c r="AS32" t="str">
        <f>INDEX(TblCardDesign[#Data],MATCH($AI32,TblCardDesign[ID],0),12)</f>
        <v>On Going Event</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Enemy Cards that target your Capital ships cost 1 extra Neutral</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146</v>
      </c>
      <c r="AJ33" t="str">
        <f>INDEX(TblCardDesign[#Data],MATCH($AI33,TblCardDesign[ID],0),3)</f>
        <v>Disruption Waves Tier 5</v>
      </c>
      <c r="AK33">
        <f>INDEX(TblCardDesign[#Data],MATCH($AI33,TblCardDesign[ID],0),4)</f>
        <v>0</v>
      </c>
      <c r="AL33">
        <f>INDEX(TblCardDesign[#Data],MATCH($AI33,TblCardDesign[ID],0),5)</f>
        <v>0</v>
      </c>
      <c r="AM33">
        <f>INDEX(TblCardDesign[#Data],MATCH($AI33,TblCardDesign[ID],0),6)</f>
        <v>0</v>
      </c>
      <c r="AN33">
        <f>INDEX(TblCardDesign[#Data],MATCH($AI33,TblCardDesign[ID],0),7)</f>
        <v>0</v>
      </c>
      <c r="AO33">
        <f>INDEX(TblCardDesign[#Data],MATCH($AI33,TblCardDesign[ID],0),8)</f>
        <v>0</v>
      </c>
      <c r="AP33">
        <f>INDEX(TblCardDesign[#Data],MATCH($AI33,TblCardDesign[ID],0),9)</f>
        <v>0</v>
      </c>
      <c r="AQ33">
        <f>INDEX(TblCardDesign[#Data],MATCH($AI33,TblCardDesign[ID],0),10)</f>
        <v>3</v>
      </c>
      <c r="AR33">
        <f>INDEX(TblCardDesign[#Data],MATCH($AI33,TblCardDesign[ID],0),11)</f>
        <v>0</v>
      </c>
      <c r="AS33" t="str">
        <f>INDEX(TblCardDesign[#Data],MATCH($AI33,TblCardDesign[ID],0),12)</f>
        <v>On Going Event</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Enemy Cards that target your Capital ships cost 1 extra Neutral</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257</v>
      </c>
      <c r="AJ34" t="str">
        <f>INDEX(TblCardDesign[#Data],MATCH($AI34,TblCardDesign[ID],0),3)</f>
        <v>Echoes of Emptiness</v>
      </c>
      <c r="AK34">
        <f>INDEX(TblCardDesign[#Data],MATCH($AI34,TblCardDesign[ID],0),4)</f>
        <v>0</v>
      </c>
      <c r="AL34">
        <f>INDEX(TblCardDesign[#Data],MATCH($AI34,TblCardDesign[ID],0),5)</f>
        <v>0</v>
      </c>
      <c r="AM34">
        <f>INDEX(TblCardDesign[#Data],MATCH($AI34,TblCardDesign[ID],0),6)</f>
        <v>0</v>
      </c>
      <c r="AN34">
        <f>INDEX(TblCardDesign[#Data],MATCH($AI34,TblCardDesign[ID],0),7)</f>
        <v>0</v>
      </c>
      <c r="AO34">
        <f>INDEX(TblCardDesign[#Data],MATCH($AI34,TblCardDesign[ID],0),8)</f>
        <v>0</v>
      </c>
      <c r="AP34">
        <f>INDEX(TblCardDesign[#Data],MATCH($AI34,TblCardDesign[ID],0),9)</f>
        <v>0</v>
      </c>
      <c r="AQ34">
        <f>INDEX(TblCardDesign[#Data],MATCH($AI34,TblCardDesign[ID],0),10)</f>
        <v>7</v>
      </c>
      <c r="AR34">
        <f>INDEX(TblCardDesign[#Data],MATCH($AI34,TblCardDesign[ID],0),11)</f>
        <v>0</v>
      </c>
      <c r="AS34" t="str">
        <f>INDEX(TblCardDesign[#Data],MATCH($AI34,TblCardDesign[ID],0),12)</f>
        <v>Event</v>
      </c>
      <c r="AT34">
        <f>INDEX(TblCardDesign[#Data],MATCH($AI34,TblCardDesign[ID],0),13)</f>
        <v>0</v>
      </c>
      <c r="AU34">
        <f>INDEX(TblCardDesign[#Data],MATCH($AI34,TblCardDesign[ID],0),14)</f>
        <v>0</v>
      </c>
      <c r="AV34">
        <f>INDEX(TblCardDesign[#Data],MATCH($AI34,TblCardDesign[ID],0),15)</f>
        <v>0</v>
      </c>
      <c r="AW34" t="str">
        <f>INDEX(TblCardDesign[#Data],MATCH($AI34,TblCardDesign[ID],0),16)</f>
        <v>Rare</v>
      </c>
      <c r="AX34" s="2" t="str">
        <f>INDEX(TblCardDesign[#Data],MATCH($AI34,TblCardDesign[ID],0),17)</f>
        <v>Send all crew members assigned to ships to their owners Stasis. Each player may return two tier 1 crew cards from stasis to a ship they control.</v>
      </c>
    </row>
    <row r="35" spans="18:50" ht="45.75">
      <c r="R35">
        <v>301</v>
      </c>
      <c r="S35" t="str">
        <f>INDEX(TblCardDesign[#Data],MATCH($R35,TblCardDesign[ID],0),3)</f>
        <v>Adm. J. "Swarm Queen" Adams</v>
      </c>
      <c r="T35">
        <f>INDEX(TblCardDesign[#Data],MATCH($R35,TblCardDesign[ID],0),4)</f>
        <v>0</v>
      </c>
      <c r="U35">
        <f>INDEX(TblCardDesign[#Data],MATCH($R35,TblCardDesign[ID],0),5)</f>
        <v>0</v>
      </c>
      <c r="V35">
        <f>INDEX(TblCardDesign[#Data],MATCH($R35,TblCardDesign[ID],0),6)</f>
        <v>0</v>
      </c>
      <c r="W35">
        <f>INDEX(TblCardDesign[#Data],MATCH($R35,TblCardDesign[ID],0),7)</f>
        <v>0</v>
      </c>
      <c r="X35">
        <f>INDEX(TblCardDesign[#Data],MATCH($R35,TblCardDesign[ID],0),8)</f>
        <v>0</v>
      </c>
      <c r="Y35">
        <f>INDEX(TblCardDesign[#Data],MATCH($R35,TblCardDesign[ID],0),9)</f>
        <v>2</v>
      </c>
      <c r="Z35">
        <f>INDEX(TblCardDesign[#Data],MATCH($R35,TblCardDesign[ID],0),10)</f>
        <v>3</v>
      </c>
      <c r="AA35">
        <f>INDEX(TblCardDesign[#Data],MATCH($R35,TblCardDesign[ID],0),11)</f>
        <v>0</v>
      </c>
      <c r="AB35" t="str">
        <f>INDEX(TblCardDesign[#Data],MATCH($R35,TblCardDesign[ID],0),12)</f>
        <v>Admiral</v>
      </c>
      <c r="AC35" t="str">
        <f>INDEX(TblCardDesign[#Data],MATCH($R35,TblCardDesign[ID],0),13)</f>
        <v>Assault</v>
      </c>
      <c r="AD35">
        <f>INDEX(TblCardDesign[#Data],MATCH($R35,TblCardDesign[ID],0),14)</f>
        <v>0</v>
      </c>
      <c r="AE35" t="str">
        <f>INDEX(TblCardDesign[#Data],MATCH($R35,TblCardDesign[ID],0),15)</f>
        <v>Human</v>
      </c>
      <c r="AF35" s="2" t="str">
        <f>INDEX(TblCardDesign[#Data],MATCH($R35,TblCardDesign[ID],0),17)</f>
        <v>At the start of your turn, create 1 Swarm ship</v>
      </c>
      <c r="AI35">
        <v>258</v>
      </c>
      <c r="AJ35" t="str">
        <f>INDEX(TblCardDesign[#Data],MATCH($AI35,TblCardDesign[ID],0),3)</f>
        <v>Quantum Reset Protocol</v>
      </c>
      <c r="AK35">
        <f>INDEX(TblCardDesign[#Data],MATCH($AI35,TblCardDesign[ID],0),4)</f>
        <v>0</v>
      </c>
      <c r="AL35">
        <f>INDEX(TblCardDesign[#Data],MATCH($AI35,TblCardDesign[ID],0),5)</f>
        <v>0</v>
      </c>
      <c r="AM35">
        <f>INDEX(TblCardDesign[#Data],MATCH($AI35,TblCardDesign[ID],0),6)</f>
        <v>0</v>
      </c>
      <c r="AN35">
        <f>INDEX(TblCardDesign[#Data],MATCH($AI35,TblCardDesign[ID],0),7)</f>
        <v>0</v>
      </c>
      <c r="AO35">
        <f>INDEX(TblCardDesign[#Data],MATCH($AI35,TblCardDesign[ID],0),8)</f>
        <v>0</v>
      </c>
      <c r="AP35">
        <f>INDEX(TblCardDesign[#Data],MATCH($AI35,TblCardDesign[ID],0),9)</f>
        <v>0</v>
      </c>
      <c r="AQ35">
        <f>INDEX(TblCardDesign[#Data],MATCH($AI35,TblCardDesign[ID],0),10)</f>
        <v>4</v>
      </c>
      <c r="AR35">
        <f>INDEX(TblCardDesign[#Data],MATCH($AI35,TblCardDesign[ID],0),11)</f>
        <v>0</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Send all ship upgrades attached to ships to their owners junkyard.</v>
      </c>
    </row>
    <row r="36" spans="18:50" ht="30.75">
      <c r="AI36">
        <v>258</v>
      </c>
      <c r="AJ36" t="str">
        <f>INDEX(TblCardDesign[#Data],MATCH($AI36,TblCardDesign[ID],0),3)</f>
        <v>Quantum Reset Protocol</v>
      </c>
      <c r="AK36">
        <f>INDEX(TblCardDesign[#Data],MATCH($AI36,TblCardDesign[ID],0),4)</f>
        <v>0</v>
      </c>
      <c r="AL36">
        <f>INDEX(TblCardDesign[#Data],MATCH($AI36,TblCardDesign[ID],0),5)</f>
        <v>0</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4</v>
      </c>
      <c r="AR36">
        <f>INDEX(TblCardDesign[#Data],MATCH($AI36,TblCardDesign[ID],0),11)</f>
        <v>0</v>
      </c>
      <c r="AS36" t="str">
        <f>INDEX(TblCardDesign[#Data],MATCH($AI36,TblCardDesign[ID],0),12)</f>
        <v>Event</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Send all ship upgrades attached to ships to their owners junkyard.</v>
      </c>
    </row>
    <row r="37" spans="18:50" ht="30.75">
      <c r="AI37">
        <v>277</v>
      </c>
      <c r="AJ37" t="str">
        <f>INDEX(TblCardDesign[#Data],MATCH($AI37,TblCardDesign[ID],0),3)</f>
        <v>Frontier Expedition Race</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3</v>
      </c>
      <c r="AR37">
        <f>INDEX(TblCardDesign[#Data],MATCH($AI37,TblCardDesign[ID],0),11)</f>
        <v>0</v>
      </c>
      <c r="AS37" t="str">
        <f>INDEX(TblCardDesign[#Data],MATCH($AI37,TblCardDesign[ID],0),12)</f>
        <v>Galaxy Mission</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Mission: Play 10 Strategy Cards
Reward: Draw 3 Strategy Cards</v>
      </c>
    </row>
    <row r="38" spans="18:50" ht="30.75">
      <c r="AI38">
        <v>277</v>
      </c>
      <c r="AJ38" t="str">
        <f>INDEX(TblCardDesign[#Data],MATCH($AI38,TblCardDesign[ID],0),3)</f>
        <v>Frontier Expedition Race</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3</v>
      </c>
      <c r="AR38">
        <f>INDEX(TblCardDesign[#Data],MATCH($AI38,TblCardDesign[ID],0),11)</f>
        <v>0</v>
      </c>
      <c r="AS38" t="str">
        <f>INDEX(TblCardDesign[#Data],MATCH($AI38,TblCardDesign[ID],0),12)</f>
        <v>Galaxy Mission</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Mission: Play 10 Strategy Cards
Reward: Draw 3 Strategy Cards</v>
      </c>
    </row>
    <row r="39" spans="18:50" ht="45.75">
      <c r="AI39">
        <v>280</v>
      </c>
      <c r="AJ39" t="str">
        <f>INDEX(TblCardDesign[#Data],MATCH($AI39,TblCardDesign[ID],0),3)</f>
        <v>Pioneer's Triumph</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2</v>
      </c>
      <c r="AR39">
        <f>INDEX(TblCardDesign[#Data],MATCH($AI39,TblCardDesign[ID],0),11)</f>
        <v>0</v>
      </c>
      <c r="AS39" t="str">
        <f>INDEX(TblCardDesign[#Data],MATCH($AI39,TblCardDesign[ID],0),12)</f>
        <v>Galaxy Mission</v>
      </c>
      <c r="AT39">
        <f>INDEX(TblCardDesign[#Data],MATCH($AI39,TblCardDesign[ID],0),13)</f>
        <v>0</v>
      </c>
      <c r="AU39">
        <f>INDEX(TblCardDesign[#Data],MATCH($AI39,TblCardDesign[ID],0),14)</f>
        <v>0</v>
      </c>
      <c r="AV39">
        <f>INDEX(TblCardDesign[#Data],MATCH($AI39,TblCardDesign[ID],0),15)</f>
        <v>0</v>
      </c>
      <c r="AW39" t="str">
        <f>INDEX(TblCardDesign[#Data],MATCH($AI39,TblCardDesign[ID],0),16)</f>
        <v>Common</v>
      </c>
      <c r="AX39" s="2" t="str">
        <f>INDEX(TblCardDesign[#Data],MATCH($AI39,TblCardDesign[ID],0),17)</f>
        <v>Mission: Play 10 Strategy Cards
Reward: Increase department dice by 5</v>
      </c>
    </row>
    <row r="40" spans="18:50" ht="45.75">
      <c r="AI40">
        <v>280</v>
      </c>
      <c r="AJ40" t="str">
        <f>INDEX(TblCardDesign[#Data],MATCH($AI40,TblCardDesign[ID],0),3)</f>
        <v>Pioneer's Triumph</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2</v>
      </c>
      <c r="AR40">
        <f>INDEX(TblCardDesign[#Data],MATCH($AI40,TblCardDesign[ID],0),11)</f>
        <v>0</v>
      </c>
      <c r="AS40" t="str">
        <f>INDEX(TblCardDesign[#Data],MATCH($AI40,TblCardDesign[ID],0),12)</f>
        <v>Galaxy Mission</v>
      </c>
      <c r="AT40">
        <f>INDEX(TblCardDesign[#Data],MATCH($AI40,TblCardDesign[ID],0),13)</f>
        <v>0</v>
      </c>
      <c r="AU40">
        <f>INDEX(TblCardDesign[#Data],MATCH($AI40,TblCardDesign[ID],0),14)</f>
        <v>0</v>
      </c>
      <c r="AV40">
        <f>INDEX(TblCardDesign[#Data],MATCH($AI40,TblCardDesign[ID],0),15)</f>
        <v>0</v>
      </c>
      <c r="AW40" t="str">
        <f>INDEX(TblCardDesign[#Data],MATCH($AI40,TblCardDesign[ID],0),16)</f>
        <v>Common</v>
      </c>
      <c r="AX40" s="2" t="str">
        <f>INDEX(TblCardDesign[#Data],MATCH($AI40,TblCardDesign[ID],0),17)</f>
        <v>Mission: Play 10 Strategy Cards
Reward: Increase department dice by 5</v>
      </c>
    </row>
    <row r="41" spans="18:50" ht="30.75">
      <c r="AI41">
        <v>149</v>
      </c>
      <c r="AJ41" t="str">
        <f>INDEX(TblCardDesign[#Data],MATCH($AI41,TblCardDesign[ID],0),3)</f>
        <v>Disintegrate</v>
      </c>
      <c r="AK41">
        <f>INDEX(TblCardDesign[#Data],MATCH($AI41,TblCardDesign[ID],0),4)</f>
        <v>0</v>
      </c>
      <c r="AL41">
        <f>INDEX(TblCardDesign[#Data],MATCH($AI41,TblCardDesign[ID],0),5)</f>
        <v>0</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4</v>
      </c>
      <c r="AR41">
        <f>INDEX(TblCardDesign[#Data],MATCH($AI41,TblCardDesign[ID],0),11)</f>
        <v>0</v>
      </c>
      <c r="AS41" t="str">
        <f>INDEX(TblCardDesign[#Data],MATCH($AI41,TblCardDesign[ID],0),12)</f>
        <v>Event</v>
      </c>
      <c r="AT41">
        <f>INDEX(TblCardDesign[#Data],MATCH($AI41,TblCardDesign[ID],0),13)</f>
        <v>0</v>
      </c>
      <c r="AU41">
        <f>INDEX(TblCardDesign[#Data],MATCH($AI41,TblCardDesign[ID],0),14)</f>
        <v>0</v>
      </c>
      <c r="AV41">
        <f>INDEX(TblCardDesign[#Data],MATCH($AI41,TblCardDesign[ID],0),15)</f>
        <v>0</v>
      </c>
      <c r="AW41" t="str">
        <f>INDEX(TblCardDesign[#Data],MATCH($AI41,TblCardDesign[ID],0),16)</f>
        <v>Rare</v>
      </c>
      <c r="AX41" s="2" t="str">
        <f>INDEX(TblCardDesign[#Data],MATCH($AI41,TblCardDesign[ID],0),17)</f>
        <v>Destroy target Lieutenant or Captain</v>
      </c>
    </row>
    <row r="42" spans="18:50" ht="30.75">
      <c r="AI42">
        <v>149</v>
      </c>
      <c r="AJ42" t="str">
        <f>INDEX(TblCardDesign[#Data],MATCH($AI42,TblCardDesign[ID],0),3)</f>
        <v>Disintegrate</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4</v>
      </c>
      <c r="AR42">
        <f>INDEX(TblCardDesign[#Data],MATCH($AI42,TblCardDesign[ID],0),11)</f>
        <v>0</v>
      </c>
      <c r="AS42" t="str">
        <f>INDEX(TblCardDesign[#Data],MATCH($AI42,TblCardDesign[ID],0),12)</f>
        <v>Event</v>
      </c>
      <c r="AT42">
        <f>INDEX(TblCardDesign[#Data],MATCH($AI42,TblCardDesign[ID],0),13)</f>
        <v>0</v>
      </c>
      <c r="AU42">
        <f>INDEX(TblCardDesign[#Data],MATCH($AI42,TblCardDesign[ID],0),14)</f>
        <v>0</v>
      </c>
      <c r="AV42">
        <f>INDEX(TblCardDesign[#Data],MATCH($AI42,TblCardDesign[ID],0),15)</f>
        <v>0</v>
      </c>
      <c r="AW42" t="str">
        <f>INDEX(TblCardDesign[#Data],MATCH($AI42,TblCardDesign[ID],0),16)</f>
        <v>Rare</v>
      </c>
      <c r="AX42" s="2" t="str">
        <f>INDEX(TblCardDesign[#Data],MATCH($AI42,TblCardDesign[ID],0),17)</f>
        <v>Destroy target Lieutenant or Captain</v>
      </c>
    </row>
    <row r="43" spans="18:50" ht="60.75">
      <c r="AI43">
        <v>279</v>
      </c>
      <c r="AJ43" t="str">
        <f>INDEX(TblCardDesign[#Data],MATCH($AI43,TblCardDesign[ID],0),3)</f>
        <v>Stasis Rescue Challenge</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Galaxy Mission</v>
      </c>
      <c r="AT43">
        <f>INDEX(TblCardDesign[#Data],MATCH($AI43,TblCardDesign[ID],0),13)</f>
        <v>0</v>
      </c>
      <c r="AU43">
        <f>INDEX(TblCardDesign[#Data],MATCH($AI43,TblCardDesign[ID],0),14)</f>
        <v>0</v>
      </c>
      <c r="AV43">
        <f>INDEX(TblCardDesign[#Data],MATCH($AI43,TblCardDesign[ID],0),15)</f>
        <v>0</v>
      </c>
      <c r="AW43" t="str">
        <f>INDEX(TblCardDesign[#Data],MATCH($AI43,TblCardDesign[ID],0),16)</f>
        <v>Common</v>
      </c>
      <c r="AX43" s="2" t="str">
        <f>INDEX(TblCardDesign[#Data],MATCH($AI43,TblCardDesign[ID],0),17)</f>
        <v>Mission: Play 10 Strategy Cards
Reward: Return target crew card from stasis and attach to a ship you control</v>
      </c>
    </row>
    <row r="44" spans="18:50" ht="60.75">
      <c r="AI44">
        <v>279</v>
      </c>
      <c r="AJ44" t="str">
        <f>INDEX(TblCardDesign[#Data],MATCH($AI44,TblCardDesign[ID],0),3)</f>
        <v>Stasis Rescue Challenge</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3</v>
      </c>
      <c r="AR44">
        <f>INDEX(TblCardDesign[#Data],MATCH($AI44,TblCardDesign[ID],0),11)</f>
        <v>0</v>
      </c>
      <c r="AS44" t="str">
        <f>INDEX(TblCardDesign[#Data],MATCH($AI44,TblCardDesign[ID],0),12)</f>
        <v>Galaxy Mission</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Mission: Play 10 Strategy Cards
Reward: Return target crew card from stasis and attach to a ship you control</v>
      </c>
    </row>
    <row r="45" spans="18:50" ht="60.75">
      <c r="AI45">
        <v>279</v>
      </c>
      <c r="AJ45" t="str">
        <f>INDEX(TblCardDesign[#Data],MATCH($AI45,TblCardDesign[ID],0),3)</f>
        <v>Stasis Rescue Challenge</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3</v>
      </c>
      <c r="AR45">
        <f>INDEX(TblCardDesign[#Data],MATCH($AI45,TblCardDesign[ID],0),11)</f>
        <v>0</v>
      </c>
      <c r="AS45" t="str">
        <f>INDEX(TblCardDesign[#Data],MATCH($AI45,TblCardDesign[ID],0),12)</f>
        <v>Galaxy Mission</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Mission: Play 10 Strategy Cards
Reward: Return target crew card from stasis and attach to a ship you control</v>
      </c>
    </row>
  </sheetData>
  <autoFilter ref="R5:AF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CA22-7248-4314-969D-42548D3AF7DE}">
  <dimension ref="C2:AX45"/>
  <sheetViews>
    <sheetView workbookViewId="0">
      <selection activeCell="R19" sqref="R1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5" max="45" width="18" bestFit="1" customWidth="1"/>
    <col min="49" max="49" width="11.42578125" bestFit="1" customWidth="1"/>
    <col min="50" max="50" width="31.7109375" customWidth="1"/>
  </cols>
  <sheetData>
    <row r="2" spans="3:50">
      <c r="C2" t="s">
        <v>828</v>
      </c>
      <c r="F2" t="s">
        <v>835</v>
      </c>
    </row>
    <row r="3" spans="3:50">
      <c r="C3" t="s">
        <v>836</v>
      </c>
      <c r="F3" t="s">
        <v>837</v>
      </c>
    </row>
    <row r="4" spans="3:50">
      <c r="C4" s="1" t="s">
        <v>832</v>
      </c>
      <c r="R4" s="1" t="s">
        <v>833</v>
      </c>
      <c r="AI4" s="1" t="s">
        <v>823</v>
      </c>
    </row>
    <row r="5" spans="3:50">
      <c r="C5" s="52" t="s">
        <v>48</v>
      </c>
      <c r="D5" s="127" t="s">
        <v>50</v>
      </c>
      <c r="E5" s="53" t="s">
        <v>2</v>
      </c>
      <c r="F5" s="53" t="s">
        <v>724</v>
      </c>
      <c r="G5" s="53" t="s">
        <v>725</v>
      </c>
      <c r="H5" s="53" t="s">
        <v>726</v>
      </c>
      <c r="I5" s="53" t="s">
        <v>727</v>
      </c>
      <c r="J5" s="53" t="s">
        <v>728</v>
      </c>
      <c r="K5" s="53" t="s">
        <v>729</v>
      </c>
      <c r="L5" s="53" t="s">
        <v>730</v>
      </c>
      <c r="M5" s="53" t="s">
        <v>731</v>
      </c>
      <c r="N5" s="53" t="s">
        <v>732</v>
      </c>
      <c r="O5" s="53" t="s">
        <v>55</v>
      </c>
      <c r="P5" s="127"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10</v>
      </c>
      <c r="D6" t="str">
        <f>INDEX(ShipsTable[#Data],MATCH($C6,ShipsTable[ID],0),2)</f>
        <v>Devastator's Edge</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When a Fighter ship you control is destroyed  then return it to the Space Field on your next Disengage Phase. However this returned Fighter ship is no longer required to be destroyed for the owner to lose the game and cannot be brought back once destroyed</v>
      </c>
      <c r="R6">
        <v>240</v>
      </c>
      <c r="S6" t="str">
        <f>INDEX(TblCardDesign[#Data],MATCH($R6,TblCardDesign[ID],0),3)</f>
        <v>Cpt. E. Carter</v>
      </c>
      <c r="T6">
        <f>INDEX(TblCardDesign[#Data],MATCH($R6,TblCardDesign[ID],0),4)</f>
        <v>1</v>
      </c>
      <c r="U6">
        <f>INDEX(TblCardDesign[#Data],MATCH($R6,TblCardDesign[ID],0),5)</f>
        <v>0</v>
      </c>
      <c r="V6">
        <f>INDEX(TblCardDesign[#Data],MATCH($R6,TblCardDesign[ID],0),6)</f>
        <v>0</v>
      </c>
      <c r="W6">
        <f>INDEX(TblCardDesign[#Data],MATCH($R6,TblCardDesign[ID],0),7)</f>
        <v>0</v>
      </c>
      <c r="X6">
        <f>INDEX(TblCardDesign[#Data],MATCH($R6,TblCardDesign[ID],0),8)</f>
        <v>2</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Handling</v>
      </c>
      <c r="AD6">
        <f>INDEX(TblCardDesign[#Data],MATCH($R6,TblCardDesign[ID],0),14)</f>
        <v>0</v>
      </c>
      <c r="AE6" t="str">
        <f>INDEX(TblCardDesign[#Data],MATCH($R6,TblCardDesign[ID],0),15)</f>
        <v>Human</v>
      </c>
      <c r="AF6" s="2" t="str">
        <f>INDEX(TblCardDesign[#Data],MATCH($R6,TblCardDesign[ID],0),17)</f>
        <v>Engage: +2 Handling
Engage: Each of your fighter ships have Evasion 1 until the start of your next turn</v>
      </c>
      <c r="AI6">
        <v>142</v>
      </c>
      <c r="AJ6" t="str">
        <f>INDEX(TblCardDesign[#Data],MATCH($AI6,TblCardDesign[ID],0),3)</f>
        <v>Disruption Waves Tier 1</v>
      </c>
      <c r="AK6">
        <f>INDEX(TblCardDesign[#Data],MATCH($AI6,TblCardDesign[ID],0),4)</f>
        <v>0</v>
      </c>
      <c r="AL6">
        <f>INDEX(TblCardDesign[#Data],MATCH($AI6,TblCardDesign[ID],0),5)</f>
        <v>0</v>
      </c>
      <c r="AM6">
        <f>INDEX(TblCardDesign[#Data],MATCH($AI6,TblCardDesign[ID],0),6)</f>
        <v>0</v>
      </c>
      <c r="AN6">
        <f>INDEX(TblCardDesign[#Data],MATCH($AI6,TblCardDesign[ID],0),7)</f>
        <v>0</v>
      </c>
      <c r="AO6">
        <f>INDEX(TblCardDesign[#Data],MATCH($AI6,TblCardDesign[ID],0),8)</f>
        <v>0</v>
      </c>
      <c r="AP6">
        <f>INDEX(TblCardDesign[#Data],MATCH($AI6,TblCardDesign[ID],0),9)</f>
        <v>0</v>
      </c>
      <c r="AQ6">
        <f>INDEX(TblCardDesign[#Data],MATCH($AI6,TblCardDesign[ID],0),10)</f>
        <v>3</v>
      </c>
      <c r="AR6">
        <f>INDEX(TblCardDesign[#Data],MATCH($AI6,TblCardDesign[ID],0),11)</f>
        <v>0</v>
      </c>
      <c r="AS6" t="str">
        <f>INDEX(TblCardDesign[#Data],MATCH($AI6,TblCardDesign[ID],0),12)</f>
        <v>On Going Event</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Enemy Cards that target your Fighter ships cost 1 extra Neutral</v>
      </c>
    </row>
    <row r="7" spans="3:50" ht="137.25">
      <c r="C7">
        <v>9</v>
      </c>
      <c r="D7" t="str">
        <f>INDEX(ShipsTable[#Data],MATCH($C7,ShipsTable[ID],0),2)</f>
        <v>Raven</v>
      </c>
      <c r="E7" t="str">
        <f>INDEX(ShipsTable[#Data],MATCH($C7,ShipsTable[ID],0),3)</f>
        <v>Fighter</v>
      </c>
      <c r="F7">
        <f>INDEX(ShipsTable[#Data],MATCH($C7,ShipsTable[ID],0),4)</f>
        <v>0</v>
      </c>
      <c r="G7">
        <f>INDEX(ShipsTable[#Data],MATCH($C7,ShipsTable[ID],0),5)</f>
        <v>0</v>
      </c>
      <c r="H7">
        <f>INDEX(ShipsTable[#Data],MATCH($C7,ShipsTable[ID],0),6)</f>
        <v>1</v>
      </c>
      <c r="I7">
        <f>INDEX(ShipsTable[#Data],MATCH($C7,ShipsTable[ID],0),7)</f>
        <v>100</v>
      </c>
      <c r="J7">
        <f>INDEX(ShipsTable[#Data],MATCH($C7,ShipsTable[ID],0),8)</f>
        <v>100</v>
      </c>
      <c r="K7">
        <f>INDEX(ShipsTable[#Data],MATCH($C7,ShipsTable[ID],0),9)</f>
        <v>100</v>
      </c>
      <c r="L7">
        <f>INDEX(ShipsTable[#Data],MATCH($C7,ShipsTable[ID],0),10)</f>
        <v>100</v>
      </c>
      <c r="M7">
        <f>INDEX(ShipsTable[#Data],MATCH($C7,ShipsTable[ID],0),11)</f>
        <v>1</v>
      </c>
      <c r="N7">
        <f>INDEX(ShipsTable[#Data],MATCH($C7,ShipsTable[ID],0),12)</f>
        <v>1</v>
      </c>
      <c r="O7" t="str">
        <f>INDEX(ShipsTable[#Data],MATCH($C7,ShipsTable[ID],0),13)</f>
        <v>Common</v>
      </c>
      <c r="P7" s="2" t="str">
        <f>INDEX(ShipsTable[#Data],MATCH($C7,ShipsTable[ID],0),14)</f>
        <v>Whenever another Raven fighter ship is destroyed then increase this ships hull, shield and damage per gun by 100. Up to a max of 2 times.</v>
      </c>
      <c r="R7">
        <v>241</v>
      </c>
      <c r="S7" t="str">
        <f>INDEX(TblCardDesign[#Data],MATCH($R7,TblCardDesign[ID],0),3)</f>
        <v xml:space="preserve">Cpt. E. Carter, Tactical Leader </v>
      </c>
      <c r="T7">
        <f>INDEX(TblCardDesign[#Data],MATCH($R7,TblCardDesign[ID],0),4)</f>
        <v>1</v>
      </c>
      <c r="U7">
        <f>INDEX(TblCardDesign[#Data],MATCH($R7,TblCardDesign[ID],0),5)</f>
        <v>0</v>
      </c>
      <c r="V7">
        <f>INDEX(TblCardDesign[#Data],MATCH($R7,TblCardDesign[ID],0),6)</f>
        <v>0</v>
      </c>
      <c r="W7">
        <f>INDEX(TblCardDesign[#Data],MATCH($R7,TblCardDesign[ID],0),7)</f>
        <v>0</v>
      </c>
      <c r="X7">
        <f>INDEX(TblCardDesign[#Data],MATCH($R7,TblCardDesign[ID],0),8)</f>
        <v>2</v>
      </c>
      <c r="Y7">
        <f>INDEX(TblCardDesign[#Data],MATCH($R7,TblCardDesign[ID],0),9)</f>
        <v>0</v>
      </c>
      <c r="Z7">
        <f>INDEX(TblCardDesign[#Data],MATCH($R7,TblCardDesign[ID],0),10)</f>
        <v>3</v>
      </c>
      <c r="AA7">
        <f>INDEX(TblCardDesign[#Data],MATCH($R7,TblCardDesign[ID],0),11)</f>
        <v>0</v>
      </c>
      <c r="AB7" t="str">
        <f>INDEX(TblCardDesign[#Data],MATCH($R7,TblCardDesign[ID],0),12)</f>
        <v>Captain</v>
      </c>
      <c r="AC7" t="str">
        <f>INDEX(TblCardDesign[#Data],MATCH($R7,TblCardDesign[ID],0),13)</f>
        <v>Handling</v>
      </c>
      <c r="AD7">
        <f>INDEX(TblCardDesign[#Data],MATCH($R7,TblCardDesign[ID],0),14)</f>
        <v>0</v>
      </c>
      <c r="AE7" t="str">
        <f>INDEX(TblCardDesign[#Data],MATCH($R7,TblCardDesign[ID],0),15)</f>
        <v>Human</v>
      </c>
      <c r="AF7" s="2" t="str">
        <f>INDEX(TblCardDesign[#Data],MATCH($R7,TblCardDesign[ID],0),17)</f>
        <v>Engage: 2 of your fighter ships deal 100 extra damage and have Evasion 1 until the start of your next turn
Engage: Assigned ship has Evasion 1 until the start of your next turn</v>
      </c>
      <c r="AI7">
        <v>142</v>
      </c>
      <c r="AJ7" t="str">
        <f>INDEX(TblCardDesign[#Data],MATCH($AI7,TblCardDesign[ID],0),3)</f>
        <v>Disruption Waves Tier 1</v>
      </c>
      <c r="AK7">
        <f>INDEX(TblCardDesign[#Data],MATCH($AI7,TblCardDesign[ID],0),4)</f>
        <v>0</v>
      </c>
      <c r="AL7">
        <f>INDEX(TblCardDesign[#Data],MATCH($AI7,TblCardDesign[ID],0),5)</f>
        <v>0</v>
      </c>
      <c r="AM7">
        <f>INDEX(TblCardDesign[#Data],MATCH($AI7,TblCardDesign[ID],0),6)</f>
        <v>0</v>
      </c>
      <c r="AN7">
        <f>INDEX(TblCardDesign[#Data],MATCH($AI7,TblCardDesign[ID],0),7)</f>
        <v>0</v>
      </c>
      <c r="AO7">
        <f>INDEX(TblCardDesign[#Data],MATCH($AI7,TblCardDesign[ID],0),8)</f>
        <v>0</v>
      </c>
      <c r="AP7">
        <f>INDEX(TblCardDesign[#Data],MATCH($AI7,TblCardDesign[ID],0),9)</f>
        <v>0</v>
      </c>
      <c r="AQ7">
        <f>INDEX(TblCardDesign[#Data],MATCH($AI7,TblCardDesign[ID],0),10)</f>
        <v>3</v>
      </c>
      <c r="AR7">
        <f>INDEX(TblCardDesign[#Data],MATCH($AI7,TblCardDesign[ID],0),11)</f>
        <v>0</v>
      </c>
      <c r="AS7" t="str">
        <f>INDEX(TblCardDesign[#Data],MATCH($AI7,TblCardDesign[ID],0),12)</f>
        <v>On Going Event</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Enemy Cards that target your Fighter ships cost 1 extra Neutral</v>
      </c>
    </row>
    <row r="8" spans="3:50" ht="137.25">
      <c r="C8">
        <v>9</v>
      </c>
      <c r="D8" t="str">
        <f>INDEX(ShipsTable[#Data],MATCH($C8,ShipsTable[ID],0),2)</f>
        <v>Raven</v>
      </c>
      <c r="E8" t="str">
        <f>INDEX(ShipsTable[#Data],MATCH($C8,ShipsTable[ID],0),3)</f>
        <v>Fighter</v>
      </c>
      <c r="F8">
        <f>INDEX(ShipsTable[#Data],MATCH($C8,ShipsTable[ID],0),4)</f>
        <v>0</v>
      </c>
      <c r="G8">
        <f>INDEX(ShipsTable[#Data],MATCH($C8,ShipsTable[ID],0),5)</f>
        <v>0</v>
      </c>
      <c r="H8">
        <f>INDEX(ShipsTable[#Data],MATCH($C8,ShipsTable[ID],0),6)</f>
        <v>1</v>
      </c>
      <c r="I8">
        <f>INDEX(ShipsTable[#Data],MATCH($C8,ShipsTable[ID],0),7)</f>
        <v>100</v>
      </c>
      <c r="J8">
        <f>INDEX(ShipsTable[#Data],MATCH($C8,ShipsTable[ID],0),8)</f>
        <v>100</v>
      </c>
      <c r="K8">
        <f>INDEX(ShipsTable[#Data],MATCH($C8,ShipsTable[ID],0),9)</f>
        <v>100</v>
      </c>
      <c r="L8">
        <f>INDEX(ShipsTable[#Data],MATCH($C8,ShipsTable[ID],0),10)</f>
        <v>100</v>
      </c>
      <c r="M8">
        <f>INDEX(ShipsTable[#Data],MATCH($C8,ShipsTable[ID],0),11)</f>
        <v>1</v>
      </c>
      <c r="N8">
        <f>INDEX(ShipsTable[#Data],MATCH($C8,ShipsTable[ID],0),12)</f>
        <v>1</v>
      </c>
      <c r="O8" t="str">
        <f>INDEX(ShipsTable[#Data],MATCH($C8,ShipsTable[ID],0),13)</f>
        <v>Common</v>
      </c>
      <c r="P8" s="2" t="str">
        <f>INDEX(ShipsTable[#Data],MATCH($C8,ShipsTable[ID],0),14)</f>
        <v>Whenever another Raven fighter ship is destroyed then increase this ships hull, shield and damage per gun by 100. Up to a max of 2 times.</v>
      </c>
      <c r="R8">
        <v>288</v>
      </c>
      <c r="S8" t="str">
        <f>INDEX(TblCardDesign[#Data],MATCH($R8,TblCardDesign[ID],0),3)</f>
        <v>Lt. Walsh</v>
      </c>
      <c r="T8">
        <f>INDEX(TblCardDesign[#Data],MATCH($R8,TblCardDesign[ID],0),4)</f>
        <v>1</v>
      </c>
      <c r="U8">
        <f>INDEX(TblCardDesign[#Data],MATCH($R8,TblCardDesign[ID],0),5)</f>
        <v>0</v>
      </c>
      <c r="V8">
        <f>INDEX(TblCardDesign[#Data],MATCH($R8,TblCardDesign[ID],0),6)</f>
        <v>0</v>
      </c>
      <c r="W8">
        <f>INDEX(TblCardDesign[#Data],MATCH($R8,TblCardDesign[ID],0),7)</f>
        <v>0</v>
      </c>
      <c r="X8">
        <f>INDEX(TblCardDesign[#Data],MATCH($R8,TblCardDesign[ID],0),8)</f>
        <v>1</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Handling</v>
      </c>
      <c r="AD8">
        <f>INDEX(TblCardDesign[#Data],MATCH($R8,TblCardDesign[ID],0),14)</f>
        <v>0</v>
      </c>
      <c r="AE8" t="str">
        <f>INDEX(TblCardDesign[#Data],MATCH($R8,TblCardDesign[ID],0),15)</f>
        <v>Human</v>
      </c>
      <c r="AF8" s="2" t="str">
        <f>INDEX(TblCardDesign[#Data],MATCH($R8,TblCardDesign[ID],0),17)</f>
        <v>Engage: If you did Formation 2 or more this turn then Disengage 1 target crew in assigned Fighter ship, and Disengage 1 target crew assigned to a different Fighter ship</v>
      </c>
      <c r="AI8">
        <v>149</v>
      </c>
      <c r="AJ8" t="str">
        <f>INDEX(TblCardDesign[#Data],MATCH($AI8,TblCardDesign[ID],0),3)</f>
        <v>Disintegrate</v>
      </c>
      <c r="AK8">
        <f>INDEX(TblCardDesign[#Data],MATCH($AI8,TblCardDesign[ID],0),4)</f>
        <v>0</v>
      </c>
      <c r="AL8">
        <f>INDEX(TblCardDesign[#Data],MATCH($AI8,TblCardDesign[ID],0),5)</f>
        <v>0</v>
      </c>
      <c r="AM8">
        <f>INDEX(TblCardDesign[#Data],MATCH($AI8,TblCardDesign[ID],0),6)</f>
        <v>0</v>
      </c>
      <c r="AN8">
        <f>INDEX(TblCardDesign[#Data],MATCH($AI8,TblCardDesign[ID],0),7)</f>
        <v>0</v>
      </c>
      <c r="AO8">
        <f>INDEX(TblCardDesign[#Data],MATCH($AI8,TblCardDesign[ID],0),8)</f>
        <v>0</v>
      </c>
      <c r="AP8">
        <f>INDEX(TblCardDesign[#Data],MATCH($AI8,TblCardDesign[ID],0),9)</f>
        <v>0</v>
      </c>
      <c r="AQ8">
        <f>INDEX(TblCardDesign[#Data],MATCH($AI8,TblCardDesign[ID],0),10)</f>
        <v>4</v>
      </c>
      <c r="AR8">
        <f>INDEX(TblCardDesign[#Data],MATCH($AI8,TblCardDesign[ID],0),11)</f>
        <v>0</v>
      </c>
      <c r="AS8" t="str">
        <f>INDEX(TblCardDesign[#Data],MATCH($AI8,TblCardDesign[ID],0),12)</f>
        <v>Event</v>
      </c>
      <c r="AT8">
        <f>INDEX(TblCardDesign[#Data],MATCH($AI8,TblCardDesign[ID],0),13)</f>
        <v>0</v>
      </c>
      <c r="AU8">
        <f>INDEX(TblCardDesign[#Data],MATCH($AI8,TblCardDesign[ID],0),14)</f>
        <v>0</v>
      </c>
      <c r="AV8">
        <f>INDEX(TblCardDesign[#Data],MATCH($AI8,TblCardDesign[ID],0),15)</f>
        <v>0</v>
      </c>
      <c r="AW8" t="str">
        <f>INDEX(TblCardDesign[#Data],MATCH($AI8,TblCardDesign[ID],0),16)</f>
        <v>Rare</v>
      </c>
      <c r="AX8" s="2" t="str">
        <f>INDEX(TblCardDesign[#Data],MATCH($AI8,TblCardDesign[ID],0),17)</f>
        <v>Destroy target Lieutenant or Captain</v>
      </c>
    </row>
    <row r="9" spans="3:50" ht="137.25">
      <c r="C9">
        <v>9</v>
      </c>
      <c r="D9" t="str">
        <f>INDEX(ShipsTable[#Data],MATCH($C9,ShipsTable[ID],0),2)</f>
        <v>Raven</v>
      </c>
      <c r="E9" t="str">
        <f>INDEX(ShipsTable[#Data],MATCH($C9,ShipsTable[ID],0),3)</f>
        <v>Fighter</v>
      </c>
      <c r="F9">
        <f>INDEX(ShipsTable[#Data],MATCH($C9,ShipsTable[ID],0),4)</f>
        <v>0</v>
      </c>
      <c r="G9">
        <f>INDEX(ShipsTable[#Data],MATCH($C9,ShipsTable[ID],0),5)</f>
        <v>0</v>
      </c>
      <c r="H9">
        <f>INDEX(ShipsTable[#Data],MATCH($C9,ShipsTable[ID],0),6)</f>
        <v>1</v>
      </c>
      <c r="I9">
        <f>INDEX(ShipsTable[#Data],MATCH($C9,ShipsTable[ID],0),7)</f>
        <v>100</v>
      </c>
      <c r="J9">
        <f>INDEX(ShipsTable[#Data],MATCH($C9,ShipsTable[ID],0),8)</f>
        <v>100</v>
      </c>
      <c r="K9">
        <f>INDEX(ShipsTable[#Data],MATCH($C9,ShipsTable[ID],0),9)</f>
        <v>100</v>
      </c>
      <c r="L9">
        <f>INDEX(ShipsTable[#Data],MATCH($C9,ShipsTable[ID],0),10)</f>
        <v>100</v>
      </c>
      <c r="M9">
        <f>INDEX(ShipsTable[#Data],MATCH($C9,ShipsTable[ID],0),11)</f>
        <v>1</v>
      </c>
      <c r="N9">
        <f>INDEX(ShipsTable[#Data],MATCH($C9,ShipsTable[ID],0),12)</f>
        <v>1</v>
      </c>
      <c r="O9" t="str">
        <f>INDEX(ShipsTable[#Data],MATCH($C9,ShipsTable[ID],0),13)</f>
        <v>Common</v>
      </c>
      <c r="P9" s="2" t="str">
        <f>INDEX(ShipsTable[#Data],MATCH($C9,ShipsTable[ID],0),14)</f>
        <v>Whenever another Raven fighter ship is destroyed then increase this ships hull, shield and damage per gun by 100. Up to a max of 2 times.</v>
      </c>
      <c r="R9">
        <v>289</v>
      </c>
      <c r="S9" t="str">
        <f>INDEX(TblCardDesign[#Data],MATCH($R9,TblCardDesign[ID],0),3)</f>
        <v>Lt. Chambers</v>
      </c>
      <c r="T9">
        <f>INDEX(TblCardDesign[#Data],MATCH($R9,TblCardDesign[ID],0),4)</f>
        <v>1</v>
      </c>
      <c r="U9">
        <f>INDEX(TblCardDesign[#Data],MATCH($R9,TblCardDesign[ID],0),5)</f>
        <v>0</v>
      </c>
      <c r="V9">
        <f>INDEX(TblCardDesign[#Data],MATCH($R9,TblCardDesign[ID],0),6)</f>
        <v>0</v>
      </c>
      <c r="W9">
        <f>INDEX(TblCardDesign[#Data],MATCH($R9,TblCardDesign[ID],0),7)</f>
        <v>0</v>
      </c>
      <c r="X9">
        <f>INDEX(TblCardDesign[#Data],MATCH($R9,TblCardDesign[ID],0),8)</f>
        <v>1</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Handling</v>
      </c>
      <c r="AD9">
        <f>INDEX(TblCardDesign[#Data],MATCH($R9,TblCardDesign[ID],0),14)</f>
        <v>0</v>
      </c>
      <c r="AE9" t="str">
        <f>INDEX(TblCardDesign[#Data],MATCH($R9,TblCardDesign[ID],0),15)</f>
        <v>Human</v>
      </c>
      <c r="AF9" s="2" t="str">
        <f>INDEX(TblCardDesign[#Data],MATCH($R9,TblCardDesign[ID],0),17)</f>
        <v>Add the start of your Resource Allocation Phase, increment your Handling dice by 1</v>
      </c>
      <c r="AI9">
        <v>149</v>
      </c>
      <c r="AJ9" t="str">
        <f>INDEX(TblCardDesign[#Data],MATCH($AI9,TblCardDesign[ID],0),3)</f>
        <v>Disintegrate</v>
      </c>
      <c r="AK9">
        <f>INDEX(TblCardDesign[#Data],MATCH($AI9,TblCardDesign[ID],0),4)</f>
        <v>0</v>
      </c>
      <c r="AL9">
        <f>INDEX(TblCardDesign[#Data],MATCH($AI9,TblCardDesign[ID],0),5)</f>
        <v>0</v>
      </c>
      <c r="AM9">
        <f>INDEX(TblCardDesign[#Data],MATCH($AI9,TblCardDesign[ID],0),6)</f>
        <v>0</v>
      </c>
      <c r="AN9">
        <f>INDEX(TblCardDesign[#Data],MATCH($AI9,TblCardDesign[ID],0),7)</f>
        <v>0</v>
      </c>
      <c r="AO9">
        <f>INDEX(TblCardDesign[#Data],MATCH($AI9,TblCardDesign[ID],0),8)</f>
        <v>0</v>
      </c>
      <c r="AP9">
        <f>INDEX(TblCardDesign[#Data],MATCH($AI9,TblCardDesign[ID],0),9)</f>
        <v>0</v>
      </c>
      <c r="AQ9">
        <f>INDEX(TblCardDesign[#Data],MATCH($AI9,TblCardDesign[ID],0),10)</f>
        <v>4</v>
      </c>
      <c r="AR9">
        <f>INDEX(TblCardDesign[#Data],MATCH($AI9,TblCardDesign[ID],0),11)</f>
        <v>0</v>
      </c>
      <c r="AS9" t="str">
        <f>INDEX(TblCardDesign[#Data],MATCH($AI9,TblCardDesign[ID],0),12)</f>
        <v>Event</v>
      </c>
      <c r="AT9">
        <f>INDEX(TblCardDesign[#Data],MATCH($AI9,TblCardDesign[ID],0),13)</f>
        <v>0</v>
      </c>
      <c r="AU9">
        <f>INDEX(TblCardDesign[#Data],MATCH($AI9,TblCardDesign[ID],0),14)</f>
        <v>0</v>
      </c>
      <c r="AV9">
        <f>INDEX(TblCardDesign[#Data],MATCH($AI9,TblCardDesign[ID],0),15)</f>
        <v>0</v>
      </c>
      <c r="AW9" t="str">
        <f>INDEX(TblCardDesign[#Data],MATCH($AI9,TblCardDesign[ID],0),16)</f>
        <v>Rare</v>
      </c>
      <c r="AX9" s="2" t="str">
        <f>INDEX(TblCardDesign[#Data],MATCH($AI9,TblCardDesign[ID],0),17)</f>
        <v>Destroy target Lieutenant or Captain</v>
      </c>
    </row>
    <row r="10" spans="3:50" ht="137.25">
      <c r="C10">
        <v>9</v>
      </c>
      <c r="D10" t="str">
        <f>INDEX(ShipsTable[#Data],MATCH($C10,ShipsTable[ID],0),2)</f>
        <v>Raven</v>
      </c>
      <c r="E10" t="str">
        <f>INDEX(ShipsTable[#Data],MATCH($C10,ShipsTable[ID],0),3)</f>
        <v>Fighter</v>
      </c>
      <c r="F10">
        <f>INDEX(ShipsTable[#Data],MATCH($C10,ShipsTable[ID],0),4)</f>
        <v>0</v>
      </c>
      <c r="G10">
        <f>INDEX(ShipsTable[#Data],MATCH($C10,ShipsTable[ID],0),5)</f>
        <v>0</v>
      </c>
      <c r="H10">
        <f>INDEX(ShipsTable[#Data],MATCH($C10,ShipsTable[ID],0),6)</f>
        <v>1</v>
      </c>
      <c r="I10">
        <f>INDEX(ShipsTable[#Data],MATCH($C10,ShipsTable[ID],0),7)</f>
        <v>100</v>
      </c>
      <c r="J10">
        <f>INDEX(ShipsTable[#Data],MATCH($C10,ShipsTable[ID],0),8)</f>
        <v>100</v>
      </c>
      <c r="K10">
        <f>INDEX(ShipsTable[#Data],MATCH($C10,ShipsTable[ID],0),9)</f>
        <v>100</v>
      </c>
      <c r="L10">
        <f>INDEX(ShipsTable[#Data],MATCH($C10,ShipsTable[ID],0),10)</f>
        <v>100</v>
      </c>
      <c r="M10">
        <f>INDEX(ShipsTable[#Data],MATCH($C10,ShipsTable[ID],0),11)</f>
        <v>1</v>
      </c>
      <c r="N10">
        <f>INDEX(ShipsTable[#Data],MATCH($C10,ShipsTable[ID],0),12)</f>
        <v>1</v>
      </c>
      <c r="O10" t="str">
        <f>INDEX(ShipsTable[#Data],MATCH($C10,ShipsTable[ID],0),13)</f>
        <v>Common</v>
      </c>
      <c r="P10" s="2" t="str">
        <f>INDEX(ShipsTable[#Data],MATCH($C10,ShipsTable[ID],0),14)</f>
        <v>Whenever another Raven fighter ship is destroyed then increase this ships hull, shield and damage per gun by 100. Up to a max of 2 times.</v>
      </c>
      <c r="R10">
        <v>40</v>
      </c>
      <c r="S10" t="str">
        <f>INDEX(TblCardDesign[#Data],MATCH($R10,TblCardDesign[ID],0),3)</f>
        <v>Lt. Barbara</v>
      </c>
      <c r="T10">
        <f>INDEX(TblCardDesign[#Data],MATCH($R10,TblCardDesign[ID],0),4)</f>
        <v>1</v>
      </c>
      <c r="U10">
        <f>INDEX(TblCardDesign[#Data],MATCH($R10,TblCardDesign[ID],0),5)</f>
        <v>0</v>
      </c>
      <c r="V10">
        <f>INDEX(TblCardDesign[#Data],MATCH($R10,TblCardDesign[ID],0),6)</f>
        <v>0</v>
      </c>
      <c r="W10">
        <f>INDEX(TblCardDesign[#Data],MATCH($R10,TblCardDesign[ID],0),7)</f>
        <v>0</v>
      </c>
      <c r="X10">
        <f>INDEX(TblCardDesign[#Data],MATCH($R10,TblCardDesign[ID],0),8)</f>
        <v>1</v>
      </c>
      <c r="Y10">
        <f>INDEX(TblCardDesign[#Data],MATCH($R10,TblCardDesign[ID],0),9)</f>
        <v>0</v>
      </c>
      <c r="Z10">
        <f>INDEX(TblCardDesign[#Data],MATCH($R10,TblCardDesign[ID],0),10)</f>
        <v>1</v>
      </c>
      <c r="AA10">
        <f>INDEX(TblCardDesign[#Data],MATCH($R10,TblCardDesign[ID],0),11)</f>
        <v>0</v>
      </c>
      <c r="AB10" t="str">
        <f>INDEX(TblCardDesign[#Data],MATCH($R10,TblCardDesign[ID],0),12)</f>
        <v>Lieutenant</v>
      </c>
      <c r="AC10" t="str">
        <f>INDEX(TblCardDesign[#Data],MATCH($R10,TblCardDesign[ID],0),13)</f>
        <v>Handling</v>
      </c>
      <c r="AD10">
        <f>INDEX(TblCardDesign[#Data],MATCH($R10,TblCardDesign[ID],0),14)</f>
        <v>0</v>
      </c>
      <c r="AE10" t="str">
        <f>INDEX(TblCardDesign[#Data],MATCH($R10,TblCardDesign[ID],0),15)</f>
        <v>Human</v>
      </c>
      <c r="AF10" s="2" t="str">
        <f>INDEX(TblCardDesign[#Data],MATCH($R10,TblCardDesign[ID],0),17)</f>
        <v>Disengage target Engaged handling at the end of your turn</v>
      </c>
      <c r="AI10">
        <v>171</v>
      </c>
      <c r="AJ10" t="str">
        <f>INDEX(TblCardDesign[#Data],MATCH($AI10,TblCardDesign[ID],0),3)</f>
        <v>Fighter Swarm</v>
      </c>
      <c r="AK10">
        <f>INDEX(TblCardDesign[#Data],MATCH($AI10,TblCardDesign[ID],0),4)</f>
        <v>0</v>
      </c>
      <c r="AL10">
        <f>INDEX(TblCardDesign[#Data],MATCH($AI10,TblCardDesign[ID],0),5)</f>
        <v>0</v>
      </c>
      <c r="AM10">
        <f>INDEX(TblCardDesign[#Data],MATCH($AI10,TblCardDesign[ID],0),6)</f>
        <v>0</v>
      </c>
      <c r="AN10">
        <f>INDEX(TblCardDesign[#Data],MATCH($AI10,TblCardDesign[ID],0),7)</f>
        <v>0</v>
      </c>
      <c r="AO10">
        <f>INDEX(TblCardDesign[#Data],MATCH($AI10,TblCardDesign[ID],0),8)</f>
        <v>2</v>
      </c>
      <c r="AP10">
        <f>INDEX(TblCardDesign[#Data],MATCH($AI10,TblCardDesign[ID],0),9)</f>
        <v>0</v>
      </c>
      <c r="AQ10">
        <f>INDEX(TblCardDesign[#Data],MATCH($AI10,TblCardDesign[ID],0),10)</f>
        <v>2</v>
      </c>
      <c r="AR10">
        <f>INDEX(TblCardDesign[#Data],MATCH($AI10,TblCardDesign[ID],0),11)</f>
        <v>0</v>
      </c>
      <c r="AS10" t="str">
        <f>INDEX(TblCardDesign[#Data],MATCH($AI10,TblCardDesign[ID],0),12)</f>
        <v>On Going Event</v>
      </c>
      <c r="AT10">
        <f>INDEX(TblCardDesign[#Data],MATCH($AI10,TblCardDesign[ID],0),13)</f>
        <v>0</v>
      </c>
      <c r="AU10">
        <f>INDEX(TblCardDesign[#Data],MATCH($AI10,TblCardDesign[ID],0),14)</f>
        <v>0</v>
      </c>
      <c r="AV10">
        <f>INDEX(TblCardDesign[#Data],MATCH($AI10,TblCardDesign[ID],0),15)</f>
        <v>0</v>
      </c>
      <c r="AW10" t="str">
        <f>INDEX(TblCardDesign[#Data],MATCH($AI10,TblCardDesign[ID],0),16)</f>
        <v>Rare</v>
      </c>
      <c r="AX10" s="2" t="str">
        <f>INDEX(TblCardDesign[#Data],MATCH($AI10,TblCardDesign[ID],0),17)</f>
        <v>At the end of your turn each fighter that dealt damage to a ship gains a 100 DPG (Damage Per Gun) counter</v>
      </c>
    </row>
    <row r="11" spans="3:50" ht="137.25">
      <c r="C11">
        <v>9</v>
      </c>
      <c r="D11" t="str">
        <f>INDEX(ShipsTable[#Data],MATCH($C11,ShipsTable[ID],0),2)</f>
        <v>Raven</v>
      </c>
      <c r="E11" t="str">
        <f>INDEX(ShipsTable[#Data],MATCH($C11,ShipsTable[ID],0),3)</f>
        <v>Fighter</v>
      </c>
      <c r="F11">
        <f>INDEX(ShipsTable[#Data],MATCH($C11,ShipsTable[ID],0),4)</f>
        <v>0</v>
      </c>
      <c r="G11">
        <f>INDEX(ShipsTable[#Data],MATCH($C11,ShipsTable[ID],0),5)</f>
        <v>0</v>
      </c>
      <c r="H11">
        <f>INDEX(ShipsTable[#Data],MATCH($C11,ShipsTable[ID],0),6)</f>
        <v>1</v>
      </c>
      <c r="I11">
        <f>INDEX(ShipsTable[#Data],MATCH($C11,ShipsTable[ID],0),7)</f>
        <v>100</v>
      </c>
      <c r="J11">
        <f>INDEX(ShipsTable[#Data],MATCH($C11,ShipsTable[ID],0),8)</f>
        <v>100</v>
      </c>
      <c r="K11">
        <f>INDEX(ShipsTable[#Data],MATCH($C11,ShipsTable[ID],0),9)</f>
        <v>100</v>
      </c>
      <c r="L11">
        <f>INDEX(ShipsTable[#Data],MATCH($C11,ShipsTable[ID],0),10)</f>
        <v>100</v>
      </c>
      <c r="M11">
        <f>INDEX(ShipsTable[#Data],MATCH($C11,ShipsTable[ID],0),11)</f>
        <v>1</v>
      </c>
      <c r="N11">
        <f>INDEX(ShipsTable[#Data],MATCH($C11,ShipsTable[ID],0),12)</f>
        <v>1</v>
      </c>
      <c r="O11" t="str">
        <f>INDEX(ShipsTable[#Data],MATCH($C11,ShipsTable[ID],0),13)</f>
        <v>Common</v>
      </c>
      <c r="P11" s="2" t="str">
        <f>INDEX(ShipsTable[#Data],MATCH($C11,ShipsTable[ID],0),14)</f>
        <v>Whenever another Raven fighter ship is destroyed then increase this ships hull, shield and damage per gun by 100. Up to a max of 2 times.</v>
      </c>
      <c r="R11">
        <v>5</v>
      </c>
      <c r="S11" t="str">
        <f>INDEX(TblCardDesign[#Data],MATCH($R11,TblCardDesign[ID],0),3)</f>
        <v>Handling Officer</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Handling</v>
      </c>
      <c r="AD11">
        <f>INDEX(TblCardDesign[#Data],MATCH($R11,TblCardDesign[ID],0),14)</f>
        <v>1</v>
      </c>
      <c r="AE11" t="str">
        <f>INDEX(TblCardDesign[#Data],MATCH($R11,TblCardDesign[ID],0),15)</f>
        <v>Human</v>
      </c>
      <c r="AF11" s="2" t="str">
        <f>INDEX(TblCardDesign[#Data],MATCH($R11,TblCardDesign[ID],0),17)</f>
        <v>Engage: Ship Handling + 1
Engage: Use gun slot and deal extra 100 damage</v>
      </c>
      <c r="AI11">
        <v>171</v>
      </c>
      <c r="AJ11" t="str">
        <f>INDEX(TblCardDesign[#Data],MATCH($AI11,TblCardDesign[ID],0),3)</f>
        <v>Fighter Swarm</v>
      </c>
      <c r="AK11">
        <f>INDEX(TblCardDesign[#Data],MATCH($AI11,TblCardDesign[ID],0),4)</f>
        <v>0</v>
      </c>
      <c r="AL11">
        <f>INDEX(TblCardDesign[#Data],MATCH($AI11,TblCardDesign[ID],0),5)</f>
        <v>0</v>
      </c>
      <c r="AM11">
        <f>INDEX(TblCardDesign[#Data],MATCH($AI11,TblCardDesign[ID],0),6)</f>
        <v>0</v>
      </c>
      <c r="AN11">
        <f>INDEX(TblCardDesign[#Data],MATCH($AI11,TblCardDesign[ID],0),7)</f>
        <v>0</v>
      </c>
      <c r="AO11">
        <f>INDEX(TblCardDesign[#Data],MATCH($AI11,TblCardDesign[ID],0),8)</f>
        <v>2</v>
      </c>
      <c r="AP11">
        <f>INDEX(TblCardDesign[#Data],MATCH($AI11,TblCardDesign[ID],0),9)</f>
        <v>0</v>
      </c>
      <c r="AQ11">
        <f>INDEX(TblCardDesign[#Data],MATCH($AI11,TblCardDesign[ID],0),10)</f>
        <v>2</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Rare</v>
      </c>
      <c r="AX11" s="2" t="str">
        <f>INDEX(TblCardDesign[#Data],MATCH($AI11,TblCardDesign[ID],0),17)</f>
        <v>At the end of your turn each fighter that dealt damage to a ship gains a 100 DPG (Damage Per Gun) counter</v>
      </c>
    </row>
    <row r="12" spans="3:50" ht="30.75">
      <c r="R12">
        <v>5</v>
      </c>
      <c r="S12" t="str">
        <f>INDEX(TblCardDesign[#Data],MATCH($R12,TblCardDesign[ID],0),3)</f>
        <v>Handling Officer</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Handling</v>
      </c>
      <c r="AD12">
        <f>INDEX(TblCardDesign[#Data],MATCH($R12,TblCardDesign[ID],0),14)</f>
        <v>1</v>
      </c>
      <c r="AE12" t="str">
        <f>INDEX(TblCardDesign[#Data],MATCH($R12,TblCardDesign[ID],0),15)</f>
        <v>Human</v>
      </c>
      <c r="AF12" s="2" t="str">
        <f>INDEX(TblCardDesign[#Data],MATCH($R12,TblCardDesign[ID],0),17)</f>
        <v>Engage: Ship Handling + 1
Engage: Use gun slot and deal extra 100 damage</v>
      </c>
      <c r="AI12">
        <v>188</v>
      </c>
      <c r="AJ12" t="str">
        <f>INDEX(TblCardDesign[#Data],MATCH($AI12,TblCardDesign[ID],0),3)</f>
        <v>Retrieved Goods</v>
      </c>
      <c r="AK12">
        <f>INDEX(TblCardDesign[#Data],MATCH($AI12,TblCardDesign[ID],0),4)</f>
        <v>0</v>
      </c>
      <c r="AL12">
        <f>INDEX(TblCardDesign[#Data],MATCH($AI12,TblCardDesign[ID],0),5)</f>
        <v>0</v>
      </c>
      <c r="AM12">
        <f>INDEX(TblCardDesign[#Data],MATCH($AI12,TblCardDesign[ID],0),6)</f>
        <v>0</v>
      </c>
      <c r="AN12">
        <f>INDEX(TblCardDesign[#Data],MATCH($AI12,TblCardDesign[ID],0),7)</f>
        <v>0</v>
      </c>
      <c r="AO12">
        <f>INDEX(TblCardDesign[#Data],MATCH($AI12,TblCardDesign[ID],0),8)</f>
        <v>1</v>
      </c>
      <c r="AP12">
        <f>INDEX(TblCardDesign[#Data],MATCH($AI12,TblCardDesign[ID],0),9)</f>
        <v>0</v>
      </c>
      <c r="AQ12">
        <f>INDEX(TblCardDesign[#Data],MATCH($AI12,TblCardDesign[ID],0),10)</f>
        <v>2</v>
      </c>
      <c r="AR12">
        <f>INDEX(TblCardDesign[#Data],MATCH($AI12,TblCardDesign[ID],0),11)</f>
        <v>0</v>
      </c>
      <c r="AS12" t="str">
        <f>INDEX(TblCardDesign[#Data],MATCH($AI12,TblCardDesign[ID],0),12)</f>
        <v>On Going 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At the end of your turn if you dealt damage to an enemy ships shield or hull, draw a card.</v>
      </c>
    </row>
    <row r="13" spans="3:50" ht="30.75">
      <c r="R13">
        <v>5</v>
      </c>
      <c r="S13" t="str">
        <f>INDEX(TblCardDesign[#Data],MATCH($R13,TblCardDesign[ID],0),3)</f>
        <v>Handling Officer</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Handling</v>
      </c>
      <c r="AD13">
        <f>INDEX(TblCardDesign[#Data],MATCH($R13,TblCardDesign[ID],0),14)</f>
        <v>1</v>
      </c>
      <c r="AE13" t="str">
        <f>INDEX(TblCardDesign[#Data],MATCH($R13,TblCardDesign[ID],0),15)</f>
        <v>Human</v>
      </c>
      <c r="AF13" s="2" t="str">
        <f>INDEX(TblCardDesign[#Data],MATCH($R13,TblCardDesign[ID],0),17)</f>
        <v>Engage: Ship Handling + 1
Engage: Use gun slot and deal extra 100 damage</v>
      </c>
      <c r="AI13">
        <v>188</v>
      </c>
      <c r="AJ13" t="str">
        <f>INDEX(TblCardDesign[#Data],MATCH($AI13,TblCardDesign[ID],0),3)</f>
        <v>Retrieved Goods</v>
      </c>
      <c r="AK13">
        <f>INDEX(TblCardDesign[#Data],MATCH($AI13,TblCardDesign[ID],0),4)</f>
        <v>0</v>
      </c>
      <c r="AL13">
        <f>INDEX(TblCardDesign[#Data],MATCH($AI13,TblCardDesign[ID],0),5)</f>
        <v>0</v>
      </c>
      <c r="AM13">
        <f>INDEX(TblCardDesign[#Data],MATCH($AI13,TblCardDesign[ID],0),6)</f>
        <v>0</v>
      </c>
      <c r="AN13">
        <f>INDEX(TblCardDesign[#Data],MATCH($AI13,TblCardDesign[ID],0),7)</f>
        <v>0</v>
      </c>
      <c r="AO13">
        <f>INDEX(TblCardDesign[#Data],MATCH($AI13,TblCardDesign[ID],0),8)</f>
        <v>1</v>
      </c>
      <c r="AP13">
        <f>INDEX(TblCardDesign[#Data],MATCH($AI13,TblCardDesign[ID],0),9)</f>
        <v>0</v>
      </c>
      <c r="AQ13">
        <f>INDEX(TblCardDesign[#Data],MATCH($AI13,TblCardDesign[ID],0),10)</f>
        <v>2</v>
      </c>
      <c r="AR13">
        <f>INDEX(TblCardDesign[#Data],MATCH($AI13,TblCardDesign[ID],0),11)</f>
        <v>0</v>
      </c>
      <c r="AS13" t="str">
        <f>INDEX(TblCardDesign[#Data],MATCH($AI13,TblCardDesign[ID],0),12)</f>
        <v>On Going 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At the end of your turn if you dealt damage to an enemy ships shield or hull, draw a card.</v>
      </c>
    </row>
    <row r="14" spans="3:50">
      <c r="R14">
        <v>5</v>
      </c>
      <c r="S14" t="str">
        <f>INDEX(TblCardDesign[#Data],MATCH($R14,TblCardDesign[ID],0),3)</f>
        <v>Handling Officer</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Handling</v>
      </c>
      <c r="AD14">
        <f>INDEX(TblCardDesign[#Data],MATCH($R14,TblCardDesign[ID],0),14)</f>
        <v>1</v>
      </c>
      <c r="AE14" t="str">
        <f>INDEX(TblCardDesign[#Data],MATCH($R14,TblCardDesign[ID],0),15)</f>
        <v>Human</v>
      </c>
      <c r="AF14" s="2" t="str">
        <f>INDEX(TblCardDesign[#Data],MATCH($R14,TblCardDesign[ID],0),17)</f>
        <v>Engage: Ship Handling + 1
Engage: Use gun slot and deal extra 100 damage</v>
      </c>
      <c r="AI14">
        <v>257</v>
      </c>
      <c r="AJ14" t="str">
        <f>INDEX(TblCardDesign[#Data],MATCH($AI14,TblCardDesign[ID],0),3)</f>
        <v>Echoes of Emptiness</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7</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Rare</v>
      </c>
      <c r="AX14" s="2" t="str">
        <f>INDEX(TblCardDesign[#Data],MATCH($AI14,TblCardDesign[ID],0),17)</f>
        <v>Send all crew members assigned to ships to their owners Stasis. Each player may return two tier 1 crew cards from stasis to a ship they control.</v>
      </c>
    </row>
    <row r="15" spans="3:50" ht="30.75">
      <c r="R15">
        <v>6</v>
      </c>
      <c r="S15" t="str">
        <f>INDEX(TblCardDesign[#Data],MATCH($R15,TblCardDesign[ID],0),3)</f>
        <v>Wing Commander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Handling</v>
      </c>
      <c r="AD15">
        <f>INDEX(TblCardDesign[#Data],MATCH($R15,TblCardDesign[ID],0),14)</f>
        <v>2</v>
      </c>
      <c r="AE15" t="str">
        <f>INDEX(TblCardDesign[#Data],MATCH($R15,TblCardDesign[ID],0),15)</f>
        <v>Human</v>
      </c>
      <c r="AF15" s="2" t="str">
        <f>INDEX(TblCardDesign[#Data],MATCH($R15,TblCardDesign[ID],0),17)</f>
        <v>Sacrifice 1 handling Tier 1
Engage: Ship Handling + 2
Engage: Use gun slot and deal extra 100 damage</v>
      </c>
      <c r="AI15">
        <v>258</v>
      </c>
      <c r="AJ15" t="str">
        <f>INDEX(TblCardDesign[#Data],MATCH($AI15,TblCardDesign[ID],0),3)</f>
        <v>Quantum Reset Protocol</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4</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Send all ship upgrades attached to ships to their owners junkyard.</v>
      </c>
    </row>
    <row r="16" spans="3:50" ht="30.75">
      <c r="R16">
        <v>6</v>
      </c>
      <c r="S16" t="str">
        <f>INDEX(TblCardDesign[#Data],MATCH($R16,TblCardDesign[ID],0),3)</f>
        <v>Wing Commander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Handling</v>
      </c>
      <c r="AD16">
        <f>INDEX(TblCardDesign[#Data],MATCH($R16,TblCardDesign[ID],0),14)</f>
        <v>2</v>
      </c>
      <c r="AE16" t="str">
        <f>INDEX(TblCardDesign[#Data],MATCH($R16,TblCardDesign[ID],0),15)</f>
        <v>Human</v>
      </c>
      <c r="AF16" s="2" t="str">
        <f>INDEX(TblCardDesign[#Data],MATCH($R16,TblCardDesign[ID],0),17)</f>
        <v>Sacrifice 1 handling Tier 1
Engage: Ship Handling + 2
Engage: Use gun slot and deal extra 100 damage</v>
      </c>
      <c r="AI16">
        <v>258</v>
      </c>
      <c r="AJ16" t="str">
        <f>INDEX(TblCardDesign[#Data],MATCH($AI16,TblCardDesign[ID],0),3)</f>
        <v>Quantum Reset Protocol</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0</v>
      </c>
      <c r="AQ16">
        <f>INDEX(TblCardDesign[#Data],MATCH($AI16,TblCardDesign[ID],0),10)</f>
        <v>4</v>
      </c>
      <c r="AR16">
        <f>INDEX(TblCardDesign[#Data],MATCH($AI16,TblCardDesign[ID],0),11)</f>
        <v>0</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Send all ship upgrades attached to ships to their owners junkyard.</v>
      </c>
    </row>
    <row r="17" spans="18:50" ht="59.25" customHeight="1">
      <c r="R17">
        <v>6</v>
      </c>
      <c r="S17" t="str">
        <f>INDEX(TblCardDesign[#Data],MATCH($R17,TblCardDesign[ID],0),3)</f>
        <v>Wing Commander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Handling</v>
      </c>
      <c r="AD17">
        <f>INDEX(TblCardDesign[#Data],MATCH($R17,TblCardDesign[ID],0),14)</f>
        <v>2</v>
      </c>
      <c r="AE17" t="str">
        <f>INDEX(TblCardDesign[#Data],MATCH($R17,TblCardDesign[ID],0),15)</f>
        <v>Human</v>
      </c>
      <c r="AF17" s="2" t="str">
        <f>INDEX(TblCardDesign[#Data],MATCH($R17,TblCardDesign[ID],0),17)</f>
        <v>Sacrifice 1 handling Tier 1
Engage: Ship Handling + 2
Engage: Use gun slot and deal extra 100 damage</v>
      </c>
      <c r="AI17">
        <v>302</v>
      </c>
      <c r="AJ17" t="str">
        <f>INDEX(TblCardDesign[#Data],MATCH($AI17,TblCardDesign[ID],0),3)</f>
        <v>Rising Power Gambit</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2</v>
      </c>
      <c r="AP17">
        <f>INDEX(TblCardDesign[#Data],MATCH($AI17,TblCardDesign[ID],0),9)</f>
        <v>0</v>
      </c>
      <c r="AQ17">
        <f>INDEX(TblCardDesign[#Data],MATCH($AI17,TblCardDesign[ID],0),10)</f>
        <v>3</v>
      </c>
      <c r="AR17">
        <f>INDEX(TblCardDesign[#Data],MATCH($AI17,TblCardDesign[ID],0),11)</f>
        <v>0</v>
      </c>
      <c r="AS17" t="str">
        <f>INDEX(TblCardDesign[#Data],MATCH($AI17,TblCardDesign[ID],0),12)</f>
        <v>Dangerous Mission</v>
      </c>
      <c r="AT17">
        <f>INDEX(TblCardDesign[#Data],MATCH($AI17,TblCardDesign[ID],0),13)</f>
        <v>0</v>
      </c>
      <c r="AU17">
        <f>INDEX(TblCardDesign[#Data],MATCH($AI17,TblCardDesign[ID],0),14)</f>
        <v>0</v>
      </c>
      <c r="AV17">
        <f>INDEX(TblCardDesign[#Data],MATCH($AI17,TblCardDesign[ID],0),15)</f>
        <v>0</v>
      </c>
      <c r="AW17" t="str">
        <f>INDEX(TblCardDesign[#Data],MATCH($AI17,TblCardDesign[ID],0),16)</f>
        <v>Rare</v>
      </c>
      <c r="AX17" s="2" t="str">
        <f>INDEX(TblCardDesign[#Data],MATCH($AI17,TblCardDesign[ID],0),17)</f>
        <v>Mission 3: Promote 5 crew members
Reward: Increase 5 target Fighter ships damage by 100
Consequence: Deal 100 hull damage to 3 of your fighter ships</v>
      </c>
    </row>
    <row r="18" spans="18:50" ht="42.75" customHeight="1">
      <c r="R18">
        <v>6</v>
      </c>
      <c r="S18" t="str">
        <f>INDEX(TblCardDesign[#Data],MATCH($R18,TblCardDesign[ID],0),3)</f>
        <v>Wing Commander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Handling</v>
      </c>
      <c r="AD18">
        <f>INDEX(TblCardDesign[#Data],MATCH($R18,TblCardDesign[ID],0),14)</f>
        <v>2</v>
      </c>
      <c r="AE18" t="str">
        <f>INDEX(TblCardDesign[#Data],MATCH($R18,TblCardDesign[ID],0),15)</f>
        <v>Human</v>
      </c>
      <c r="AF18" s="2" t="str">
        <f>INDEX(TblCardDesign[#Data],MATCH($R18,TblCardDesign[ID],0),17)</f>
        <v>Sacrifice 1 handling Tier 1
Engage: Ship Handling + 2
Engage: Use gun slot and deal extra 100 damage</v>
      </c>
      <c r="AI18">
        <v>302</v>
      </c>
      <c r="AJ18" t="str">
        <f>INDEX(TblCardDesign[#Data],MATCH($AI18,TblCardDesign[ID],0),3)</f>
        <v>Rising Power Gambit</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2</v>
      </c>
      <c r="AP18">
        <f>INDEX(TblCardDesign[#Data],MATCH($AI18,TblCardDesign[ID],0),9)</f>
        <v>0</v>
      </c>
      <c r="AQ18">
        <f>INDEX(TblCardDesign[#Data],MATCH($AI18,TblCardDesign[ID],0),10)</f>
        <v>3</v>
      </c>
      <c r="AR18">
        <f>INDEX(TblCardDesign[#Data],MATCH($AI18,TblCardDesign[ID],0),11)</f>
        <v>0</v>
      </c>
      <c r="AS18" t="str">
        <f>INDEX(TblCardDesign[#Data],MATCH($AI18,TblCardDesign[ID],0),12)</f>
        <v>Dangerous Mission</v>
      </c>
      <c r="AT18">
        <f>INDEX(TblCardDesign[#Data],MATCH($AI18,TblCardDesign[ID],0),13)</f>
        <v>0</v>
      </c>
      <c r="AU18">
        <f>INDEX(TblCardDesign[#Data],MATCH($AI18,TblCardDesign[ID],0),14)</f>
        <v>0</v>
      </c>
      <c r="AV18">
        <f>INDEX(TblCardDesign[#Data],MATCH($AI18,TblCardDesign[ID],0),15)</f>
        <v>0</v>
      </c>
      <c r="AW18" t="str">
        <f>INDEX(TblCardDesign[#Data],MATCH($AI18,TblCardDesign[ID],0),16)</f>
        <v>Rare</v>
      </c>
      <c r="AX18" s="2" t="str">
        <f>INDEX(TblCardDesign[#Data],MATCH($AI18,TblCardDesign[ID],0),17)</f>
        <v>Mission 3: Promote 5 crew members
Reward: Increase 5 target Fighter ships damage by 100
Consequence: Deal 100 hull damage to 3 of your fighter ships</v>
      </c>
    </row>
    <row r="19" spans="18:50" ht="42.75" customHeight="1">
      <c r="R19">
        <v>7</v>
      </c>
      <c r="S19" t="str">
        <f>INDEX(TblCardDesign[#Data],MATCH($R19,TblCardDesign[ID],0),3)</f>
        <v>Space Marshal</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Handling</v>
      </c>
      <c r="AD19">
        <f>INDEX(TblCardDesign[#Data],MATCH($R19,TblCardDesign[ID],0),14)</f>
        <v>3</v>
      </c>
      <c r="AE19" t="str">
        <f>INDEX(TblCardDesign[#Data],MATCH($R19,TblCardDesign[ID],0),15)</f>
        <v>Human</v>
      </c>
      <c r="AF19" s="2" t="str">
        <f>INDEX(TblCardDesign[#Data],MATCH($R19,TblCardDesign[ID],0),17)</f>
        <v>Sacrifice 1 handling Tier 2
Engage: Ship Handling + 3
Engage: Use gun slot and deal extra 100 damage</v>
      </c>
      <c r="AI19">
        <v>270</v>
      </c>
      <c r="AJ19" t="str">
        <f>INDEX(TblCardDesign[#Data],MATCH($AI19,TblCardDesign[ID],0),3)</f>
        <v>Not Today</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1</v>
      </c>
      <c r="AP19">
        <f>INDEX(TblCardDesign[#Data],MATCH($AI19,TblCardDesign[ID],0),9)</f>
        <v>0</v>
      </c>
      <c r="AQ19">
        <f>INDEX(TblCardDesign[#Data],MATCH($AI19,TblCardDesign[ID],0),10)</f>
        <v>2</v>
      </c>
      <c r="AR19">
        <f>INDEX(TblCardDesign[#Data],MATCH($AI19,TblCardDesign[ID],0),11)</f>
        <v>0</v>
      </c>
      <c r="AS19" t="str">
        <f>INDEX(TblCardDesign[#Data],MATCH($AI19,TblCardDesign[ID],0),12)</f>
        <v>Private Mission</v>
      </c>
      <c r="AT19">
        <f>INDEX(TblCardDesign[#Data],MATCH($AI19,TblCardDesign[ID],0),13)</f>
        <v>0</v>
      </c>
      <c r="AU19">
        <f>INDEX(TblCardDesign[#Data],MATCH($AI19,TblCardDesign[ID],0),14)</f>
        <v>0</v>
      </c>
      <c r="AV19">
        <f>INDEX(TblCardDesign[#Data],MATCH($AI19,TblCardDesign[ID],0),15)</f>
        <v>0</v>
      </c>
      <c r="AW19" t="str">
        <f>INDEX(TblCardDesign[#Data],MATCH($AI19,TblCardDesign[ID],0),16)</f>
        <v>Common</v>
      </c>
      <c r="AX19" s="2" t="str">
        <f>INDEX(TblCardDesign[#Data],MATCH($AI19,TblCardDesign[ID],0),17)</f>
        <v>Mission: Evade all attacks in one Battle Phase
Reward: Crew Promotion 3</v>
      </c>
    </row>
    <row r="20" spans="18:50" ht="45.75">
      <c r="R20">
        <v>7</v>
      </c>
      <c r="S20" t="str">
        <f>INDEX(TblCardDesign[#Data],MATCH($R20,TblCardDesign[ID],0),3)</f>
        <v>Space Marshal</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Handling</v>
      </c>
      <c r="AD20">
        <f>INDEX(TblCardDesign[#Data],MATCH($R20,TblCardDesign[ID],0),14)</f>
        <v>3</v>
      </c>
      <c r="AE20" t="str">
        <f>INDEX(TblCardDesign[#Data],MATCH($R20,TblCardDesign[ID],0),15)</f>
        <v>Human</v>
      </c>
      <c r="AF20" s="2" t="str">
        <f>INDEX(TblCardDesign[#Data],MATCH($R20,TblCardDesign[ID],0),17)</f>
        <v>Sacrifice 1 handling Tier 2
Engage: Ship Handling + 3
Engage: Use gun slot and deal extra 100 damage</v>
      </c>
      <c r="AI20">
        <v>270</v>
      </c>
      <c r="AJ20" t="str">
        <f>INDEX(TblCardDesign[#Data],MATCH($AI20,TblCardDesign[ID],0),3)</f>
        <v>Not Today</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1</v>
      </c>
      <c r="AP20">
        <f>INDEX(TblCardDesign[#Data],MATCH($AI20,TblCardDesign[ID],0),9)</f>
        <v>0</v>
      </c>
      <c r="AQ20">
        <f>INDEX(TblCardDesign[#Data],MATCH($AI20,TblCardDesign[ID],0),10)</f>
        <v>2</v>
      </c>
      <c r="AR20">
        <f>INDEX(TblCardDesign[#Data],MATCH($AI20,TblCardDesign[ID],0),11)</f>
        <v>0</v>
      </c>
      <c r="AS20" t="str">
        <f>INDEX(TblCardDesign[#Data],MATCH($AI20,TblCardDesign[ID],0),12)</f>
        <v>Private Mission</v>
      </c>
      <c r="AT20">
        <f>INDEX(TblCardDesign[#Data],MATCH($AI20,TblCardDesign[ID],0),13)</f>
        <v>0</v>
      </c>
      <c r="AU20">
        <f>INDEX(TblCardDesign[#Data],MATCH($AI20,TblCardDesign[ID],0),14)</f>
        <v>0</v>
      </c>
      <c r="AV20">
        <f>INDEX(TblCardDesign[#Data],MATCH($AI20,TblCardDesign[ID],0),15)</f>
        <v>0</v>
      </c>
      <c r="AW20" t="str">
        <f>INDEX(TblCardDesign[#Data],MATCH($AI20,TblCardDesign[ID],0),16)</f>
        <v>Common</v>
      </c>
      <c r="AX20" s="2" t="str">
        <f>INDEX(TblCardDesign[#Data],MATCH($AI20,TblCardDesign[ID],0),17)</f>
        <v>Mission: Evade all attacks in one Battle Phase
Reward: Crew Promotion 3</v>
      </c>
    </row>
    <row r="21" spans="18:50" ht="91.5">
      <c r="R21">
        <v>8</v>
      </c>
      <c r="S21" t="str">
        <f>INDEX(TblCardDesign[#Data],MATCH($R21,TblCardDesign[ID],0),3)</f>
        <v>Unlikely handling</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Handling</v>
      </c>
      <c r="AD21">
        <f>INDEX(TblCardDesign[#Data],MATCH($R21,TblCardDesign[ID],0),14)</f>
        <v>1</v>
      </c>
      <c r="AE21" t="str">
        <f>INDEX(TblCardDesign[#Data],MATCH($R21,TblCardDesign[ID],0),15)</f>
        <v>Human</v>
      </c>
      <c r="AF21" s="2" t="str">
        <f>INDEX(TblCardDesign[#Data],MATCH($R21,TblCardDesign[ID],0),17)</f>
        <v>Engage: Ship Handling + 1
Engage: Look at the top card of your Strategy Deck. Then either put the card back to the top or bottom of the strategy deck. Then draw a card.</v>
      </c>
      <c r="AI21">
        <v>262</v>
      </c>
      <c r="AJ21" t="str">
        <f>INDEX(TblCardDesign[#Data],MATCH($AI21,TblCardDesign[ID],0),3)</f>
        <v>Ace Piloting Challenge</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1</v>
      </c>
      <c r="AP21">
        <f>INDEX(TblCardDesign[#Data],MATCH($AI21,TblCardDesign[ID],0),9)</f>
        <v>0</v>
      </c>
      <c r="AQ21">
        <f>INDEX(TblCardDesign[#Data],MATCH($AI21,TblCardDesign[ID],0),10)</f>
        <v>1</v>
      </c>
      <c r="AR21">
        <f>INDEX(TblCardDesign[#Data],MATCH($AI21,TblCardDesign[ID],0),11)</f>
        <v>0</v>
      </c>
      <c r="AS21" t="str">
        <f>INDEX(TblCardDesign[#Data],MATCH($AI21,TblCardDesign[ID],0),12)</f>
        <v>Private Mission</v>
      </c>
      <c r="AT21">
        <f>INDEX(TblCardDesign[#Data],MATCH($AI21,TblCardDesign[ID],0),13)</f>
        <v>0</v>
      </c>
      <c r="AU21">
        <f>INDEX(TblCardDesign[#Data],MATCH($AI21,TblCardDesign[ID],0),14)</f>
        <v>0</v>
      </c>
      <c r="AV21">
        <f>INDEX(TblCardDesign[#Data],MATCH($AI21,TblCardDesign[ID],0),15)</f>
        <v>0</v>
      </c>
      <c r="AW21" t="str">
        <f>INDEX(TblCardDesign[#Data],MATCH($AI21,TblCardDesign[ID],0),16)</f>
        <v>Common</v>
      </c>
      <c r="AX21" s="2" t="str">
        <f>INDEX(TblCardDesign[#Data],MATCH($AI21,TblCardDesign[ID],0),17)</f>
        <v>Mission: Evade an attack
Reward: Crew Promotion 1</v>
      </c>
    </row>
    <row r="22" spans="18:50" ht="91.5">
      <c r="R22">
        <v>8</v>
      </c>
      <c r="S22" t="str">
        <f>INDEX(TblCardDesign[#Data],MATCH($R22,TblCardDesign[ID],0),3)</f>
        <v>Unlikely handling</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Handling</v>
      </c>
      <c r="AD22">
        <f>INDEX(TblCardDesign[#Data],MATCH($R22,TblCardDesign[ID],0),14)</f>
        <v>1</v>
      </c>
      <c r="AE22" t="str">
        <f>INDEX(TblCardDesign[#Data],MATCH($R22,TblCardDesign[ID],0),15)</f>
        <v>Human</v>
      </c>
      <c r="AF22" s="2" t="str">
        <f>INDEX(TblCardDesign[#Data],MATCH($R22,TblCardDesign[ID],0),17)</f>
        <v>Engage: Ship Handling + 1
Engage: Look at the top card of your Strategy Deck. Then either put the card back to the top or bottom of the strategy deck. Then draw a card.</v>
      </c>
      <c r="AI22">
        <v>262</v>
      </c>
      <c r="AJ22" t="str">
        <f>INDEX(TblCardDesign[#Data],MATCH($AI22,TblCardDesign[ID],0),3)</f>
        <v>Ace Piloting Challenge</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1</v>
      </c>
      <c r="AP22">
        <f>INDEX(TblCardDesign[#Data],MATCH($AI22,TblCardDesign[ID],0),9)</f>
        <v>0</v>
      </c>
      <c r="AQ22">
        <f>INDEX(TblCardDesign[#Data],MATCH($AI22,TblCardDesign[ID],0),10)</f>
        <v>1</v>
      </c>
      <c r="AR22">
        <f>INDEX(TblCardDesign[#Data],MATCH($AI22,TblCardDesign[ID],0),11)</f>
        <v>0</v>
      </c>
      <c r="AS22" t="str">
        <f>INDEX(TblCardDesign[#Data],MATCH($AI22,TblCardDesign[ID],0),12)</f>
        <v>Private Mission</v>
      </c>
      <c r="AT22">
        <f>INDEX(TblCardDesign[#Data],MATCH($AI22,TblCardDesign[ID],0),13)</f>
        <v>0</v>
      </c>
      <c r="AU22">
        <f>INDEX(TblCardDesign[#Data],MATCH($AI22,TblCardDesign[ID],0),14)</f>
        <v>0</v>
      </c>
      <c r="AV22">
        <f>INDEX(TblCardDesign[#Data],MATCH($AI22,TblCardDesign[ID],0),15)</f>
        <v>0</v>
      </c>
      <c r="AW22" t="str">
        <f>INDEX(TblCardDesign[#Data],MATCH($AI22,TblCardDesign[ID],0),16)</f>
        <v>Common</v>
      </c>
      <c r="AX22" s="2" t="str">
        <f>INDEX(TblCardDesign[#Data],MATCH($AI22,TblCardDesign[ID],0),17)</f>
        <v>Mission: Evade an attack
Reward: Crew Promotion 1</v>
      </c>
    </row>
    <row r="23" spans="18:50" ht="76.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32</v>
      </c>
      <c r="AJ23" t="str">
        <f>INDEX(TblCardDesign[#Data],MATCH($AI23,TblCardDesign[ID],0),3)</f>
        <v>Evasive Maneuvers</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1</v>
      </c>
      <c r="AP23">
        <f>INDEX(TblCardDesign[#Data],MATCH($AI23,TblCardDesign[ID],0),9)</f>
        <v>0</v>
      </c>
      <c r="AQ23">
        <f>INDEX(TblCardDesign[#Data],MATCH($AI23,TblCardDesign[ID],0),10)</f>
        <v>0</v>
      </c>
      <c r="AR23">
        <f>INDEX(TblCardDesign[#Data],MATCH($AI23,TblCardDesign[ID],0),11)</f>
        <v>0</v>
      </c>
      <c r="AS23" t="str">
        <f>INDEX(TblCardDesign[#Data],MATCH($AI23,TblCardDesign[ID],0),12)</f>
        <v>Tactic</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Prevent all ship damage dealt to target ship this turn</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24</v>
      </c>
      <c r="AJ24" t="str">
        <f>INDEX(TblCardDesign[#Data],MATCH($AI24,TblCardDesign[ID],0),3)</f>
        <v>Shields Are Down</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1</v>
      </c>
      <c r="AP24">
        <f>INDEX(TblCardDesign[#Data],MATCH($AI24,TblCardDesign[ID],0),9)</f>
        <v>0</v>
      </c>
      <c r="AQ24">
        <f>INDEX(TblCardDesign[#Data],MATCH($AI24,TblCardDesign[ID],0),10)</f>
        <v>2</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Uncommon</v>
      </c>
      <c r="AX24" s="2" t="str">
        <f>INDEX(TblCardDesign[#Data],MATCH($AI24,TblCardDesign[ID],0),17)</f>
        <v>Remove target ships shield until end of turn</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24</v>
      </c>
      <c r="AJ25" t="str">
        <f>INDEX(TblCardDesign[#Data],MATCH($AI25,TblCardDesign[ID],0),3)</f>
        <v>Shields Are Down</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1</v>
      </c>
      <c r="AP25">
        <f>INDEX(TblCardDesign[#Data],MATCH($AI25,TblCardDesign[ID],0),9)</f>
        <v>0</v>
      </c>
      <c r="AQ25">
        <f>INDEX(TblCardDesign[#Data],MATCH($AI25,TblCardDesign[ID],0),10)</f>
        <v>2</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Uncommon</v>
      </c>
      <c r="AX25" s="2" t="str">
        <f>INDEX(TblCardDesign[#Data],MATCH($AI25,TblCardDesign[ID],0),17)</f>
        <v>Remove target ships shield until end of turn</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34</v>
      </c>
      <c r="AJ26" t="str">
        <f>INDEX(TblCardDesign[#Data],MATCH($AI26,TblCardDesign[ID],0),3)</f>
        <v>Shields for Days</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2</v>
      </c>
      <c r="AP26">
        <f>INDEX(TblCardDesign[#Data],MATCH($AI26,TblCardDesign[ID],0),9)</f>
        <v>0</v>
      </c>
      <c r="AQ26">
        <f>INDEX(TblCardDesign[#Data],MATCH($AI26,TblCardDesign[ID],0),10)</f>
        <v>2</v>
      </c>
      <c r="AR26">
        <f>INDEX(TblCardDesign[#Data],MATCH($AI26,TblCardDesign[ID],0),11)</f>
        <v>0</v>
      </c>
      <c r="AS26" t="str">
        <f>INDEX(TblCardDesign[#Data],MATCH($AI26,TblCardDesign[ID],0),12)</f>
        <v>Tactic</v>
      </c>
      <c r="AT26">
        <f>INDEX(TblCardDesign[#Data],MATCH($AI26,TblCardDesign[ID],0),13)</f>
        <v>0</v>
      </c>
      <c r="AU26">
        <f>INDEX(TblCardDesign[#Data],MATCH($AI26,TblCardDesign[ID],0),14)</f>
        <v>0</v>
      </c>
      <c r="AV26">
        <f>INDEX(TblCardDesign[#Data],MATCH($AI26,TblCardDesign[ID],0),15)</f>
        <v>0</v>
      </c>
      <c r="AW26" t="str">
        <f>INDEX(TblCardDesign[#Data],MATCH($AI26,TblCardDesign[ID],0),16)</f>
        <v>Rare</v>
      </c>
      <c r="AX26" s="2" t="str">
        <f>INDEX(TblCardDesign[#Data],MATCH($AI26,TblCardDesign[ID],0),17)</f>
        <v>Prevent all ship damage to all your ships this turn</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34</v>
      </c>
      <c r="AJ27" t="str">
        <f>INDEX(TblCardDesign[#Data],MATCH($AI27,TblCardDesign[ID],0),3)</f>
        <v>Shields for Days</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2</v>
      </c>
      <c r="AP27">
        <f>INDEX(TblCardDesign[#Data],MATCH($AI27,TblCardDesign[ID],0),9)</f>
        <v>0</v>
      </c>
      <c r="AQ27">
        <f>INDEX(TblCardDesign[#Data],MATCH($AI27,TblCardDesign[ID],0),10)</f>
        <v>2</v>
      </c>
      <c r="AR27">
        <f>INDEX(TblCardDesign[#Data],MATCH($AI27,TblCardDesign[ID],0),11)</f>
        <v>0</v>
      </c>
      <c r="AS27" t="str">
        <f>INDEX(TblCardDesign[#Data],MATCH($AI27,TblCardDesign[ID],0),12)</f>
        <v>Tactic</v>
      </c>
      <c r="AT27">
        <f>INDEX(TblCardDesign[#Data],MATCH($AI27,TblCardDesign[ID],0),13)</f>
        <v>0</v>
      </c>
      <c r="AU27">
        <f>INDEX(TblCardDesign[#Data],MATCH($AI27,TblCardDesign[ID],0),14)</f>
        <v>0</v>
      </c>
      <c r="AV27">
        <f>INDEX(TblCardDesign[#Data],MATCH($AI27,TblCardDesign[ID],0),15)</f>
        <v>0</v>
      </c>
      <c r="AW27" t="str">
        <f>INDEX(TblCardDesign[#Data],MATCH($AI27,TblCardDesign[ID],0),16)</f>
        <v>Rare</v>
      </c>
      <c r="AX27" s="2" t="str">
        <f>INDEX(TblCardDesign[#Data],MATCH($AI27,TblCardDesign[ID],0),17)</f>
        <v>Prevent all ship damage to all your ships this turn</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285</v>
      </c>
      <c r="AJ28" t="str">
        <f>INDEX(TblCardDesign[#Data],MATCH($AI28,TblCardDesign[ID],0),3)</f>
        <v>Turtle Formation</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1</v>
      </c>
      <c r="AP28">
        <f>INDEX(TblCardDesign[#Data],MATCH($AI28,TblCardDesign[ID],0),9)</f>
        <v>0</v>
      </c>
      <c r="AQ28">
        <f>INDEX(TblCardDesign[#Data],MATCH($AI28,TblCardDesign[ID],0),10)</f>
        <v>1</v>
      </c>
      <c r="AR28">
        <f>INDEX(TblCardDesign[#Data],MATCH($AI28,TblCardDesign[ID],0),11)</f>
        <v>0</v>
      </c>
      <c r="AS28" t="str">
        <f>INDEX(TblCardDesign[#Data],MATCH($AI28,TblCardDesign[ID],0),12)</f>
        <v>Private Mission</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Mission: Formation 2
Reward: Increase target Figther ship max shield by 200</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285</v>
      </c>
      <c r="AJ29" t="str">
        <f>INDEX(TblCardDesign[#Data],MATCH($AI29,TblCardDesign[ID],0),3)</f>
        <v>Turtle Formation</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1</v>
      </c>
      <c r="AP29">
        <f>INDEX(TblCardDesign[#Data],MATCH($AI29,TblCardDesign[ID],0),9)</f>
        <v>0</v>
      </c>
      <c r="AQ29">
        <f>INDEX(TblCardDesign[#Data],MATCH($AI29,TblCardDesign[ID],0),10)</f>
        <v>1</v>
      </c>
      <c r="AR29">
        <f>INDEX(TblCardDesign[#Data],MATCH($AI29,TblCardDesign[ID],0),11)</f>
        <v>0</v>
      </c>
      <c r="AS29" t="str">
        <f>INDEX(TblCardDesign[#Data],MATCH($AI29,TblCardDesign[ID],0),12)</f>
        <v>Private Mission</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Mission: Formation 2
Reward: Increase target Figther ship max shield by 200</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282</v>
      </c>
      <c r="AJ30" t="str">
        <f>INDEX(TblCardDesign[#Data],MATCH($AI30,TblCardDesign[ID],0),3)</f>
        <v>First Strike Mission</v>
      </c>
      <c r="AK30">
        <f>INDEX(TblCardDesign[#Data],MATCH($AI30,TblCardDesign[ID],0),4)</f>
        <v>0</v>
      </c>
      <c r="AL30">
        <f>INDEX(TblCardDesign[#Data],MATCH($AI30,TblCardDesign[ID],0),5)</f>
        <v>0</v>
      </c>
      <c r="AM30">
        <f>INDEX(TblCardDesign[#Data],MATCH($AI30,TblCardDesign[ID],0),6)</f>
        <v>0</v>
      </c>
      <c r="AN30">
        <f>INDEX(TblCardDesign[#Data],MATCH($AI30,TblCardDesign[ID],0),7)</f>
        <v>0</v>
      </c>
      <c r="AO30">
        <f>INDEX(TblCardDesign[#Data],MATCH($AI30,TblCardDesign[ID],0),8)</f>
        <v>0</v>
      </c>
      <c r="AP30">
        <f>INDEX(TblCardDesign[#Data],MATCH($AI30,TblCardDesign[ID],0),9)</f>
        <v>0</v>
      </c>
      <c r="AQ30">
        <f>INDEX(TblCardDesign[#Data],MATCH($AI30,TblCardDesign[ID],0),10)</f>
        <v>4</v>
      </c>
      <c r="AR30">
        <f>INDEX(TblCardDesign[#Data],MATCH($AI30,TblCardDesign[ID],0),11)</f>
        <v>0</v>
      </c>
      <c r="AS30" t="str">
        <f>INDEX(TblCardDesign[#Data],MATCH($AI30,TblCardDesign[ID],0),12)</f>
        <v>Galaxy Mission</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Mission: Deal 500 Hull damage to enemy ship/s
Reward: Deal an extra 250 damage to target enemy ship</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282</v>
      </c>
      <c r="AJ31" t="str">
        <f>INDEX(TblCardDesign[#Data],MATCH($AI31,TblCardDesign[ID],0),3)</f>
        <v>First Strike Mission</v>
      </c>
      <c r="AK31">
        <f>INDEX(TblCardDesign[#Data],MATCH($AI31,TblCardDesign[ID],0),4)</f>
        <v>0</v>
      </c>
      <c r="AL31">
        <f>INDEX(TblCardDesign[#Data],MATCH($AI31,TblCardDesign[ID],0),5)</f>
        <v>0</v>
      </c>
      <c r="AM31">
        <f>INDEX(TblCardDesign[#Data],MATCH($AI31,TblCardDesign[ID],0),6)</f>
        <v>0</v>
      </c>
      <c r="AN31">
        <f>INDEX(TblCardDesign[#Data],MATCH($AI31,TblCardDesign[ID],0),7)</f>
        <v>0</v>
      </c>
      <c r="AO31">
        <f>INDEX(TblCardDesign[#Data],MATCH($AI31,TblCardDesign[ID],0),8)</f>
        <v>0</v>
      </c>
      <c r="AP31">
        <f>INDEX(TblCardDesign[#Data],MATCH($AI31,TblCardDesign[ID],0),9)</f>
        <v>0</v>
      </c>
      <c r="AQ31">
        <f>INDEX(TblCardDesign[#Data],MATCH($AI31,TblCardDesign[ID],0),10)</f>
        <v>4</v>
      </c>
      <c r="AR31">
        <f>INDEX(TblCardDesign[#Data],MATCH($AI31,TblCardDesign[ID],0),11)</f>
        <v>0</v>
      </c>
      <c r="AS31" t="str">
        <f>INDEX(TblCardDesign[#Data],MATCH($AI31,TblCardDesign[ID],0),12)</f>
        <v>Galaxy Mission</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Mission: Deal 500 Hull damage to enemy ship/s
Reward: Deal an extra 250 damage to target enemy ship</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76</v>
      </c>
      <c r="AJ32" t="str">
        <f>INDEX(TblCardDesign[#Data],MATCH($AI32,TblCardDesign[ID],0),3)</f>
        <v>Redirection</v>
      </c>
      <c r="AK32">
        <f>INDEX(TblCardDesign[#Data],MATCH($AI32,TblCardDesign[ID],0),4)</f>
        <v>0</v>
      </c>
      <c r="AL32">
        <f>INDEX(TblCardDesign[#Data],MATCH($AI32,TblCardDesign[ID],0),5)</f>
        <v>0</v>
      </c>
      <c r="AM32">
        <f>INDEX(TblCardDesign[#Data],MATCH($AI32,TblCardDesign[ID],0),6)</f>
        <v>0</v>
      </c>
      <c r="AN32">
        <f>INDEX(TblCardDesign[#Data],MATCH($AI32,TblCardDesign[ID],0),7)</f>
        <v>0</v>
      </c>
      <c r="AO32">
        <f>INDEX(TblCardDesign[#Data],MATCH($AI32,TblCardDesign[ID],0),8)</f>
        <v>2</v>
      </c>
      <c r="AP32">
        <f>INDEX(TblCardDesign[#Data],MATCH($AI32,TblCardDesign[ID],0),9)</f>
        <v>0</v>
      </c>
      <c r="AQ32">
        <f>INDEX(TblCardDesign[#Data],MATCH($AI32,TblCardDesign[ID],0),10)</f>
        <v>0</v>
      </c>
      <c r="AR32">
        <f>INDEX(TblCardDesign[#Data],MATCH($AI32,TblCardDesign[ID],0),11)</f>
        <v>0</v>
      </c>
      <c r="AS32" t="str">
        <f>INDEX(TblCardDesign[#Data],MATCH($AI32,TblCardDesign[ID],0),12)</f>
        <v>Tactic</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Choose an enemy ship that has gun slots targetting one of your ships. Now choose a different ship you control that those gun slots target instead</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76</v>
      </c>
      <c r="AJ33" t="str">
        <f>INDEX(TblCardDesign[#Data],MATCH($AI33,TblCardDesign[ID],0),3)</f>
        <v>Redirection</v>
      </c>
      <c r="AK33">
        <f>INDEX(TblCardDesign[#Data],MATCH($AI33,TblCardDesign[ID],0),4)</f>
        <v>0</v>
      </c>
      <c r="AL33">
        <f>INDEX(TblCardDesign[#Data],MATCH($AI33,TblCardDesign[ID],0),5)</f>
        <v>0</v>
      </c>
      <c r="AM33">
        <f>INDEX(TblCardDesign[#Data],MATCH($AI33,TblCardDesign[ID],0),6)</f>
        <v>0</v>
      </c>
      <c r="AN33">
        <f>INDEX(TblCardDesign[#Data],MATCH($AI33,TblCardDesign[ID],0),7)</f>
        <v>0</v>
      </c>
      <c r="AO33">
        <f>INDEX(TblCardDesign[#Data],MATCH($AI33,TblCardDesign[ID],0),8)</f>
        <v>2</v>
      </c>
      <c r="AP33">
        <f>INDEX(TblCardDesign[#Data],MATCH($AI33,TblCardDesign[ID],0),9)</f>
        <v>0</v>
      </c>
      <c r="AQ33">
        <f>INDEX(TblCardDesign[#Data],MATCH($AI33,TblCardDesign[ID],0),10)</f>
        <v>0</v>
      </c>
      <c r="AR33">
        <f>INDEX(TblCardDesign[#Data],MATCH($AI33,TblCardDesign[ID],0),11)</f>
        <v>0</v>
      </c>
      <c r="AS33" t="str">
        <f>INDEX(TblCardDesign[#Data],MATCH($AI33,TblCardDesign[ID],0),12)</f>
        <v>Tactic</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Choose an enemy ship that has gun slots targetting one of your ships. Now choose a different ship you control that those gun slots target instead</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300</v>
      </c>
      <c r="AJ34" t="str">
        <f>INDEX(TblCardDesign[#Data],MATCH($AI34,TblCardDesign[ID],0),3)</f>
        <v>Swift Strike Calibration</v>
      </c>
      <c r="AK34">
        <f>INDEX(TblCardDesign[#Data],MATCH($AI34,TblCardDesign[ID],0),4)</f>
        <v>0</v>
      </c>
      <c r="AL34">
        <f>INDEX(TblCardDesign[#Data],MATCH($AI34,TblCardDesign[ID],0),5)</f>
        <v>0</v>
      </c>
      <c r="AM34">
        <f>INDEX(TblCardDesign[#Data],MATCH($AI34,TblCardDesign[ID],0),6)</f>
        <v>0</v>
      </c>
      <c r="AN34">
        <f>INDEX(TblCardDesign[#Data],MATCH($AI34,TblCardDesign[ID],0),7)</f>
        <v>0</v>
      </c>
      <c r="AO34">
        <f>INDEX(TblCardDesign[#Data],MATCH($AI34,TblCardDesign[ID],0),8)</f>
        <v>2</v>
      </c>
      <c r="AP34">
        <f>INDEX(TblCardDesign[#Data],MATCH($AI34,TblCardDesign[ID],0),9)</f>
        <v>0</v>
      </c>
      <c r="AQ34" t="str">
        <f>INDEX(TblCardDesign[#Data],MATCH($AI34,TblCardDesign[ID],0),10)</f>
        <v>X</v>
      </c>
      <c r="AR34" t="b">
        <f>INDEX(TblCardDesign[#Data],MATCH($AI34,TblCardDesign[ID],0),11)</f>
        <v>1</v>
      </c>
      <c r="AS34" t="str">
        <f>INDEX(TblCardDesign[#Data],MATCH($AI34,TblCardDesign[ID],0),12)</f>
        <v>Event</v>
      </c>
      <c r="AT34">
        <f>INDEX(TblCardDesign[#Data],MATCH($AI34,TblCardDesign[ID],0),13)</f>
        <v>0</v>
      </c>
      <c r="AU34">
        <f>INDEX(TblCardDesign[#Data],MATCH($AI34,TblCardDesign[ID],0),14)</f>
        <v>0</v>
      </c>
      <c r="AV34">
        <f>INDEX(TblCardDesign[#Data],MATCH($AI34,TblCardDesign[ID],0),15)</f>
        <v>0</v>
      </c>
      <c r="AW34" t="str">
        <f>INDEX(TblCardDesign[#Data],MATCH($AI34,TblCardDesign[ID],0),16)</f>
        <v>Common</v>
      </c>
      <c r="AX34" s="2" t="str">
        <f>INDEX(TblCardDesign[#Data],MATCH($AI34,TblCardDesign[ID],0),17)</f>
        <v>Target X Fighter ships gain Velocity Precision until end of turn</v>
      </c>
    </row>
    <row r="35" spans="18:50" ht="45.75">
      <c r="R35">
        <v>83</v>
      </c>
      <c r="S35" t="str">
        <f>INDEX(TblCardDesign[#Data],MATCH($R35,TblCardDesign[ID],0),3)</f>
        <v>Adm. D. Flashheart</v>
      </c>
      <c r="T35">
        <f>INDEX(TblCardDesign[#Data],MATCH($R35,TblCardDesign[ID],0),4)</f>
        <v>0</v>
      </c>
      <c r="U35">
        <f>INDEX(TblCardDesign[#Data],MATCH($R35,TblCardDesign[ID],0),5)</f>
        <v>0</v>
      </c>
      <c r="V35">
        <f>INDEX(TblCardDesign[#Data],MATCH($R35,TblCardDesign[ID],0),6)</f>
        <v>0</v>
      </c>
      <c r="W35">
        <f>INDEX(TblCardDesign[#Data],MATCH($R35,TblCardDesign[ID],0),7)</f>
        <v>0</v>
      </c>
      <c r="X35">
        <f>INDEX(TblCardDesign[#Data],MATCH($R35,TblCardDesign[ID],0),8)</f>
        <v>2</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Handling</v>
      </c>
      <c r="AD35">
        <f>INDEX(TblCardDesign[#Data],MATCH($R35,TblCardDesign[ID],0),14)</f>
        <v>0</v>
      </c>
      <c r="AE35" t="str">
        <f>INDEX(TblCardDesign[#Data],MATCH($R35,TblCardDesign[ID],0),15)</f>
        <v>Human</v>
      </c>
      <c r="AF35" s="2" t="str">
        <f>INDEX(TblCardDesign[#Data],MATCH($R35,TblCardDesign[ID],0),17)</f>
        <v>Fighter ships you control each have Evasion 1</v>
      </c>
      <c r="AI35">
        <v>300</v>
      </c>
      <c r="AJ35" t="str">
        <f>INDEX(TblCardDesign[#Data],MATCH($AI35,TblCardDesign[ID],0),3)</f>
        <v>Swift Strike Calibration</v>
      </c>
      <c r="AK35">
        <f>INDEX(TblCardDesign[#Data],MATCH($AI35,TblCardDesign[ID],0),4)</f>
        <v>0</v>
      </c>
      <c r="AL35">
        <f>INDEX(TblCardDesign[#Data],MATCH($AI35,TblCardDesign[ID],0),5)</f>
        <v>0</v>
      </c>
      <c r="AM35">
        <f>INDEX(TblCardDesign[#Data],MATCH($AI35,TblCardDesign[ID],0),6)</f>
        <v>0</v>
      </c>
      <c r="AN35">
        <f>INDEX(TblCardDesign[#Data],MATCH($AI35,TblCardDesign[ID],0),7)</f>
        <v>0</v>
      </c>
      <c r="AO35">
        <f>INDEX(TblCardDesign[#Data],MATCH($AI35,TblCardDesign[ID],0),8)</f>
        <v>2</v>
      </c>
      <c r="AP35">
        <f>INDEX(TblCardDesign[#Data],MATCH($AI35,TblCardDesign[ID],0),9)</f>
        <v>0</v>
      </c>
      <c r="AQ35" t="str">
        <f>INDEX(TblCardDesign[#Data],MATCH($AI35,TblCardDesign[ID],0),10)</f>
        <v>X</v>
      </c>
      <c r="AR35" t="b">
        <f>INDEX(TblCardDesign[#Data],MATCH($AI35,TblCardDesign[ID],0),11)</f>
        <v>1</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Common</v>
      </c>
      <c r="AX35" s="2" t="str">
        <f>INDEX(TblCardDesign[#Data],MATCH($AI35,TblCardDesign[ID],0),17)</f>
        <v>Target X Fighter ships gain Velocity Precision until end of turn</v>
      </c>
    </row>
    <row r="36" spans="18:50" ht="183">
      <c r="AI36">
        <v>156</v>
      </c>
      <c r="AJ36" t="str">
        <f>INDEX(TblCardDesign[#Data],MATCH($AI36,TblCardDesign[ID],0),3)</f>
        <v>Versatile</v>
      </c>
      <c r="AK36">
        <f>INDEX(TblCardDesign[#Data],MATCH($AI36,TblCardDesign[ID],0),4)</f>
        <v>0</v>
      </c>
      <c r="AL36">
        <f>INDEX(TblCardDesign[#Data],MATCH($AI36,TblCardDesign[ID],0),5)</f>
        <v>0</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Crew Attachment</v>
      </c>
      <c r="AT36">
        <f>INDEX(TblCardDesign[#Data],MATCH($AI36,TblCardDesign[ID],0),13)</f>
        <v>0</v>
      </c>
      <c r="AU36">
        <f>INDEX(TblCardDesign[#Data],MATCH($AI36,TblCardDesign[ID],0),14)</f>
        <v>0</v>
      </c>
      <c r="AV36">
        <f>INDEX(TblCardDesign[#Data],MATCH($AI36,TblCardDesign[ID],0),15)</f>
        <v>0</v>
      </c>
      <c r="AW36" t="str">
        <f>INDEX(TblCardDesign[#Data],MATCH($AI36,TblCardDesign[ID],0),16)</f>
        <v>Rare</v>
      </c>
      <c r="AX36" s="2" t="str">
        <f>INDEX(TblCardDesign[#Data],MATCH($AI36,TblCardDesign[ID],0),17)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37" spans="18:50" ht="30.75">
      <c r="AI37">
        <v>156</v>
      </c>
      <c r="AJ37" t="str">
        <f>INDEX(TblCardDesign[#Data],MATCH($AI37,TblCardDesign[ID],0),3)</f>
        <v>Versatile</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2</v>
      </c>
      <c r="AR37">
        <f>INDEX(TblCardDesign[#Data],MATCH($AI37,TblCardDesign[ID],0),11)</f>
        <v>0</v>
      </c>
      <c r="AS37" t="str">
        <f>INDEX(TblCardDesign[#Data],MATCH($AI37,TblCardDesign[ID],0),12)</f>
        <v>Crew Attachment</v>
      </c>
      <c r="AT37">
        <f>INDEX(TblCardDesign[#Data],MATCH($AI37,TblCardDesign[ID],0),13)</f>
        <v>0</v>
      </c>
      <c r="AU37">
        <f>INDEX(TblCardDesign[#Data],MATCH($AI37,TblCardDesign[ID],0),14)</f>
        <v>0</v>
      </c>
      <c r="AV37">
        <f>INDEX(TblCardDesign[#Data],MATCH($AI37,TblCardDesign[ID],0),15)</f>
        <v>0</v>
      </c>
      <c r="AW37" t="str">
        <f>INDEX(TblCardDesign[#Data],MATCH($AI37,TblCardDesign[ID],0),16)</f>
        <v>Rare</v>
      </c>
      <c r="AX37" s="2" t="str">
        <f>INDEX(TblCardDesign[#Data],MATCH($AI37,TblCardDesign[ID],0),17)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38" spans="18:50" ht="76.5">
      <c r="AI38">
        <v>77</v>
      </c>
      <c r="AJ38" t="str">
        <f>INDEX(TblCardDesign[#Data],MATCH($AI38,TblCardDesign[ID],0),3)</f>
        <v>Oops! Wrong Target</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2</v>
      </c>
      <c r="AP38">
        <f>INDEX(TblCardDesign[#Data],MATCH($AI38,TblCardDesign[ID],0),9)</f>
        <v>0</v>
      </c>
      <c r="AQ38">
        <f>INDEX(TblCardDesign[#Data],MATCH($AI38,TblCardDesign[ID],0),10)</f>
        <v>3</v>
      </c>
      <c r="AR38">
        <f>INDEX(TblCardDesign[#Data],MATCH($AI38,TblCardDesign[ID],0),11)</f>
        <v>0</v>
      </c>
      <c r="AS38" t="str">
        <f>INDEX(TblCardDesign[#Data],MATCH($AI38,TblCardDesign[ID],0),12)</f>
        <v>Tactic</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Choose an enemy ship that has gun slots targetting one of your ships. Now choose a different ship you don't control that those gun slots target instead</v>
      </c>
    </row>
    <row r="39" spans="18:50" ht="76.5">
      <c r="AI39">
        <v>77</v>
      </c>
      <c r="AJ39" t="str">
        <f>INDEX(TblCardDesign[#Data],MATCH($AI39,TblCardDesign[ID],0),3)</f>
        <v>Oops! Wrong Target</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2</v>
      </c>
      <c r="AP39">
        <f>INDEX(TblCardDesign[#Data],MATCH($AI39,TblCardDesign[ID],0),9)</f>
        <v>0</v>
      </c>
      <c r="AQ39">
        <f>INDEX(TblCardDesign[#Data],MATCH($AI39,TblCardDesign[ID],0),10)</f>
        <v>3</v>
      </c>
      <c r="AR39">
        <f>INDEX(TblCardDesign[#Data],MATCH($AI39,TblCardDesign[ID],0),11)</f>
        <v>0</v>
      </c>
      <c r="AS39" t="str">
        <f>INDEX(TblCardDesign[#Data],MATCH($AI39,TblCardDesign[ID],0),12)</f>
        <v>Tactic</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Choose an enemy ship that has gun slots targetting one of your ships. Now choose a different ship you don't control that those gun slots target instead</v>
      </c>
    </row>
    <row r="40" spans="18:50" ht="45.75">
      <c r="AI40">
        <v>277</v>
      </c>
      <c r="AJ40" t="str">
        <f>INDEX(TblCardDesign[#Data],MATCH($AI40,TblCardDesign[ID],0),3)</f>
        <v>Frontier Expedition Race</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Galaxy Mission</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Mission: Play 10 Strategy Cards
Reward: Draw 3 Strategy Cards</v>
      </c>
    </row>
    <row r="41" spans="18:50" ht="30.75">
      <c r="AI41">
        <v>277</v>
      </c>
      <c r="AJ41" t="str">
        <f>INDEX(TblCardDesign[#Data],MATCH($AI41,TblCardDesign[ID],0),3)</f>
        <v>Frontier Expedition Race</v>
      </c>
      <c r="AK41">
        <f>INDEX(TblCardDesign[#Data],MATCH($AI41,TblCardDesign[ID],0),4)</f>
        <v>0</v>
      </c>
      <c r="AL41">
        <f>INDEX(TblCardDesign[#Data],MATCH($AI41,TblCardDesign[ID],0),5)</f>
        <v>0</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Galaxy Mission</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Mission: Play 10 Strategy Cards
Reward: Draw 3 Strategy Cards</v>
      </c>
    </row>
    <row r="42" spans="18:50" ht="30.75">
      <c r="AI42">
        <v>286</v>
      </c>
      <c r="AJ42" t="str">
        <f>INDEX(TblCardDesign[#Data],MATCH($AI42,TblCardDesign[ID],0),3)</f>
        <v>Squadron Unity</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1</v>
      </c>
      <c r="AP42">
        <f>INDEX(TblCardDesign[#Data],MATCH($AI42,TblCardDesign[ID],0),9)</f>
        <v>0</v>
      </c>
      <c r="AQ42">
        <f>INDEX(TblCardDesign[#Data],MATCH($AI42,TblCardDesign[ID],0),10)</f>
        <v>2</v>
      </c>
      <c r="AR42">
        <f>INDEX(TblCardDesign[#Data],MATCH($AI42,TblCardDesign[ID],0),11)</f>
        <v>0</v>
      </c>
      <c r="AS42" t="str">
        <f>INDEX(TblCardDesign[#Data],MATCH($AI42,TblCardDesign[ID],0),12)</f>
        <v>Private Mission</v>
      </c>
      <c r="AT42">
        <f>INDEX(TblCardDesign[#Data],MATCH($AI42,TblCardDesign[ID],0),13)</f>
        <v>0</v>
      </c>
      <c r="AU42">
        <f>INDEX(TblCardDesign[#Data],MATCH($AI42,TblCardDesign[ID],0),14)</f>
        <v>0</v>
      </c>
      <c r="AV42">
        <f>INDEX(TblCardDesign[#Data],MATCH($AI42,TblCardDesign[ID],0),15)</f>
        <v>0</v>
      </c>
      <c r="AW42" t="str">
        <f>INDEX(TblCardDesign[#Data],MATCH($AI42,TblCardDesign[ID],0),16)</f>
        <v>Uncommon</v>
      </c>
      <c r="AX42" s="2" t="str">
        <f>INDEX(TblCardDesign[#Data],MATCH($AI42,TblCardDesign[ID],0),17)</f>
        <v>Mission: Formation 3
Reward: Increase 3 target Fighter ships max shield by 200</v>
      </c>
    </row>
    <row r="43" spans="18:50" ht="60.75">
      <c r="AI43">
        <v>286</v>
      </c>
      <c r="AJ43" t="str">
        <f>INDEX(TblCardDesign[#Data],MATCH($AI43,TblCardDesign[ID],0),3)</f>
        <v>Squadron Unity</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1</v>
      </c>
      <c r="AP43">
        <f>INDEX(TblCardDesign[#Data],MATCH($AI43,TblCardDesign[ID],0),9)</f>
        <v>0</v>
      </c>
      <c r="AQ43">
        <f>INDEX(TblCardDesign[#Data],MATCH($AI43,TblCardDesign[ID],0),10)</f>
        <v>2</v>
      </c>
      <c r="AR43">
        <f>INDEX(TblCardDesign[#Data],MATCH($AI43,TblCardDesign[ID],0),11)</f>
        <v>0</v>
      </c>
      <c r="AS43" t="str">
        <f>INDEX(TblCardDesign[#Data],MATCH($AI43,TblCardDesign[ID],0),12)</f>
        <v>Private Mission</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Mission: Formation 3
Reward: Increase 3 target Fighter ships max shield by 200</v>
      </c>
    </row>
    <row r="44" spans="18:50" ht="60.75">
      <c r="AI44">
        <v>299</v>
      </c>
      <c r="AJ44" t="str">
        <f>INDEX(TblCardDesign[#Data],MATCH($AI44,TblCardDesign[ID],0),3)</f>
        <v>Ghost Formation</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4</v>
      </c>
      <c r="AR44">
        <f>INDEX(TblCardDesign[#Data],MATCH($AI44,TblCardDesign[ID],0),11)</f>
        <v>0</v>
      </c>
      <c r="AS44" t="str">
        <f>INDEX(TblCardDesign[#Data],MATCH($AI44,TblCardDesign[ID],0),12)</f>
        <v>Tactic</v>
      </c>
      <c r="AT44">
        <f>INDEX(TblCardDesign[#Data],MATCH($AI44,TblCardDesign[ID],0),13)</f>
        <v>0</v>
      </c>
      <c r="AU44">
        <f>INDEX(TblCardDesign[#Data],MATCH($AI44,TblCardDesign[ID],0),14)</f>
        <v>0</v>
      </c>
      <c r="AV44">
        <f>INDEX(TblCardDesign[#Data],MATCH($AI44,TblCardDesign[ID],0),15)</f>
        <v>0</v>
      </c>
      <c r="AW44" t="str">
        <f>INDEX(TblCardDesign[#Data],MATCH($AI44,TblCardDesign[ID],0),16)</f>
        <v>Rare</v>
      </c>
      <c r="AX44" s="2" t="str">
        <f>INDEX(TblCardDesign[#Data],MATCH($AI44,TblCardDesign[ID],0),17)</f>
        <v>All ships you control gain Cloak until the start of your next turn</v>
      </c>
    </row>
    <row r="45" spans="18:50" ht="60.75">
      <c r="AI45">
        <v>299</v>
      </c>
      <c r="AJ45" t="str">
        <f>INDEX(TblCardDesign[#Data],MATCH($AI45,TblCardDesign[ID],0),3)</f>
        <v>Ghost Formation</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4</v>
      </c>
      <c r="AR45">
        <f>INDEX(TblCardDesign[#Data],MATCH($AI45,TblCardDesign[ID],0),11)</f>
        <v>0</v>
      </c>
      <c r="AS45" t="str">
        <f>INDEX(TblCardDesign[#Data],MATCH($AI45,TblCardDesign[ID],0),12)</f>
        <v>Tactic</v>
      </c>
      <c r="AT45">
        <f>INDEX(TblCardDesign[#Data],MATCH($AI45,TblCardDesign[ID],0),13)</f>
        <v>0</v>
      </c>
      <c r="AU45">
        <f>INDEX(TblCardDesign[#Data],MATCH($AI45,TblCardDesign[ID],0),14)</f>
        <v>0</v>
      </c>
      <c r="AV45">
        <f>INDEX(TblCardDesign[#Data],MATCH($AI45,TblCardDesign[ID],0),15)</f>
        <v>0</v>
      </c>
      <c r="AW45" t="str">
        <f>INDEX(TblCardDesign[#Data],MATCH($AI45,TblCardDesign[ID],0),16)</f>
        <v>Rare</v>
      </c>
      <c r="AX45" s="2" t="str">
        <f>INDEX(TblCardDesign[#Data],MATCH($AI45,TblCardDesign[ID],0),17)</f>
        <v>All ships you control gain Cloak until the start of your next turn</v>
      </c>
    </row>
  </sheetData>
  <autoFilter ref="R5:AF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61F8-C9DC-4515-BA9D-5E496BAE903D}">
  <dimension ref="C2:AX45"/>
  <sheetViews>
    <sheetView workbookViewId="0">
      <selection activeCell="R19" sqref="R1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828</v>
      </c>
      <c r="F2" t="s">
        <v>838</v>
      </c>
    </row>
    <row r="3" spans="3:50">
      <c r="C3" t="s">
        <v>839</v>
      </c>
      <c r="F3" t="s">
        <v>831</v>
      </c>
    </row>
    <row r="4" spans="3:50">
      <c r="C4" s="1" t="s">
        <v>832</v>
      </c>
      <c r="R4" s="1" t="s">
        <v>833</v>
      </c>
      <c r="AI4" s="1" t="s">
        <v>823</v>
      </c>
    </row>
    <row r="5" spans="3:50">
      <c r="C5" s="52" t="s">
        <v>48</v>
      </c>
      <c r="D5" s="127" t="s">
        <v>50</v>
      </c>
      <c r="E5" s="53" t="s">
        <v>2</v>
      </c>
      <c r="F5" s="53" t="s">
        <v>724</v>
      </c>
      <c r="G5" s="53" t="s">
        <v>725</v>
      </c>
      <c r="H5" s="53" t="s">
        <v>726</v>
      </c>
      <c r="I5" s="53" t="s">
        <v>727</v>
      </c>
      <c r="J5" s="53" t="s">
        <v>728</v>
      </c>
      <c r="K5" s="53" t="s">
        <v>729</v>
      </c>
      <c r="L5" s="53" t="s">
        <v>730</v>
      </c>
      <c r="M5" s="53" t="s">
        <v>731</v>
      </c>
      <c r="N5" s="53" t="s">
        <v>732</v>
      </c>
      <c r="O5" s="53" t="s">
        <v>55</v>
      </c>
      <c r="P5" s="127"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2</v>
      </c>
      <c r="D6" t="str">
        <f>INDEX(ShipsTable[#Data],MATCH($C6,ShipsTable[ID],0),2)</f>
        <v>Infinity</v>
      </c>
      <c r="E6" t="str">
        <f>INDEX(ShipsTable[#Data],MATCH($C6,ShipsTable[ID],0),3)</f>
        <v>Capital</v>
      </c>
      <c r="F6">
        <f>INDEX(ShipsTable[#Data],MATCH($C6,ShipsTable[ID],0),4)</f>
        <v>1</v>
      </c>
      <c r="G6">
        <f>INDEX(ShipsTable[#Data],MATCH($C6,ShipsTable[ID],0),5)</f>
        <v>3</v>
      </c>
      <c r="H6">
        <f>INDEX(ShipsTable[#Data],MATCH($C6,ShipsTable[ID],0),6)</f>
        <v>11</v>
      </c>
      <c r="I6">
        <f>INDEX(ShipsTable[#Data],MATCH($C6,ShipsTable[ID],0),7)</f>
        <v>2000</v>
      </c>
      <c r="J6">
        <f>INDEX(ShipsTable[#Data],MATCH($C6,ShipsTable[ID],0),8)</f>
        <v>2000</v>
      </c>
      <c r="K6">
        <f>INDEX(ShipsTable[#Data],MATCH($C6,ShipsTable[ID],0),9)</f>
        <v>2000</v>
      </c>
      <c r="L6">
        <f>INDEX(ShipsTable[#Data],MATCH($C6,ShipsTable[ID],0),10)</f>
        <v>100</v>
      </c>
      <c r="M6">
        <f>INDEX(ShipsTable[#Data],MATCH($C6,ShipsTable[ID],0),11)</f>
        <v>10</v>
      </c>
      <c r="N6">
        <f>INDEX(ShipsTable[#Data],MATCH($C6,ShipsTable[ID],0),12)</f>
        <v>5</v>
      </c>
      <c r="O6" t="str">
        <f>INDEX(ShipsTable[#Data],MATCH($C6,ShipsTable[ID],0),13)</f>
        <v>Rare</v>
      </c>
      <c r="P6" s="2" t="str">
        <f>INDEX(ShipsTable[#Data],MATCH($C6,ShipsTable[ID],0),14)</f>
        <v>Increase this ships max shield by 100 for each ship upgrade attached to it.</v>
      </c>
      <c r="R6">
        <v>78</v>
      </c>
      <c r="S6" t="str">
        <f>INDEX(TblCardDesign[#Data],MATCH($R6,TblCardDesign[ID],0),3)</f>
        <v>Cpt. Ryan The Defender</v>
      </c>
      <c r="T6">
        <f>INDEX(TblCardDesign[#Data],MATCH($R6,TblCardDesign[ID],0),4)</f>
        <v>1</v>
      </c>
      <c r="U6">
        <f>INDEX(TblCardDesign[#Data],MATCH($R6,TblCardDesign[ID],0),5)</f>
        <v>0</v>
      </c>
      <c r="V6">
        <f>INDEX(TblCardDesign[#Data],MATCH($R6,TblCardDesign[ID],0),6)</f>
        <v>2</v>
      </c>
      <c r="W6">
        <f>INDEX(TblCardDesign[#Data],MATCH($R6,TblCardDesign[ID],0),7)</f>
        <v>0</v>
      </c>
      <c r="X6">
        <f>INDEX(TblCardDesign[#Data],MATCH($R6,TblCardDesign[ID],0),8)</f>
        <v>0</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Engineer</v>
      </c>
      <c r="AD6">
        <f>INDEX(TblCardDesign[#Data],MATCH($R6,TblCardDesign[ID],0),14)</f>
        <v>0</v>
      </c>
      <c r="AE6" t="str">
        <f>INDEX(TblCardDesign[#Data],MATCH($R6,TblCardDesign[ID],0),15)</f>
        <v>Human</v>
      </c>
      <c r="AF6" s="2" t="str">
        <f>INDEX(TblCardDesign[#Data],MATCH($R6,TblCardDesign[ID],0),17)</f>
        <v>At the start of your turn restore 200 shield.
Engage: Deflect damage targeting assigned ship from a target enemy ship to another enemy ship</v>
      </c>
      <c r="AI6">
        <v>27</v>
      </c>
      <c r="AJ6" t="str">
        <f>INDEX(TblCardDesign[#Data],MATCH($AI6,TblCardDesign[ID],0),3)</f>
        <v>Pew Pew Lazors</v>
      </c>
      <c r="AK6">
        <f>INDEX(TblCardDesign[#Data],MATCH($AI6,TblCardDesign[ID],0),4)</f>
        <v>0</v>
      </c>
      <c r="AL6">
        <f>INDEX(TblCardDesign[#Data],MATCH($AI6,TblCardDesign[ID],0),5)</f>
        <v>0</v>
      </c>
      <c r="AM6">
        <f>INDEX(TblCardDesign[#Data],MATCH($AI6,TblCardDesign[ID],0),6)</f>
        <v>1</v>
      </c>
      <c r="AN6">
        <f>INDEX(TblCardDesign[#Data],MATCH($AI6,TblCardDesign[ID],0),7)</f>
        <v>0</v>
      </c>
      <c r="AO6">
        <f>INDEX(TblCardDesign[#Data],MATCH($AI6,TblCardDesign[ID],0),8)</f>
        <v>0</v>
      </c>
      <c r="AP6">
        <f>INDEX(TblCardDesign[#Data],MATCH($AI6,TblCardDesign[ID],0),9)</f>
        <v>0</v>
      </c>
      <c r="AQ6">
        <f>INDEX(TblCardDesign[#Data],MATCH($AI6,TblCardDesign[ID],0),10)</f>
        <v>0</v>
      </c>
      <c r="AR6">
        <f>INDEX(TblCardDesign[#Data],MATCH($AI6,TblCardDesign[ID],0),11)</f>
        <v>0</v>
      </c>
      <c r="AS6" t="str">
        <f>INDEX(TblCardDesign[#Data],MATCH($AI6,TblCardDesign[ID],0),12)</f>
        <v>Event</v>
      </c>
      <c r="AT6">
        <f>INDEX(TblCardDesign[#Data],MATCH($AI6,TblCardDesign[ID],0),13)</f>
        <v>0</v>
      </c>
      <c r="AU6">
        <f>INDEX(TblCardDesign[#Data],MATCH($AI6,TblCardDesign[ID],0),14)</f>
        <v>0</v>
      </c>
      <c r="AV6">
        <f>INDEX(TblCardDesign[#Data],MATCH($AI6,TblCardDesign[ID],0),15)</f>
        <v>0</v>
      </c>
      <c r="AW6" t="str">
        <f>INDEX(TblCardDesign[#Data],MATCH($AI6,TblCardDesign[ID],0),16)</f>
        <v>Common</v>
      </c>
      <c r="AX6" s="2" t="str">
        <f>INDEX(TblCardDesign[#Data],MATCH($AI6,TblCardDesign[ID],0),17)</f>
        <v>Target Owned Ship: Increase Ships Damage by 200 to one gun slot until end of turn</v>
      </c>
    </row>
    <row r="7" spans="3:50" ht="106.5">
      <c r="R7">
        <v>79</v>
      </c>
      <c r="S7" t="str">
        <f>INDEX(TblCardDesign[#Data],MATCH($R7,TblCardDesign[ID],0),3)</f>
        <v xml:space="preserve">Cpt. Edward </v>
      </c>
      <c r="T7">
        <f>INDEX(TblCardDesign[#Data],MATCH($R7,TblCardDesign[ID],0),4)</f>
        <v>1</v>
      </c>
      <c r="U7">
        <f>INDEX(TblCardDesign[#Data],MATCH($R7,TblCardDesign[ID],0),5)</f>
        <v>0</v>
      </c>
      <c r="V7">
        <f>INDEX(TblCardDesign[#Data],MATCH($R7,TblCardDesign[ID],0),6)</f>
        <v>2</v>
      </c>
      <c r="W7">
        <f>INDEX(TblCardDesign[#Data],MATCH($R7,TblCardDesign[ID],0),7)</f>
        <v>0</v>
      </c>
      <c r="X7">
        <f>INDEX(TblCardDesign[#Data],MATCH($R7,TblCardDesign[ID],0),8)</f>
        <v>0</v>
      </c>
      <c r="Y7">
        <f>INDEX(TblCardDesign[#Data],MATCH($R7,TblCardDesign[ID],0),9)</f>
        <v>0</v>
      </c>
      <c r="Z7">
        <f>INDEX(TblCardDesign[#Data],MATCH($R7,TblCardDesign[ID],0),10)</f>
        <v>1</v>
      </c>
      <c r="AA7">
        <f>INDEX(TblCardDesign[#Data],MATCH($R7,TblCardDesign[ID],0),11)</f>
        <v>0</v>
      </c>
      <c r="AB7" t="str">
        <f>INDEX(TblCardDesign[#Data],MATCH($R7,TblCardDesign[ID],0),12)</f>
        <v>Captain</v>
      </c>
      <c r="AC7" t="str">
        <f>INDEX(TblCardDesign[#Data],MATCH($R7,TblCardDesign[ID],0),13)</f>
        <v>Engineer</v>
      </c>
      <c r="AD7">
        <f>INDEX(TblCardDesign[#Data],MATCH($R7,TblCardDesign[ID],0),14)</f>
        <v>0</v>
      </c>
      <c r="AE7" t="str">
        <f>INDEX(TblCardDesign[#Data],MATCH($R7,TblCardDesign[ID],0),15)</f>
        <v>Human</v>
      </c>
      <c r="AF7" s="2" t="str">
        <f>INDEX(TblCardDesign[#Data],MATCH($R7,TblCardDesign[ID],0),17)</f>
        <v>All engineering crew get +1 engineering on your turn when Engaged
Engage: Attach 1 ship upgrade without paying its cost</v>
      </c>
      <c r="AI7">
        <v>48</v>
      </c>
      <c r="AJ7" t="str">
        <f>INDEX(TblCardDesign[#Data],MATCH($AI7,TblCardDesign[ID],0),3)</f>
        <v>Deflectors</v>
      </c>
      <c r="AK7">
        <f>INDEX(TblCardDesign[#Data],MATCH($AI7,TblCardDesign[ID],0),4)</f>
        <v>0</v>
      </c>
      <c r="AL7">
        <f>INDEX(TblCardDesign[#Data],MATCH($AI7,TblCardDesign[ID],0),5)</f>
        <v>0</v>
      </c>
      <c r="AM7">
        <f>INDEX(TblCardDesign[#Data],MATCH($AI7,TblCardDesign[ID],0),6)</f>
        <v>1</v>
      </c>
      <c r="AN7">
        <f>INDEX(TblCardDesign[#Data],MATCH($AI7,TblCardDesign[ID],0),7)</f>
        <v>0</v>
      </c>
      <c r="AO7">
        <f>INDEX(TblCardDesign[#Data],MATCH($AI7,TblCardDesign[ID],0),8)</f>
        <v>0</v>
      </c>
      <c r="AP7">
        <f>INDEX(TblCardDesign[#Data],MATCH($AI7,TblCardDesign[ID],0),9)</f>
        <v>0</v>
      </c>
      <c r="AQ7">
        <f>INDEX(TblCardDesign[#Data],MATCH($AI7,TblCardDesign[ID],0),10)</f>
        <v>2</v>
      </c>
      <c r="AR7">
        <f>INDEX(TblCardDesign[#Data],MATCH($AI7,TblCardDesign[ID],0),11)</f>
        <v>0</v>
      </c>
      <c r="AS7" t="str">
        <f>INDEX(TblCardDesign[#Data],MATCH($AI7,TblCardDesign[ID],0),12)</f>
        <v>Ship Upgrade</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Attach to Ship: When this ship is being targetted by enemy ship gun slots, they must Engage an extra crew member per gun slot</v>
      </c>
    </row>
    <row r="8" spans="3:50" ht="76.5">
      <c r="R8">
        <v>291</v>
      </c>
      <c r="S8" t="str">
        <f>INDEX(TblCardDesign[#Data],MATCH($R8,TblCardDesign[ID],0),3)</f>
        <v>Lt. Patel</v>
      </c>
      <c r="T8">
        <f>INDEX(TblCardDesign[#Data],MATCH($R8,TblCardDesign[ID],0),4)</f>
        <v>1</v>
      </c>
      <c r="U8">
        <f>INDEX(TblCardDesign[#Data],MATCH($R8,TblCardDesign[ID],0),5)</f>
        <v>0</v>
      </c>
      <c r="V8">
        <f>INDEX(TblCardDesign[#Data],MATCH($R8,TblCardDesign[ID],0),6)</f>
        <v>1</v>
      </c>
      <c r="W8">
        <f>INDEX(TblCardDesign[#Data],MATCH($R8,TblCardDesign[ID],0),7)</f>
        <v>0</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Engineer</v>
      </c>
      <c r="AD8">
        <f>INDEX(TblCardDesign[#Data],MATCH($R8,TblCardDesign[ID],0),14)</f>
        <v>0</v>
      </c>
      <c r="AE8" t="str">
        <f>INDEX(TblCardDesign[#Data],MATCH($R8,TblCardDesign[ID],0),15)</f>
        <v>Human</v>
      </c>
      <c r="AF8" s="2" t="str">
        <f>INDEX(TblCardDesign[#Data],MATCH($R8,TblCardDesign[ID],0),17)</f>
        <v>At the start of your Resource Allocation Phase, increment your Engineer dice by 1</v>
      </c>
      <c r="AI8">
        <v>99</v>
      </c>
      <c r="AJ8" t="str">
        <f>INDEX(TblCardDesign[#Data],MATCH($AI8,TblCardDesign[ID],0),3)</f>
        <v>Auto Cannon</v>
      </c>
      <c r="AK8">
        <f>INDEX(TblCardDesign[#Data],MATCH($AI8,TblCardDesign[ID],0),4)</f>
        <v>0</v>
      </c>
      <c r="AL8">
        <f>INDEX(TblCardDesign[#Data],MATCH($AI8,TblCardDesign[ID],0),5)</f>
        <v>0</v>
      </c>
      <c r="AM8">
        <f>INDEX(TblCardDesign[#Data],MATCH($AI8,TblCardDesign[ID],0),6)</f>
        <v>1</v>
      </c>
      <c r="AN8">
        <f>INDEX(TblCardDesign[#Data],MATCH($AI8,TblCardDesign[ID],0),7)</f>
        <v>0</v>
      </c>
      <c r="AO8">
        <f>INDEX(TblCardDesign[#Data],MATCH($AI8,TblCardDesign[ID],0),8)</f>
        <v>0</v>
      </c>
      <c r="AP8">
        <f>INDEX(TblCardDesign[#Data],MATCH($AI8,TblCardDesign[ID],0),9)</f>
        <v>0</v>
      </c>
      <c r="AQ8">
        <f>INDEX(TblCardDesign[#Data],MATCH($AI8,TblCardDesign[ID],0),10)</f>
        <v>2</v>
      </c>
      <c r="AR8">
        <f>INDEX(TblCardDesign[#Data],MATCH($AI8,TblCardDesign[ID],0),11)</f>
        <v>0</v>
      </c>
      <c r="AS8" t="str">
        <f>INDEX(TblCardDesign[#Data],MATCH($AI8,TblCardDesign[ID],0),12)</f>
        <v>Ship Upgrade</v>
      </c>
      <c r="AT8">
        <f>INDEX(TblCardDesign[#Data],MATCH($AI8,TblCardDesign[ID],0),13)</f>
        <v>0</v>
      </c>
      <c r="AU8">
        <f>INDEX(TblCardDesign[#Data],MATCH($AI8,TblCardDesign[ID],0),14)</f>
        <v>0</v>
      </c>
      <c r="AV8">
        <f>INDEX(TblCardDesign[#Data],MATCH($AI8,TblCardDesign[ID],0),15)</f>
        <v>0</v>
      </c>
      <c r="AW8" t="str">
        <f>INDEX(TblCardDesign[#Data],MATCH($AI8,TblCardDesign[ID],0),16)</f>
        <v>Uncommon</v>
      </c>
      <c r="AX8" s="2" t="str">
        <f>INDEX(TblCardDesign[#Data],MATCH($AI8,TblCardDesign[ID],0),17)</f>
        <v>Attach to Ship: When this ship is targetted by enemy ship gun slots, deal 200 damage to that enemy ship</v>
      </c>
    </row>
    <row r="9" spans="3:50" ht="60.75">
      <c r="R9">
        <v>294</v>
      </c>
      <c r="S9" t="str">
        <f>INDEX(TblCardDesign[#Data],MATCH($R9,TblCardDesign[ID],0),3)</f>
        <v>Lt. Hayes</v>
      </c>
      <c r="T9">
        <f>INDEX(TblCardDesign[#Data],MATCH($R9,TblCardDesign[ID],0),4)</f>
        <v>1</v>
      </c>
      <c r="U9">
        <f>INDEX(TblCardDesign[#Data],MATCH($R9,TblCardDesign[ID],0),5)</f>
        <v>0</v>
      </c>
      <c r="V9">
        <f>INDEX(TblCardDesign[#Data],MATCH($R9,TblCardDesign[ID],0),6)</f>
        <v>1</v>
      </c>
      <c r="W9">
        <f>INDEX(TblCardDesign[#Data],MATCH($R9,TblCardDesign[ID],0),7)</f>
        <v>0</v>
      </c>
      <c r="X9">
        <f>INDEX(TblCardDesign[#Data],MATCH($R9,TblCardDesign[ID],0),8)</f>
        <v>0</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Engineer</v>
      </c>
      <c r="AD9">
        <f>INDEX(TblCardDesign[#Data],MATCH($R9,TblCardDesign[ID],0),14)</f>
        <v>0</v>
      </c>
      <c r="AE9" t="str">
        <f>INDEX(TblCardDesign[#Data],MATCH($R9,TblCardDesign[ID],0),15)</f>
        <v>Human</v>
      </c>
      <c r="AF9" s="2" t="str">
        <f>INDEX(TblCardDesign[#Data],MATCH($R9,TblCardDesign[ID],0),17)</f>
        <v>At the end of your turn, repair target ship by 100</v>
      </c>
      <c r="AI9">
        <v>99</v>
      </c>
      <c r="AJ9" t="str">
        <f>INDEX(TblCardDesign[#Data],MATCH($AI9,TblCardDesign[ID],0),3)</f>
        <v>Auto Cannon</v>
      </c>
      <c r="AK9">
        <f>INDEX(TblCardDesign[#Data],MATCH($AI9,TblCardDesign[ID],0),4)</f>
        <v>0</v>
      </c>
      <c r="AL9">
        <f>INDEX(TblCardDesign[#Data],MATCH($AI9,TblCardDesign[ID],0),5)</f>
        <v>0</v>
      </c>
      <c r="AM9">
        <f>INDEX(TblCardDesign[#Data],MATCH($AI9,TblCardDesign[ID],0),6)</f>
        <v>1</v>
      </c>
      <c r="AN9">
        <f>INDEX(TblCardDesign[#Data],MATCH($AI9,TblCardDesign[ID],0),7)</f>
        <v>0</v>
      </c>
      <c r="AO9">
        <f>INDEX(TblCardDesign[#Data],MATCH($AI9,TblCardDesign[ID],0),8)</f>
        <v>0</v>
      </c>
      <c r="AP9">
        <f>INDEX(TblCardDesign[#Data],MATCH($AI9,TblCardDesign[ID],0),9)</f>
        <v>0</v>
      </c>
      <c r="AQ9">
        <f>INDEX(TblCardDesign[#Data],MATCH($AI9,TblCardDesign[ID],0),10)</f>
        <v>2</v>
      </c>
      <c r="AR9">
        <f>INDEX(TblCardDesign[#Data],MATCH($AI9,TblCardDesign[ID],0),11)</f>
        <v>0</v>
      </c>
      <c r="AS9" t="str">
        <f>INDEX(TblCardDesign[#Data],MATCH($AI9,TblCardDesign[ID],0),12)</f>
        <v>Ship Upgrade</v>
      </c>
      <c r="AT9">
        <f>INDEX(TblCardDesign[#Data],MATCH($AI9,TblCardDesign[ID],0),13)</f>
        <v>0</v>
      </c>
      <c r="AU9">
        <f>INDEX(TblCardDesign[#Data],MATCH($AI9,TblCardDesign[ID],0),14)</f>
        <v>0</v>
      </c>
      <c r="AV9">
        <f>INDEX(TblCardDesign[#Data],MATCH($AI9,TblCardDesign[ID],0),15)</f>
        <v>0</v>
      </c>
      <c r="AW9" t="str">
        <f>INDEX(TblCardDesign[#Data],MATCH($AI9,TblCardDesign[ID],0),16)</f>
        <v>Uncommon</v>
      </c>
      <c r="AX9" s="2" t="str">
        <f>INDEX(TblCardDesign[#Data],MATCH($AI9,TblCardDesign[ID],0),17)</f>
        <v>Attach to Ship: When this ship is targetted by enemy ship gun slots, deal 200 damage to that enemy ship</v>
      </c>
    </row>
    <row r="10" spans="3:50" ht="30.75">
      <c r="R10">
        <v>199</v>
      </c>
      <c r="S10" t="str">
        <f>INDEX(TblCardDesign[#Data],MATCH($R10,TblCardDesign[ID],0),3)</f>
        <v>Lt. W. Wilson</v>
      </c>
      <c r="T10">
        <f>INDEX(TblCardDesign[#Data],MATCH($R10,TblCardDesign[ID],0),4)</f>
        <v>1</v>
      </c>
      <c r="U10">
        <f>INDEX(TblCardDesign[#Data],MATCH($R10,TblCardDesign[ID],0),5)</f>
        <v>0</v>
      </c>
      <c r="V10">
        <f>INDEX(TblCardDesign[#Data],MATCH($R10,TblCardDesign[ID],0),6)</f>
        <v>2</v>
      </c>
      <c r="W10">
        <f>INDEX(TblCardDesign[#Data],MATCH($R10,TblCardDesign[ID],0),7)</f>
        <v>0</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Engineer</v>
      </c>
      <c r="AD10">
        <f>INDEX(TblCardDesign[#Data],MATCH($R10,TblCardDesign[ID],0),14)</f>
        <v>0</v>
      </c>
      <c r="AE10" t="str">
        <f>INDEX(TblCardDesign[#Data],MATCH($R10,TblCardDesign[ID],0),15)</f>
        <v>Human</v>
      </c>
      <c r="AF10" s="2" t="str">
        <f>INDEX(TblCardDesign[#Data],MATCH($R10,TblCardDesign[ID],0),17)</f>
        <v>Engage: Target gun slot deals an extra 100 Piercing Round (deals damage straight to hull) this turn</v>
      </c>
      <c r="AI10">
        <v>105</v>
      </c>
      <c r="AJ10" t="str">
        <f>INDEX(TblCardDesign[#Data],MATCH($AI10,TblCardDesign[ID],0),3)</f>
        <v>Shield Booster</v>
      </c>
      <c r="AK10">
        <f>INDEX(TblCardDesign[#Data],MATCH($AI10,TblCardDesign[ID],0),4)</f>
        <v>0</v>
      </c>
      <c r="AL10">
        <f>INDEX(TblCardDesign[#Data],MATCH($AI10,TblCardDesign[ID],0),5)</f>
        <v>0</v>
      </c>
      <c r="AM10">
        <f>INDEX(TblCardDesign[#Data],MATCH($AI10,TblCardDesign[ID],0),6)</f>
        <v>1</v>
      </c>
      <c r="AN10">
        <f>INDEX(TblCardDesign[#Data],MATCH($AI10,TblCardDesign[ID],0),7)</f>
        <v>0</v>
      </c>
      <c r="AO10">
        <f>INDEX(TblCardDesign[#Data],MATCH($AI10,TblCardDesign[ID],0),8)</f>
        <v>0</v>
      </c>
      <c r="AP10">
        <f>INDEX(TblCardDesign[#Data],MATCH($AI10,TblCardDesign[ID],0),9)</f>
        <v>0</v>
      </c>
      <c r="AQ10">
        <f>INDEX(TblCardDesign[#Data],MATCH($AI10,TblCardDesign[ID],0),10)</f>
        <v>2</v>
      </c>
      <c r="AR10">
        <f>INDEX(TblCardDesign[#Data],MATCH($AI10,TblCardDesign[ID],0),11)</f>
        <v>0</v>
      </c>
      <c r="AS10" t="str">
        <f>INDEX(TblCardDesign[#Data],MATCH($AI10,TblCardDesign[ID],0),12)</f>
        <v>Ship Upgrade</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Attach to ship: Increase shield max by 200 and Restore 200 shield</v>
      </c>
    </row>
    <row r="11" spans="3:50" ht="30.75">
      <c r="R11">
        <v>13</v>
      </c>
      <c r="S11" t="str">
        <f>INDEX(TblCardDesign[#Data],MATCH($R11,TblCardDesign[ID],0),3)</f>
        <v>Engineer</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Engineer</v>
      </c>
      <c r="AD11">
        <f>INDEX(TblCardDesign[#Data],MATCH($R11,TblCardDesign[ID],0),14)</f>
        <v>1</v>
      </c>
      <c r="AE11" t="str">
        <f>INDEX(TblCardDesign[#Data],MATCH($R11,TblCardDesign[ID],0),15)</f>
        <v>Human</v>
      </c>
      <c r="AF11" s="2" t="str">
        <f>INDEX(TblCardDesign[#Data],MATCH($R11,TblCardDesign[ID],0),17)</f>
        <v>Engage: Engineering + 1</v>
      </c>
      <c r="AI11">
        <v>106</v>
      </c>
      <c r="AJ11" t="str">
        <f>INDEX(TblCardDesign[#Data],MATCH($AI11,TblCardDesign[ID],0),3)</f>
        <v>Flick the switch</v>
      </c>
      <c r="AK11">
        <f>INDEX(TblCardDesign[#Data],MATCH($AI11,TblCardDesign[ID],0),4)</f>
        <v>0</v>
      </c>
      <c r="AL11">
        <f>INDEX(TblCardDesign[#Data],MATCH($AI11,TblCardDesign[ID],0),5)</f>
        <v>0</v>
      </c>
      <c r="AM11">
        <f>INDEX(TblCardDesign[#Data],MATCH($AI11,TblCardDesign[ID],0),6)</f>
        <v>1</v>
      </c>
      <c r="AN11">
        <f>INDEX(TblCardDesign[#Data],MATCH($AI11,TblCardDesign[ID],0),7)</f>
        <v>0</v>
      </c>
      <c r="AO11">
        <f>INDEX(TblCardDesign[#Data],MATCH($AI11,TblCardDesign[ID],0),8)</f>
        <v>0</v>
      </c>
      <c r="AP11">
        <f>INDEX(TblCardDesign[#Data],MATCH($AI11,TblCardDesign[ID],0),9)</f>
        <v>0</v>
      </c>
      <c r="AQ11">
        <f>INDEX(TblCardDesign[#Data],MATCH($AI11,TblCardDesign[ID],0),10)</f>
        <v>0</v>
      </c>
      <c r="AR11">
        <f>INDEX(TblCardDesign[#Data],MATCH($AI11,TblCardDesign[ID],0),11)</f>
        <v>0</v>
      </c>
      <c r="AS11" t="str">
        <f>INDEX(TblCardDesign[#Data],MATCH($AI11,TblCardDesign[ID],0),12)</f>
        <v>Event</v>
      </c>
      <c r="AT11">
        <f>INDEX(TblCardDesign[#Data],MATCH($AI11,TblCardDesign[ID],0),13)</f>
        <v>0</v>
      </c>
      <c r="AU11">
        <f>INDEX(TblCardDesign[#Data],MATCH($AI11,TblCardDesign[ID],0),14)</f>
        <v>0</v>
      </c>
      <c r="AV11">
        <f>INDEX(TblCardDesign[#Data],MATCH($AI11,TblCardDesign[ID],0),15)</f>
        <v>0</v>
      </c>
      <c r="AW11" t="str">
        <f>INDEX(TblCardDesign[#Data],MATCH($AI11,TblCardDesign[ID],0),16)</f>
        <v>Common</v>
      </c>
      <c r="AX11" s="2" t="str">
        <f>INDEX(TblCardDesign[#Data],MATCH($AI11,TblCardDesign[ID],0),17)</f>
        <v>Target ship: Restore 200 shield</v>
      </c>
    </row>
    <row r="12" spans="3:50" ht="30.75">
      <c r="R12">
        <v>13</v>
      </c>
      <c r="S12" t="str">
        <f>INDEX(TblCardDesign[#Data],MATCH($R12,TblCardDesign[ID],0),3)</f>
        <v>Engineer</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Engineer</v>
      </c>
      <c r="AD12">
        <f>INDEX(TblCardDesign[#Data],MATCH($R12,TblCardDesign[ID],0),14)</f>
        <v>1</v>
      </c>
      <c r="AE12" t="str">
        <f>INDEX(TblCardDesign[#Data],MATCH($R12,TblCardDesign[ID],0),15)</f>
        <v>Human</v>
      </c>
      <c r="AF12" s="2" t="str">
        <f>INDEX(TblCardDesign[#Data],MATCH($R12,TblCardDesign[ID],0),17)</f>
        <v>Engage: Engineering + 1</v>
      </c>
      <c r="AI12">
        <v>110</v>
      </c>
      <c r="AJ12" t="str">
        <f>INDEX(TblCardDesign[#Data],MATCH($AI12,TblCardDesign[ID],0),3)</f>
        <v>Tractor Beam</v>
      </c>
      <c r="AK12">
        <f>INDEX(TblCardDesign[#Data],MATCH($AI12,TblCardDesign[ID],0),4)</f>
        <v>0</v>
      </c>
      <c r="AL12">
        <f>INDEX(TblCardDesign[#Data],MATCH($AI12,TblCardDesign[ID],0),5)</f>
        <v>0</v>
      </c>
      <c r="AM12">
        <f>INDEX(TblCardDesign[#Data],MATCH($AI12,TblCardDesign[ID],0),6)</f>
        <v>1</v>
      </c>
      <c r="AN12">
        <f>INDEX(TblCardDesign[#Data],MATCH($AI12,TblCardDesign[ID],0),7)</f>
        <v>0</v>
      </c>
      <c r="AO12">
        <f>INDEX(TblCardDesign[#Data],MATCH($AI12,TblCardDesign[ID],0),8)</f>
        <v>0</v>
      </c>
      <c r="AP12">
        <f>INDEX(TblCardDesign[#Data],MATCH($AI12,TblCardDesign[ID],0),9)</f>
        <v>0</v>
      </c>
      <c r="AQ12">
        <f>INDEX(TblCardDesign[#Data],MATCH($AI12,TblCardDesign[ID],0),10)</f>
        <v>1</v>
      </c>
      <c r="AR12">
        <f>INDEX(TblCardDesign[#Data],MATCH($AI12,TblCardDesign[ID],0),11)</f>
        <v>0</v>
      </c>
      <c r="AS12" t="str">
        <f>INDEX(TblCardDesign[#Data],MATCH($AI12,TblCardDesign[ID],0),12)</f>
        <v>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Steal target players ship upgrade from target enemy ship and attach to one of your ships</v>
      </c>
    </row>
    <row r="13" spans="3:50" ht="30.75">
      <c r="R13">
        <v>13</v>
      </c>
      <c r="S13" t="str">
        <f>INDEX(TblCardDesign[#Data],MATCH($R13,TblCardDesign[ID],0),3)</f>
        <v>Engineer</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Engineer</v>
      </c>
      <c r="AD13">
        <f>INDEX(TblCardDesign[#Data],MATCH($R13,TblCardDesign[ID],0),14)</f>
        <v>1</v>
      </c>
      <c r="AE13" t="str">
        <f>INDEX(TblCardDesign[#Data],MATCH($R13,TblCardDesign[ID],0),15)</f>
        <v>Human</v>
      </c>
      <c r="AF13" s="2" t="str">
        <f>INDEX(TblCardDesign[#Data],MATCH($R13,TblCardDesign[ID],0),17)</f>
        <v>Engage: Engineering + 1</v>
      </c>
      <c r="AI13">
        <v>110</v>
      </c>
      <c r="AJ13" t="str">
        <f>INDEX(TblCardDesign[#Data],MATCH($AI13,TblCardDesign[ID],0),3)</f>
        <v>Tractor Beam</v>
      </c>
      <c r="AK13">
        <f>INDEX(TblCardDesign[#Data],MATCH($AI13,TblCardDesign[ID],0),4)</f>
        <v>0</v>
      </c>
      <c r="AL13">
        <f>INDEX(TblCardDesign[#Data],MATCH($AI13,TblCardDesign[ID],0),5)</f>
        <v>0</v>
      </c>
      <c r="AM13">
        <f>INDEX(TblCardDesign[#Data],MATCH($AI13,TblCardDesign[ID],0),6)</f>
        <v>1</v>
      </c>
      <c r="AN13">
        <f>INDEX(TblCardDesign[#Data],MATCH($AI13,TblCardDesign[ID],0),7)</f>
        <v>0</v>
      </c>
      <c r="AO13">
        <f>INDEX(TblCardDesign[#Data],MATCH($AI13,TblCardDesign[ID],0),8)</f>
        <v>0</v>
      </c>
      <c r="AP13">
        <f>INDEX(TblCardDesign[#Data],MATCH($AI13,TblCardDesign[ID],0),9)</f>
        <v>0</v>
      </c>
      <c r="AQ13">
        <f>INDEX(TblCardDesign[#Data],MATCH($AI13,TblCardDesign[ID],0),10)</f>
        <v>1</v>
      </c>
      <c r="AR13">
        <f>INDEX(TblCardDesign[#Data],MATCH($AI13,TblCardDesign[ID],0),11)</f>
        <v>0</v>
      </c>
      <c r="AS13" t="str">
        <f>INDEX(TblCardDesign[#Data],MATCH($AI13,TblCardDesign[ID],0),12)</f>
        <v>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Steal target players ship upgrade from target enemy ship and attach to one of your ships</v>
      </c>
    </row>
    <row r="14" spans="3:50">
      <c r="R14">
        <v>13</v>
      </c>
      <c r="S14" t="str">
        <f>INDEX(TblCardDesign[#Data],MATCH($R14,TblCardDesign[ID],0),3)</f>
        <v>Engineer</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Engineer</v>
      </c>
      <c r="AD14">
        <f>INDEX(TblCardDesign[#Data],MATCH($R14,TblCardDesign[ID],0),14)</f>
        <v>1</v>
      </c>
      <c r="AE14" t="str">
        <f>INDEX(TblCardDesign[#Data],MATCH($R14,TblCardDesign[ID],0),15)</f>
        <v>Human</v>
      </c>
      <c r="AF14" s="2" t="str">
        <f>INDEX(TblCardDesign[#Data],MATCH($R14,TblCardDesign[ID],0),17)</f>
        <v>Engage: Engineering + 1</v>
      </c>
      <c r="AI14">
        <v>146</v>
      </c>
      <c r="AJ14" t="str">
        <f>INDEX(TblCardDesign[#Data],MATCH($AI14,TblCardDesign[ID],0),3)</f>
        <v>Disruption Waves Tier 5</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3</v>
      </c>
      <c r="AR14">
        <f>INDEX(TblCardDesign[#Data],MATCH($AI14,TblCardDesign[ID],0),11)</f>
        <v>0</v>
      </c>
      <c r="AS14" t="str">
        <f>INDEX(TblCardDesign[#Data],MATCH($AI14,TblCardDesign[ID],0),12)</f>
        <v>On Going 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Enemy Cards that target your Capital ships cost 1 extra Neutral</v>
      </c>
    </row>
    <row r="15" spans="3:50" ht="30.75">
      <c r="R15">
        <v>14</v>
      </c>
      <c r="S15" t="str">
        <f>INDEX(TblCardDesign[#Data],MATCH($R15,TblCardDesign[ID],0),3)</f>
        <v>Assistant Chief Engineer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Engineer</v>
      </c>
      <c r="AD15">
        <f>INDEX(TblCardDesign[#Data],MATCH($R15,TblCardDesign[ID],0),14)</f>
        <v>2</v>
      </c>
      <c r="AE15" t="str">
        <f>INDEX(TblCardDesign[#Data],MATCH($R15,TblCardDesign[ID],0),15)</f>
        <v>Human</v>
      </c>
      <c r="AF15" s="2" t="str">
        <f>INDEX(TblCardDesign[#Data],MATCH($R15,TblCardDesign[ID],0),17)</f>
        <v>Sacrifice 1 Engineer Tier 1
Engage: Engineering + 2</v>
      </c>
      <c r="AI15">
        <v>146</v>
      </c>
      <c r="AJ15" t="str">
        <f>INDEX(TblCardDesign[#Data],MATCH($AI15,TblCardDesign[ID],0),3)</f>
        <v>Disruption Waves Tier 5</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3</v>
      </c>
      <c r="AR15">
        <f>INDEX(TblCardDesign[#Data],MATCH($AI15,TblCardDesign[ID],0),11)</f>
        <v>0</v>
      </c>
      <c r="AS15" t="str">
        <f>INDEX(TblCardDesign[#Data],MATCH($AI15,TblCardDesign[ID],0),12)</f>
        <v>On Going 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Enemy Cards that target your Capital ships cost 1 extra Neutral</v>
      </c>
    </row>
    <row r="16" spans="3:50" ht="30.75">
      <c r="R16">
        <v>14</v>
      </c>
      <c r="S16" t="str">
        <f>INDEX(TblCardDesign[#Data],MATCH($R16,TblCardDesign[ID],0),3)</f>
        <v>Assistant Chief Engineer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Engineer</v>
      </c>
      <c r="AD16">
        <f>INDEX(TblCardDesign[#Data],MATCH($R16,TblCardDesign[ID],0),14)</f>
        <v>2</v>
      </c>
      <c r="AE16" t="str">
        <f>INDEX(TblCardDesign[#Data],MATCH($R16,TblCardDesign[ID],0),15)</f>
        <v>Human</v>
      </c>
      <c r="AF16" s="2" t="str">
        <f>INDEX(TblCardDesign[#Data],MATCH($R16,TblCardDesign[ID],0),17)</f>
        <v>Sacrifice 1 Engineer Tier 1
Engage: Engineering + 2</v>
      </c>
      <c r="AI16">
        <v>147</v>
      </c>
      <c r="AJ16" t="str">
        <f>INDEX(TblCardDesign[#Data],MATCH($AI16,TblCardDesign[ID],0),3)</f>
        <v>Leftover Mines</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0</v>
      </c>
      <c r="AQ16">
        <f>INDEX(TblCardDesign[#Data],MATCH($AI16,TblCardDesign[ID],0),10)</f>
        <v>5</v>
      </c>
      <c r="AR16">
        <f>INDEX(TblCardDesign[#Data],MATCH($AI16,TblCardDesign[ID],0),11)</f>
        <v>0</v>
      </c>
      <c r="AS16" t="str">
        <f>INDEX(TblCardDesign[#Data],MATCH($AI16,TblCardDesign[ID],0),12)</f>
        <v>Ship Upgrade</v>
      </c>
      <c r="AT16">
        <f>INDEX(TblCardDesign[#Data],MATCH($AI16,TblCardDesign[ID],0),13)</f>
        <v>0</v>
      </c>
      <c r="AU16">
        <f>INDEX(TblCardDesign[#Data],MATCH($AI16,TblCardDesign[ID],0),14)</f>
        <v>0</v>
      </c>
      <c r="AV16">
        <f>INDEX(TblCardDesign[#Data],MATCH($AI16,TblCardDesign[ID],0),15)</f>
        <v>0</v>
      </c>
      <c r="AW16" t="str">
        <f>INDEX(TblCardDesign[#Data],MATCH($AI16,TblCardDesign[ID],0),16)</f>
        <v>Rare</v>
      </c>
      <c r="AX16" s="2" t="str">
        <f>INDEX(TblCardDesign[#Data],MATCH($AI16,TblCardDesign[ID],0),17)</f>
        <v>Attach to ship: Ships attacking this ship with gun slot/s take 300 damage</v>
      </c>
    </row>
    <row r="17" spans="18:50" ht="59.25" customHeight="1">
      <c r="R17">
        <v>14</v>
      </c>
      <c r="S17" t="str">
        <f>INDEX(TblCardDesign[#Data],MATCH($R17,TblCardDesign[ID],0),3)</f>
        <v>Assistant Chief Engineer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Engineer</v>
      </c>
      <c r="AD17">
        <f>INDEX(TblCardDesign[#Data],MATCH($R17,TblCardDesign[ID],0),14)</f>
        <v>2</v>
      </c>
      <c r="AE17" t="str">
        <f>INDEX(TblCardDesign[#Data],MATCH($R17,TblCardDesign[ID],0),15)</f>
        <v>Human</v>
      </c>
      <c r="AF17" s="2" t="str">
        <f>INDEX(TblCardDesign[#Data],MATCH($R17,TblCardDesign[ID],0),17)</f>
        <v>Sacrifice 1 Engineer Tier 1
Engage: Engineering + 2</v>
      </c>
      <c r="AI17">
        <v>147</v>
      </c>
      <c r="AJ17" t="str">
        <f>INDEX(TblCardDesign[#Data],MATCH($AI17,TblCardDesign[ID],0),3)</f>
        <v>Leftover Mines</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0</v>
      </c>
      <c r="AP17">
        <f>INDEX(TblCardDesign[#Data],MATCH($AI17,TblCardDesign[ID],0),9)</f>
        <v>0</v>
      </c>
      <c r="AQ17">
        <f>INDEX(TblCardDesign[#Data],MATCH($AI17,TblCardDesign[ID],0),10)</f>
        <v>5</v>
      </c>
      <c r="AR17">
        <f>INDEX(TblCardDesign[#Data],MATCH($AI17,TblCardDesign[ID],0),11)</f>
        <v>0</v>
      </c>
      <c r="AS17" t="str">
        <f>INDEX(TblCardDesign[#Data],MATCH($AI17,TblCardDesign[ID],0),12)</f>
        <v>Ship Upgrade</v>
      </c>
      <c r="AT17">
        <f>INDEX(TblCardDesign[#Data],MATCH($AI17,TblCardDesign[ID],0),13)</f>
        <v>0</v>
      </c>
      <c r="AU17">
        <f>INDEX(TblCardDesign[#Data],MATCH($AI17,TblCardDesign[ID],0),14)</f>
        <v>0</v>
      </c>
      <c r="AV17">
        <f>INDEX(TblCardDesign[#Data],MATCH($AI17,TblCardDesign[ID],0),15)</f>
        <v>0</v>
      </c>
      <c r="AW17" t="str">
        <f>INDEX(TblCardDesign[#Data],MATCH($AI17,TblCardDesign[ID],0),16)</f>
        <v>Rare</v>
      </c>
      <c r="AX17" s="2" t="str">
        <f>INDEX(TblCardDesign[#Data],MATCH($AI17,TblCardDesign[ID],0),17)</f>
        <v>Attach to ship: Ships attacking this ship with gun slot/s take 300 damage</v>
      </c>
    </row>
    <row r="18" spans="18:50" ht="42.75" customHeight="1">
      <c r="R18">
        <v>14</v>
      </c>
      <c r="S18" t="str">
        <f>INDEX(TblCardDesign[#Data],MATCH($R18,TblCardDesign[ID],0),3)</f>
        <v>Assistant Chief Engineer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Engineer</v>
      </c>
      <c r="AD18">
        <f>INDEX(TblCardDesign[#Data],MATCH($R18,TblCardDesign[ID],0),14)</f>
        <v>2</v>
      </c>
      <c r="AE18" t="str">
        <f>INDEX(TblCardDesign[#Data],MATCH($R18,TblCardDesign[ID],0),15)</f>
        <v>Human</v>
      </c>
      <c r="AF18" s="2" t="str">
        <f>INDEX(TblCardDesign[#Data],MATCH($R18,TblCardDesign[ID],0),17)</f>
        <v>Sacrifice 1 Engineer Tier 1
Engage: Engineering + 2</v>
      </c>
      <c r="AI18">
        <v>149</v>
      </c>
      <c r="AJ18" t="str">
        <f>INDEX(TblCardDesign[#Data],MATCH($AI18,TblCardDesign[ID],0),3)</f>
        <v>Disintegrate</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0</v>
      </c>
      <c r="AQ18">
        <f>INDEX(TblCardDesign[#Data],MATCH($AI18,TblCardDesign[ID],0),10)</f>
        <v>4</v>
      </c>
      <c r="AR18">
        <f>INDEX(TblCardDesign[#Data],MATCH($AI18,TblCardDesign[ID],0),11)</f>
        <v>0</v>
      </c>
      <c r="AS18" t="str">
        <f>INDEX(TblCardDesign[#Data],MATCH($AI18,TblCardDesign[ID],0),12)</f>
        <v>Event</v>
      </c>
      <c r="AT18">
        <f>INDEX(TblCardDesign[#Data],MATCH($AI18,TblCardDesign[ID],0),13)</f>
        <v>0</v>
      </c>
      <c r="AU18">
        <f>INDEX(TblCardDesign[#Data],MATCH($AI18,TblCardDesign[ID],0),14)</f>
        <v>0</v>
      </c>
      <c r="AV18">
        <f>INDEX(TblCardDesign[#Data],MATCH($AI18,TblCardDesign[ID],0),15)</f>
        <v>0</v>
      </c>
      <c r="AW18" t="str">
        <f>INDEX(TblCardDesign[#Data],MATCH($AI18,TblCardDesign[ID],0),16)</f>
        <v>Rare</v>
      </c>
      <c r="AX18" s="2" t="str">
        <f>INDEX(TblCardDesign[#Data],MATCH($AI18,TblCardDesign[ID],0),17)</f>
        <v>Destroy target Lieutenant or Captain</v>
      </c>
    </row>
    <row r="19" spans="18:50" ht="42.75" customHeight="1">
      <c r="R19">
        <v>15</v>
      </c>
      <c r="S19" t="str">
        <f>INDEX(TblCardDesign[#Data],MATCH($R19,TblCardDesign[ID],0),3)</f>
        <v>Chief Engineer</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Engineer</v>
      </c>
      <c r="AD19">
        <f>INDEX(TblCardDesign[#Data],MATCH($R19,TblCardDesign[ID],0),14)</f>
        <v>3</v>
      </c>
      <c r="AE19" t="str">
        <f>INDEX(TblCardDesign[#Data],MATCH($R19,TblCardDesign[ID],0),15)</f>
        <v>Human</v>
      </c>
      <c r="AF19" s="2" t="str">
        <f>INDEX(TblCardDesign[#Data],MATCH($R19,TblCardDesign[ID],0),17)</f>
        <v>Sacrifice 1 Engineer Tier 2
Engage: Engineering + 3</v>
      </c>
      <c r="AI19">
        <v>149</v>
      </c>
      <c r="AJ19" t="str">
        <f>INDEX(TblCardDesign[#Data],MATCH($AI19,TblCardDesign[ID],0),3)</f>
        <v>Disintegrate</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4</v>
      </c>
      <c r="AR19">
        <f>INDEX(TblCardDesign[#Data],MATCH($AI19,TblCardDesign[ID],0),11)</f>
        <v>0</v>
      </c>
      <c r="AS19" t="str">
        <f>INDEX(TblCardDesign[#Data],MATCH($AI19,TblCardDesign[ID],0),12)</f>
        <v>Event</v>
      </c>
      <c r="AT19">
        <f>INDEX(TblCardDesign[#Data],MATCH($AI19,TblCardDesign[ID],0),13)</f>
        <v>0</v>
      </c>
      <c r="AU19">
        <f>INDEX(TblCardDesign[#Data],MATCH($AI19,TblCardDesign[ID],0),14)</f>
        <v>0</v>
      </c>
      <c r="AV19">
        <f>INDEX(TblCardDesign[#Data],MATCH($AI19,TblCardDesign[ID],0),15)</f>
        <v>0</v>
      </c>
      <c r="AW19" t="str">
        <f>INDEX(TblCardDesign[#Data],MATCH($AI19,TblCardDesign[ID],0),16)</f>
        <v>Rare</v>
      </c>
      <c r="AX19" s="2" t="str">
        <f>INDEX(TblCardDesign[#Data],MATCH($AI19,TblCardDesign[ID],0),17)</f>
        <v>Destroy target Lieutenant or Captain</v>
      </c>
    </row>
    <row r="20" spans="18:50" ht="45.75">
      <c r="R20">
        <v>15</v>
      </c>
      <c r="S20" t="str">
        <f>INDEX(TblCardDesign[#Data],MATCH($R20,TblCardDesign[ID],0),3)</f>
        <v>Chief Engineer</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Engineer</v>
      </c>
      <c r="AD20">
        <f>INDEX(TblCardDesign[#Data],MATCH($R20,TblCardDesign[ID],0),14)</f>
        <v>3</v>
      </c>
      <c r="AE20" t="str">
        <f>INDEX(TblCardDesign[#Data],MATCH($R20,TblCardDesign[ID],0),15)</f>
        <v>Human</v>
      </c>
      <c r="AF20" s="2" t="str">
        <f>INDEX(TblCardDesign[#Data],MATCH($R20,TblCardDesign[ID],0),17)</f>
        <v>Sacrifice 1 Engineer Tier 2
Engage: Engineering + 3</v>
      </c>
      <c r="AI20">
        <v>168</v>
      </c>
      <c r="AJ20" t="str">
        <f>INDEX(TblCardDesign[#Data],MATCH($AI20,TblCardDesign[ID],0),3)</f>
        <v>Atomic Plasma Gun</v>
      </c>
      <c r="AK20">
        <f>INDEX(TblCardDesign[#Data],MATCH($AI20,TblCardDesign[ID],0),4)</f>
        <v>0</v>
      </c>
      <c r="AL20">
        <f>INDEX(TblCardDesign[#Data],MATCH($AI20,TblCardDesign[ID],0),5)</f>
        <v>0</v>
      </c>
      <c r="AM20">
        <f>INDEX(TblCardDesign[#Data],MATCH($AI20,TblCardDesign[ID],0),6)</f>
        <v>2</v>
      </c>
      <c r="AN20">
        <f>INDEX(TblCardDesign[#Data],MATCH($AI20,TblCardDesign[ID],0),7)</f>
        <v>0</v>
      </c>
      <c r="AO20">
        <f>INDEX(TblCardDesign[#Data],MATCH($AI20,TblCardDesign[ID],0),8)</f>
        <v>0</v>
      </c>
      <c r="AP20">
        <f>INDEX(TblCardDesign[#Data],MATCH($AI20,TblCardDesign[ID],0),9)</f>
        <v>0</v>
      </c>
      <c r="AQ20">
        <f>INDEX(TblCardDesign[#Data],MATCH($AI20,TblCardDesign[ID],0),10)</f>
        <v>3</v>
      </c>
      <c r="AR20">
        <f>INDEX(TblCardDesign[#Data],MATCH($AI20,TblCardDesign[ID],0),11)</f>
        <v>0</v>
      </c>
      <c r="AS20" t="str">
        <f>INDEX(TblCardDesign[#Data],MATCH($AI20,TblCardDesign[ID],0),12)</f>
        <v>Ship Upgrade</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Attach to ship: Engage a Rank 3 Engineer, if you do deal 500 damage to target enemy ship</v>
      </c>
    </row>
    <row r="21" spans="18:50" ht="91.5">
      <c r="R21">
        <v>16</v>
      </c>
      <c r="S21" t="str">
        <f>INDEX(TblCardDesign[#Data],MATCH($R21,TblCardDesign[ID],0),3)</f>
        <v>Engineer's Assistant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Engineer</v>
      </c>
      <c r="AD21">
        <f>INDEX(TblCardDesign[#Data],MATCH($R21,TblCardDesign[ID],0),14)</f>
        <v>1</v>
      </c>
      <c r="AE21" t="str">
        <f>INDEX(TblCardDesign[#Data],MATCH($R21,TblCardDesign[ID],0),15)</f>
        <v>Human</v>
      </c>
      <c r="AF21" s="2" t="str">
        <f>INDEX(TblCardDesign[#Data],MATCH($R21,TblCardDesign[ID],0),17)</f>
        <v>Engage: If you have already Engaged an Engineer crew member not called Engineer's Assistant then Engineering + 2 otherwise Engineering + 1</v>
      </c>
      <c r="AI21">
        <v>168</v>
      </c>
      <c r="AJ21" t="str">
        <f>INDEX(TblCardDesign[#Data],MATCH($AI21,TblCardDesign[ID],0),3)</f>
        <v>Atomic Plasma Gun</v>
      </c>
      <c r="AK21">
        <f>INDEX(TblCardDesign[#Data],MATCH($AI21,TblCardDesign[ID],0),4)</f>
        <v>0</v>
      </c>
      <c r="AL21">
        <f>INDEX(TblCardDesign[#Data],MATCH($AI21,TblCardDesign[ID],0),5)</f>
        <v>0</v>
      </c>
      <c r="AM21">
        <f>INDEX(TblCardDesign[#Data],MATCH($AI21,TblCardDesign[ID],0),6)</f>
        <v>2</v>
      </c>
      <c r="AN21">
        <f>INDEX(TblCardDesign[#Data],MATCH($AI21,TblCardDesign[ID],0),7)</f>
        <v>0</v>
      </c>
      <c r="AO21">
        <f>INDEX(TblCardDesign[#Data],MATCH($AI21,TblCardDesign[ID],0),8)</f>
        <v>0</v>
      </c>
      <c r="AP21">
        <f>INDEX(TblCardDesign[#Data],MATCH($AI21,TblCardDesign[ID],0),9)</f>
        <v>0</v>
      </c>
      <c r="AQ21">
        <f>INDEX(TblCardDesign[#Data],MATCH($AI21,TblCardDesign[ID],0),10)</f>
        <v>3</v>
      </c>
      <c r="AR21">
        <f>INDEX(TblCardDesign[#Data],MATCH($AI21,TblCardDesign[ID],0),11)</f>
        <v>0</v>
      </c>
      <c r="AS21" t="str">
        <f>INDEX(TblCardDesign[#Data],MATCH($AI21,TblCardDesign[ID],0),12)</f>
        <v>Ship Upgrade</v>
      </c>
      <c r="AT21">
        <f>INDEX(TblCardDesign[#Data],MATCH($AI21,TblCardDesign[ID],0),13)</f>
        <v>0</v>
      </c>
      <c r="AU21">
        <f>INDEX(TblCardDesign[#Data],MATCH($AI21,TblCardDesign[ID],0),14)</f>
        <v>0</v>
      </c>
      <c r="AV21">
        <f>INDEX(TblCardDesign[#Data],MATCH($AI21,TblCardDesign[ID],0),15)</f>
        <v>0</v>
      </c>
      <c r="AW21" t="str">
        <f>INDEX(TblCardDesign[#Data],MATCH($AI21,TblCardDesign[ID],0),16)</f>
        <v>Rare</v>
      </c>
      <c r="AX21" s="2" t="str">
        <f>INDEX(TblCardDesign[#Data],MATCH($AI21,TblCardDesign[ID],0),17)</f>
        <v>Attach to ship: Engage a Rank 3 Engineer, if you do deal 500 damage to target enemy ship</v>
      </c>
    </row>
    <row r="22" spans="18:50" ht="91.5">
      <c r="R22">
        <v>16</v>
      </c>
      <c r="S22" t="str">
        <f>INDEX(TblCardDesign[#Data],MATCH($R22,TblCardDesign[ID],0),3)</f>
        <v>Engineer's Assistant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Engineer</v>
      </c>
      <c r="AD22">
        <f>INDEX(TblCardDesign[#Data],MATCH($R22,TblCardDesign[ID],0),14)</f>
        <v>1</v>
      </c>
      <c r="AE22" t="str">
        <f>INDEX(TblCardDesign[#Data],MATCH($R22,TblCardDesign[ID],0),15)</f>
        <v>Human</v>
      </c>
      <c r="AF22" s="2" t="str">
        <f>INDEX(TblCardDesign[#Data],MATCH($R22,TblCardDesign[ID],0),17)</f>
        <v>Engage: If you have already Engaged an Engineer crew member not called Engineer's Assistant then Engineering + 2 otherwise Engineering + 1</v>
      </c>
      <c r="AI22">
        <v>154</v>
      </c>
      <c r="AJ22" t="str">
        <f>INDEX(TblCardDesign[#Data],MATCH($AI22,TblCardDesign[ID],0),3)</f>
        <v>In search of Promotion</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3</v>
      </c>
      <c r="AR22">
        <f>INDEX(TblCardDesign[#Data],MATCH($AI22,TblCardDesign[ID],0),11)</f>
        <v>0</v>
      </c>
      <c r="AS22" t="str">
        <f>INDEX(TblCardDesign[#Data],MATCH($AI22,TblCardDesign[ID],0),12)</f>
        <v>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Search your crew deck for a tier 2 or tier 3 crew card, reveal it and put it into your hand, then shuffle.</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154</v>
      </c>
      <c r="AJ23" t="str">
        <f>INDEX(TblCardDesign[#Data],MATCH($AI23,TblCardDesign[ID],0),3)</f>
        <v>In search of Promotion</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3</v>
      </c>
      <c r="AR23">
        <f>INDEX(TblCardDesign[#Data],MATCH($AI23,TblCardDesign[ID],0),11)</f>
        <v>0</v>
      </c>
      <c r="AS23" t="str">
        <f>INDEX(TblCardDesign[#Data],MATCH($AI23,TblCardDesign[ID],0),12)</f>
        <v>Event</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Search your crew deck for a tier 2 or tier 3 crew card, reveal it and put it into your hand, then shuffle.</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174</v>
      </c>
      <c r="AJ24" t="str">
        <f>INDEX(TblCardDesign[#Data],MATCH($AI24,TblCardDesign[ID],0),3)</f>
        <v>Engineers Schematics</v>
      </c>
      <c r="AK24">
        <f>INDEX(TblCardDesign[#Data],MATCH($AI24,TblCardDesign[ID],0),4)</f>
        <v>0</v>
      </c>
      <c r="AL24">
        <f>INDEX(TblCardDesign[#Data],MATCH($AI24,TblCardDesign[ID],0),5)</f>
        <v>0</v>
      </c>
      <c r="AM24">
        <f>INDEX(TblCardDesign[#Data],MATCH($AI24,TblCardDesign[ID],0),6)</f>
        <v>2</v>
      </c>
      <c r="AN24">
        <f>INDEX(TblCardDesign[#Data],MATCH($AI24,TblCardDesign[ID],0),7)</f>
        <v>0</v>
      </c>
      <c r="AO24">
        <f>INDEX(TblCardDesign[#Data],MATCH($AI24,TblCardDesign[ID],0),8)</f>
        <v>0</v>
      </c>
      <c r="AP24">
        <f>INDEX(TblCardDesign[#Data],MATCH($AI24,TblCardDesign[ID],0),9)</f>
        <v>0</v>
      </c>
      <c r="AQ24">
        <f>INDEX(TblCardDesign[#Data],MATCH($AI24,TblCardDesign[ID],0),10)</f>
        <v>1</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Common</v>
      </c>
      <c r="AX24" s="2" t="str">
        <f>INDEX(TblCardDesign[#Data],MATCH($AI24,TblCardDesign[ID],0),17)</f>
        <v>Search your strategy deck for a Ship Upgrade and place into your hand. Shuffle your strategy deck</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174</v>
      </c>
      <c r="AJ25" t="str">
        <f>INDEX(TblCardDesign[#Data],MATCH($AI25,TblCardDesign[ID],0),3)</f>
        <v>Engineers Schematics</v>
      </c>
      <c r="AK25">
        <f>INDEX(TblCardDesign[#Data],MATCH($AI25,TblCardDesign[ID],0),4)</f>
        <v>0</v>
      </c>
      <c r="AL25">
        <f>INDEX(TblCardDesign[#Data],MATCH($AI25,TblCardDesign[ID],0),5)</f>
        <v>0</v>
      </c>
      <c r="AM25">
        <f>INDEX(TblCardDesign[#Data],MATCH($AI25,TblCardDesign[ID],0),6)</f>
        <v>2</v>
      </c>
      <c r="AN25">
        <f>INDEX(TblCardDesign[#Data],MATCH($AI25,TblCardDesign[ID],0),7)</f>
        <v>0</v>
      </c>
      <c r="AO25">
        <f>INDEX(TblCardDesign[#Data],MATCH($AI25,TblCardDesign[ID],0),8)</f>
        <v>0</v>
      </c>
      <c r="AP25">
        <f>INDEX(TblCardDesign[#Data],MATCH($AI25,TblCardDesign[ID],0),9)</f>
        <v>0</v>
      </c>
      <c r="AQ25">
        <f>INDEX(TblCardDesign[#Data],MATCH($AI25,TblCardDesign[ID],0),10)</f>
        <v>1</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Search your strategy deck for a Ship Upgrade and place into your hand. Shuffle your strategy deck</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186</v>
      </c>
      <c r="AJ26" t="str">
        <f>INDEX(TblCardDesign[#Data],MATCH($AI26,TblCardDesign[ID],0),3)</f>
        <v>Increased Scanners Array</v>
      </c>
      <c r="AK26">
        <f>INDEX(TblCardDesign[#Data],MATCH($AI26,TblCardDesign[ID],0),4)</f>
        <v>0</v>
      </c>
      <c r="AL26">
        <f>INDEX(TblCardDesign[#Data],MATCH($AI26,TblCardDesign[ID],0),5)</f>
        <v>0</v>
      </c>
      <c r="AM26">
        <f>INDEX(TblCardDesign[#Data],MATCH($AI26,TblCardDesign[ID],0),6)</f>
        <v>1</v>
      </c>
      <c r="AN26">
        <f>INDEX(TblCardDesign[#Data],MATCH($AI26,TblCardDesign[ID],0),7)</f>
        <v>0</v>
      </c>
      <c r="AO26">
        <f>INDEX(TblCardDesign[#Data],MATCH($AI26,TblCardDesign[ID],0),8)</f>
        <v>0</v>
      </c>
      <c r="AP26">
        <f>INDEX(TblCardDesign[#Data],MATCH($AI26,TblCardDesign[ID],0),9)</f>
        <v>0</v>
      </c>
      <c r="AQ26">
        <f>INDEX(TblCardDesign[#Data],MATCH($AI26,TblCardDesign[ID],0),10)</f>
        <v>2</v>
      </c>
      <c r="AR26">
        <f>INDEX(TblCardDesign[#Data],MATCH($AI26,TblCardDesign[ID],0),11)</f>
        <v>0</v>
      </c>
      <c r="AS26" t="str">
        <f>INDEX(TblCardDesign[#Data],MATCH($AI26,TblCardDesign[ID],0),12)</f>
        <v>Ship Upgrade</v>
      </c>
      <c r="AT26">
        <f>INDEX(TblCardDesign[#Data],MATCH($AI26,TblCardDesign[ID],0),13)</f>
        <v>0</v>
      </c>
      <c r="AU26">
        <f>INDEX(TblCardDesign[#Data],MATCH($AI26,TblCardDesign[ID],0),14)</f>
        <v>0</v>
      </c>
      <c r="AV26">
        <f>INDEX(TblCardDesign[#Data],MATCH($AI26,TblCardDesign[ID],0),15)</f>
        <v>0</v>
      </c>
      <c r="AW26" t="str">
        <f>INDEX(TblCardDesign[#Data],MATCH($AI26,TblCardDesign[ID],0),16)</f>
        <v>Uncommon</v>
      </c>
      <c r="AX26" s="2" t="str">
        <f>INDEX(TblCardDesign[#Data],MATCH($AI26,TblCardDesign[ID],0),17)</f>
        <v>Attach to ship: Engage 1 Engineering and Engage: Draw a card</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186</v>
      </c>
      <c r="AJ27" t="str">
        <f>INDEX(TblCardDesign[#Data],MATCH($AI27,TblCardDesign[ID],0),3)</f>
        <v>Increased Scanners Array</v>
      </c>
      <c r="AK27">
        <f>INDEX(TblCardDesign[#Data],MATCH($AI27,TblCardDesign[ID],0),4)</f>
        <v>0</v>
      </c>
      <c r="AL27">
        <f>INDEX(TblCardDesign[#Data],MATCH($AI27,TblCardDesign[ID],0),5)</f>
        <v>0</v>
      </c>
      <c r="AM27">
        <f>INDEX(TblCardDesign[#Data],MATCH($AI27,TblCardDesign[ID],0),6)</f>
        <v>1</v>
      </c>
      <c r="AN27">
        <f>INDEX(TblCardDesign[#Data],MATCH($AI27,TblCardDesign[ID],0),7)</f>
        <v>0</v>
      </c>
      <c r="AO27">
        <f>INDEX(TblCardDesign[#Data],MATCH($AI27,TblCardDesign[ID],0),8)</f>
        <v>0</v>
      </c>
      <c r="AP27">
        <f>INDEX(TblCardDesign[#Data],MATCH($AI27,TblCardDesign[ID],0),9)</f>
        <v>0</v>
      </c>
      <c r="AQ27">
        <f>INDEX(TblCardDesign[#Data],MATCH($AI27,TblCardDesign[ID],0),10)</f>
        <v>2</v>
      </c>
      <c r="AR27">
        <f>INDEX(TblCardDesign[#Data],MATCH($AI27,TblCardDesign[ID],0),11)</f>
        <v>0</v>
      </c>
      <c r="AS27" t="str">
        <f>INDEX(TblCardDesign[#Data],MATCH($AI27,TblCardDesign[ID],0),12)</f>
        <v>Ship Upgrade</v>
      </c>
      <c r="AT27">
        <f>INDEX(TblCardDesign[#Data],MATCH($AI27,TblCardDesign[ID],0),13)</f>
        <v>0</v>
      </c>
      <c r="AU27">
        <f>INDEX(TblCardDesign[#Data],MATCH($AI27,TblCardDesign[ID],0),14)</f>
        <v>0</v>
      </c>
      <c r="AV27">
        <f>INDEX(TblCardDesign[#Data],MATCH($AI27,TblCardDesign[ID],0),15)</f>
        <v>0</v>
      </c>
      <c r="AW27" t="str">
        <f>INDEX(TblCardDesign[#Data],MATCH($AI27,TblCardDesign[ID],0),16)</f>
        <v>Uncommon</v>
      </c>
      <c r="AX27" s="2" t="str">
        <f>INDEX(TblCardDesign[#Data],MATCH($AI27,TblCardDesign[ID],0),17)</f>
        <v>Attach to ship: Engage 1 Engineering and Engage: Draw a card</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191</v>
      </c>
      <c r="AJ28" t="str">
        <f>INDEX(TblCardDesign[#Data],MATCH($AI28,TblCardDesign[ID],0),3)</f>
        <v>Cloaking Device</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0</v>
      </c>
      <c r="AP28">
        <f>INDEX(TblCardDesign[#Data],MATCH($AI28,TblCardDesign[ID],0),9)</f>
        <v>0</v>
      </c>
      <c r="AQ28">
        <f>INDEX(TblCardDesign[#Data],MATCH($AI28,TblCardDesign[ID],0),10)</f>
        <v>4</v>
      </c>
      <c r="AR28">
        <f>INDEX(TblCardDesign[#Data],MATCH($AI28,TblCardDesign[ID],0),11)</f>
        <v>0</v>
      </c>
      <c r="AS28" t="str">
        <f>INDEX(TblCardDesign[#Data],MATCH($AI28,TblCardDesign[ID],0),12)</f>
        <v>Event</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Targetted Ship has cloak</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191</v>
      </c>
      <c r="AJ29" t="str">
        <f>INDEX(TblCardDesign[#Data],MATCH($AI29,TblCardDesign[ID],0),3)</f>
        <v>Cloaking Device</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0</v>
      </c>
      <c r="AP29">
        <f>INDEX(TblCardDesign[#Data],MATCH($AI29,TblCardDesign[ID],0),9)</f>
        <v>0</v>
      </c>
      <c r="AQ29">
        <f>INDEX(TblCardDesign[#Data],MATCH($AI29,TblCardDesign[ID],0),10)</f>
        <v>4</v>
      </c>
      <c r="AR29">
        <f>INDEX(TblCardDesign[#Data],MATCH($AI29,TblCardDesign[ID],0),11)</f>
        <v>0</v>
      </c>
      <c r="AS29" t="str">
        <f>INDEX(TblCardDesign[#Data],MATCH($AI29,TblCardDesign[ID],0),12)</f>
        <v>Event</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Targetted Ship has cloak</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197</v>
      </c>
      <c r="AJ30" t="str">
        <f>INDEX(TblCardDesign[#Data],MATCH($AI30,TblCardDesign[ID],0),3)</f>
        <v>Reaper Cannon</v>
      </c>
      <c r="AK30">
        <f>INDEX(TblCardDesign[#Data],MATCH($AI30,TblCardDesign[ID],0),4)</f>
        <v>0</v>
      </c>
      <c r="AL30">
        <f>INDEX(TblCardDesign[#Data],MATCH($AI30,TblCardDesign[ID],0),5)</f>
        <v>0</v>
      </c>
      <c r="AM30">
        <f>INDEX(TblCardDesign[#Data],MATCH($AI30,TblCardDesign[ID],0),6)</f>
        <v>2</v>
      </c>
      <c r="AN30">
        <f>INDEX(TblCardDesign[#Data],MATCH($AI30,TblCardDesign[ID],0),7)</f>
        <v>0</v>
      </c>
      <c r="AO30">
        <f>INDEX(TblCardDesign[#Data],MATCH($AI30,TblCardDesign[ID],0),8)</f>
        <v>0</v>
      </c>
      <c r="AP30">
        <f>INDEX(TblCardDesign[#Data],MATCH($AI30,TblCardDesign[ID],0),9)</f>
        <v>0</v>
      </c>
      <c r="AQ30">
        <f>INDEX(TblCardDesign[#Data],MATCH($AI30,TblCardDesign[ID],0),10)</f>
        <v>2</v>
      </c>
      <c r="AR30">
        <f>INDEX(TblCardDesign[#Data],MATCH($AI30,TblCardDesign[ID],0),11)</f>
        <v>0</v>
      </c>
      <c r="AS30" t="str">
        <f>INDEX(TblCardDesign[#Data],MATCH($AI30,TblCardDesign[ID],0),12)</f>
        <v>Ship Upgrade</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Attach to Ship: Chosen gun slot deals an extra 100 Piercing Round (deals damage straight to hull)</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197</v>
      </c>
      <c r="AJ31" t="str">
        <f>INDEX(TblCardDesign[#Data],MATCH($AI31,TblCardDesign[ID],0),3)</f>
        <v>Reaper Cannon</v>
      </c>
      <c r="AK31">
        <f>INDEX(TblCardDesign[#Data],MATCH($AI31,TblCardDesign[ID],0),4)</f>
        <v>0</v>
      </c>
      <c r="AL31">
        <f>INDEX(TblCardDesign[#Data],MATCH($AI31,TblCardDesign[ID],0),5)</f>
        <v>0</v>
      </c>
      <c r="AM31">
        <f>INDEX(TblCardDesign[#Data],MATCH($AI31,TblCardDesign[ID],0),6)</f>
        <v>2</v>
      </c>
      <c r="AN31">
        <f>INDEX(TblCardDesign[#Data],MATCH($AI31,TblCardDesign[ID],0),7)</f>
        <v>0</v>
      </c>
      <c r="AO31">
        <f>INDEX(TblCardDesign[#Data],MATCH($AI31,TblCardDesign[ID],0),8)</f>
        <v>0</v>
      </c>
      <c r="AP31">
        <f>INDEX(TblCardDesign[#Data],MATCH($AI31,TblCardDesign[ID],0),9)</f>
        <v>0</v>
      </c>
      <c r="AQ31">
        <f>INDEX(TblCardDesign[#Data],MATCH($AI31,TblCardDesign[ID],0),10)</f>
        <v>2</v>
      </c>
      <c r="AR31">
        <f>INDEX(TblCardDesign[#Data],MATCH($AI31,TblCardDesign[ID],0),11)</f>
        <v>0</v>
      </c>
      <c r="AS31" t="str">
        <f>INDEX(TblCardDesign[#Data],MATCH($AI31,TblCardDesign[ID],0),12)</f>
        <v>Ship Upgrade</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Attach to Ship: Chosen gun slot deals an extra 100 Piercing Round (deals damage straight to hull)</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200</v>
      </c>
      <c r="AJ32" t="str">
        <f>INDEX(TblCardDesign[#Data],MATCH($AI32,TblCardDesign[ID],0),3)</f>
        <v>Total Focus</v>
      </c>
      <c r="AK32">
        <f>INDEX(TblCardDesign[#Data],MATCH($AI32,TblCardDesign[ID],0),4)</f>
        <v>0</v>
      </c>
      <c r="AL32">
        <f>INDEX(TblCardDesign[#Data],MATCH($AI32,TblCardDesign[ID],0),5)</f>
        <v>0</v>
      </c>
      <c r="AM32">
        <f>INDEX(TblCardDesign[#Data],MATCH($AI32,TblCardDesign[ID],0),6)</f>
        <v>2</v>
      </c>
      <c r="AN32">
        <f>INDEX(TblCardDesign[#Data],MATCH($AI32,TblCardDesign[ID],0),7)</f>
        <v>0</v>
      </c>
      <c r="AO32">
        <f>INDEX(TblCardDesign[#Data],MATCH($AI32,TblCardDesign[ID],0),8)</f>
        <v>0</v>
      </c>
      <c r="AP32">
        <f>INDEX(TblCardDesign[#Data],MATCH($AI32,TblCardDesign[ID],0),9)</f>
        <v>0</v>
      </c>
      <c r="AQ32">
        <f>INDEX(TblCardDesign[#Data],MATCH($AI32,TblCardDesign[ID],0),10)</f>
        <v>5</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Rare</v>
      </c>
      <c r="AX32" s="2" t="str">
        <f>INDEX(TblCardDesign[#Data],MATCH($AI32,TblCardDesign[ID],0),17)</f>
        <v>All gun slots on target ship each deal an extra 100 Piercing Round (deals damage straight to hull) this turn</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200</v>
      </c>
      <c r="AJ33" t="str">
        <f>INDEX(TblCardDesign[#Data],MATCH($AI33,TblCardDesign[ID],0),3)</f>
        <v>Total Focus</v>
      </c>
      <c r="AK33">
        <f>INDEX(TblCardDesign[#Data],MATCH($AI33,TblCardDesign[ID],0),4)</f>
        <v>0</v>
      </c>
      <c r="AL33">
        <f>INDEX(TblCardDesign[#Data],MATCH($AI33,TblCardDesign[ID],0),5)</f>
        <v>0</v>
      </c>
      <c r="AM33">
        <f>INDEX(TblCardDesign[#Data],MATCH($AI33,TblCardDesign[ID],0),6)</f>
        <v>2</v>
      </c>
      <c r="AN33">
        <f>INDEX(TblCardDesign[#Data],MATCH($AI33,TblCardDesign[ID],0),7)</f>
        <v>0</v>
      </c>
      <c r="AO33">
        <f>INDEX(TblCardDesign[#Data],MATCH($AI33,TblCardDesign[ID],0),8)</f>
        <v>0</v>
      </c>
      <c r="AP33">
        <f>INDEX(TblCardDesign[#Data],MATCH($AI33,TblCardDesign[ID],0),9)</f>
        <v>0</v>
      </c>
      <c r="AQ33">
        <f>INDEX(TblCardDesign[#Data],MATCH($AI33,TblCardDesign[ID],0),10)</f>
        <v>5</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Rare</v>
      </c>
      <c r="AX33" s="2" t="str">
        <f>INDEX(TblCardDesign[#Data],MATCH($AI33,TblCardDesign[ID],0),17)</f>
        <v>All gun slots on target ship each deal an extra 100 Piercing Round (deals damage straight to hull) this turn</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226</v>
      </c>
      <c r="AJ34" t="str">
        <f>INDEX(TblCardDesign[#Data],MATCH($AI34,TblCardDesign[ID],0),3)</f>
        <v>Portal Jammer</v>
      </c>
      <c r="AK34">
        <f>INDEX(TblCardDesign[#Data],MATCH($AI34,TblCardDesign[ID],0),4)</f>
        <v>0</v>
      </c>
      <c r="AL34">
        <f>INDEX(TblCardDesign[#Data],MATCH($AI34,TblCardDesign[ID],0),5)</f>
        <v>0</v>
      </c>
      <c r="AM34">
        <f>INDEX(TblCardDesign[#Data],MATCH($AI34,TblCardDesign[ID],0),6)</f>
        <v>2</v>
      </c>
      <c r="AN34">
        <f>INDEX(TblCardDesign[#Data],MATCH($AI34,TblCardDesign[ID],0),7)</f>
        <v>0</v>
      </c>
      <c r="AO34">
        <f>INDEX(TblCardDesign[#Data],MATCH($AI34,TblCardDesign[ID],0),8)</f>
        <v>0</v>
      </c>
      <c r="AP34">
        <f>INDEX(TblCardDesign[#Data],MATCH($AI34,TblCardDesign[ID],0),9)</f>
        <v>0</v>
      </c>
      <c r="AQ34">
        <f>INDEX(TblCardDesign[#Data],MATCH($AI34,TblCardDesign[ID],0),10)</f>
        <v>3</v>
      </c>
      <c r="AR34">
        <f>INDEX(TblCardDesign[#Data],MATCH($AI34,TblCardDesign[ID],0),11)</f>
        <v>0</v>
      </c>
      <c r="AS34" t="str">
        <f>INDEX(TblCardDesign[#Data],MATCH($AI34,TblCardDesign[ID],0),12)</f>
        <v>Ship Upgrade</v>
      </c>
      <c r="AT34">
        <f>INDEX(TblCardDesign[#Data],MATCH($AI34,TblCardDesign[ID],0),13)</f>
        <v>0</v>
      </c>
      <c r="AU34">
        <f>INDEX(TblCardDesign[#Data],MATCH($AI34,TblCardDesign[ID],0),14)</f>
        <v>0</v>
      </c>
      <c r="AV34">
        <f>INDEX(TblCardDesign[#Data],MATCH($AI34,TblCardDesign[ID],0),15)</f>
        <v>0</v>
      </c>
      <c r="AW34" t="str">
        <f>INDEX(TblCardDesign[#Data],MATCH($AI34,TblCardDesign[ID],0),16)</f>
        <v>Rare</v>
      </c>
      <c r="AX34" s="2" t="str">
        <f>INDEX(TblCardDesign[#Data],MATCH($AI34,TblCardDesign[ID],0),17)</f>
        <v>Attach to Ship: Your crew can't be the target of enemy cards on this ship</v>
      </c>
    </row>
    <row r="35" spans="18:50" ht="45.75">
      <c r="R35">
        <v>167</v>
      </c>
      <c r="S35" t="str">
        <f>INDEX(TblCardDesign[#Data],MATCH($R35,TblCardDesign[ID],0),3)</f>
        <v>Adm. Jakob</v>
      </c>
      <c r="T35">
        <f>INDEX(TblCardDesign[#Data],MATCH($R35,TblCardDesign[ID],0),4)</f>
        <v>0</v>
      </c>
      <c r="U35">
        <f>INDEX(TblCardDesign[#Data],MATCH($R35,TblCardDesign[ID],0),5)</f>
        <v>0</v>
      </c>
      <c r="V35">
        <f>INDEX(TblCardDesign[#Data],MATCH($R35,TblCardDesign[ID],0),6)</f>
        <v>1</v>
      </c>
      <c r="W35">
        <f>INDEX(TblCardDesign[#Data],MATCH($R35,TblCardDesign[ID],0),7)</f>
        <v>0</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Engineer</v>
      </c>
      <c r="AD35">
        <f>INDEX(TblCardDesign[#Data],MATCH($R35,TblCardDesign[ID],0),14)</f>
        <v>0</v>
      </c>
      <c r="AE35" t="str">
        <f>INDEX(TblCardDesign[#Data],MATCH($R35,TblCardDesign[ID],0),15)</f>
        <v>Human</v>
      </c>
      <c r="AF35" s="2" t="str">
        <f>INDEX(TblCardDesign[#Data],MATCH($R35,TblCardDesign[ID],0),17)</f>
        <v>At the start of your turn, return a target ship upgrade card from your junkyard to your hand.</v>
      </c>
      <c r="AI35">
        <v>235</v>
      </c>
      <c r="AJ35" t="str">
        <f>INDEX(TblCardDesign[#Data],MATCH($AI35,TblCardDesign[ID],0),3)</f>
        <v>Systems Down!</v>
      </c>
      <c r="AK35">
        <f>INDEX(TblCardDesign[#Data],MATCH($AI35,TblCardDesign[ID],0),4)</f>
        <v>0</v>
      </c>
      <c r="AL35">
        <f>INDEX(TblCardDesign[#Data],MATCH($AI35,TblCardDesign[ID],0),5)</f>
        <v>0</v>
      </c>
      <c r="AM35">
        <f>INDEX(TblCardDesign[#Data],MATCH($AI35,TblCardDesign[ID],0),6)</f>
        <v>1</v>
      </c>
      <c r="AN35">
        <f>INDEX(TblCardDesign[#Data],MATCH($AI35,TblCardDesign[ID],0),7)</f>
        <v>0</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Common</v>
      </c>
      <c r="AX35" s="2" t="str">
        <f>INDEX(TblCardDesign[#Data],MATCH($AI35,TblCardDesign[ID],0),17)</f>
        <v>Target ships shields are depleted until next End Phase</v>
      </c>
    </row>
    <row r="36" spans="18:50" ht="30.75">
      <c r="AI36">
        <v>235</v>
      </c>
      <c r="AJ36" t="str">
        <f>INDEX(TblCardDesign[#Data],MATCH($AI36,TblCardDesign[ID],0),3)</f>
        <v>Systems Down!</v>
      </c>
      <c r="AK36">
        <f>INDEX(TblCardDesign[#Data],MATCH($AI36,TblCardDesign[ID],0),4)</f>
        <v>0</v>
      </c>
      <c r="AL36">
        <f>INDEX(TblCardDesign[#Data],MATCH($AI36,TblCardDesign[ID],0),5)</f>
        <v>0</v>
      </c>
      <c r="AM36">
        <f>INDEX(TblCardDesign[#Data],MATCH($AI36,TblCardDesign[ID],0),6)</f>
        <v>1</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Event</v>
      </c>
      <c r="AT36">
        <f>INDEX(TblCardDesign[#Data],MATCH($AI36,TblCardDesign[ID],0),13)</f>
        <v>0</v>
      </c>
      <c r="AU36">
        <f>INDEX(TblCardDesign[#Data],MATCH($AI36,TblCardDesign[ID],0),14)</f>
        <v>0</v>
      </c>
      <c r="AV36">
        <f>INDEX(TblCardDesign[#Data],MATCH($AI36,TblCardDesign[ID],0),15)</f>
        <v>0</v>
      </c>
      <c r="AW36" t="str">
        <f>INDEX(TblCardDesign[#Data],MATCH($AI36,TblCardDesign[ID],0),16)</f>
        <v>Common</v>
      </c>
      <c r="AX36" s="2" t="str">
        <f>INDEX(TblCardDesign[#Data],MATCH($AI36,TblCardDesign[ID],0),17)</f>
        <v>Target ships shields are depleted until next End Phase</v>
      </c>
    </row>
    <row r="37" spans="18:50" ht="30.75">
      <c r="AI37">
        <v>257</v>
      </c>
      <c r="AJ37" t="str">
        <f>INDEX(TblCardDesign[#Data],MATCH($AI37,TblCardDesign[ID],0),3)</f>
        <v>Echoes of Emptiness</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7</v>
      </c>
      <c r="AR37">
        <f>INDEX(TblCardDesign[#Data],MATCH($AI37,TblCardDesign[ID],0),11)</f>
        <v>0</v>
      </c>
      <c r="AS37" t="str">
        <f>INDEX(TblCardDesign[#Data],MATCH($AI37,TblCardDesign[ID],0),12)</f>
        <v>Event</v>
      </c>
      <c r="AT37">
        <f>INDEX(TblCardDesign[#Data],MATCH($AI37,TblCardDesign[ID],0),13)</f>
        <v>0</v>
      </c>
      <c r="AU37">
        <f>INDEX(TblCardDesign[#Data],MATCH($AI37,TblCardDesign[ID],0),14)</f>
        <v>0</v>
      </c>
      <c r="AV37">
        <f>INDEX(TblCardDesign[#Data],MATCH($AI37,TblCardDesign[ID],0),15)</f>
        <v>0</v>
      </c>
      <c r="AW37" t="str">
        <f>INDEX(TblCardDesign[#Data],MATCH($AI37,TblCardDesign[ID],0),16)</f>
        <v>Rare</v>
      </c>
      <c r="AX37" s="2" t="str">
        <f>INDEX(TblCardDesign[#Data],MATCH($AI37,TblCardDesign[ID],0),17)</f>
        <v>Send all crew members assigned to ships to their owners Stasis. Each player may return two tier 1 crew cards from stasis to a ship they control.</v>
      </c>
    </row>
    <row r="38" spans="18:50" ht="30.75">
      <c r="AI38">
        <v>258</v>
      </c>
      <c r="AJ38" t="str">
        <f>INDEX(TblCardDesign[#Data],MATCH($AI38,TblCardDesign[ID],0),3)</f>
        <v>Quantum Reset Protocol</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4</v>
      </c>
      <c r="AR38">
        <f>INDEX(TblCardDesign[#Data],MATCH($AI38,TblCardDesign[ID],0),11)</f>
        <v>0</v>
      </c>
      <c r="AS38" t="str">
        <f>INDEX(TblCardDesign[#Data],MATCH($AI38,TblCardDesign[ID],0),12)</f>
        <v>Event</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Send all ship upgrades attached to ships to their owners junkyard.</v>
      </c>
    </row>
    <row r="39" spans="18:50" ht="45.75">
      <c r="AI39">
        <v>260</v>
      </c>
      <c r="AJ39" t="str">
        <f>INDEX(TblCardDesign[#Data],MATCH($AI39,TblCardDesign[ID],0),3)</f>
        <v>Ultimate Crew Promotion</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7</v>
      </c>
      <c r="AR39">
        <f>INDEX(TblCardDesign[#Data],MATCH($AI39,TblCardDesign[ID],0),11)</f>
        <v>0</v>
      </c>
      <c r="AS39" t="str">
        <f>INDEX(TblCardDesign[#Data],MATCH($AI39,TblCardDesign[ID],0),12)</f>
        <v>Event</v>
      </c>
      <c r="AT39">
        <f>INDEX(TblCardDesign[#Data],MATCH($AI39,TblCardDesign[ID],0),13)</f>
        <v>0</v>
      </c>
      <c r="AU39">
        <f>INDEX(TblCardDesign[#Data],MATCH($AI39,TblCardDesign[ID],0),14)</f>
        <v>0</v>
      </c>
      <c r="AV39">
        <f>INDEX(TblCardDesign[#Data],MATCH($AI39,TblCardDesign[ID],0),15)</f>
        <v>0</v>
      </c>
      <c r="AW39" t="str">
        <f>INDEX(TblCardDesign[#Data],MATCH($AI39,TblCardDesign[ID],0),16)</f>
        <v>Rare</v>
      </c>
      <c r="AX39" s="2" t="str">
        <f>INDEX(TblCardDesign[#Data],MATCH($AI39,TblCardDesign[ID],0),17)</f>
        <v xml:space="preserve">Upgrade all crew on target ship by 1 tier up to max tier 3. Do this by searching your crew deck for the upgrade tier. Then shuffle your crew deck. The original crew cards are sent to stasis. </v>
      </c>
    </row>
    <row r="40" spans="18:50" ht="45.75">
      <c r="AI40">
        <v>260</v>
      </c>
      <c r="AJ40" t="str">
        <f>INDEX(TblCardDesign[#Data],MATCH($AI40,TblCardDesign[ID],0),3)</f>
        <v>Ultimate Crew Promotion</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7</v>
      </c>
      <c r="AR40">
        <f>INDEX(TblCardDesign[#Data],MATCH($AI40,TblCardDesign[ID],0),11)</f>
        <v>0</v>
      </c>
      <c r="AS40" t="str">
        <f>INDEX(TblCardDesign[#Data],MATCH($AI40,TblCardDesign[ID],0),12)</f>
        <v>Event</v>
      </c>
      <c r="AT40">
        <f>INDEX(TblCardDesign[#Data],MATCH($AI40,TblCardDesign[ID],0),13)</f>
        <v>0</v>
      </c>
      <c r="AU40">
        <f>INDEX(TblCardDesign[#Data],MATCH($AI40,TblCardDesign[ID],0),14)</f>
        <v>0</v>
      </c>
      <c r="AV40">
        <f>INDEX(TblCardDesign[#Data],MATCH($AI40,TblCardDesign[ID],0),15)</f>
        <v>0</v>
      </c>
      <c r="AW40" t="str">
        <f>INDEX(TblCardDesign[#Data],MATCH($AI40,TblCardDesign[ID],0),16)</f>
        <v>Rare</v>
      </c>
      <c r="AX40" s="2" t="str">
        <f>INDEX(TblCardDesign[#Data],MATCH($AI40,TblCardDesign[ID],0),17)</f>
        <v xml:space="preserve">Upgrade all crew on target ship by 1 tier up to max tier 3. Do this by searching your crew deck for the upgrade tier. Then shuffle your crew deck. The original crew cards are sent to stasis. </v>
      </c>
    </row>
    <row r="41" spans="18:50" ht="30.75">
      <c r="AI41">
        <v>265</v>
      </c>
      <c r="AJ41" t="str">
        <f>INDEX(TblCardDesign[#Data],MATCH($AI41,TblCardDesign[ID],0),3)</f>
        <v>Engineering Mastery</v>
      </c>
      <c r="AK41">
        <f>INDEX(TblCardDesign[#Data],MATCH($AI41,TblCardDesign[ID],0),4)</f>
        <v>0</v>
      </c>
      <c r="AL41">
        <f>INDEX(TblCardDesign[#Data],MATCH($AI41,TblCardDesign[ID],0),5)</f>
        <v>0</v>
      </c>
      <c r="AM41">
        <f>INDEX(TblCardDesign[#Data],MATCH($AI41,TblCardDesign[ID],0),6)</f>
        <v>1</v>
      </c>
      <c r="AN41">
        <f>INDEX(TblCardDesign[#Data],MATCH($AI41,TblCardDesign[ID],0),7)</f>
        <v>0</v>
      </c>
      <c r="AO41">
        <f>INDEX(TblCardDesign[#Data],MATCH($AI41,TblCardDesign[ID],0),8)</f>
        <v>0</v>
      </c>
      <c r="AP41">
        <f>INDEX(TblCardDesign[#Data],MATCH($AI41,TblCardDesign[ID],0),9)</f>
        <v>0</v>
      </c>
      <c r="AQ41">
        <f>INDEX(TblCardDesign[#Data],MATCH($AI41,TblCardDesign[ID],0),10)</f>
        <v>1</v>
      </c>
      <c r="AR41">
        <f>INDEX(TblCardDesign[#Data],MATCH($AI41,TblCardDesign[ID],0),11)</f>
        <v>0</v>
      </c>
      <c r="AS41" t="str">
        <f>INDEX(TblCardDesign[#Data],MATCH($AI41,TblCardDesign[ID],0),12)</f>
        <v>Private Mission</v>
      </c>
      <c r="AT41">
        <f>INDEX(TblCardDesign[#Data],MATCH($AI41,TblCardDesign[ID],0),13)</f>
        <v>0</v>
      </c>
      <c r="AU41">
        <f>INDEX(TblCardDesign[#Data],MATCH($AI41,TblCardDesign[ID],0),14)</f>
        <v>0</v>
      </c>
      <c r="AV41">
        <f>INDEX(TblCardDesign[#Data],MATCH($AI41,TblCardDesign[ID],0),15)</f>
        <v>0</v>
      </c>
      <c r="AW41" t="str">
        <f>INDEX(TblCardDesign[#Data],MATCH($AI41,TblCardDesign[ID],0),16)</f>
        <v>Common</v>
      </c>
      <c r="AX41" s="2" t="str">
        <f>INDEX(TblCardDesign[#Data],MATCH($AI41,TblCardDesign[ID],0),17)</f>
        <v>Mission: Repair a ships hull/shield
Reward: Crew Promotion 1</v>
      </c>
    </row>
    <row r="42" spans="18:50" ht="30.75">
      <c r="AI42">
        <v>265</v>
      </c>
      <c r="AJ42" t="str">
        <f>INDEX(TblCardDesign[#Data],MATCH($AI42,TblCardDesign[ID],0),3)</f>
        <v>Engineering Mastery</v>
      </c>
      <c r="AK42">
        <f>INDEX(TblCardDesign[#Data],MATCH($AI42,TblCardDesign[ID],0),4)</f>
        <v>0</v>
      </c>
      <c r="AL42">
        <f>INDEX(TblCardDesign[#Data],MATCH($AI42,TblCardDesign[ID],0),5)</f>
        <v>0</v>
      </c>
      <c r="AM42">
        <f>INDEX(TblCardDesign[#Data],MATCH($AI42,TblCardDesign[ID],0),6)</f>
        <v>1</v>
      </c>
      <c r="AN42">
        <f>INDEX(TblCardDesign[#Data],MATCH($AI42,TblCardDesign[ID],0),7)</f>
        <v>0</v>
      </c>
      <c r="AO42">
        <f>INDEX(TblCardDesign[#Data],MATCH($AI42,TblCardDesign[ID],0),8)</f>
        <v>0</v>
      </c>
      <c r="AP42">
        <f>INDEX(TblCardDesign[#Data],MATCH($AI42,TblCardDesign[ID],0),9)</f>
        <v>0</v>
      </c>
      <c r="AQ42">
        <f>INDEX(TblCardDesign[#Data],MATCH($AI42,TblCardDesign[ID],0),10)</f>
        <v>1</v>
      </c>
      <c r="AR42">
        <f>INDEX(TblCardDesign[#Data],MATCH($AI42,TblCardDesign[ID],0),11)</f>
        <v>0</v>
      </c>
      <c r="AS42" t="str">
        <f>INDEX(TblCardDesign[#Data],MATCH($AI42,TblCardDesign[ID],0),12)</f>
        <v>Private Mission</v>
      </c>
      <c r="AT42">
        <f>INDEX(TblCardDesign[#Data],MATCH($AI42,TblCardDesign[ID],0),13)</f>
        <v>0</v>
      </c>
      <c r="AU42">
        <f>INDEX(TblCardDesign[#Data],MATCH($AI42,TblCardDesign[ID],0),14)</f>
        <v>0</v>
      </c>
      <c r="AV42">
        <f>INDEX(TblCardDesign[#Data],MATCH($AI42,TblCardDesign[ID],0),15)</f>
        <v>0</v>
      </c>
      <c r="AW42" t="str">
        <f>INDEX(TblCardDesign[#Data],MATCH($AI42,TblCardDesign[ID],0),16)</f>
        <v>Common</v>
      </c>
      <c r="AX42" s="2" t="str">
        <f>INDEX(TblCardDesign[#Data],MATCH($AI42,TblCardDesign[ID],0),17)</f>
        <v>Mission: Repair a ships hull/shield
Reward: Crew Promotion 1</v>
      </c>
    </row>
    <row r="43" spans="18:50" ht="60.75">
      <c r="AI43">
        <v>278</v>
      </c>
      <c r="AJ43" t="str">
        <f>INDEX(TblCardDesign[#Data],MATCH($AI43,TblCardDesign[ID],0),3)</f>
        <v>Tech Triumph</v>
      </c>
      <c r="AK43">
        <f>INDEX(TblCardDesign[#Data],MATCH($AI43,TblCardDesign[ID],0),4)</f>
        <v>0</v>
      </c>
      <c r="AL43">
        <f>INDEX(TblCardDesign[#Data],MATCH($AI43,TblCardDesign[ID],0),5)</f>
        <v>0</v>
      </c>
      <c r="AM43">
        <f>INDEX(TblCardDesign[#Data],MATCH($AI43,TblCardDesign[ID],0),6)</f>
        <v>2</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Dangerous Mission</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Mission 3: Repair 500 hull damage. At the end of your end phase add a time counter. If this has 3 time counters then you failed the mission
Reward: Search your Strategy deck for a Ship Upgrade card and equip to a target ship. Then shuffle your Strategy Deck.
Consequence: Target enemy player picks and destroys a Ship Upgrade you control.</v>
      </c>
    </row>
    <row r="44" spans="18:50" ht="60.75">
      <c r="AI44">
        <v>283</v>
      </c>
      <c r="AJ44" t="str">
        <f>INDEX(TblCardDesign[#Data],MATCH($AI44,TblCardDesign[ID],0),3)</f>
        <v>Striker's Enhancement Contract</v>
      </c>
      <c r="AK44">
        <f>INDEX(TblCardDesign[#Data],MATCH($AI44,TblCardDesign[ID],0),4)</f>
        <v>0</v>
      </c>
      <c r="AL44">
        <f>INDEX(TblCardDesign[#Data],MATCH($AI44,TblCardDesign[ID],0),5)</f>
        <v>0</v>
      </c>
      <c r="AM44">
        <f>INDEX(TblCardDesign[#Data],MATCH($AI44,TblCardDesign[ID],0),6)</f>
        <v>1</v>
      </c>
      <c r="AN44">
        <f>INDEX(TblCardDesign[#Data],MATCH($AI44,TblCardDesign[ID],0),7)</f>
        <v>0</v>
      </c>
      <c r="AO44">
        <f>INDEX(TblCardDesign[#Data],MATCH($AI44,TblCardDesign[ID],0),8)</f>
        <v>0</v>
      </c>
      <c r="AP44">
        <f>INDEX(TblCardDesign[#Data],MATCH($AI44,TblCardDesign[ID],0),9)</f>
        <v>0</v>
      </c>
      <c r="AQ44">
        <f>INDEX(TblCardDesign[#Data],MATCH($AI44,TblCardDesign[ID],0),10)</f>
        <v>1</v>
      </c>
      <c r="AR44">
        <f>INDEX(TblCardDesign[#Data],MATCH($AI44,TblCardDesign[ID],0),11)</f>
        <v>0</v>
      </c>
      <c r="AS44" t="str">
        <f>INDEX(TblCardDesign[#Data],MATCH($AI44,TblCardDesign[ID],0),12)</f>
        <v>Private Mission</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Mission: Deal 200 Shield/Hull damage to enemy ship/s using a ship with a Ship Upgrade attached.
Reward: Search your Strategy deck for a Ship Upgrade costing 3 or less and put it in your hand. Then shuffle your Strategy Deck</v>
      </c>
    </row>
    <row r="45" spans="18:50" ht="60.75">
      <c r="AI45">
        <v>283</v>
      </c>
      <c r="AJ45" t="str">
        <f>INDEX(TblCardDesign[#Data],MATCH($AI45,TblCardDesign[ID],0),3)</f>
        <v>Striker's Enhancement Contract</v>
      </c>
      <c r="AK45">
        <f>INDEX(TblCardDesign[#Data],MATCH($AI45,TblCardDesign[ID],0),4)</f>
        <v>0</v>
      </c>
      <c r="AL45">
        <f>INDEX(TblCardDesign[#Data],MATCH($AI45,TblCardDesign[ID],0),5)</f>
        <v>0</v>
      </c>
      <c r="AM45">
        <f>INDEX(TblCardDesign[#Data],MATCH($AI45,TblCardDesign[ID],0),6)</f>
        <v>1</v>
      </c>
      <c r="AN45">
        <f>INDEX(TblCardDesign[#Data],MATCH($AI45,TblCardDesign[ID],0),7)</f>
        <v>0</v>
      </c>
      <c r="AO45">
        <f>INDEX(TblCardDesign[#Data],MATCH($AI45,TblCardDesign[ID],0),8)</f>
        <v>0</v>
      </c>
      <c r="AP45">
        <f>INDEX(TblCardDesign[#Data],MATCH($AI45,TblCardDesign[ID],0),9)</f>
        <v>0</v>
      </c>
      <c r="AQ45">
        <f>INDEX(TblCardDesign[#Data],MATCH($AI45,TblCardDesign[ID],0),10)</f>
        <v>1</v>
      </c>
      <c r="AR45">
        <f>INDEX(TblCardDesign[#Data],MATCH($AI45,TblCardDesign[ID],0),11)</f>
        <v>0</v>
      </c>
      <c r="AS45" t="str">
        <f>INDEX(TblCardDesign[#Data],MATCH($AI45,TblCardDesign[ID],0),12)</f>
        <v>Private Mission</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Mission: Deal 200 Shield/Hull damage to enemy ship/s using a ship with a Ship Upgrade attached.
Reward: Search your Strategy deck for a Ship Upgrade costing 3 or less and put it in your hand. Then shuffle your Strategy Deck</v>
      </c>
    </row>
  </sheetData>
  <autoFilter ref="R5:AF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03B6-52B2-4532-8C29-9E71514A7AA3}">
  <dimension ref="C2:AX45"/>
  <sheetViews>
    <sheetView workbookViewId="0">
      <selection activeCell="G3" sqref="G3"/>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828</v>
      </c>
      <c r="F2" t="s">
        <v>840</v>
      </c>
    </row>
    <row r="3" spans="3:50">
      <c r="C3" t="s">
        <v>841</v>
      </c>
      <c r="F3" t="s">
        <v>842</v>
      </c>
    </row>
    <row r="4" spans="3:50">
      <c r="C4" s="1" t="s">
        <v>832</v>
      </c>
      <c r="R4" s="1" t="s">
        <v>833</v>
      </c>
      <c r="AI4" s="1" t="s">
        <v>823</v>
      </c>
    </row>
    <row r="5" spans="3:50">
      <c r="C5" s="52" t="s">
        <v>48</v>
      </c>
      <c r="D5" s="127" t="s">
        <v>50</v>
      </c>
      <c r="E5" s="53" t="s">
        <v>2</v>
      </c>
      <c r="F5" s="53" t="s">
        <v>724</v>
      </c>
      <c r="G5" s="53" t="s">
        <v>725</v>
      </c>
      <c r="H5" s="53" t="s">
        <v>726</v>
      </c>
      <c r="I5" s="53" t="s">
        <v>727</v>
      </c>
      <c r="J5" s="53" t="s">
        <v>728</v>
      </c>
      <c r="K5" s="53" t="s">
        <v>729</v>
      </c>
      <c r="L5" s="53" t="s">
        <v>730</v>
      </c>
      <c r="M5" s="53" t="s">
        <v>731</v>
      </c>
      <c r="N5" s="53" t="s">
        <v>732</v>
      </c>
      <c r="O5" s="53" t="s">
        <v>55</v>
      </c>
      <c r="P5" s="127"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4</v>
      </c>
      <c r="D6" t="str">
        <f>INDEX(ShipsTable[#Data],MATCH($C6,ShipsTable[ID],0),2)</f>
        <v>CR. Explorer</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If 3 or more event cards were played during your turn then return one from the Junkyard to your hand at the end of your End Phase.</v>
      </c>
      <c r="R6">
        <v>243</v>
      </c>
      <c r="S6" t="str">
        <f>INDEX(TblCardDesign[#Data],MATCH($R6,TblCardDesign[ID],0),3)</f>
        <v>Cpt. N. Miller, Reckless Alchemist</v>
      </c>
      <c r="T6">
        <f>INDEX(TblCardDesign[#Data],MATCH($R6,TblCardDesign[ID],0),4)</f>
        <v>1</v>
      </c>
      <c r="U6">
        <f>INDEX(TblCardDesign[#Data],MATCH($R6,TblCardDesign[ID],0),5)</f>
        <v>2</v>
      </c>
      <c r="V6">
        <f>INDEX(TblCardDesign[#Data],MATCH($R6,TblCardDesign[ID],0),6)</f>
        <v>0</v>
      </c>
      <c r="W6">
        <f>INDEX(TblCardDesign[#Data],MATCH($R6,TblCardDesign[ID],0),7)</f>
        <v>0</v>
      </c>
      <c r="X6">
        <f>INDEX(TblCardDesign[#Data],MATCH($R6,TblCardDesign[ID],0),8)</f>
        <v>0</v>
      </c>
      <c r="Y6">
        <f>INDEX(TblCardDesign[#Data],MATCH($R6,TblCardDesign[ID],0),9)</f>
        <v>0</v>
      </c>
      <c r="Z6">
        <f>INDEX(TblCardDesign[#Data],MATCH($R6,TblCardDesign[ID],0),10)</f>
        <v>3</v>
      </c>
      <c r="AA6">
        <f>INDEX(TblCardDesign[#Data],MATCH($R6,TblCardDesign[ID],0),11)</f>
        <v>0</v>
      </c>
      <c r="AB6" t="str">
        <f>INDEX(TblCardDesign[#Data],MATCH($R6,TblCardDesign[ID],0),12)</f>
        <v>Captain</v>
      </c>
      <c r="AC6" t="str">
        <f>INDEX(TblCardDesign[#Data],MATCH($R6,TblCardDesign[ID],0),13)</f>
        <v>Research</v>
      </c>
      <c r="AD6">
        <f>INDEX(TblCardDesign[#Data],MATCH($R6,TblCardDesign[ID],0),14)</f>
        <v>0</v>
      </c>
      <c r="AE6" t="str">
        <f>INDEX(TblCardDesign[#Data],MATCH($R6,TblCardDesign[ID],0),15)</f>
        <v>Human</v>
      </c>
      <c r="AF6" s="2" t="str">
        <f>INDEX(TblCardDesign[#Data],MATCH($R6,TblCardDesign[ID],0),17)</f>
        <v>Each time you play a non copied Event card you may deal 200 damage to assigned ship. If you do, copy target Event card</v>
      </c>
      <c r="AI6">
        <v>41</v>
      </c>
      <c r="AJ6" t="str">
        <f>INDEX(TblCardDesign[#Data],MATCH($AI6,TblCardDesign[ID],0),3)</f>
        <v>Project Disruption</v>
      </c>
      <c r="AK6">
        <f>INDEX(TblCardDesign[#Data],MATCH($AI6,TblCardDesign[ID],0),4)</f>
        <v>0</v>
      </c>
      <c r="AL6">
        <f>INDEX(TblCardDesign[#Data],MATCH($AI6,TblCardDesign[ID],0),5)</f>
        <v>1</v>
      </c>
      <c r="AM6">
        <f>INDEX(TblCardDesign[#Data],MATCH($AI6,TblCardDesign[ID],0),6)</f>
        <v>0</v>
      </c>
      <c r="AN6">
        <f>INDEX(TblCardDesign[#Data],MATCH($AI6,TblCardDesign[ID],0),7)</f>
        <v>0</v>
      </c>
      <c r="AO6">
        <f>INDEX(TblCardDesign[#Data],MATCH($AI6,TblCardDesign[ID],0),8)</f>
        <v>0</v>
      </c>
      <c r="AP6">
        <f>INDEX(TblCardDesign[#Data],MATCH($AI6,TblCardDesign[ID],0),9)</f>
        <v>0</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Cancel target On Going Event card</v>
      </c>
    </row>
    <row r="7" spans="3:50" ht="91.5">
      <c r="C7">
        <v>21</v>
      </c>
      <c r="D7" t="str">
        <f>INDEX(ShipsTable[#Data],MATCH($C7,ShipsTable[ID],0),2)</f>
        <v>Astral Empowerer</v>
      </c>
      <c r="E7" t="str">
        <f>INDEX(ShipsTable[#Data],MATCH($C7,ShipsTable[ID],0),3)</f>
        <v>Frigate</v>
      </c>
      <c r="F7">
        <f>INDEX(ShipsTable[#Data],MATCH($C7,ShipsTable[ID],0),4)</f>
        <v>0</v>
      </c>
      <c r="G7">
        <f>INDEX(ShipsTable[#Data],MATCH($C7,ShipsTable[ID],0),5)</f>
        <v>1</v>
      </c>
      <c r="H7">
        <f>INDEX(ShipsTable[#Data],MATCH($C7,ShipsTable[ID],0),6)</f>
        <v>3</v>
      </c>
      <c r="I7">
        <f>INDEX(ShipsTable[#Data],MATCH($C7,ShipsTable[ID],0),7)</f>
        <v>500</v>
      </c>
      <c r="J7">
        <f>INDEX(ShipsTable[#Data],MATCH($C7,ShipsTable[ID],0),8)</f>
        <v>500</v>
      </c>
      <c r="K7">
        <f>INDEX(ShipsTable[#Data],MATCH($C7,ShipsTable[ID],0),9)</f>
        <v>500</v>
      </c>
      <c r="L7">
        <f>INDEX(ShipsTable[#Data],MATCH($C7,ShipsTable[ID],0),10)</f>
        <v>100</v>
      </c>
      <c r="M7">
        <f>INDEX(ShipsTable[#Data],MATCH($C7,ShipsTable[ID],0),11)</f>
        <v>3</v>
      </c>
      <c r="N7">
        <f>INDEX(ShipsTable[#Data],MATCH($C7,ShipsTable[ID],0),12)</f>
        <v>2</v>
      </c>
      <c r="O7" t="str">
        <f>INDEX(ShipsTable[#Data],MATCH($C7,ShipsTable[ID],0),13)</f>
        <v>Uncommon</v>
      </c>
      <c r="P7" s="2" t="str">
        <f>INDEX(ShipsTable[#Data],MATCH($C7,ShipsTable[ID],0),14)</f>
        <v>All of your Cosmic Creatures gain an extra 100 health and damage</v>
      </c>
      <c r="R7">
        <v>303</v>
      </c>
      <c r="S7" t="str">
        <f>INDEX(TblCardDesign[#Data],MATCH($R7,TblCardDesign[ID],0),3)</f>
        <v>Cpt. L. Vega, The Celestial Bringer</v>
      </c>
      <c r="T7">
        <f>INDEX(TblCardDesign[#Data],MATCH($R7,TblCardDesign[ID],0),4)</f>
        <v>1</v>
      </c>
      <c r="U7">
        <f>INDEX(TblCardDesign[#Data],MATCH($R7,TblCardDesign[ID],0),5)</f>
        <v>2</v>
      </c>
      <c r="V7">
        <f>INDEX(TblCardDesign[#Data],MATCH($R7,TblCardDesign[ID],0),6)</f>
        <v>0</v>
      </c>
      <c r="W7">
        <f>INDEX(TblCardDesign[#Data],MATCH($R7,TblCardDesign[ID],0),7)</f>
        <v>0</v>
      </c>
      <c r="X7">
        <f>INDEX(TblCardDesign[#Data],MATCH($R7,TblCardDesign[ID],0),8)</f>
        <v>0</v>
      </c>
      <c r="Y7">
        <f>INDEX(TblCardDesign[#Data],MATCH($R7,TblCardDesign[ID],0),9)</f>
        <v>0</v>
      </c>
      <c r="Z7">
        <f>INDEX(TblCardDesign[#Data],MATCH($R7,TblCardDesign[ID],0),10)</f>
        <v>3</v>
      </c>
      <c r="AA7">
        <f>INDEX(TblCardDesign[#Data],MATCH($R7,TblCardDesign[ID],0),11)</f>
        <v>0</v>
      </c>
      <c r="AB7" t="str">
        <f>INDEX(TblCardDesign[#Data],MATCH($R7,TblCardDesign[ID],0),12)</f>
        <v>Captain</v>
      </c>
      <c r="AC7" t="str">
        <f>INDEX(TblCardDesign[#Data],MATCH($R7,TblCardDesign[ID],0),13)</f>
        <v>Research</v>
      </c>
      <c r="AD7">
        <f>INDEX(TblCardDesign[#Data],MATCH($R7,TblCardDesign[ID],0),14)</f>
        <v>0</v>
      </c>
      <c r="AE7" t="str">
        <f>INDEX(TblCardDesign[#Data],MATCH($R7,TblCardDesign[ID],0),15)</f>
        <v>Human</v>
      </c>
      <c r="AF7" s="2" t="str">
        <f>INDEX(TblCardDesign[#Data],MATCH($R7,TblCardDesign[ID],0),17)</f>
        <v>Engage: Heal target cosmic creature by 200
Engage: Target Cosmic creature gains 200 extra damage until end of your turn</v>
      </c>
      <c r="AI7">
        <v>41</v>
      </c>
      <c r="AJ7" t="str">
        <f>INDEX(TblCardDesign[#Data],MATCH($AI7,TblCardDesign[ID],0),3)</f>
        <v>Project Disruption</v>
      </c>
      <c r="AK7">
        <f>INDEX(TblCardDesign[#Data],MATCH($AI7,TblCardDesign[ID],0),4)</f>
        <v>0</v>
      </c>
      <c r="AL7">
        <f>INDEX(TblCardDesign[#Data],MATCH($AI7,TblCardDesign[ID],0),5)</f>
        <v>1</v>
      </c>
      <c r="AM7">
        <f>INDEX(TblCardDesign[#Data],MATCH($AI7,TblCardDesign[ID],0),6)</f>
        <v>0</v>
      </c>
      <c r="AN7">
        <f>INDEX(TblCardDesign[#Data],MATCH($AI7,TblCardDesign[ID],0),7)</f>
        <v>0</v>
      </c>
      <c r="AO7">
        <f>INDEX(TblCardDesign[#Data],MATCH($AI7,TblCardDesign[ID],0),8)</f>
        <v>0</v>
      </c>
      <c r="AP7">
        <f>INDEX(TblCardDesign[#Data],MATCH($AI7,TblCardDesign[ID],0),9)</f>
        <v>0</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Cancel target On Going Event card</v>
      </c>
    </row>
    <row r="8" spans="3:50" ht="76.5">
      <c r="R8">
        <v>90</v>
      </c>
      <c r="S8" t="str">
        <f>INDEX(TblCardDesign[#Data],MATCH($R8,TblCardDesign[ID],0),3)</f>
        <v>Lt. Dang</v>
      </c>
      <c r="T8">
        <f>INDEX(TblCardDesign[#Data],MATCH($R8,TblCardDesign[ID],0),4)</f>
        <v>1</v>
      </c>
      <c r="U8">
        <f>INDEX(TblCardDesign[#Data],MATCH($R8,TblCardDesign[ID],0),5)</f>
        <v>2</v>
      </c>
      <c r="V8">
        <f>INDEX(TblCardDesign[#Data],MATCH($R8,TblCardDesign[ID],0),6)</f>
        <v>0</v>
      </c>
      <c r="W8">
        <f>INDEX(TblCardDesign[#Data],MATCH($R8,TblCardDesign[ID],0),7)</f>
        <v>0</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Research</v>
      </c>
      <c r="AD8">
        <f>INDEX(TblCardDesign[#Data],MATCH($R8,TblCardDesign[ID],0),14)</f>
        <v>0</v>
      </c>
      <c r="AE8" t="str">
        <f>INDEX(TblCardDesign[#Data],MATCH($R8,TblCardDesign[ID],0),15)</f>
        <v>Human</v>
      </c>
      <c r="AF8" s="2" t="str">
        <f>INDEX(TblCardDesign[#Data],MATCH($R8,TblCardDesign[ID],0),17)</f>
        <v>Draw 1 extra card at the start of your turn</v>
      </c>
      <c r="AI8">
        <v>84</v>
      </c>
      <c r="AJ8" t="str">
        <f>INDEX(TblCardDesign[#Data],MATCH($AI8,TblCardDesign[ID],0),3)</f>
        <v>Comet</v>
      </c>
      <c r="AK8">
        <f>INDEX(TblCardDesign[#Data],MATCH($AI8,TblCardDesign[ID],0),4)</f>
        <v>0</v>
      </c>
      <c r="AL8">
        <f>INDEX(TblCardDesign[#Data],MATCH($AI8,TblCardDesign[ID],0),5)</f>
        <v>1</v>
      </c>
      <c r="AM8">
        <f>INDEX(TblCardDesign[#Data],MATCH($AI8,TblCardDesign[ID],0),6)</f>
        <v>0</v>
      </c>
      <c r="AN8">
        <f>INDEX(TblCardDesign[#Data],MATCH($AI8,TblCardDesign[ID],0),7)</f>
        <v>0</v>
      </c>
      <c r="AO8">
        <f>INDEX(TblCardDesign[#Data],MATCH($AI8,TblCardDesign[ID],0),8)</f>
        <v>0</v>
      </c>
      <c r="AP8">
        <f>INDEX(TblCardDesign[#Data],MATCH($AI8,TblCardDesign[ID],0),9)</f>
        <v>0</v>
      </c>
      <c r="AQ8">
        <f>INDEX(TblCardDesign[#Data],MATCH($AI8,TblCardDesign[ID],0),10)</f>
        <v>0</v>
      </c>
      <c r="AR8">
        <f>INDEX(TblCardDesign[#Data],MATCH($AI8,TblCardDesign[ID],0),11)</f>
        <v>0</v>
      </c>
      <c r="AS8" t="str">
        <f>INDEX(TblCardDesign[#Data],MATCH($AI8,TblCardDesign[ID],0),12)</f>
        <v>Event</v>
      </c>
      <c r="AT8">
        <f>INDEX(TblCardDesign[#Data],MATCH($AI8,TblCardDesign[ID],0),13)</f>
        <v>0</v>
      </c>
      <c r="AU8">
        <f>INDEX(TblCardDesign[#Data],MATCH($AI8,TblCardDesign[ID],0),14)</f>
        <v>0</v>
      </c>
      <c r="AV8">
        <f>INDEX(TblCardDesign[#Data],MATCH($AI8,TblCardDesign[ID],0),15)</f>
        <v>0</v>
      </c>
      <c r="AW8" t="str">
        <f>INDEX(TblCardDesign[#Data],MATCH($AI8,TblCardDesign[ID],0),16)</f>
        <v>Common</v>
      </c>
      <c r="AX8" s="2" t="str">
        <f>INDEX(TblCardDesign[#Data],MATCH($AI8,TblCardDesign[ID],0),17)</f>
        <v>Draw 1 card from your strategy deck</v>
      </c>
    </row>
    <row r="9" spans="3:50" ht="60.75">
      <c r="R9">
        <v>293</v>
      </c>
      <c r="S9" t="str">
        <f>INDEX(TblCardDesign[#Data],MATCH($R9,TblCardDesign[ID],0),3)</f>
        <v>Lt. Mitchell</v>
      </c>
      <c r="T9">
        <f>INDEX(TblCardDesign[#Data],MATCH($R9,TblCardDesign[ID],0),4)</f>
        <v>1</v>
      </c>
      <c r="U9">
        <f>INDEX(TblCardDesign[#Data],MATCH($R9,TblCardDesign[ID],0),5)</f>
        <v>1</v>
      </c>
      <c r="V9">
        <f>INDEX(TblCardDesign[#Data],MATCH($R9,TblCardDesign[ID],0),6)</f>
        <v>0</v>
      </c>
      <c r="W9">
        <f>INDEX(TblCardDesign[#Data],MATCH($R9,TblCardDesign[ID],0),7)</f>
        <v>0</v>
      </c>
      <c r="X9">
        <f>INDEX(TblCardDesign[#Data],MATCH($R9,TblCardDesign[ID],0),8)</f>
        <v>0</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Research</v>
      </c>
      <c r="AD9">
        <f>INDEX(TblCardDesign[#Data],MATCH($R9,TblCardDesign[ID],0),14)</f>
        <v>0</v>
      </c>
      <c r="AE9" t="str">
        <f>INDEX(TblCardDesign[#Data],MATCH($R9,TblCardDesign[ID],0),15)</f>
        <v>Human</v>
      </c>
      <c r="AF9" s="2" t="str">
        <f>INDEX(TblCardDesign[#Data],MATCH($R9,TblCardDesign[ID],0),17)</f>
        <v>At the start of your Resource Allocation Phase, increment your Research dice by 1</v>
      </c>
      <c r="AI9">
        <v>84</v>
      </c>
      <c r="AJ9" t="str">
        <f>INDEX(TblCardDesign[#Data],MATCH($AI9,TblCardDesign[ID],0),3)</f>
        <v>Comet</v>
      </c>
      <c r="AK9">
        <f>INDEX(TblCardDesign[#Data],MATCH($AI9,TblCardDesign[ID],0),4)</f>
        <v>0</v>
      </c>
      <c r="AL9">
        <f>INDEX(TblCardDesign[#Data],MATCH($AI9,TblCardDesign[ID],0),5)</f>
        <v>1</v>
      </c>
      <c r="AM9">
        <f>INDEX(TblCardDesign[#Data],MATCH($AI9,TblCardDesign[ID],0),6)</f>
        <v>0</v>
      </c>
      <c r="AN9">
        <f>INDEX(TblCardDesign[#Data],MATCH($AI9,TblCardDesign[ID],0),7)</f>
        <v>0</v>
      </c>
      <c r="AO9">
        <f>INDEX(TblCardDesign[#Data],MATCH($AI9,TblCardDesign[ID],0),8)</f>
        <v>0</v>
      </c>
      <c r="AP9">
        <f>INDEX(TblCardDesign[#Data],MATCH($AI9,TblCardDesign[ID],0),9)</f>
        <v>0</v>
      </c>
      <c r="AQ9">
        <f>INDEX(TblCardDesign[#Data],MATCH($AI9,TblCardDesign[ID],0),10)</f>
        <v>0</v>
      </c>
      <c r="AR9">
        <f>INDEX(TblCardDesign[#Data],MATCH($AI9,TblCardDesign[ID],0),11)</f>
        <v>0</v>
      </c>
      <c r="AS9" t="str">
        <f>INDEX(TblCardDesign[#Data],MATCH($AI9,TblCardDesign[ID],0),12)</f>
        <v>Event</v>
      </c>
      <c r="AT9">
        <f>INDEX(TblCardDesign[#Data],MATCH($AI9,TblCardDesign[ID],0),13)</f>
        <v>0</v>
      </c>
      <c r="AU9">
        <f>INDEX(TblCardDesign[#Data],MATCH($AI9,TblCardDesign[ID],0),14)</f>
        <v>0</v>
      </c>
      <c r="AV9">
        <f>INDEX(TblCardDesign[#Data],MATCH($AI9,TblCardDesign[ID],0),15)</f>
        <v>0</v>
      </c>
      <c r="AW9" t="str">
        <f>INDEX(TblCardDesign[#Data],MATCH($AI9,TblCardDesign[ID],0),16)</f>
        <v>Common</v>
      </c>
      <c r="AX9" s="2" t="str">
        <f>INDEX(TblCardDesign[#Data],MATCH($AI9,TblCardDesign[ID],0),17)</f>
        <v>Draw 1 card from your strategy deck</v>
      </c>
    </row>
    <row r="10" spans="3:50" ht="30.75">
      <c r="R10">
        <v>297</v>
      </c>
      <c r="S10" t="str">
        <f>INDEX(TblCardDesign[#Data],MATCH($R10,TblCardDesign[ID],0),3)</f>
        <v>Lt. Lucas Wells, Starlight Sentinel</v>
      </c>
      <c r="T10">
        <f>INDEX(TblCardDesign[#Data],MATCH($R10,TblCardDesign[ID],0),4)</f>
        <v>1</v>
      </c>
      <c r="U10">
        <f>INDEX(TblCardDesign[#Data],MATCH($R10,TblCardDesign[ID],0),5)</f>
        <v>2</v>
      </c>
      <c r="V10">
        <f>INDEX(TblCardDesign[#Data],MATCH($R10,TblCardDesign[ID],0),6)</f>
        <v>0</v>
      </c>
      <c r="W10">
        <f>INDEX(TblCardDesign[#Data],MATCH($R10,TblCardDesign[ID],0),7)</f>
        <v>0</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Research</v>
      </c>
      <c r="AD10">
        <f>INDEX(TblCardDesign[#Data],MATCH($R10,TblCardDesign[ID],0),14)</f>
        <v>0</v>
      </c>
      <c r="AE10" t="str">
        <f>INDEX(TblCardDesign[#Data],MATCH($R10,TblCardDesign[ID],0),15)</f>
        <v>Human</v>
      </c>
      <c r="AF10" s="2" t="str">
        <f>INDEX(TblCardDesign[#Data],MATCH($R10,TblCardDesign[ID],0),17)</f>
        <v>When you create a Cosmic Creature, give it an extra 100 Helath and damage. Only do once during a turn</v>
      </c>
      <c r="AI10">
        <v>109</v>
      </c>
      <c r="AJ10" t="str">
        <f>INDEX(TblCardDesign[#Data],MATCH($AI10,TblCardDesign[ID],0),3)</f>
        <v>Promotion!</v>
      </c>
      <c r="AK10">
        <f>INDEX(TblCardDesign[#Data],MATCH($AI10,TblCardDesign[ID],0),4)</f>
        <v>0</v>
      </c>
      <c r="AL10">
        <f>INDEX(TblCardDesign[#Data],MATCH($AI10,TblCardDesign[ID],0),5)</f>
        <v>1</v>
      </c>
      <c r="AM10">
        <f>INDEX(TblCardDesign[#Data],MATCH($AI10,TblCardDesign[ID],0),6)</f>
        <v>0</v>
      </c>
      <c r="AN10">
        <f>INDEX(TblCardDesign[#Data],MATCH($AI10,TblCardDesign[ID],0),7)</f>
        <v>0</v>
      </c>
      <c r="AO10">
        <f>INDEX(TblCardDesign[#Data],MATCH($AI10,TblCardDesign[ID],0),8)</f>
        <v>0</v>
      </c>
      <c r="AP10">
        <f>INDEX(TblCardDesign[#Data],MATCH($AI10,TblCardDesign[ID],0),9)</f>
        <v>0</v>
      </c>
      <c r="AQ10">
        <f>INDEX(TblCardDesign[#Data],MATCH($AI10,TblCardDesign[ID],0),10)</f>
        <v>1</v>
      </c>
      <c r="AR10">
        <f>INDEX(TblCardDesign[#Data],MATCH($AI10,TblCardDesign[ID],0),11)</f>
        <v>0</v>
      </c>
      <c r="AS10" t="str">
        <f>INDEX(TblCardDesign[#Data],MATCH($AI10,TblCardDesign[ID],0),12)</f>
        <v>Event</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Search your crew deck for 1 crew card with a rank higher than 1 and place into your hand. Then shuffle your crew deck.</v>
      </c>
    </row>
    <row r="11" spans="3:50" ht="30.75">
      <c r="R11">
        <v>1</v>
      </c>
      <c r="S11" t="str">
        <f>INDEX(TblCardDesign[#Data],MATCH($R11,TblCardDesign[ID],0),3)</f>
        <v>Associate Scientist</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Research</v>
      </c>
      <c r="AD11">
        <f>INDEX(TblCardDesign[#Data],MATCH($R11,TblCardDesign[ID],0),14)</f>
        <v>1</v>
      </c>
      <c r="AE11" t="str">
        <f>INDEX(TblCardDesign[#Data],MATCH($R11,TblCardDesign[ID],0),15)</f>
        <v>Human</v>
      </c>
      <c r="AF11" s="2" t="str">
        <f>INDEX(TblCardDesign[#Data],MATCH($R11,TblCardDesign[ID],0),17)</f>
        <v>Engage: Research + 1</v>
      </c>
      <c r="AI11">
        <v>109</v>
      </c>
      <c r="AJ11" t="str">
        <f>INDEX(TblCardDesign[#Data],MATCH($AI11,TblCardDesign[ID],0),3)</f>
        <v>Promotion!</v>
      </c>
      <c r="AK11">
        <f>INDEX(TblCardDesign[#Data],MATCH($AI11,TblCardDesign[ID],0),4)</f>
        <v>0</v>
      </c>
      <c r="AL11">
        <f>INDEX(TblCardDesign[#Data],MATCH($AI11,TblCardDesign[ID],0),5)</f>
        <v>1</v>
      </c>
      <c r="AM11">
        <f>INDEX(TblCardDesign[#Data],MATCH($AI11,TblCardDesign[ID],0),6)</f>
        <v>0</v>
      </c>
      <c r="AN11">
        <f>INDEX(TblCardDesign[#Data],MATCH($AI11,TblCardDesign[ID],0),7)</f>
        <v>0</v>
      </c>
      <c r="AO11">
        <f>INDEX(TblCardDesign[#Data],MATCH($AI11,TblCardDesign[ID],0),8)</f>
        <v>0</v>
      </c>
      <c r="AP11">
        <f>INDEX(TblCardDesign[#Data],MATCH($AI11,TblCardDesign[ID],0),9)</f>
        <v>0</v>
      </c>
      <c r="AQ11">
        <f>INDEX(TblCardDesign[#Data],MATCH($AI11,TblCardDesign[ID],0),10)</f>
        <v>1</v>
      </c>
      <c r="AR11">
        <f>INDEX(TblCardDesign[#Data],MATCH($AI11,TblCardDesign[ID],0),11)</f>
        <v>0</v>
      </c>
      <c r="AS11" t="str">
        <f>INDEX(TblCardDesign[#Data],MATCH($AI11,TblCardDesign[ID],0),12)</f>
        <v>Event</v>
      </c>
      <c r="AT11">
        <f>INDEX(TblCardDesign[#Data],MATCH($AI11,TblCardDesign[ID],0),13)</f>
        <v>0</v>
      </c>
      <c r="AU11">
        <f>INDEX(TblCardDesign[#Data],MATCH($AI11,TblCardDesign[ID],0),14)</f>
        <v>0</v>
      </c>
      <c r="AV11">
        <f>INDEX(TblCardDesign[#Data],MATCH($AI11,TblCardDesign[ID],0),15)</f>
        <v>0</v>
      </c>
      <c r="AW11" t="str">
        <f>INDEX(TblCardDesign[#Data],MATCH($AI11,TblCardDesign[ID],0),16)</f>
        <v>Uncommon</v>
      </c>
      <c r="AX11" s="2" t="str">
        <f>INDEX(TblCardDesign[#Data],MATCH($AI11,TblCardDesign[ID],0),17)</f>
        <v>Search your crew deck for 1 crew card with a rank higher than 1 and place into your hand. Then shuffle your crew deck.</v>
      </c>
    </row>
    <row r="12" spans="3:50" ht="30.75">
      <c r="R12">
        <v>1</v>
      </c>
      <c r="S12" t="str">
        <f>INDEX(TblCardDesign[#Data],MATCH($R12,TblCardDesign[ID],0),3)</f>
        <v>Associate Scientist</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Research</v>
      </c>
      <c r="AD12">
        <f>INDEX(TblCardDesign[#Data],MATCH($R12,TblCardDesign[ID],0),14)</f>
        <v>1</v>
      </c>
      <c r="AE12" t="str">
        <f>INDEX(TblCardDesign[#Data],MATCH($R12,TblCardDesign[ID],0),15)</f>
        <v>Human</v>
      </c>
      <c r="AF12" s="2" t="str">
        <f>INDEX(TblCardDesign[#Data],MATCH($R12,TblCardDesign[ID],0),17)</f>
        <v>Engage: Research + 1</v>
      </c>
      <c r="AI12">
        <v>124</v>
      </c>
      <c r="AJ12" t="str">
        <f>INDEX(TblCardDesign[#Data],MATCH($AI12,TblCardDesign[ID],0),3)</f>
        <v>Persistent Searching</v>
      </c>
      <c r="AK12">
        <f>INDEX(TblCardDesign[#Data],MATCH($AI12,TblCardDesign[ID],0),4)</f>
        <v>0</v>
      </c>
      <c r="AL12">
        <f>INDEX(TblCardDesign[#Data],MATCH($AI12,TblCardDesign[ID],0),5)</f>
        <v>1</v>
      </c>
      <c r="AM12">
        <f>INDEX(TblCardDesign[#Data],MATCH($AI12,TblCardDesign[ID],0),6)</f>
        <v>0</v>
      </c>
      <c r="AN12">
        <f>INDEX(TblCardDesign[#Data],MATCH($AI12,TblCardDesign[ID],0),7)</f>
        <v>0</v>
      </c>
      <c r="AO12">
        <f>INDEX(TblCardDesign[#Data],MATCH($AI12,TblCardDesign[ID],0),8)</f>
        <v>0</v>
      </c>
      <c r="AP12">
        <f>INDEX(TblCardDesign[#Data],MATCH($AI12,TblCardDesign[ID],0),9)</f>
        <v>0</v>
      </c>
      <c r="AQ12">
        <f>INDEX(TblCardDesign[#Data],MATCH($AI12,TblCardDesign[ID],0),10)</f>
        <v>1</v>
      </c>
      <c r="AR12">
        <f>INDEX(TblCardDesign[#Data],MATCH($AI12,TblCardDesign[ID],0),11)</f>
        <v>0</v>
      </c>
      <c r="AS12" t="str">
        <f>INDEX(TblCardDesign[#Data],MATCH($AI12,TblCardDesign[ID],0),12)</f>
        <v>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Return target on going event card from your junkyard to your hand</v>
      </c>
    </row>
    <row r="13" spans="3:50" ht="30.75">
      <c r="R13">
        <v>1</v>
      </c>
      <c r="S13" t="str">
        <f>INDEX(TblCardDesign[#Data],MATCH($R13,TblCardDesign[ID],0),3)</f>
        <v>Associate Scientist</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Research</v>
      </c>
      <c r="AD13">
        <f>INDEX(TblCardDesign[#Data],MATCH($R13,TblCardDesign[ID],0),14)</f>
        <v>1</v>
      </c>
      <c r="AE13" t="str">
        <f>INDEX(TblCardDesign[#Data],MATCH($R13,TblCardDesign[ID],0),15)</f>
        <v>Human</v>
      </c>
      <c r="AF13" s="2" t="str">
        <f>INDEX(TblCardDesign[#Data],MATCH($R13,TblCardDesign[ID],0),17)</f>
        <v>Engage: Research + 1</v>
      </c>
      <c r="AI13">
        <v>124</v>
      </c>
      <c r="AJ13" t="str">
        <f>INDEX(TblCardDesign[#Data],MATCH($AI13,TblCardDesign[ID],0),3)</f>
        <v>Persistent Searching</v>
      </c>
      <c r="AK13">
        <f>INDEX(TblCardDesign[#Data],MATCH($AI13,TblCardDesign[ID],0),4)</f>
        <v>0</v>
      </c>
      <c r="AL13">
        <f>INDEX(TblCardDesign[#Data],MATCH($AI13,TblCardDesign[ID],0),5)</f>
        <v>1</v>
      </c>
      <c r="AM13">
        <f>INDEX(TblCardDesign[#Data],MATCH($AI13,TblCardDesign[ID],0),6)</f>
        <v>0</v>
      </c>
      <c r="AN13">
        <f>INDEX(TblCardDesign[#Data],MATCH($AI13,TblCardDesign[ID],0),7)</f>
        <v>0</v>
      </c>
      <c r="AO13">
        <f>INDEX(TblCardDesign[#Data],MATCH($AI13,TblCardDesign[ID],0),8)</f>
        <v>0</v>
      </c>
      <c r="AP13">
        <f>INDEX(TblCardDesign[#Data],MATCH($AI13,TblCardDesign[ID],0),9)</f>
        <v>0</v>
      </c>
      <c r="AQ13">
        <f>INDEX(TblCardDesign[#Data],MATCH($AI13,TblCardDesign[ID],0),10)</f>
        <v>1</v>
      </c>
      <c r="AR13">
        <f>INDEX(TblCardDesign[#Data],MATCH($AI13,TblCardDesign[ID],0),11)</f>
        <v>0</v>
      </c>
      <c r="AS13" t="str">
        <f>INDEX(TblCardDesign[#Data],MATCH($AI13,TblCardDesign[ID],0),12)</f>
        <v>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Return target on going event card from your junkyard to your hand</v>
      </c>
    </row>
    <row r="14" spans="3:50">
      <c r="R14">
        <v>1</v>
      </c>
      <c r="S14" t="str">
        <f>INDEX(TblCardDesign[#Data],MATCH($R14,TblCardDesign[ID],0),3)</f>
        <v>Associate Scientist</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Research</v>
      </c>
      <c r="AD14">
        <f>INDEX(TblCardDesign[#Data],MATCH($R14,TblCardDesign[ID],0),14)</f>
        <v>1</v>
      </c>
      <c r="AE14" t="str">
        <f>INDEX(TblCardDesign[#Data],MATCH($R14,TblCardDesign[ID],0),15)</f>
        <v>Human</v>
      </c>
      <c r="AF14" s="2" t="str">
        <f>INDEX(TblCardDesign[#Data],MATCH($R14,TblCardDesign[ID],0),17)</f>
        <v>Engage: Research + 1</v>
      </c>
      <c r="AI14">
        <v>126</v>
      </c>
      <c r="AJ14" t="str">
        <f>INDEX(TblCardDesign[#Data],MATCH($AI14,TblCardDesign[ID],0),3)</f>
        <v>A&amp;B Class Solar Flare</v>
      </c>
      <c r="AK14">
        <f>INDEX(TblCardDesign[#Data],MATCH($AI14,TblCardDesign[ID],0),4)</f>
        <v>0</v>
      </c>
      <c r="AL14">
        <f>INDEX(TblCardDesign[#Data],MATCH($AI14,TblCardDesign[ID],0),5)</f>
        <v>1</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1</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Target 2 ships each take 200 damage</v>
      </c>
    </row>
    <row r="15" spans="3:50" ht="30.75">
      <c r="R15">
        <v>2</v>
      </c>
      <c r="S15" t="str">
        <f>INDEX(TblCardDesign[#Data],MATCH($R15,TblCardDesign[ID],0),3)</f>
        <v>Research Scientist</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Research</v>
      </c>
      <c r="AD15">
        <f>INDEX(TblCardDesign[#Data],MATCH($R15,TblCardDesign[ID],0),14)</f>
        <v>2</v>
      </c>
      <c r="AE15" t="str">
        <f>INDEX(TblCardDesign[#Data],MATCH($R15,TblCardDesign[ID],0),15)</f>
        <v>Human</v>
      </c>
      <c r="AF15" s="2" t="str">
        <f>INDEX(TblCardDesign[#Data],MATCH($R15,TblCardDesign[ID],0),17)</f>
        <v>Sacrifice 1 Research Tier 1
Engage: Research + 2</v>
      </c>
      <c r="AI15">
        <v>126</v>
      </c>
      <c r="AJ15" t="str">
        <f>INDEX(TblCardDesign[#Data],MATCH($AI15,TblCardDesign[ID],0),3)</f>
        <v>A&amp;B Class Solar Flare</v>
      </c>
      <c r="AK15">
        <f>INDEX(TblCardDesign[#Data],MATCH($AI15,TblCardDesign[ID],0),4)</f>
        <v>0</v>
      </c>
      <c r="AL15">
        <f>INDEX(TblCardDesign[#Data],MATCH($AI15,TblCardDesign[ID],0),5)</f>
        <v>1</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1</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Target 2 ships each take 200 damage</v>
      </c>
    </row>
    <row r="16" spans="3:50" ht="30.75">
      <c r="R16">
        <v>2</v>
      </c>
      <c r="S16" t="str">
        <f>INDEX(TblCardDesign[#Data],MATCH($R16,TblCardDesign[ID],0),3)</f>
        <v>Research Scientist</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Research</v>
      </c>
      <c r="AD16">
        <f>INDEX(TblCardDesign[#Data],MATCH($R16,TblCardDesign[ID],0),14)</f>
        <v>2</v>
      </c>
      <c r="AE16" t="str">
        <f>INDEX(TblCardDesign[#Data],MATCH($R16,TblCardDesign[ID],0),15)</f>
        <v>Human</v>
      </c>
      <c r="AF16" s="2" t="str">
        <f>INDEX(TblCardDesign[#Data],MATCH($R16,TblCardDesign[ID],0),17)</f>
        <v>Sacrifice 1 Research Tier 1
Engage: Research + 2</v>
      </c>
      <c r="AI16">
        <v>127</v>
      </c>
      <c r="AJ16" t="str">
        <f>INDEX(TblCardDesign[#Data],MATCH($AI16,TblCardDesign[ID],0),3)</f>
        <v>C-Class Solar Flare</v>
      </c>
      <c r="AK16">
        <f>INDEX(TblCardDesign[#Data],MATCH($AI16,TblCardDesign[ID],0),4)</f>
        <v>0</v>
      </c>
      <c r="AL16">
        <f>INDEX(TblCardDesign[#Data],MATCH($AI16,TblCardDesign[ID],0),5)</f>
        <v>2</v>
      </c>
      <c r="AM16">
        <f>INDEX(TblCardDesign[#Data],MATCH($AI16,TblCardDesign[ID],0),6)</f>
        <v>0</v>
      </c>
      <c r="AN16">
        <f>INDEX(TblCardDesign[#Data],MATCH($AI16,TblCardDesign[ID],0),7)</f>
        <v>0</v>
      </c>
      <c r="AO16">
        <f>INDEX(TblCardDesign[#Data],MATCH($AI16,TblCardDesign[ID],0),8)</f>
        <v>0</v>
      </c>
      <c r="AP16">
        <f>INDEX(TblCardDesign[#Data],MATCH($AI16,TblCardDesign[ID],0),9)</f>
        <v>0</v>
      </c>
      <c r="AQ16" t="str">
        <f>INDEX(TblCardDesign[#Data],MATCH($AI16,TblCardDesign[ID],0),10)</f>
        <v>X</v>
      </c>
      <c r="AR16" t="b">
        <f>INDEX(TblCardDesign[#Data],MATCH($AI16,TblCardDesign[ID],0),11)</f>
        <v>1</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X number of ships each take 300 damage</v>
      </c>
    </row>
    <row r="17" spans="18:50" ht="59.25" customHeight="1">
      <c r="R17">
        <v>2</v>
      </c>
      <c r="S17" t="str">
        <f>INDEX(TblCardDesign[#Data],MATCH($R17,TblCardDesign[ID],0),3)</f>
        <v>Research Scientist</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Research</v>
      </c>
      <c r="AD17">
        <f>INDEX(TblCardDesign[#Data],MATCH($R17,TblCardDesign[ID],0),14)</f>
        <v>2</v>
      </c>
      <c r="AE17" t="str">
        <f>INDEX(TblCardDesign[#Data],MATCH($R17,TblCardDesign[ID],0),15)</f>
        <v>Human</v>
      </c>
      <c r="AF17" s="2" t="str">
        <f>INDEX(TblCardDesign[#Data],MATCH($R17,TblCardDesign[ID],0),17)</f>
        <v>Sacrifice 1 Research Tier 1
Engage: Research + 2</v>
      </c>
      <c r="AI17">
        <v>127</v>
      </c>
      <c r="AJ17" t="str">
        <f>INDEX(TblCardDesign[#Data],MATCH($AI17,TblCardDesign[ID],0),3)</f>
        <v>C-Class Solar Flare</v>
      </c>
      <c r="AK17">
        <f>INDEX(TblCardDesign[#Data],MATCH($AI17,TblCardDesign[ID],0),4)</f>
        <v>0</v>
      </c>
      <c r="AL17">
        <f>INDEX(TblCardDesign[#Data],MATCH($AI17,TblCardDesign[ID],0),5)</f>
        <v>2</v>
      </c>
      <c r="AM17">
        <f>INDEX(TblCardDesign[#Data],MATCH($AI17,TblCardDesign[ID],0),6)</f>
        <v>0</v>
      </c>
      <c r="AN17">
        <f>INDEX(TblCardDesign[#Data],MATCH($AI17,TblCardDesign[ID],0),7)</f>
        <v>0</v>
      </c>
      <c r="AO17">
        <f>INDEX(TblCardDesign[#Data],MATCH($AI17,TblCardDesign[ID],0),8)</f>
        <v>0</v>
      </c>
      <c r="AP17">
        <f>INDEX(TblCardDesign[#Data],MATCH($AI17,TblCardDesign[ID],0),9)</f>
        <v>0</v>
      </c>
      <c r="AQ17" t="str">
        <f>INDEX(TblCardDesign[#Data],MATCH($AI17,TblCardDesign[ID],0),10)</f>
        <v>X</v>
      </c>
      <c r="AR17" t="b">
        <f>INDEX(TblCardDesign[#Data],MATCH($AI17,TblCardDesign[ID],0),11)</f>
        <v>1</v>
      </c>
      <c r="AS17" t="str">
        <f>INDEX(TblCardDesign[#Data],MATCH($AI17,TblCardDesign[ID],0),12)</f>
        <v>Event</v>
      </c>
      <c r="AT17">
        <f>INDEX(TblCardDesign[#Data],MATCH($AI17,TblCardDesign[ID],0),13)</f>
        <v>0</v>
      </c>
      <c r="AU17">
        <f>INDEX(TblCardDesign[#Data],MATCH($AI17,TblCardDesign[ID],0),14)</f>
        <v>0</v>
      </c>
      <c r="AV17">
        <f>INDEX(TblCardDesign[#Data],MATCH($AI17,TblCardDesign[ID],0),15)</f>
        <v>0</v>
      </c>
      <c r="AW17" t="str">
        <f>INDEX(TblCardDesign[#Data],MATCH($AI17,TblCardDesign[ID],0),16)</f>
        <v>Uncommon</v>
      </c>
      <c r="AX17" s="2" t="str">
        <f>INDEX(TblCardDesign[#Data],MATCH($AI17,TblCardDesign[ID],0),17)</f>
        <v>X number of ships each take 300 damage</v>
      </c>
    </row>
    <row r="18" spans="18:50" ht="42.75" customHeight="1">
      <c r="R18">
        <v>2</v>
      </c>
      <c r="S18" t="str">
        <f>INDEX(TblCardDesign[#Data],MATCH($R18,TblCardDesign[ID],0),3)</f>
        <v>Research Scientist</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Research</v>
      </c>
      <c r="AD18">
        <f>INDEX(TblCardDesign[#Data],MATCH($R18,TblCardDesign[ID],0),14)</f>
        <v>2</v>
      </c>
      <c r="AE18" t="str">
        <f>INDEX(TblCardDesign[#Data],MATCH($R18,TblCardDesign[ID],0),15)</f>
        <v>Human</v>
      </c>
      <c r="AF18" s="2" t="str">
        <f>INDEX(TblCardDesign[#Data],MATCH($R18,TblCardDesign[ID],0),17)</f>
        <v>Sacrifice 1 Research Tier 1
Engage: Research + 2</v>
      </c>
      <c r="AI18">
        <v>145</v>
      </c>
      <c r="AJ18" t="str">
        <f>INDEX(TblCardDesign[#Data],MATCH($AI18,TblCardDesign[ID],0),3)</f>
        <v>Disruption Waves Tier 4</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0</v>
      </c>
      <c r="AQ18">
        <f>INDEX(TblCardDesign[#Data],MATCH($AI18,TblCardDesign[ID],0),10)</f>
        <v>3</v>
      </c>
      <c r="AR18">
        <f>INDEX(TblCardDesign[#Data],MATCH($AI18,TblCardDesign[ID],0),11)</f>
        <v>0</v>
      </c>
      <c r="AS18" t="str">
        <f>INDEX(TblCardDesign[#Data],MATCH($AI18,TblCardDesign[ID],0),12)</f>
        <v>On Going Event</v>
      </c>
      <c r="AT18">
        <f>INDEX(TblCardDesign[#Data],MATCH($AI18,TblCardDesign[ID],0),13)</f>
        <v>0</v>
      </c>
      <c r="AU18">
        <f>INDEX(TblCardDesign[#Data],MATCH($AI18,TblCardDesign[ID],0),14)</f>
        <v>0</v>
      </c>
      <c r="AV18">
        <f>INDEX(TblCardDesign[#Data],MATCH($AI18,TblCardDesign[ID],0),15)</f>
        <v>0</v>
      </c>
      <c r="AW18" t="str">
        <f>INDEX(TblCardDesign[#Data],MATCH($AI18,TblCardDesign[ID],0),16)</f>
        <v>Uncommon</v>
      </c>
      <c r="AX18" s="2" t="str">
        <f>INDEX(TblCardDesign[#Data],MATCH($AI18,TblCardDesign[ID],0),17)</f>
        <v>Enemy Cards that target your Cruiser ships cost 1 extra Neutral</v>
      </c>
    </row>
    <row r="19" spans="18:50" ht="42.75" customHeight="1">
      <c r="R19">
        <v>3</v>
      </c>
      <c r="S19" t="str">
        <f>INDEX(TblCardDesign[#Data],MATCH($R19,TblCardDesign[ID],0),3)</f>
        <v>Senior Scientist</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Research</v>
      </c>
      <c r="AD19">
        <f>INDEX(TblCardDesign[#Data],MATCH($R19,TblCardDesign[ID],0),14)</f>
        <v>3</v>
      </c>
      <c r="AE19" t="str">
        <f>INDEX(TblCardDesign[#Data],MATCH($R19,TblCardDesign[ID],0),15)</f>
        <v>Human</v>
      </c>
      <c r="AF19" s="2" t="str">
        <f>INDEX(TblCardDesign[#Data],MATCH($R19,TblCardDesign[ID],0),17)</f>
        <v>Sacrifice 1 Research Tier 2
Engage: Research + 3</v>
      </c>
      <c r="AI19">
        <v>143</v>
      </c>
      <c r="AJ19" t="str">
        <f>INDEX(TblCardDesign[#Data],MATCH($AI19,TblCardDesign[ID],0),3)</f>
        <v>Disruption Waves Tier 2</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3</v>
      </c>
      <c r="AR19">
        <f>INDEX(TblCardDesign[#Data],MATCH($AI19,TblCardDesign[ID],0),11)</f>
        <v>0</v>
      </c>
      <c r="AS19" t="str">
        <f>INDEX(TblCardDesign[#Data],MATCH($AI19,TblCardDesign[ID],0),12)</f>
        <v>On Going Event</v>
      </c>
      <c r="AT19">
        <f>INDEX(TblCardDesign[#Data],MATCH($AI19,TblCardDesign[ID],0),13)</f>
        <v>0</v>
      </c>
      <c r="AU19">
        <f>INDEX(TblCardDesign[#Data],MATCH($AI19,TblCardDesign[ID],0),14)</f>
        <v>0</v>
      </c>
      <c r="AV19">
        <f>INDEX(TblCardDesign[#Data],MATCH($AI19,TblCardDesign[ID],0),15)</f>
        <v>0</v>
      </c>
      <c r="AW19" t="str">
        <f>INDEX(TblCardDesign[#Data],MATCH($AI19,TblCardDesign[ID],0),16)</f>
        <v>Uncommon</v>
      </c>
      <c r="AX19" s="2" t="str">
        <f>INDEX(TblCardDesign[#Data],MATCH($AI19,TblCardDesign[ID],0),17)</f>
        <v>Enemy Cards that target your Frigate ships cost 1 extra Neutral</v>
      </c>
    </row>
    <row r="20" spans="18:50" ht="45.75">
      <c r="R20">
        <v>3</v>
      </c>
      <c r="S20" t="str">
        <f>INDEX(TblCardDesign[#Data],MATCH($R20,TblCardDesign[ID],0),3)</f>
        <v>Senior Scientist</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Research</v>
      </c>
      <c r="AD20">
        <f>INDEX(TblCardDesign[#Data],MATCH($R20,TblCardDesign[ID],0),14)</f>
        <v>3</v>
      </c>
      <c r="AE20" t="str">
        <f>INDEX(TblCardDesign[#Data],MATCH($R20,TblCardDesign[ID],0),15)</f>
        <v>Human</v>
      </c>
      <c r="AF20" s="2" t="str">
        <f>INDEX(TblCardDesign[#Data],MATCH($R20,TblCardDesign[ID],0),17)</f>
        <v>Sacrifice 1 Research Tier 2
Engage: Research + 3</v>
      </c>
      <c r="AI20">
        <v>149</v>
      </c>
      <c r="AJ20" t="str">
        <f>INDEX(TblCardDesign[#Data],MATCH($AI20,TblCardDesign[ID],0),3)</f>
        <v>Disintegrate</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0</v>
      </c>
      <c r="AQ20">
        <f>INDEX(TblCardDesign[#Data],MATCH($AI20,TblCardDesign[ID],0),10)</f>
        <v>4</v>
      </c>
      <c r="AR20">
        <f>INDEX(TblCardDesign[#Data],MATCH($AI20,TblCardDesign[ID],0),11)</f>
        <v>0</v>
      </c>
      <c r="AS20" t="str">
        <f>INDEX(TblCardDesign[#Data],MATCH($AI20,TblCardDesign[ID],0),12)</f>
        <v>Event</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Destroy target Lieutenant or Captain</v>
      </c>
    </row>
    <row r="21" spans="18:50" ht="91.5">
      <c r="R21">
        <v>4</v>
      </c>
      <c r="S21" t="str">
        <f>INDEX(TblCardDesign[#Data],MATCH($R21,TblCardDesign[ID],0),3)</f>
        <v>Mad Scientist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Research</v>
      </c>
      <c r="AD21">
        <f>INDEX(TblCardDesign[#Data],MATCH($R21,TblCardDesign[ID],0),14)</f>
        <v>1</v>
      </c>
      <c r="AE21" t="str">
        <f>INDEX(TblCardDesign[#Data],MATCH($R21,TblCardDesign[ID],0),15)</f>
        <v>Human</v>
      </c>
      <c r="AF21" s="2" t="str">
        <f>INDEX(TblCardDesign[#Data],MATCH($R21,TblCardDesign[ID],0),17)</f>
        <v>Engage: Discard 1 strategy card from your hand, if you do then Research + 2</v>
      </c>
      <c r="AI21">
        <v>149</v>
      </c>
      <c r="AJ21" t="str">
        <f>INDEX(TblCardDesign[#Data],MATCH($AI21,TblCardDesign[ID],0),3)</f>
        <v>Disintegrate</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0</v>
      </c>
      <c r="AQ21">
        <f>INDEX(TblCardDesign[#Data],MATCH($AI21,TblCardDesign[ID],0),10)</f>
        <v>4</v>
      </c>
      <c r="AR21">
        <f>INDEX(TblCardDesign[#Data],MATCH($AI21,TblCardDesign[ID],0),11)</f>
        <v>0</v>
      </c>
      <c r="AS21" t="str">
        <f>INDEX(TblCardDesign[#Data],MATCH($AI21,TblCardDesign[ID],0),12)</f>
        <v>Event</v>
      </c>
      <c r="AT21">
        <f>INDEX(TblCardDesign[#Data],MATCH($AI21,TblCardDesign[ID],0),13)</f>
        <v>0</v>
      </c>
      <c r="AU21">
        <f>INDEX(TblCardDesign[#Data],MATCH($AI21,TblCardDesign[ID],0),14)</f>
        <v>0</v>
      </c>
      <c r="AV21">
        <f>INDEX(TblCardDesign[#Data],MATCH($AI21,TblCardDesign[ID],0),15)</f>
        <v>0</v>
      </c>
      <c r="AW21" t="str">
        <f>INDEX(TblCardDesign[#Data],MATCH($AI21,TblCardDesign[ID],0),16)</f>
        <v>Rare</v>
      </c>
      <c r="AX21" s="2" t="str">
        <f>INDEX(TblCardDesign[#Data],MATCH($AI21,TblCardDesign[ID],0),17)</f>
        <v>Destroy target Lieutenant or Captain</v>
      </c>
    </row>
    <row r="22" spans="18:50" ht="91.5">
      <c r="R22">
        <v>4</v>
      </c>
      <c r="S22" t="str">
        <f>INDEX(TblCardDesign[#Data],MATCH($R22,TblCardDesign[ID],0),3)</f>
        <v>Mad Scientist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Research</v>
      </c>
      <c r="AD22">
        <f>INDEX(TblCardDesign[#Data],MATCH($R22,TblCardDesign[ID],0),14)</f>
        <v>1</v>
      </c>
      <c r="AE22" t="str">
        <f>INDEX(TblCardDesign[#Data],MATCH($R22,TblCardDesign[ID],0),15)</f>
        <v>Human</v>
      </c>
      <c r="AF22" s="2" t="str">
        <f>INDEX(TblCardDesign[#Data],MATCH($R22,TblCardDesign[ID],0),17)</f>
        <v>Engage: Discard 1 strategy card from your hand, if you do then Research + 2</v>
      </c>
      <c r="AI22">
        <v>156</v>
      </c>
      <c r="AJ22" t="str">
        <f>INDEX(TblCardDesign[#Data],MATCH($AI22,TblCardDesign[ID],0),3)</f>
        <v>Versatile</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2</v>
      </c>
      <c r="AR22">
        <f>INDEX(TblCardDesign[#Data],MATCH($AI22,TblCardDesign[ID],0),11)</f>
        <v>0</v>
      </c>
      <c r="AS22" t="str">
        <f>INDEX(TblCardDesign[#Data],MATCH($AI22,TblCardDesign[ID],0),12)</f>
        <v>Crew Attachment</v>
      </c>
      <c r="AT22">
        <f>INDEX(TblCardDesign[#Data],MATCH($AI22,TblCardDesign[ID],0),13)</f>
        <v>0</v>
      </c>
      <c r="AU22">
        <f>INDEX(TblCardDesign[#Data],MATCH($AI22,TblCardDesign[ID],0),14)</f>
        <v>0</v>
      </c>
      <c r="AV22">
        <f>INDEX(TblCardDesign[#Data],MATCH($AI22,TblCardDesign[ID],0),15)</f>
        <v>0</v>
      </c>
      <c r="AW22" t="str">
        <f>INDEX(TblCardDesign[#Data],MATCH($AI22,TblCardDesign[ID],0),16)</f>
        <v>Rare</v>
      </c>
      <c r="AX22" s="2" t="str">
        <f>INDEX(TblCardDesign[#Data],MATCH($AI22,TblCardDesign[ID],0),17)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156</v>
      </c>
      <c r="AJ23" t="str">
        <f>INDEX(TblCardDesign[#Data],MATCH($AI23,TblCardDesign[ID],0),3)</f>
        <v>Versatile</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2</v>
      </c>
      <c r="AR23">
        <f>INDEX(TblCardDesign[#Data],MATCH($AI23,TblCardDesign[ID],0),11)</f>
        <v>0</v>
      </c>
      <c r="AS23" t="str">
        <f>INDEX(TblCardDesign[#Data],MATCH($AI23,TblCardDesign[ID],0),12)</f>
        <v>Crew Attachment</v>
      </c>
      <c r="AT23">
        <f>INDEX(TblCardDesign[#Data],MATCH($AI23,TblCardDesign[ID],0),13)</f>
        <v>0</v>
      </c>
      <c r="AU23">
        <f>INDEX(TblCardDesign[#Data],MATCH($AI23,TblCardDesign[ID],0),14)</f>
        <v>0</v>
      </c>
      <c r="AV23">
        <f>INDEX(TblCardDesign[#Data],MATCH($AI23,TblCardDesign[ID],0),15)</f>
        <v>0</v>
      </c>
      <c r="AW23" t="str">
        <f>INDEX(TblCardDesign[#Data],MATCH($AI23,TblCardDesign[ID],0),16)</f>
        <v>Rare</v>
      </c>
      <c r="AX23" s="2" t="str">
        <f>INDEX(TblCardDesign[#Data],MATCH($AI23,TblCardDesign[ID],0),17)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257</v>
      </c>
      <c r="AJ24" t="str">
        <f>INDEX(TblCardDesign[#Data],MATCH($AI24,TblCardDesign[ID],0),3)</f>
        <v>Echoes of Emptiness</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0</v>
      </c>
      <c r="AQ24">
        <f>INDEX(TblCardDesign[#Data],MATCH($AI24,TblCardDesign[ID],0),10)</f>
        <v>7</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Rare</v>
      </c>
      <c r="AX24" s="2" t="str">
        <f>INDEX(TblCardDesign[#Data],MATCH($AI24,TblCardDesign[ID],0),17)</f>
        <v>Send all crew members assigned to ships to their owners Stasis. Each player may return two tier 1 crew cards from stasis to a ship they control.</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258</v>
      </c>
      <c r="AJ25" t="str">
        <f>INDEX(TblCardDesign[#Data],MATCH($AI25,TblCardDesign[ID],0),3)</f>
        <v>Quantum Reset Protocol</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0</v>
      </c>
      <c r="AQ25">
        <f>INDEX(TblCardDesign[#Data],MATCH($AI25,TblCardDesign[ID],0),10)</f>
        <v>4</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Uncommon</v>
      </c>
      <c r="AX25" s="2" t="str">
        <f>INDEX(TblCardDesign[#Data],MATCH($AI25,TblCardDesign[ID],0),17)</f>
        <v>Send all ship upgrades attached to ships to their owners junkyard.</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260</v>
      </c>
      <c r="AJ26" t="str">
        <f>INDEX(TblCardDesign[#Data],MATCH($AI26,TblCardDesign[ID],0),3)</f>
        <v>Ultimate Crew Promotion</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0</v>
      </c>
      <c r="AQ26">
        <f>INDEX(TblCardDesign[#Data],MATCH($AI26,TblCardDesign[ID],0),10)</f>
        <v>7</v>
      </c>
      <c r="AR26">
        <f>INDEX(TblCardDesign[#Data],MATCH($AI26,TblCardDesign[ID],0),11)</f>
        <v>0</v>
      </c>
      <c r="AS26" t="str">
        <f>INDEX(TblCardDesign[#Data],MATCH($AI26,TblCardDesign[ID],0),12)</f>
        <v>Event</v>
      </c>
      <c r="AT26">
        <f>INDEX(TblCardDesign[#Data],MATCH($AI26,TblCardDesign[ID],0),13)</f>
        <v>0</v>
      </c>
      <c r="AU26">
        <f>INDEX(TblCardDesign[#Data],MATCH($AI26,TblCardDesign[ID],0),14)</f>
        <v>0</v>
      </c>
      <c r="AV26">
        <f>INDEX(TblCardDesign[#Data],MATCH($AI26,TblCardDesign[ID],0),15)</f>
        <v>0</v>
      </c>
      <c r="AW26" t="str">
        <f>INDEX(TblCardDesign[#Data],MATCH($AI26,TblCardDesign[ID],0),16)</f>
        <v>Rare</v>
      </c>
      <c r="AX26" s="2" t="str">
        <f>INDEX(TblCardDesign[#Data],MATCH($AI26,TblCardDesign[ID],0),17)</f>
        <v xml:space="preserve">Upgrade all crew on target ship by 1 tier up to max tier 3. Do this by searching your crew deck for the upgrade tier. Then shuffle your crew deck. The original crew cards are sent to stasis. </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260</v>
      </c>
      <c r="AJ27" t="str">
        <f>INDEX(TblCardDesign[#Data],MATCH($AI27,TblCardDesign[ID],0),3)</f>
        <v>Ultimate Crew Promotion</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0</v>
      </c>
      <c r="AQ27">
        <f>INDEX(TblCardDesign[#Data],MATCH($AI27,TblCardDesign[ID],0),10)</f>
        <v>7</v>
      </c>
      <c r="AR27">
        <f>INDEX(TblCardDesign[#Data],MATCH($AI27,TblCardDesign[ID],0),11)</f>
        <v>0</v>
      </c>
      <c r="AS27" t="str">
        <f>INDEX(TblCardDesign[#Data],MATCH($AI27,TblCardDesign[ID],0),12)</f>
        <v>Event</v>
      </c>
      <c r="AT27">
        <f>INDEX(TblCardDesign[#Data],MATCH($AI27,TblCardDesign[ID],0),13)</f>
        <v>0</v>
      </c>
      <c r="AU27">
        <f>INDEX(TblCardDesign[#Data],MATCH($AI27,TblCardDesign[ID],0),14)</f>
        <v>0</v>
      </c>
      <c r="AV27">
        <f>INDEX(TblCardDesign[#Data],MATCH($AI27,TblCardDesign[ID],0),15)</f>
        <v>0</v>
      </c>
      <c r="AW27" t="str">
        <f>INDEX(TblCardDesign[#Data],MATCH($AI27,TblCardDesign[ID],0),16)</f>
        <v>Rare</v>
      </c>
      <c r="AX27" s="2" t="str">
        <f>INDEX(TblCardDesign[#Data],MATCH($AI27,TblCardDesign[ID],0),17)</f>
        <v xml:space="preserve">Upgrade all crew on target ship by 1 tier up to max tier 3. Do this by searching your crew deck for the upgrade tier. Then shuffle your crew deck. The original crew cards are sent to stasis. </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266</v>
      </c>
      <c r="AJ28" t="str">
        <f>INDEX(TblCardDesign[#Data],MATCH($AI28,TblCardDesign[ID],0),3)</f>
        <v>Promotion Through Knowledge</v>
      </c>
      <c r="AK28">
        <f>INDEX(TblCardDesign[#Data],MATCH($AI28,TblCardDesign[ID],0),4)</f>
        <v>0</v>
      </c>
      <c r="AL28">
        <f>INDEX(TblCardDesign[#Data],MATCH($AI28,TblCardDesign[ID],0),5)</f>
        <v>1</v>
      </c>
      <c r="AM28">
        <f>INDEX(TblCardDesign[#Data],MATCH($AI28,TblCardDesign[ID],0),6)</f>
        <v>0</v>
      </c>
      <c r="AN28">
        <f>INDEX(TblCardDesign[#Data],MATCH($AI28,TblCardDesign[ID],0),7)</f>
        <v>0</v>
      </c>
      <c r="AO28">
        <f>INDEX(TblCardDesign[#Data],MATCH($AI28,TblCardDesign[ID],0),8)</f>
        <v>0</v>
      </c>
      <c r="AP28">
        <f>INDEX(TblCardDesign[#Data],MATCH($AI28,TblCardDesign[ID],0),9)</f>
        <v>0</v>
      </c>
      <c r="AQ28">
        <f>INDEX(TblCardDesign[#Data],MATCH($AI28,TblCardDesign[ID],0),10)</f>
        <v>1</v>
      </c>
      <c r="AR28">
        <f>INDEX(TblCardDesign[#Data],MATCH($AI28,TblCardDesign[ID],0),11)</f>
        <v>0</v>
      </c>
      <c r="AS28" t="str">
        <f>INDEX(TblCardDesign[#Data],MATCH($AI28,TblCardDesign[ID],0),12)</f>
        <v>Private Mission</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Mission: Study 1 or more
Reward: Crew Promotion 1</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266</v>
      </c>
      <c r="AJ29" t="str">
        <f>INDEX(TblCardDesign[#Data],MATCH($AI29,TblCardDesign[ID],0),3)</f>
        <v>Promotion Through Knowledge</v>
      </c>
      <c r="AK29">
        <f>INDEX(TblCardDesign[#Data],MATCH($AI29,TblCardDesign[ID],0),4)</f>
        <v>0</v>
      </c>
      <c r="AL29">
        <f>INDEX(TblCardDesign[#Data],MATCH($AI29,TblCardDesign[ID],0),5)</f>
        <v>1</v>
      </c>
      <c r="AM29">
        <f>INDEX(TblCardDesign[#Data],MATCH($AI29,TblCardDesign[ID],0),6)</f>
        <v>0</v>
      </c>
      <c r="AN29">
        <f>INDEX(TblCardDesign[#Data],MATCH($AI29,TblCardDesign[ID],0),7)</f>
        <v>0</v>
      </c>
      <c r="AO29">
        <f>INDEX(TblCardDesign[#Data],MATCH($AI29,TblCardDesign[ID],0),8)</f>
        <v>0</v>
      </c>
      <c r="AP29">
        <f>INDEX(TblCardDesign[#Data],MATCH($AI29,TblCardDesign[ID],0),9)</f>
        <v>0</v>
      </c>
      <c r="AQ29">
        <f>INDEX(TblCardDesign[#Data],MATCH($AI29,TblCardDesign[ID],0),10)</f>
        <v>1</v>
      </c>
      <c r="AR29">
        <f>INDEX(TblCardDesign[#Data],MATCH($AI29,TblCardDesign[ID],0),11)</f>
        <v>0</v>
      </c>
      <c r="AS29" t="str">
        <f>INDEX(TblCardDesign[#Data],MATCH($AI29,TblCardDesign[ID],0),12)</f>
        <v>Private Mission</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Mission: Study 1 or more
Reward: Crew Promotion 1</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267</v>
      </c>
      <c r="AJ30" t="str">
        <f>INDEX(TblCardDesign[#Data],MATCH($AI30,TblCardDesign[ID],0),3)</f>
        <v>Enlightened Study</v>
      </c>
      <c r="AK30">
        <f>INDEX(TblCardDesign[#Data],MATCH($AI30,TblCardDesign[ID],0),4)</f>
        <v>0</v>
      </c>
      <c r="AL30">
        <f>INDEX(TblCardDesign[#Data],MATCH($AI30,TblCardDesign[ID],0),5)</f>
        <v>1</v>
      </c>
      <c r="AM30">
        <f>INDEX(TblCardDesign[#Data],MATCH($AI30,TblCardDesign[ID],0),6)</f>
        <v>0</v>
      </c>
      <c r="AN30">
        <f>INDEX(TblCardDesign[#Data],MATCH($AI30,TblCardDesign[ID],0),7)</f>
        <v>0</v>
      </c>
      <c r="AO30">
        <f>INDEX(TblCardDesign[#Data],MATCH($AI30,TblCardDesign[ID],0),8)</f>
        <v>0</v>
      </c>
      <c r="AP30">
        <f>INDEX(TblCardDesign[#Data],MATCH($AI30,TblCardDesign[ID],0),9)</f>
        <v>0</v>
      </c>
      <c r="AQ30">
        <f>INDEX(TblCardDesign[#Data],MATCH($AI30,TblCardDesign[ID],0),10)</f>
        <v>1</v>
      </c>
      <c r="AR30">
        <f>INDEX(TblCardDesign[#Data],MATCH($AI30,TblCardDesign[ID],0),11)</f>
        <v>0</v>
      </c>
      <c r="AS30" t="str">
        <f>INDEX(TblCardDesign[#Data],MATCH($AI30,TblCardDesign[ID],0),12)</f>
        <v>Event</v>
      </c>
      <c r="AT30">
        <f>INDEX(TblCardDesign[#Data],MATCH($AI30,TblCardDesign[ID],0),13)</f>
        <v>0</v>
      </c>
      <c r="AU30">
        <f>INDEX(TblCardDesign[#Data],MATCH($AI30,TblCardDesign[ID],0),14)</f>
        <v>0</v>
      </c>
      <c r="AV30">
        <f>INDEX(TblCardDesign[#Data],MATCH($AI30,TblCardDesign[ID],0),15)</f>
        <v>0</v>
      </c>
      <c r="AW30" t="str">
        <f>INDEX(TblCardDesign[#Data],MATCH($AI30,TblCardDesign[ID],0),16)</f>
        <v>Common</v>
      </c>
      <c r="AX30" s="2" t="str">
        <f>INDEX(TblCardDesign[#Data],MATCH($AI30,TblCardDesign[ID],0),17)</f>
        <v>Study 1</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267</v>
      </c>
      <c r="AJ31" t="str">
        <f>INDEX(TblCardDesign[#Data],MATCH($AI31,TblCardDesign[ID],0),3)</f>
        <v>Enlightened Study</v>
      </c>
      <c r="AK31">
        <f>INDEX(TblCardDesign[#Data],MATCH($AI31,TblCardDesign[ID],0),4)</f>
        <v>0</v>
      </c>
      <c r="AL31">
        <f>INDEX(TblCardDesign[#Data],MATCH($AI31,TblCardDesign[ID],0),5)</f>
        <v>1</v>
      </c>
      <c r="AM31">
        <f>INDEX(TblCardDesign[#Data],MATCH($AI31,TblCardDesign[ID],0),6)</f>
        <v>0</v>
      </c>
      <c r="AN31">
        <f>INDEX(TblCardDesign[#Data],MATCH($AI31,TblCardDesign[ID],0),7)</f>
        <v>0</v>
      </c>
      <c r="AO31">
        <f>INDEX(TblCardDesign[#Data],MATCH($AI31,TblCardDesign[ID],0),8)</f>
        <v>0</v>
      </c>
      <c r="AP31">
        <f>INDEX(TblCardDesign[#Data],MATCH($AI31,TblCardDesign[ID],0),9)</f>
        <v>0</v>
      </c>
      <c r="AQ31">
        <f>INDEX(TblCardDesign[#Data],MATCH($AI31,TblCardDesign[ID],0),10)</f>
        <v>1</v>
      </c>
      <c r="AR31">
        <f>INDEX(TblCardDesign[#Data],MATCH($AI31,TblCardDesign[ID],0),11)</f>
        <v>0</v>
      </c>
      <c r="AS31" t="str">
        <f>INDEX(TblCardDesign[#Data],MATCH($AI31,TblCardDesign[ID],0),12)</f>
        <v>Event</v>
      </c>
      <c r="AT31">
        <f>INDEX(TblCardDesign[#Data],MATCH($AI31,TblCardDesign[ID],0),13)</f>
        <v>0</v>
      </c>
      <c r="AU31">
        <f>INDEX(TblCardDesign[#Data],MATCH($AI31,TblCardDesign[ID],0),14)</f>
        <v>0</v>
      </c>
      <c r="AV31">
        <f>INDEX(TblCardDesign[#Data],MATCH($AI31,TblCardDesign[ID],0),15)</f>
        <v>0</v>
      </c>
      <c r="AW31" t="str">
        <f>INDEX(TblCardDesign[#Data],MATCH($AI31,TblCardDesign[ID],0),16)</f>
        <v>Common</v>
      </c>
      <c r="AX31" s="2" t="str">
        <f>INDEX(TblCardDesign[#Data],MATCH($AI31,TblCardDesign[ID],0),17)</f>
        <v>Study 1</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268</v>
      </c>
      <c r="AJ32" t="str">
        <f>INDEX(TblCardDesign[#Data],MATCH($AI32,TblCardDesign[ID],0),3)</f>
        <v>Rigorous Reading</v>
      </c>
      <c r="AK32">
        <f>INDEX(TblCardDesign[#Data],MATCH($AI32,TblCardDesign[ID],0),4)</f>
        <v>0</v>
      </c>
      <c r="AL32">
        <f>INDEX(TblCardDesign[#Data],MATCH($AI32,TblCardDesign[ID],0),5)</f>
        <v>1</v>
      </c>
      <c r="AM32">
        <f>INDEX(TblCardDesign[#Data],MATCH($AI32,TblCardDesign[ID],0),6)</f>
        <v>0</v>
      </c>
      <c r="AN32">
        <f>INDEX(TblCardDesign[#Data],MATCH($AI32,TblCardDesign[ID],0),7)</f>
        <v>0</v>
      </c>
      <c r="AO32">
        <f>INDEX(TblCardDesign[#Data],MATCH($AI32,TblCardDesign[ID],0),8)</f>
        <v>0</v>
      </c>
      <c r="AP32">
        <f>INDEX(TblCardDesign[#Data],MATCH($AI32,TblCardDesign[ID],0),9)</f>
        <v>0</v>
      </c>
      <c r="AQ32">
        <f>INDEX(TblCardDesign[#Data],MATCH($AI32,TblCardDesign[ID],0),10)</f>
        <v>2</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Common</v>
      </c>
      <c r="AX32" s="2" t="str">
        <f>INDEX(TblCardDesign[#Data],MATCH($AI32,TblCardDesign[ID],0),17)</f>
        <v>Study 2</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268</v>
      </c>
      <c r="AJ33" t="str">
        <f>INDEX(TblCardDesign[#Data],MATCH($AI33,TblCardDesign[ID],0),3)</f>
        <v>Rigorous Reading</v>
      </c>
      <c r="AK33">
        <f>INDEX(TblCardDesign[#Data],MATCH($AI33,TblCardDesign[ID],0),4)</f>
        <v>0</v>
      </c>
      <c r="AL33">
        <f>INDEX(TblCardDesign[#Data],MATCH($AI33,TblCardDesign[ID],0),5)</f>
        <v>1</v>
      </c>
      <c r="AM33">
        <f>INDEX(TblCardDesign[#Data],MATCH($AI33,TblCardDesign[ID],0),6)</f>
        <v>0</v>
      </c>
      <c r="AN33">
        <f>INDEX(TblCardDesign[#Data],MATCH($AI33,TblCardDesign[ID],0),7)</f>
        <v>0</v>
      </c>
      <c r="AO33">
        <f>INDEX(TblCardDesign[#Data],MATCH($AI33,TblCardDesign[ID],0),8)</f>
        <v>0</v>
      </c>
      <c r="AP33">
        <f>INDEX(TblCardDesign[#Data],MATCH($AI33,TblCardDesign[ID],0),9)</f>
        <v>0</v>
      </c>
      <c r="AQ33">
        <f>INDEX(TblCardDesign[#Data],MATCH($AI33,TblCardDesign[ID],0),10)</f>
        <v>2</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Common</v>
      </c>
      <c r="AX33" s="2" t="str">
        <f>INDEX(TblCardDesign[#Data],MATCH($AI33,TblCardDesign[ID],0),17)</f>
        <v>Study 2</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273</v>
      </c>
      <c r="AJ34" t="str">
        <f>INDEX(TblCardDesign[#Data],MATCH($AI34,TblCardDesign[ID],0),3)</f>
        <v>Celestial Expedition</v>
      </c>
      <c r="AK34">
        <f>INDEX(TblCardDesign[#Data],MATCH($AI34,TblCardDesign[ID],0),4)</f>
        <v>0</v>
      </c>
      <c r="AL34">
        <f>INDEX(TblCardDesign[#Data],MATCH($AI34,TblCardDesign[ID],0),5)</f>
        <v>2</v>
      </c>
      <c r="AM34">
        <f>INDEX(TblCardDesign[#Data],MATCH($AI34,TblCardDesign[ID],0),6)</f>
        <v>0</v>
      </c>
      <c r="AN34">
        <f>INDEX(TblCardDesign[#Data],MATCH($AI34,TblCardDesign[ID],0),7)</f>
        <v>0</v>
      </c>
      <c r="AO34">
        <f>INDEX(TblCardDesign[#Data],MATCH($AI34,TblCardDesign[ID],0),8)</f>
        <v>0</v>
      </c>
      <c r="AP34">
        <f>INDEX(TblCardDesign[#Data],MATCH($AI34,TblCardDesign[ID],0),9)</f>
        <v>0</v>
      </c>
      <c r="AQ34">
        <f>INDEX(TblCardDesign[#Data],MATCH($AI34,TblCardDesign[ID],0),10)</f>
        <v>2</v>
      </c>
      <c r="AR34">
        <f>INDEX(TblCardDesign[#Data],MATCH($AI34,TblCardDesign[ID],0),11)</f>
        <v>0</v>
      </c>
      <c r="AS34" t="str">
        <f>INDEX(TblCardDesign[#Data],MATCH($AI34,TblCardDesign[ID],0),12)</f>
        <v>Private Mission</v>
      </c>
      <c r="AT34">
        <f>INDEX(TblCardDesign[#Data],MATCH($AI34,TblCardDesign[ID],0),13)</f>
        <v>0</v>
      </c>
      <c r="AU34">
        <f>INDEX(TblCardDesign[#Data],MATCH($AI34,TblCardDesign[ID],0),14)</f>
        <v>0</v>
      </c>
      <c r="AV34">
        <f>INDEX(TblCardDesign[#Data],MATCH($AI34,TblCardDesign[ID],0),15)</f>
        <v>0</v>
      </c>
      <c r="AW34" t="str">
        <f>INDEX(TblCardDesign[#Data],MATCH($AI34,TblCardDesign[ID],0),16)</f>
        <v>Uncommon</v>
      </c>
      <c r="AX34" s="2" t="str">
        <f>INDEX(TblCardDesign[#Data],MATCH($AI34,TblCardDesign[ID],0),17)</f>
        <v>Mission: Study 2 or more during your turn
Reward: Create a 300 Cosmic Creature with Cosmic Energy</v>
      </c>
    </row>
    <row r="35" spans="18:50" ht="45.75">
      <c r="R35">
        <v>123</v>
      </c>
      <c r="S35" t="str">
        <f>INDEX(TblCardDesign[#Data],MATCH($R35,TblCardDesign[ID],0),3)</f>
        <v>Adm. Bonnie</v>
      </c>
      <c r="T35">
        <f>INDEX(TblCardDesign[#Data],MATCH($R35,TblCardDesign[ID],0),4)</f>
        <v>0</v>
      </c>
      <c r="U35">
        <f>INDEX(TblCardDesign[#Data],MATCH($R35,TblCardDesign[ID],0),5)</f>
        <v>1</v>
      </c>
      <c r="V35">
        <f>INDEX(TblCardDesign[#Data],MATCH($R35,TblCardDesign[ID],0),6)</f>
        <v>0</v>
      </c>
      <c r="W35">
        <f>INDEX(TblCardDesign[#Data],MATCH($R35,TblCardDesign[ID],0),7)</f>
        <v>0</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Research</v>
      </c>
      <c r="AD35">
        <f>INDEX(TblCardDesign[#Data],MATCH($R35,TblCardDesign[ID],0),14)</f>
        <v>0</v>
      </c>
      <c r="AE35" t="str">
        <f>INDEX(TblCardDesign[#Data],MATCH($R35,TblCardDesign[ID],0),15)</f>
        <v>Human</v>
      </c>
      <c r="AF35" s="2" t="str">
        <f>INDEX(TblCardDesign[#Data],MATCH($R35,TblCardDesign[ID],0),17)</f>
        <v>At the start of your turn, return a target event card from your junkyard to your hand.</v>
      </c>
      <c r="AI35">
        <v>273</v>
      </c>
      <c r="AJ35" t="str">
        <f>INDEX(TblCardDesign[#Data],MATCH($AI35,TblCardDesign[ID],0),3)</f>
        <v>Celestial Expedition</v>
      </c>
      <c r="AK35">
        <f>INDEX(TblCardDesign[#Data],MATCH($AI35,TblCardDesign[ID],0),4)</f>
        <v>0</v>
      </c>
      <c r="AL35">
        <f>INDEX(TblCardDesign[#Data],MATCH($AI35,TblCardDesign[ID],0),5)</f>
        <v>2</v>
      </c>
      <c r="AM35">
        <f>INDEX(TblCardDesign[#Data],MATCH($AI35,TblCardDesign[ID],0),6)</f>
        <v>0</v>
      </c>
      <c r="AN35">
        <f>INDEX(TblCardDesign[#Data],MATCH($AI35,TblCardDesign[ID],0),7)</f>
        <v>0</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Private Mission</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Mission: Study 2 or more during your turn
Reward: Create a 300 Cosmic Creature with Cosmic Energy</v>
      </c>
    </row>
    <row r="36" spans="18:50" ht="30.75">
      <c r="AI36">
        <v>273</v>
      </c>
      <c r="AJ36" t="str">
        <f>INDEX(TblCardDesign[#Data],MATCH($AI36,TblCardDesign[ID],0),3)</f>
        <v>Celestial Expedition</v>
      </c>
      <c r="AK36">
        <f>INDEX(TblCardDesign[#Data],MATCH($AI36,TblCardDesign[ID],0),4)</f>
        <v>0</v>
      </c>
      <c r="AL36">
        <f>INDEX(TblCardDesign[#Data],MATCH($AI36,TblCardDesign[ID],0),5)</f>
        <v>2</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Private Mission</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Mission: Study 2 or more during your turn
Reward: Create a 300 Cosmic Creature with Cosmic Energy</v>
      </c>
    </row>
    <row r="37" spans="18:50" ht="30.75">
      <c r="AI37">
        <v>274</v>
      </c>
      <c r="AJ37" t="str">
        <f>INDEX(TblCardDesign[#Data],MATCH($AI37,TblCardDesign[ID],0),3)</f>
        <v>Exploration Spawns</v>
      </c>
      <c r="AK37">
        <f>INDEX(TblCardDesign[#Data],MATCH($AI37,TblCardDesign[ID],0),4)</f>
        <v>0</v>
      </c>
      <c r="AL37">
        <f>INDEX(TblCardDesign[#Data],MATCH($AI37,TblCardDesign[ID],0),5)</f>
        <v>1</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1</v>
      </c>
      <c r="AR37">
        <f>INDEX(TblCardDesign[#Data],MATCH($AI37,TblCardDesign[ID],0),11)</f>
        <v>0</v>
      </c>
      <c r="AS37" t="str">
        <f>INDEX(TblCardDesign[#Data],MATCH($AI37,TblCardDesign[ID],0),12)</f>
        <v>Private Mission</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Mission: Play an event card
Reward: Create 2 100 Cosmic Creature with Cosmic Energy</v>
      </c>
    </row>
    <row r="38" spans="18:50" ht="30.75">
      <c r="AI38">
        <v>274</v>
      </c>
      <c r="AJ38" t="str">
        <f>INDEX(TblCardDesign[#Data],MATCH($AI38,TblCardDesign[ID],0),3)</f>
        <v>Exploration Spawns</v>
      </c>
      <c r="AK38">
        <f>INDEX(TblCardDesign[#Data],MATCH($AI38,TblCardDesign[ID],0),4)</f>
        <v>0</v>
      </c>
      <c r="AL38">
        <f>INDEX(TblCardDesign[#Data],MATCH($AI38,TblCardDesign[ID],0),5)</f>
        <v>1</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1</v>
      </c>
      <c r="AR38">
        <f>INDEX(TblCardDesign[#Data],MATCH($AI38,TblCardDesign[ID],0),11)</f>
        <v>0</v>
      </c>
      <c r="AS38" t="str">
        <f>INDEX(TblCardDesign[#Data],MATCH($AI38,TblCardDesign[ID],0),12)</f>
        <v>Private Mission</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Mission: Play an event card
Reward: Create 2 100 Cosmic Creature with Cosmic Energy</v>
      </c>
    </row>
    <row r="39" spans="18:50" ht="45.75">
      <c r="AI39">
        <v>274</v>
      </c>
      <c r="AJ39" t="str">
        <f>INDEX(TblCardDesign[#Data],MATCH($AI39,TblCardDesign[ID],0),3)</f>
        <v>Exploration Spawns</v>
      </c>
      <c r="AK39">
        <f>INDEX(TblCardDesign[#Data],MATCH($AI39,TblCardDesign[ID],0),4)</f>
        <v>0</v>
      </c>
      <c r="AL39">
        <f>INDEX(TblCardDesign[#Data],MATCH($AI39,TblCardDesign[ID],0),5)</f>
        <v>1</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1</v>
      </c>
      <c r="AR39">
        <f>INDEX(TblCardDesign[#Data],MATCH($AI39,TblCardDesign[ID],0),11)</f>
        <v>0</v>
      </c>
      <c r="AS39" t="str">
        <f>INDEX(TblCardDesign[#Data],MATCH($AI39,TblCardDesign[ID],0),12)</f>
        <v>Private Mission</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Mission: Play an event card
Reward: Create 2 100 Cosmic Creature with Cosmic Energy</v>
      </c>
    </row>
    <row r="40" spans="18:50" ht="45.75">
      <c r="AI40">
        <v>275</v>
      </c>
      <c r="AJ40" t="str">
        <f>INDEX(TblCardDesign[#Data],MATCH($AI40,TblCardDesign[ID],0),3)</f>
        <v>Lifeform Emergence</v>
      </c>
      <c r="AK40">
        <f>INDEX(TblCardDesign[#Data],MATCH($AI40,TblCardDesign[ID],0),4)</f>
        <v>0</v>
      </c>
      <c r="AL40">
        <f>INDEX(TblCardDesign[#Data],MATCH($AI40,TblCardDesign[ID],0),5)</f>
        <v>2</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Dangerous Mission</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1" spans="18:50" ht="30.75">
      <c r="AI41">
        <v>275</v>
      </c>
      <c r="AJ41" t="str">
        <f>INDEX(TblCardDesign[#Data],MATCH($AI41,TblCardDesign[ID],0),3)</f>
        <v>Lifeform Emergence</v>
      </c>
      <c r="AK41">
        <f>INDEX(TblCardDesign[#Data],MATCH($AI41,TblCardDesign[ID],0),4)</f>
        <v>0</v>
      </c>
      <c r="AL41">
        <f>INDEX(TblCardDesign[#Data],MATCH($AI41,TblCardDesign[ID],0),5)</f>
        <v>2</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Dangerous Mission</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2" spans="18:50" ht="30.75">
      <c r="AI42">
        <v>275</v>
      </c>
      <c r="AJ42" t="str">
        <f>INDEX(TblCardDesign[#Data],MATCH($AI42,TblCardDesign[ID],0),3)</f>
        <v>Lifeform Emergence</v>
      </c>
      <c r="AK42">
        <f>INDEX(TblCardDesign[#Data],MATCH($AI42,TblCardDesign[ID],0),4)</f>
        <v>0</v>
      </c>
      <c r="AL42">
        <f>INDEX(TblCardDesign[#Data],MATCH($AI42,TblCardDesign[ID],0),5)</f>
        <v>2</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3</v>
      </c>
      <c r="AR42">
        <f>INDEX(TblCardDesign[#Data],MATCH($AI42,TblCardDesign[ID],0),11)</f>
        <v>0</v>
      </c>
      <c r="AS42" t="str">
        <f>INDEX(TblCardDesign[#Data],MATCH($AI42,TblCardDesign[ID],0),12)</f>
        <v>Dangerous Mission</v>
      </c>
      <c r="AT42">
        <f>INDEX(TblCardDesign[#Data],MATCH($AI42,TblCardDesign[ID],0),13)</f>
        <v>0</v>
      </c>
      <c r="AU42">
        <f>INDEX(TblCardDesign[#Data],MATCH($AI42,TblCardDesign[ID],0),14)</f>
        <v>0</v>
      </c>
      <c r="AV42">
        <f>INDEX(TblCardDesign[#Data],MATCH($AI42,TblCardDesign[ID],0),15)</f>
        <v>0</v>
      </c>
      <c r="AW42" t="str">
        <f>INDEX(TblCardDesign[#Data],MATCH($AI42,TblCardDesign[ID],0),16)</f>
        <v>Uncommon</v>
      </c>
      <c r="AX42" s="2" t="str">
        <f>INDEX(TblCardDesign[#Data],MATCH($AI42,TblCardDesign[ID],0),17)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3" spans="18:50" ht="60.75">
      <c r="AI43">
        <v>304</v>
      </c>
      <c r="AJ43" t="str">
        <f>INDEX(TblCardDesign[#Data],MATCH($AI43,TblCardDesign[ID],0),3)</f>
        <v>Mission Board</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Event</v>
      </c>
      <c r="AT43">
        <f>INDEX(TblCardDesign[#Data],MATCH($AI43,TblCardDesign[ID],0),13)</f>
        <v>0</v>
      </c>
      <c r="AU43">
        <f>INDEX(TblCardDesign[#Data],MATCH($AI43,TblCardDesign[ID],0),14)</f>
        <v>0</v>
      </c>
      <c r="AV43">
        <f>INDEX(TblCardDesign[#Data],MATCH($AI43,TblCardDesign[ID],0),15)</f>
        <v>0</v>
      </c>
      <c r="AW43" t="str">
        <f>INDEX(TblCardDesign[#Data],MATCH($AI43,TblCardDesign[ID],0),16)</f>
        <v>Common</v>
      </c>
      <c r="AX43" s="2" t="str">
        <f>INDEX(TblCardDesign[#Data],MATCH($AI43,TblCardDesign[ID],0),17)</f>
        <v>Seach your Strategy Deck for either a Private,Dangerous or Galaxy Mission card and place it into your hand. The Shuffle your Strategy Deck</v>
      </c>
    </row>
    <row r="44" spans="18:50" ht="60.75">
      <c r="AI44">
        <v>304</v>
      </c>
      <c r="AJ44" t="str">
        <f>INDEX(TblCardDesign[#Data],MATCH($AI44,TblCardDesign[ID],0),3)</f>
        <v>Mission Board</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3</v>
      </c>
      <c r="AR44">
        <f>INDEX(TblCardDesign[#Data],MATCH($AI44,TblCardDesign[ID],0),11)</f>
        <v>0</v>
      </c>
      <c r="AS44" t="str">
        <f>INDEX(TblCardDesign[#Data],MATCH($AI44,TblCardDesign[ID],0),12)</f>
        <v>Event</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Seach your Strategy Deck for either a Private,Dangerous or Galaxy Mission card and place it into your hand. The Shuffle your Strategy Deck</v>
      </c>
    </row>
    <row r="45" spans="18:50" ht="60.75">
      <c r="AI45">
        <v>304</v>
      </c>
      <c r="AJ45" t="str">
        <f>INDEX(TblCardDesign[#Data],MATCH($AI45,TblCardDesign[ID],0),3)</f>
        <v>Mission Board</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3</v>
      </c>
      <c r="AR45">
        <f>INDEX(TblCardDesign[#Data],MATCH($AI45,TblCardDesign[ID],0),11)</f>
        <v>0</v>
      </c>
      <c r="AS45" t="str">
        <f>INDEX(TblCardDesign[#Data],MATCH($AI45,TblCardDesign[ID],0),12)</f>
        <v>Event</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Seach your Strategy Deck for either a Private,Dangerous or Galaxy Mission card and place it into your hand. The Shuffle your Strategy Deck</v>
      </c>
    </row>
  </sheetData>
  <autoFilter ref="R5:AF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7F4BB-14A3-4E32-A981-6DB63F0FDD9D}">
  <dimension ref="C2:AX45"/>
  <sheetViews>
    <sheetView workbookViewId="0">
      <selection activeCell="C4" sqref="C4"/>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828</v>
      </c>
      <c r="F2" t="s">
        <v>843</v>
      </c>
    </row>
    <row r="3" spans="3:50">
      <c r="C3" t="s">
        <v>844</v>
      </c>
      <c r="F3" t="s">
        <v>842</v>
      </c>
    </row>
    <row r="4" spans="3:50">
      <c r="C4" s="1" t="s">
        <v>832</v>
      </c>
      <c r="R4" s="1" t="s">
        <v>833</v>
      </c>
      <c r="AI4" s="1" t="s">
        <v>823</v>
      </c>
    </row>
    <row r="5" spans="3:50">
      <c r="C5" s="52" t="s">
        <v>48</v>
      </c>
      <c r="D5" s="127" t="s">
        <v>50</v>
      </c>
      <c r="E5" s="53" t="s">
        <v>2</v>
      </c>
      <c r="F5" s="53" t="s">
        <v>724</v>
      </c>
      <c r="G5" s="53" t="s">
        <v>725</v>
      </c>
      <c r="H5" s="53" t="s">
        <v>726</v>
      </c>
      <c r="I5" s="53" t="s">
        <v>727</v>
      </c>
      <c r="J5" s="53" t="s">
        <v>728</v>
      </c>
      <c r="K5" s="53" t="s">
        <v>729</v>
      </c>
      <c r="L5" s="53" t="s">
        <v>730</v>
      </c>
      <c r="M5" s="53" t="s">
        <v>731</v>
      </c>
      <c r="N5" s="53" t="s">
        <v>732</v>
      </c>
      <c r="O5" s="53" t="s">
        <v>55</v>
      </c>
      <c r="P5" s="127"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3</v>
      </c>
      <c r="D6" t="str">
        <f>INDEX(ShipsTable[#Data],MATCH($C6,ShipsTable[ID],0),2)</f>
        <v>CR. Royale</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If this ship has 5 or more crew attachments attached to its crew then you may pay 1 Neutral to draw 1 extra card at the start of your turn</v>
      </c>
      <c r="R6">
        <v>305</v>
      </c>
      <c r="S6" t="str">
        <f>INDEX(TblCardDesign[#Data],MATCH($R6,TblCardDesign[ID],0),3)</f>
        <v>Cpt. V. Blackwood</v>
      </c>
      <c r="T6">
        <f>INDEX(TblCardDesign[#Data],MATCH($R6,TblCardDesign[ID],0),4)</f>
        <v>1</v>
      </c>
      <c r="U6">
        <f>INDEX(TblCardDesign[#Data],MATCH($R6,TblCardDesign[ID],0),5)</f>
        <v>0</v>
      </c>
      <c r="V6">
        <f>INDEX(TblCardDesign[#Data],MATCH($R6,TblCardDesign[ID],0),6)</f>
        <v>0</v>
      </c>
      <c r="W6">
        <f>INDEX(TblCardDesign[#Data],MATCH($R6,TblCardDesign[ID],0),7)</f>
        <v>2</v>
      </c>
      <c r="X6">
        <f>INDEX(TblCardDesign[#Data],MATCH($R6,TblCardDesign[ID],0),8)</f>
        <v>0</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Medic</v>
      </c>
      <c r="AD6">
        <f>INDEX(TblCardDesign[#Data],MATCH($R6,TblCardDesign[ID],0),14)</f>
        <v>0</v>
      </c>
      <c r="AE6" t="str">
        <f>INDEX(TblCardDesign[#Data],MATCH($R6,TblCardDesign[ID],0),15)</f>
        <v>Human</v>
      </c>
      <c r="AF6" s="2" t="str">
        <f>INDEX(TblCardDesign[#Data],MATCH($R6,TblCardDesign[ID],0),17)</f>
        <v>Engage: +2 to Medic
Each time an enemy ship gains Infection then deal 100 damage to that ship</v>
      </c>
      <c r="AI6">
        <v>23</v>
      </c>
      <c r="AJ6" t="str">
        <f>INDEX(TblCardDesign[#Data],MATCH($AI6,TblCardDesign[ID],0),3)</f>
        <v>Recovery Bays</v>
      </c>
      <c r="AK6">
        <f>INDEX(TblCardDesign[#Data],MATCH($AI6,TblCardDesign[ID],0),4)</f>
        <v>0</v>
      </c>
      <c r="AL6">
        <f>INDEX(TblCardDesign[#Data],MATCH($AI6,TblCardDesign[ID],0),5)</f>
        <v>0</v>
      </c>
      <c r="AM6">
        <f>INDEX(TblCardDesign[#Data],MATCH($AI6,TblCardDesign[ID],0),6)</f>
        <v>0</v>
      </c>
      <c r="AN6">
        <f>INDEX(TblCardDesign[#Data],MATCH($AI6,TblCardDesign[ID],0),7)</f>
        <v>1</v>
      </c>
      <c r="AO6">
        <f>INDEX(TblCardDesign[#Data],MATCH($AI6,TblCardDesign[ID],0),8)</f>
        <v>0</v>
      </c>
      <c r="AP6">
        <f>INDEX(TblCardDesign[#Data],MATCH($AI6,TblCardDesign[ID],0),9)</f>
        <v>0</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Return a crew card from stasis to your hand</v>
      </c>
    </row>
    <row r="7" spans="3:50" ht="91.5">
      <c r="C7">
        <v>22</v>
      </c>
      <c r="D7" t="str">
        <f>INDEX(ShipsTable[#Data],MATCH($C7,ShipsTable[ID],0),2)</f>
        <v>Pandemic Pioneer</v>
      </c>
      <c r="E7" t="str">
        <f>INDEX(ShipsTable[#Data],MATCH($C7,ShipsTable[ID],0),3)</f>
        <v>Frigate</v>
      </c>
      <c r="F7">
        <f>INDEX(ShipsTable[#Data],MATCH($C7,ShipsTable[ID],0),4)</f>
        <v>0</v>
      </c>
      <c r="G7">
        <f>INDEX(ShipsTable[#Data],MATCH($C7,ShipsTable[ID],0),5)</f>
        <v>1</v>
      </c>
      <c r="H7">
        <f>INDEX(ShipsTable[#Data],MATCH($C7,ShipsTable[ID],0),6)</f>
        <v>3</v>
      </c>
      <c r="I7">
        <f>INDEX(ShipsTable[#Data],MATCH($C7,ShipsTable[ID],0),7)</f>
        <v>500</v>
      </c>
      <c r="J7">
        <f>INDEX(ShipsTable[#Data],MATCH($C7,ShipsTable[ID],0),8)</f>
        <v>500</v>
      </c>
      <c r="K7">
        <f>INDEX(ShipsTable[#Data],MATCH($C7,ShipsTable[ID],0),9)</f>
        <v>500</v>
      </c>
      <c r="L7">
        <f>INDEX(ShipsTable[#Data],MATCH($C7,ShipsTable[ID],0),10)</f>
        <v>100</v>
      </c>
      <c r="M7">
        <f>INDEX(ShipsTable[#Data],MATCH($C7,ShipsTable[ID],0),11)</f>
        <v>3</v>
      </c>
      <c r="N7">
        <f>INDEX(ShipsTable[#Data],MATCH($C7,ShipsTable[ID],0),12)</f>
        <v>2</v>
      </c>
      <c r="O7" t="str">
        <f>INDEX(ShipsTable[#Data],MATCH($C7,ShipsTable[ID],0),13)</f>
        <v>Uncommon</v>
      </c>
      <c r="P7" s="2" t="str">
        <f>INDEX(ShipsTable[#Data],MATCH($C7,ShipsTable[ID],0),14)</f>
        <v>At the end of your damage phase if a crew member on this ship dealt damage to an enemy ships hull then that target enemy ship has Infection 1 until the start of your next turn</v>
      </c>
      <c r="R7">
        <v>195</v>
      </c>
      <c r="S7" t="str">
        <f>INDEX(TblCardDesign[#Data],MATCH($R7,TblCardDesign[ID],0),3)</f>
        <v>Cpt. L. Humphrey</v>
      </c>
      <c r="T7">
        <f>INDEX(TblCardDesign[#Data],MATCH($R7,TblCardDesign[ID],0),4)</f>
        <v>1</v>
      </c>
      <c r="U7">
        <f>INDEX(TblCardDesign[#Data],MATCH($R7,TblCardDesign[ID],0),5)</f>
        <v>0</v>
      </c>
      <c r="V7">
        <f>INDEX(TblCardDesign[#Data],MATCH($R7,TblCardDesign[ID],0),6)</f>
        <v>0</v>
      </c>
      <c r="W7">
        <f>INDEX(TblCardDesign[#Data],MATCH($R7,TblCardDesign[ID],0),7)</f>
        <v>2</v>
      </c>
      <c r="X7">
        <f>INDEX(TblCardDesign[#Data],MATCH($R7,TblCardDesign[ID],0),8)</f>
        <v>0</v>
      </c>
      <c r="Y7">
        <f>INDEX(TblCardDesign[#Data],MATCH($R7,TblCardDesign[ID],0),9)</f>
        <v>0</v>
      </c>
      <c r="Z7">
        <f>INDEX(TblCardDesign[#Data],MATCH($R7,TblCardDesign[ID],0),10)</f>
        <v>2</v>
      </c>
      <c r="AA7">
        <f>INDEX(TblCardDesign[#Data],MATCH($R7,TblCardDesign[ID],0),11)</f>
        <v>0</v>
      </c>
      <c r="AB7" t="str">
        <f>INDEX(TblCardDesign[#Data],MATCH($R7,TblCardDesign[ID],0),12)</f>
        <v>Captain</v>
      </c>
      <c r="AC7" t="str">
        <f>INDEX(TblCardDesign[#Data],MATCH($R7,TblCardDesign[ID],0),13)</f>
        <v>Medic</v>
      </c>
      <c r="AD7">
        <f>INDEX(TblCardDesign[#Data],MATCH($R7,TblCardDesign[ID],0),14)</f>
        <v>0</v>
      </c>
      <c r="AE7" t="str">
        <f>INDEX(TblCardDesign[#Data],MATCH($R7,TblCardDesign[ID],0),15)</f>
        <v>Cyborg</v>
      </c>
      <c r="AF7" s="2" t="str">
        <f>INDEX(TblCardDesign[#Data],MATCH($R7,TblCardDesign[ID],0),17)</f>
        <v>Engage: +2 to Medic
Engage: Return a crew attachment from Junkyard to your hand</v>
      </c>
      <c r="AI7">
        <v>23</v>
      </c>
      <c r="AJ7" t="str">
        <f>INDEX(TblCardDesign[#Data],MATCH($AI7,TblCardDesign[ID],0),3)</f>
        <v>Recovery Bays</v>
      </c>
      <c r="AK7">
        <f>INDEX(TblCardDesign[#Data],MATCH($AI7,TblCardDesign[ID],0),4)</f>
        <v>0</v>
      </c>
      <c r="AL7">
        <f>INDEX(TblCardDesign[#Data],MATCH($AI7,TblCardDesign[ID],0),5)</f>
        <v>0</v>
      </c>
      <c r="AM7">
        <f>INDEX(TblCardDesign[#Data],MATCH($AI7,TblCardDesign[ID],0),6)</f>
        <v>0</v>
      </c>
      <c r="AN7">
        <f>INDEX(TblCardDesign[#Data],MATCH($AI7,TblCardDesign[ID],0),7)</f>
        <v>1</v>
      </c>
      <c r="AO7">
        <f>INDEX(TblCardDesign[#Data],MATCH($AI7,TblCardDesign[ID],0),8)</f>
        <v>0</v>
      </c>
      <c r="AP7">
        <f>INDEX(TblCardDesign[#Data],MATCH($AI7,TblCardDesign[ID],0),9)</f>
        <v>0</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Return a crew card from stasis to your hand</v>
      </c>
    </row>
    <row r="8" spans="3:50" ht="76.5">
      <c r="R8">
        <v>290</v>
      </c>
      <c r="S8" t="str">
        <f>INDEX(TblCardDesign[#Data],MATCH($R8,TblCardDesign[ID],0),3)</f>
        <v>Lt. Clarke</v>
      </c>
      <c r="T8">
        <f>INDEX(TblCardDesign[#Data],MATCH($R8,TblCardDesign[ID],0),4)</f>
        <v>1</v>
      </c>
      <c r="U8">
        <f>INDEX(TblCardDesign[#Data],MATCH($R8,TblCardDesign[ID],0),5)</f>
        <v>0</v>
      </c>
      <c r="V8">
        <f>INDEX(TblCardDesign[#Data],MATCH($R8,TblCardDesign[ID],0),6)</f>
        <v>0</v>
      </c>
      <c r="W8">
        <f>INDEX(TblCardDesign[#Data],MATCH($R8,TblCardDesign[ID],0),7)</f>
        <v>1</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Medic</v>
      </c>
      <c r="AD8">
        <f>INDEX(TblCardDesign[#Data],MATCH($R8,TblCardDesign[ID],0),14)</f>
        <v>0</v>
      </c>
      <c r="AE8" t="str">
        <f>INDEX(TblCardDesign[#Data],MATCH($R8,TblCardDesign[ID],0),15)</f>
        <v>Human</v>
      </c>
      <c r="AF8" s="2" t="str">
        <f>INDEX(TblCardDesign[#Data],MATCH($R8,TblCardDesign[ID],0),17)</f>
        <v>At the start of your Resource Allocation Phase, increment your Medic dice by 1</v>
      </c>
      <c r="AI8">
        <v>29</v>
      </c>
      <c r="AJ8" t="str">
        <f>INDEX(TblCardDesign[#Data],MATCH($AI8,TblCardDesign[ID],0),3)</f>
        <v>Ship Infection</v>
      </c>
      <c r="AK8">
        <f>INDEX(TblCardDesign[#Data],MATCH($AI8,TblCardDesign[ID],0),4)</f>
        <v>0</v>
      </c>
      <c r="AL8">
        <f>INDEX(TblCardDesign[#Data],MATCH($AI8,TblCardDesign[ID],0),5)</f>
        <v>0</v>
      </c>
      <c r="AM8">
        <f>INDEX(TblCardDesign[#Data],MATCH($AI8,TblCardDesign[ID],0),6)</f>
        <v>0</v>
      </c>
      <c r="AN8">
        <f>INDEX(TblCardDesign[#Data],MATCH($AI8,TblCardDesign[ID],0),7)</f>
        <v>1</v>
      </c>
      <c r="AO8">
        <f>INDEX(TblCardDesign[#Data],MATCH($AI8,TblCardDesign[ID],0),8)</f>
        <v>0</v>
      </c>
      <c r="AP8">
        <f>INDEX(TblCardDesign[#Data],MATCH($AI8,TblCardDesign[ID],0),9)</f>
        <v>0</v>
      </c>
      <c r="AQ8">
        <f>INDEX(TblCardDesign[#Data],MATCH($AI8,TblCardDesign[ID],0),10)</f>
        <v>1</v>
      </c>
      <c r="AR8">
        <f>INDEX(TblCardDesign[#Data],MATCH($AI8,TblCardDesign[ID],0),11)</f>
        <v>0</v>
      </c>
      <c r="AS8" t="str">
        <f>INDEX(TblCardDesign[#Data],MATCH($AI8,TblCardDesign[ID],0),12)</f>
        <v>Tactic</v>
      </c>
      <c r="AT8">
        <f>INDEX(TblCardDesign[#Data],MATCH($AI8,TblCardDesign[ID],0),13)</f>
        <v>0</v>
      </c>
      <c r="AU8">
        <f>INDEX(TblCardDesign[#Data],MATCH($AI8,TblCardDesign[ID],0),14)</f>
        <v>0</v>
      </c>
      <c r="AV8">
        <f>INDEX(TblCardDesign[#Data],MATCH($AI8,TblCardDesign[ID],0),15)</f>
        <v>0</v>
      </c>
      <c r="AW8" t="str">
        <f>INDEX(TblCardDesign[#Data],MATCH($AI8,TblCardDesign[ID],0),16)</f>
        <v>Common</v>
      </c>
      <c r="AX8" s="2" t="str">
        <f>INDEX(TblCardDesign[#Data],MATCH($AI8,TblCardDesign[ID],0),17)</f>
        <v>Target Enemy Ship has Infection 1 until the start of your next turn</v>
      </c>
    </row>
    <row r="9" spans="3:50" ht="60.75">
      <c r="R9">
        <v>92</v>
      </c>
      <c r="S9" t="str">
        <f>INDEX(TblCardDesign[#Data],MATCH($R9,TblCardDesign[ID],0),3)</f>
        <v>Lt. Stacey</v>
      </c>
      <c r="T9">
        <f>INDEX(TblCardDesign[#Data],MATCH($R9,TblCardDesign[ID],0),4)</f>
        <v>1</v>
      </c>
      <c r="U9">
        <f>INDEX(TblCardDesign[#Data],MATCH($R9,TblCardDesign[ID],0),5)</f>
        <v>0</v>
      </c>
      <c r="V9">
        <f>INDEX(TblCardDesign[#Data],MATCH($R9,TblCardDesign[ID],0),6)</f>
        <v>0</v>
      </c>
      <c r="W9">
        <f>INDEX(TblCardDesign[#Data],MATCH($R9,TblCardDesign[ID],0),7)</f>
        <v>2</v>
      </c>
      <c r="X9">
        <f>INDEX(TblCardDesign[#Data],MATCH($R9,TblCardDesign[ID],0),8)</f>
        <v>0</v>
      </c>
      <c r="Y9">
        <f>INDEX(TblCardDesign[#Data],MATCH($R9,TblCardDesign[ID],0),9)</f>
        <v>0</v>
      </c>
      <c r="Z9">
        <f>INDEX(TblCardDesign[#Data],MATCH($R9,TblCardDesign[ID],0),10)</f>
        <v>0</v>
      </c>
      <c r="AA9">
        <f>INDEX(TblCardDesign[#Data],MATCH($R9,TblCardDesign[ID],0),11)</f>
        <v>0</v>
      </c>
      <c r="AB9" t="str">
        <f>INDEX(TblCardDesign[#Data],MATCH($R9,TblCardDesign[ID],0),12)</f>
        <v>Lieutenant</v>
      </c>
      <c r="AC9" t="str">
        <f>INDEX(TblCardDesign[#Data],MATCH($R9,TblCardDesign[ID],0),13)</f>
        <v>Medic</v>
      </c>
      <c r="AD9">
        <f>INDEX(TblCardDesign[#Data],MATCH($R9,TblCardDesign[ID],0),14)</f>
        <v>0</v>
      </c>
      <c r="AE9" t="str">
        <f>INDEX(TblCardDesign[#Data],MATCH($R9,TblCardDesign[ID],0),15)</f>
        <v>Human</v>
      </c>
      <c r="AF9" s="2" t="str">
        <f>INDEX(TblCardDesign[#Data],MATCH($R9,TblCardDesign[ID],0),17)</f>
        <v>Crew attachments cost 1 less Neutral to attach to crew members on assigned ship.</v>
      </c>
      <c r="AI9">
        <v>29</v>
      </c>
      <c r="AJ9" t="str">
        <f>INDEX(TblCardDesign[#Data],MATCH($AI9,TblCardDesign[ID],0),3)</f>
        <v>Ship Infection</v>
      </c>
      <c r="AK9">
        <f>INDEX(TblCardDesign[#Data],MATCH($AI9,TblCardDesign[ID],0),4)</f>
        <v>0</v>
      </c>
      <c r="AL9">
        <f>INDEX(TblCardDesign[#Data],MATCH($AI9,TblCardDesign[ID],0),5)</f>
        <v>0</v>
      </c>
      <c r="AM9">
        <f>INDEX(TblCardDesign[#Data],MATCH($AI9,TblCardDesign[ID],0),6)</f>
        <v>0</v>
      </c>
      <c r="AN9">
        <f>INDEX(TblCardDesign[#Data],MATCH($AI9,TblCardDesign[ID],0),7)</f>
        <v>1</v>
      </c>
      <c r="AO9">
        <f>INDEX(TblCardDesign[#Data],MATCH($AI9,TblCardDesign[ID],0),8)</f>
        <v>0</v>
      </c>
      <c r="AP9">
        <f>INDEX(TblCardDesign[#Data],MATCH($AI9,TblCardDesign[ID],0),9)</f>
        <v>0</v>
      </c>
      <c r="AQ9">
        <f>INDEX(TblCardDesign[#Data],MATCH($AI9,TblCardDesign[ID],0),10)</f>
        <v>1</v>
      </c>
      <c r="AR9">
        <f>INDEX(TblCardDesign[#Data],MATCH($AI9,TblCardDesign[ID],0),11)</f>
        <v>0</v>
      </c>
      <c r="AS9" t="str">
        <f>INDEX(TblCardDesign[#Data],MATCH($AI9,TblCardDesign[ID],0),12)</f>
        <v>Tactic</v>
      </c>
      <c r="AT9">
        <f>INDEX(TblCardDesign[#Data],MATCH($AI9,TblCardDesign[ID],0),13)</f>
        <v>0</v>
      </c>
      <c r="AU9">
        <f>INDEX(TblCardDesign[#Data],MATCH($AI9,TblCardDesign[ID],0),14)</f>
        <v>0</v>
      </c>
      <c r="AV9">
        <f>INDEX(TblCardDesign[#Data],MATCH($AI9,TblCardDesign[ID],0),15)</f>
        <v>0</v>
      </c>
      <c r="AW9" t="str">
        <f>INDEX(TblCardDesign[#Data],MATCH($AI9,TblCardDesign[ID],0),16)</f>
        <v>Common</v>
      </c>
      <c r="AX9" s="2" t="str">
        <f>INDEX(TblCardDesign[#Data],MATCH($AI9,TblCardDesign[ID],0),17)</f>
        <v>Target Enemy Ship has Infection 1 until the start of your next turn</v>
      </c>
    </row>
    <row r="10" spans="3:50" ht="30.75">
      <c r="R10">
        <v>306</v>
      </c>
      <c r="S10" t="str">
        <f>INDEX(TblCardDesign[#Data],MATCH($R10,TblCardDesign[ID],0),3)</f>
        <v>Lt. Gabriel Hayes</v>
      </c>
      <c r="T10">
        <f>INDEX(TblCardDesign[#Data],MATCH($R10,TblCardDesign[ID],0),4)</f>
        <v>1</v>
      </c>
      <c r="U10">
        <f>INDEX(TblCardDesign[#Data],MATCH($R10,TblCardDesign[ID],0),5)</f>
        <v>0</v>
      </c>
      <c r="V10">
        <f>INDEX(TblCardDesign[#Data],MATCH($R10,TblCardDesign[ID],0),6)</f>
        <v>0</v>
      </c>
      <c r="W10">
        <f>INDEX(TblCardDesign[#Data],MATCH($R10,TblCardDesign[ID],0),7)</f>
        <v>1</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Medic</v>
      </c>
      <c r="AD10">
        <f>INDEX(TblCardDesign[#Data],MATCH($R10,TblCardDesign[ID],0),14)</f>
        <v>0</v>
      </c>
      <c r="AE10" t="str">
        <f>INDEX(TblCardDesign[#Data],MATCH($R10,TblCardDesign[ID],0),15)</f>
        <v>Human</v>
      </c>
      <c r="AF10" s="2" t="str">
        <f>INDEX(TblCardDesign[#Data],MATCH($R10,TblCardDesign[ID],0),17)</f>
        <v>Each time an enemy ship gains Infection then repair assigned ship by 100</v>
      </c>
      <c r="AI10">
        <v>29</v>
      </c>
      <c r="AJ10" t="str">
        <f>INDEX(TblCardDesign[#Data],MATCH($AI10,TblCardDesign[ID],0),3)</f>
        <v>Ship Infection</v>
      </c>
      <c r="AK10">
        <f>INDEX(TblCardDesign[#Data],MATCH($AI10,TblCardDesign[ID],0),4)</f>
        <v>0</v>
      </c>
      <c r="AL10">
        <f>INDEX(TblCardDesign[#Data],MATCH($AI10,TblCardDesign[ID],0),5)</f>
        <v>0</v>
      </c>
      <c r="AM10">
        <f>INDEX(TblCardDesign[#Data],MATCH($AI10,TblCardDesign[ID],0),6)</f>
        <v>0</v>
      </c>
      <c r="AN10">
        <f>INDEX(TblCardDesign[#Data],MATCH($AI10,TblCardDesign[ID],0),7)</f>
        <v>1</v>
      </c>
      <c r="AO10">
        <f>INDEX(TblCardDesign[#Data],MATCH($AI10,TblCardDesign[ID],0),8)</f>
        <v>0</v>
      </c>
      <c r="AP10">
        <f>INDEX(TblCardDesign[#Data],MATCH($AI10,TblCardDesign[ID],0),9)</f>
        <v>0</v>
      </c>
      <c r="AQ10">
        <f>INDEX(TblCardDesign[#Data],MATCH($AI10,TblCardDesign[ID],0),10)</f>
        <v>1</v>
      </c>
      <c r="AR10">
        <f>INDEX(TblCardDesign[#Data],MATCH($AI10,TblCardDesign[ID],0),11)</f>
        <v>0</v>
      </c>
      <c r="AS10" t="str">
        <f>INDEX(TblCardDesign[#Data],MATCH($AI10,TblCardDesign[ID],0),12)</f>
        <v>Tactic</v>
      </c>
      <c r="AT10">
        <f>INDEX(TblCardDesign[#Data],MATCH($AI10,TblCardDesign[ID],0),13)</f>
        <v>0</v>
      </c>
      <c r="AU10">
        <f>INDEX(TblCardDesign[#Data],MATCH($AI10,TblCardDesign[ID],0),14)</f>
        <v>0</v>
      </c>
      <c r="AV10">
        <f>INDEX(TblCardDesign[#Data],MATCH($AI10,TblCardDesign[ID],0),15)</f>
        <v>0</v>
      </c>
      <c r="AW10" t="str">
        <f>INDEX(TblCardDesign[#Data],MATCH($AI10,TblCardDesign[ID],0),16)</f>
        <v>Common</v>
      </c>
      <c r="AX10" s="2" t="str">
        <f>INDEX(TblCardDesign[#Data],MATCH($AI10,TblCardDesign[ID],0),17)</f>
        <v>Target Enemy Ship has Infection 1 until the start of your next turn</v>
      </c>
    </row>
    <row r="11" spans="3:50" ht="30.75">
      <c r="R11">
        <v>9</v>
      </c>
      <c r="S11" t="str">
        <f>INDEX(TblCardDesign[#Data],MATCH($R11,TblCardDesign[ID],0),3)</f>
        <v>Ship Nurse</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Medic</v>
      </c>
      <c r="AD11">
        <f>INDEX(TblCardDesign[#Data],MATCH($R11,TblCardDesign[ID],0),14)</f>
        <v>1</v>
      </c>
      <c r="AE11" t="str">
        <f>INDEX(TblCardDesign[#Data],MATCH($R11,TblCardDesign[ID],0),15)</f>
        <v>Human</v>
      </c>
      <c r="AF11" s="2" t="str">
        <f>INDEX(TblCardDesign[#Data],MATCH($R11,TblCardDesign[ID],0),17)</f>
        <v>Engage: Medical + 1</v>
      </c>
      <c r="AI11">
        <v>43</v>
      </c>
      <c r="AJ11" t="str">
        <f>INDEX(TblCardDesign[#Data],MATCH($AI11,TblCardDesign[ID],0),3)</f>
        <v>Cloning Vat</v>
      </c>
      <c r="AK11">
        <f>INDEX(TblCardDesign[#Data],MATCH($AI11,TblCardDesign[ID],0),4)</f>
        <v>0</v>
      </c>
      <c r="AL11">
        <f>INDEX(TblCardDesign[#Data],MATCH($AI11,TblCardDesign[ID],0),5)</f>
        <v>0</v>
      </c>
      <c r="AM11">
        <f>INDEX(TblCardDesign[#Data],MATCH($AI11,TblCardDesign[ID],0),6)</f>
        <v>0</v>
      </c>
      <c r="AN11">
        <f>INDEX(TblCardDesign[#Data],MATCH($AI11,TblCardDesign[ID],0),7)</f>
        <v>1</v>
      </c>
      <c r="AO11">
        <f>INDEX(TblCardDesign[#Data],MATCH($AI11,TblCardDesign[ID],0),8)</f>
        <v>0</v>
      </c>
      <c r="AP11">
        <f>INDEX(TblCardDesign[#Data],MATCH($AI11,TblCardDesign[ID],0),9)</f>
        <v>0</v>
      </c>
      <c r="AQ11">
        <f>INDEX(TblCardDesign[#Data],MATCH($AI11,TblCardDesign[ID],0),10)</f>
        <v>2</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Rare</v>
      </c>
      <c r="AX11" s="2" t="str">
        <f>INDEX(TblCardDesign[#Data],MATCH($AI11,TblCardDesign[ID],0),17)</f>
        <v>Target Ship can have one extra crew added during crew phase</v>
      </c>
    </row>
    <row r="12" spans="3:50" ht="30.75">
      <c r="R12">
        <v>9</v>
      </c>
      <c r="S12" t="str">
        <f>INDEX(TblCardDesign[#Data],MATCH($R12,TblCardDesign[ID],0),3)</f>
        <v>Ship Nurse</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Medic</v>
      </c>
      <c r="AD12">
        <f>INDEX(TblCardDesign[#Data],MATCH($R12,TblCardDesign[ID],0),14)</f>
        <v>1</v>
      </c>
      <c r="AE12" t="str">
        <f>INDEX(TblCardDesign[#Data],MATCH($R12,TblCardDesign[ID],0),15)</f>
        <v>Human</v>
      </c>
      <c r="AF12" s="2" t="str">
        <f>INDEX(TblCardDesign[#Data],MATCH($R12,TblCardDesign[ID],0),17)</f>
        <v>Engage: Medical + 1</v>
      </c>
      <c r="AI12">
        <v>43</v>
      </c>
      <c r="AJ12" t="str">
        <f>INDEX(TblCardDesign[#Data],MATCH($AI12,TblCardDesign[ID],0),3)</f>
        <v>Cloning Vat</v>
      </c>
      <c r="AK12">
        <f>INDEX(TblCardDesign[#Data],MATCH($AI12,TblCardDesign[ID],0),4)</f>
        <v>0</v>
      </c>
      <c r="AL12">
        <f>INDEX(TblCardDesign[#Data],MATCH($AI12,TblCardDesign[ID],0),5)</f>
        <v>0</v>
      </c>
      <c r="AM12">
        <f>INDEX(TblCardDesign[#Data],MATCH($AI12,TblCardDesign[ID],0),6)</f>
        <v>0</v>
      </c>
      <c r="AN12">
        <f>INDEX(TblCardDesign[#Data],MATCH($AI12,TblCardDesign[ID],0),7)</f>
        <v>1</v>
      </c>
      <c r="AO12">
        <f>INDEX(TblCardDesign[#Data],MATCH($AI12,TblCardDesign[ID],0),8)</f>
        <v>0</v>
      </c>
      <c r="AP12">
        <f>INDEX(TblCardDesign[#Data],MATCH($AI12,TblCardDesign[ID],0),9)</f>
        <v>0</v>
      </c>
      <c r="AQ12">
        <f>INDEX(TblCardDesign[#Data],MATCH($AI12,TblCardDesign[ID],0),10)</f>
        <v>2</v>
      </c>
      <c r="AR12">
        <f>INDEX(TblCardDesign[#Data],MATCH($AI12,TblCardDesign[ID],0),11)</f>
        <v>0</v>
      </c>
      <c r="AS12" t="str">
        <f>INDEX(TblCardDesign[#Data],MATCH($AI12,TblCardDesign[ID],0),12)</f>
        <v>On Going Event</v>
      </c>
      <c r="AT12">
        <f>INDEX(TblCardDesign[#Data],MATCH($AI12,TblCardDesign[ID],0),13)</f>
        <v>0</v>
      </c>
      <c r="AU12">
        <f>INDEX(TblCardDesign[#Data],MATCH($AI12,TblCardDesign[ID],0),14)</f>
        <v>0</v>
      </c>
      <c r="AV12">
        <f>INDEX(TblCardDesign[#Data],MATCH($AI12,TblCardDesign[ID],0),15)</f>
        <v>0</v>
      </c>
      <c r="AW12" t="str">
        <f>INDEX(TblCardDesign[#Data],MATCH($AI12,TblCardDesign[ID],0),16)</f>
        <v>Rare</v>
      </c>
      <c r="AX12" s="2" t="str">
        <f>INDEX(TblCardDesign[#Data],MATCH($AI12,TblCardDesign[ID],0),17)</f>
        <v>Target Ship can have one extra crew added during crew phase</v>
      </c>
    </row>
    <row r="13" spans="3:50" ht="30.75">
      <c r="R13">
        <v>9</v>
      </c>
      <c r="S13" t="str">
        <f>INDEX(TblCardDesign[#Data],MATCH($R13,TblCardDesign[ID],0),3)</f>
        <v>Ship Nurse</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Medic</v>
      </c>
      <c r="AD13">
        <f>INDEX(TblCardDesign[#Data],MATCH($R13,TblCardDesign[ID],0),14)</f>
        <v>1</v>
      </c>
      <c r="AE13" t="str">
        <f>INDEX(TblCardDesign[#Data],MATCH($R13,TblCardDesign[ID],0),15)</f>
        <v>Human</v>
      </c>
      <c r="AF13" s="2" t="str">
        <f>INDEX(TblCardDesign[#Data],MATCH($R13,TblCardDesign[ID],0),17)</f>
        <v>Engage: Medical + 1</v>
      </c>
      <c r="AI13">
        <v>44</v>
      </c>
      <c r="AJ13" t="str">
        <f>INDEX(TblCardDesign[#Data],MATCH($AI13,TblCardDesign[ID],0),3)</f>
        <v>Alien Disease</v>
      </c>
      <c r="AK13">
        <f>INDEX(TblCardDesign[#Data],MATCH($AI13,TblCardDesign[ID],0),4)</f>
        <v>0</v>
      </c>
      <c r="AL13">
        <f>INDEX(TblCardDesign[#Data],MATCH($AI13,TblCardDesign[ID],0),5)</f>
        <v>0</v>
      </c>
      <c r="AM13">
        <f>INDEX(TblCardDesign[#Data],MATCH($AI13,TblCardDesign[ID],0),6)</f>
        <v>0</v>
      </c>
      <c r="AN13">
        <f>INDEX(TblCardDesign[#Data],MATCH($AI13,TblCardDesign[ID],0),7)</f>
        <v>2</v>
      </c>
      <c r="AO13">
        <f>INDEX(TblCardDesign[#Data],MATCH($AI13,TblCardDesign[ID],0),8)</f>
        <v>0</v>
      </c>
      <c r="AP13">
        <f>INDEX(TblCardDesign[#Data],MATCH($AI13,TblCardDesign[ID],0),9)</f>
        <v>0</v>
      </c>
      <c r="AQ13">
        <f>INDEX(TblCardDesign[#Data],MATCH($AI13,TblCardDesign[ID],0),10)</f>
        <v>2</v>
      </c>
      <c r="AR13">
        <f>INDEX(TblCardDesign[#Data],MATCH($AI13,TblCardDesign[ID],0),11)</f>
        <v>0</v>
      </c>
      <c r="AS13" t="str">
        <f>INDEX(TblCardDesign[#Data],MATCH($AI13,TblCardDesign[ID],0),12)</f>
        <v>On Going 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Target Enemy ship: Gains Infection 1 during that players start phase</v>
      </c>
    </row>
    <row r="14" spans="3:50">
      <c r="R14">
        <v>9</v>
      </c>
      <c r="S14" t="str">
        <f>INDEX(TblCardDesign[#Data],MATCH($R14,TblCardDesign[ID],0),3)</f>
        <v>Ship Nurse</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Medic</v>
      </c>
      <c r="AD14">
        <f>INDEX(TblCardDesign[#Data],MATCH($R14,TblCardDesign[ID],0),14)</f>
        <v>1</v>
      </c>
      <c r="AE14" t="str">
        <f>INDEX(TblCardDesign[#Data],MATCH($R14,TblCardDesign[ID],0),15)</f>
        <v>Human</v>
      </c>
      <c r="AF14" s="2" t="str">
        <f>INDEX(TblCardDesign[#Data],MATCH($R14,TblCardDesign[ID],0),17)</f>
        <v>Engage: Medical + 1</v>
      </c>
      <c r="AI14">
        <v>44</v>
      </c>
      <c r="AJ14" t="str">
        <f>INDEX(TblCardDesign[#Data],MATCH($AI14,TblCardDesign[ID],0),3)</f>
        <v>Alien Disease</v>
      </c>
      <c r="AK14">
        <f>INDEX(TblCardDesign[#Data],MATCH($AI14,TblCardDesign[ID],0),4)</f>
        <v>0</v>
      </c>
      <c r="AL14">
        <f>INDEX(TblCardDesign[#Data],MATCH($AI14,TblCardDesign[ID],0),5)</f>
        <v>0</v>
      </c>
      <c r="AM14">
        <f>INDEX(TblCardDesign[#Data],MATCH($AI14,TblCardDesign[ID],0),6)</f>
        <v>0</v>
      </c>
      <c r="AN14">
        <f>INDEX(TblCardDesign[#Data],MATCH($AI14,TblCardDesign[ID],0),7)</f>
        <v>2</v>
      </c>
      <c r="AO14">
        <f>INDEX(TblCardDesign[#Data],MATCH($AI14,TblCardDesign[ID],0),8)</f>
        <v>0</v>
      </c>
      <c r="AP14">
        <f>INDEX(TblCardDesign[#Data],MATCH($AI14,TblCardDesign[ID],0),9)</f>
        <v>0</v>
      </c>
      <c r="AQ14">
        <f>INDEX(TblCardDesign[#Data],MATCH($AI14,TblCardDesign[ID],0),10)</f>
        <v>2</v>
      </c>
      <c r="AR14">
        <f>INDEX(TblCardDesign[#Data],MATCH($AI14,TblCardDesign[ID],0),11)</f>
        <v>0</v>
      </c>
      <c r="AS14" t="str">
        <f>INDEX(TblCardDesign[#Data],MATCH($AI14,TblCardDesign[ID],0),12)</f>
        <v>On Going 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Target Enemy ship: Gains Infection 1 during that players start phase</v>
      </c>
    </row>
    <row r="15" spans="3:50" ht="30.75">
      <c r="R15">
        <v>10</v>
      </c>
      <c r="S15" t="str">
        <f>INDEX(TblCardDesign[#Data],MATCH($R15,TblCardDesign[ID],0),3)</f>
        <v>Medical Officer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Medic</v>
      </c>
      <c r="AD15">
        <f>INDEX(TblCardDesign[#Data],MATCH($R15,TblCardDesign[ID],0),14)</f>
        <v>2</v>
      </c>
      <c r="AE15" t="str">
        <f>INDEX(TblCardDesign[#Data],MATCH($R15,TblCardDesign[ID],0),15)</f>
        <v>Human</v>
      </c>
      <c r="AF15" s="2" t="str">
        <f>INDEX(TblCardDesign[#Data],MATCH($R15,TblCardDesign[ID],0),17)</f>
        <v>Sacrifice 1 Medic Tier 1
Engage: Medical + 2</v>
      </c>
      <c r="AI15">
        <v>102</v>
      </c>
      <c r="AJ15" t="str">
        <f>INDEX(TblCardDesign[#Data],MATCH($AI15,TblCardDesign[ID],0),3)</f>
        <v>Knowing Shields</v>
      </c>
      <c r="AK15">
        <f>INDEX(TblCardDesign[#Data],MATCH($AI15,TblCardDesign[ID],0),4)</f>
        <v>0</v>
      </c>
      <c r="AL15">
        <f>INDEX(TblCardDesign[#Data],MATCH($AI15,TblCardDesign[ID],0),5)</f>
        <v>0</v>
      </c>
      <c r="AM15">
        <f>INDEX(TblCardDesign[#Data],MATCH($AI15,TblCardDesign[ID],0),6)</f>
        <v>0</v>
      </c>
      <c r="AN15">
        <f>INDEX(TblCardDesign[#Data],MATCH($AI15,TblCardDesign[ID],0),7)</f>
        <v>1</v>
      </c>
      <c r="AO15">
        <f>INDEX(TblCardDesign[#Data],MATCH($AI15,TblCardDesign[ID],0),8)</f>
        <v>0</v>
      </c>
      <c r="AP15">
        <f>INDEX(TblCardDesign[#Data],MATCH($AI15,TblCardDesign[ID],0),9)</f>
        <v>0</v>
      </c>
      <c r="AQ15">
        <f>INDEX(TblCardDesign[#Data],MATCH($AI15,TblCardDesign[ID],0),10)</f>
        <v>1</v>
      </c>
      <c r="AR15">
        <f>INDEX(TblCardDesign[#Data],MATCH($AI15,TblCardDesign[ID],0),11)</f>
        <v>0</v>
      </c>
      <c r="AS15" t="str">
        <f>INDEX(TblCardDesign[#Data],MATCH($AI15,TblCardDesign[ID],0),12)</f>
        <v>Crew Attachment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Attach to crew: This crew member when used on gun slot add aditional 200 damage against a targets ships shield</v>
      </c>
    </row>
    <row r="16" spans="3:50" ht="30.75">
      <c r="R16">
        <v>10</v>
      </c>
      <c r="S16" t="str">
        <f>INDEX(TblCardDesign[#Data],MATCH($R16,TblCardDesign[ID],0),3)</f>
        <v>Medical Officer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Medic</v>
      </c>
      <c r="AD16">
        <f>INDEX(TblCardDesign[#Data],MATCH($R16,TblCardDesign[ID],0),14)</f>
        <v>2</v>
      </c>
      <c r="AE16" t="str">
        <f>INDEX(TblCardDesign[#Data],MATCH($R16,TblCardDesign[ID],0),15)</f>
        <v>Human</v>
      </c>
      <c r="AF16" s="2" t="str">
        <f>INDEX(TblCardDesign[#Data],MATCH($R16,TblCardDesign[ID],0),17)</f>
        <v>Sacrifice 1 Medic Tier 1
Engage: Medical + 2</v>
      </c>
      <c r="AI16">
        <v>102</v>
      </c>
      <c r="AJ16" t="str">
        <f>INDEX(TblCardDesign[#Data],MATCH($AI16,TblCardDesign[ID],0),3)</f>
        <v>Knowing Shields</v>
      </c>
      <c r="AK16">
        <f>INDEX(TblCardDesign[#Data],MATCH($AI16,TblCardDesign[ID],0),4)</f>
        <v>0</v>
      </c>
      <c r="AL16">
        <f>INDEX(TblCardDesign[#Data],MATCH($AI16,TblCardDesign[ID],0),5)</f>
        <v>0</v>
      </c>
      <c r="AM16">
        <f>INDEX(TblCardDesign[#Data],MATCH($AI16,TblCardDesign[ID],0),6)</f>
        <v>0</v>
      </c>
      <c r="AN16">
        <f>INDEX(TblCardDesign[#Data],MATCH($AI16,TblCardDesign[ID],0),7)</f>
        <v>1</v>
      </c>
      <c r="AO16">
        <f>INDEX(TblCardDesign[#Data],MATCH($AI16,TblCardDesign[ID],0),8)</f>
        <v>0</v>
      </c>
      <c r="AP16">
        <f>INDEX(TblCardDesign[#Data],MATCH($AI16,TblCardDesign[ID],0),9)</f>
        <v>0</v>
      </c>
      <c r="AQ16">
        <f>INDEX(TblCardDesign[#Data],MATCH($AI16,TblCardDesign[ID],0),10)</f>
        <v>1</v>
      </c>
      <c r="AR16">
        <f>INDEX(TblCardDesign[#Data],MATCH($AI16,TblCardDesign[ID],0),11)</f>
        <v>0</v>
      </c>
      <c r="AS16" t="str">
        <f>INDEX(TblCardDesign[#Data],MATCH($AI16,TblCardDesign[ID],0),12)</f>
        <v>Crew Attachment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Attach to crew: This crew member when used on gun slot add aditional 200 damage against a targets ships shield</v>
      </c>
    </row>
    <row r="17" spans="18:50" ht="59.25" customHeight="1">
      <c r="R17">
        <v>10</v>
      </c>
      <c r="S17" t="str">
        <f>INDEX(TblCardDesign[#Data],MATCH($R17,TblCardDesign[ID],0),3)</f>
        <v>Medical Officer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Medic</v>
      </c>
      <c r="AD17">
        <f>INDEX(TblCardDesign[#Data],MATCH($R17,TblCardDesign[ID],0),14)</f>
        <v>2</v>
      </c>
      <c r="AE17" t="str">
        <f>INDEX(TblCardDesign[#Data],MATCH($R17,TblCardDesign[ID],0),15)</f>
        <v>Human</v>
      </c>
      <c r="AF17" s="2" t="str">
        <f>INDEX(TblCardDesign[#Data],MATCH($R17,TblCardDesign[ID],0),17)</f>
        <v>Sacrifice 1 Medic Tier 1
Engage: Medical + 2</v>
      </c>
      <c r="AI17">
        <v>103</v>
      </c>
      <c r="AJ17" t="str">
        <f>INDEX(TblCardDesign[#Data],MATCH($AI17,TblCardDesign[ID],0),3)</f>
        <v>An extra hand</v>
      </c>
      <c r="AK17">
        <f>INDEX(TblCardDesign[#Data],MATCH($AI17,TblCardDesign[ID],0),4)</f>
        <v>0</v>
      </c>
      <c r="AL17">
        <f>INDEX(TblCardDesign[#Data],MATCH($AI17,TblCardDesign[ID],0),5)</f>
        <v>0</v>
      </c>
      <c r="AM17">
        <f>INDEX(TblCardDesign[#Data],MATCH($AI17,TblCardDesign[ID],0),6)</f>
        <v>0</v>
      </c>
      <c r="AN17">
        <f>INDEX(TblCardDesign[#Data],MATCH($AI17,TblCardDesign[ID],0),7)</f>
        <v>1</v>
      </c>
      <c r="AO17">
        <f>INDEX(TblCardDesign[#Data],MATCH($AI17,TblCardDesign[ID],0),8)</f>
        <v>0</v>
      </c>
      <c r="AP17">
        <f>INDEX(TblCardDesign[#Data],MATCH($AI17,TblCardDesign[ID],0),9)</f>
        <v>0</v>
      </c>
      <c r="AQ17">
        <f>INDEX(TblCardDesign[#Data],MATCH($AI17,TblCardDesign[ID],0),10)</f>
        <v>2</v>
      </c>
      <c r="AR17">
        <f>INDEX(TblCardDesign[#Data],MATCH($AI17,TblCardDesign[ID],0),11)</f>
        <v>0</v>
      </c>
      <c r="AS17" t="str">
        <f>INDEX(TblCardDesign[#Data],MATCH($AI17,TblCardDesign[ID],0),12)</f>
        <v>Crew Attachment</v>
      </c>
      <c r="AT17">
        <f>INDEX(TblCardDesign[#Data],MATCH($AI17,TblCardDesign[ID],0),13)</f>
        <v>0</v>
      </c>
      <c r="AU17">
        <f>INDEX(TblCardDesign[#Data],MATCH($AI17,TblCardDesign[ID],0),14)</f>
        <v>0</v>
      </c>
      <c r="AV17">
        <f>INDEX(TblCardDesign[#Data],MATCH($AI17,TblCardDesign[ID],0),15)</f>
        <v>0</v>
      </c>
      <c r="AW17" t="str">
        <f>INDEX(TblCardDesign[#Data],MATCH($AI17,TblCardDesign[ID],0),16)</f>
        <v>Uncommon</v>
      </c>
      <c r="AX17" s="2" t="str">
        <f>INDEX(TblCardDesign[#Data],MATCH($AI17,TblCardDesign[ID],0),17)</f>
        <v>Attach to crew: This crew member can use one extra gun slot</v>
      </c>
    </row>
    <row r="18" spans="18:50" ht="42.75" customHeight="1">
      <c r="R18">
        <v>10</v>
      </c>
      <c r="S18" t="str">
        <f>INDEX(TblCardDesign[#Data],MATCH($R18,TblCardDesign[ID],0),3)</f>
        <v>Medical Officer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Medic</v>
      </c>
      <c r="AD18">
        <f>INDEX(TblCardDesign[#Data],MATCH($R18,TblCardDesign[ID],0),14)</f>
        <v>2</v>
      </c>
      <c r="AE18" t="str">
        <f>INDEX(TblCardDesign[#Data],MATCH($R18,TblCardDesign[ID],0),15)</f>
        <v>Human</v>
      </c>
      <c r="AF18" s="2" t="str">
        <f>INDEX(TblCardDesign[#Data],MATCH($R18,TblCardDesign[ID],0),17)</f>
        <v>Sacrifice 1 Medic Tier 1
Engage: Medical + 2</v>
      </c>
      <c r="AI18">
        <v>103</v>
      </c>
      <c r="AJ18" t="str">
        <f>INDEX(TblCardDesign[#Data],MATCH($AI18,TblCardDesign[ID],0),3)</f>
        <v>An extra hand</v>
      </c>
      <c r="AK18">
        <f>INDEX(TblCardDesign[#Data],MATCH($AI18,TblCardDesign[ID],0),4)</f>
        <v>0</v>
      </c>
      <c r="AL18">
        <f>INDEX(TblCardDesign[#Data],MATCH($AI18,TblCardDesign[ID],0),5)</f>
        <v>0</v>
      </c>
      <c r="AM18">
        <f>INDEX(TblCardDesign[#Data],MATCH($AI18,TblCardDesign[ID],0),6)</f>
        <v>0</v>
      </c>
      <c r="AN18">
        <f>INDEX(TblCardDesign[#Data],MATCH($AI18,TblCardDesign[ID],0),7)</f>
        <v>1</v>
      </c>
      <c r="AO18">
        <f>INDEX(TblCardDesign[#Data],MATCH($AI18,TblCardDesign[ID],0),8)</f>
        <v>0</v>
      </c>
      <c r="AP18">
        <f>INDEX(TblCardDesign[#Data],MATCH($AI18,TblCardDesign[ID],0),9)</f>
        <v>0</v>
      </c>
      <c r="AQ18">
        <f>INDEX(TblCardDesign[#Data],MATCH($AI18,TblCardDesign[ID],0),10)</f>
        <v>2</v>
      </c>
      <c r="AR18">
        <f>INDEX(TblCardDesign[#Data],MATCH($AI18,TblCardDesign[ID],0),11)</f>
        <v>0</v>
      </c>
      <c r="AS18" t="str">
        <f>INDEX(TblCardDesign[#Data],MATCH($AI18,TblCardDesign[ID],0),12)</f>
        <v>Crew Attachment</v>
      </c>
      <c r="AT18">
        <f>INDEX(TblCardDesign[#Data],MATCH($AI18,TblCardDesign[ID],0),13)</f>
        <v>0</v>
      </c>
      <c r="AU18">
        <f>INDEX(TblCardDesign[#Data],MATCH($AI18,TblCardDesign[ID],0),14)</f>
        <v>0</v>
      </c>
      <c r="AV18">
        <f>INDEX(TblCardDesign[#Data],MATCH($AI18,TblCardDesign[ID],0),15)</f>
        <v>0</v>
      </c>
      <c r="AW18" t="str">
        <f>INDEX(TblCardDesign[#Data],MATCH($AI18,TblCardDesign[ID],0),16)</f>
        <v>Uncommon</v>
      </c>
      <c r="AX18" s="2" t="str">
        <f>INDEX(TblCardDesign[#Data],MATCH($AI18,TblCardDesign[ID],0),17)</f>
        <v>Attach to crew: This crew member can use one extra gun slot</v>
      </c>
    </row>
    <row r="19" spans="18:50" ht="42.75" customHeight="1">
      <c r="R19">
        <v>11</v>
      </c>
      <c r="S19" t="str">
        <f>INDEX(TblCardDesign[#Data],MATCH($R19,TblCardDesign[ID],0),3)</f>
        <v>Chief Medical Officer</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Medic</v>
      </c>
      <c r="AD19">
        <f>INDEX(TblCardDesign[#Data],MATCH($R19,TblCardDesign[ID],0),14)</f>
        <v>3</v>
      </c>
      <c r="AE19" t="str">
        <f>INDEX(TblCardDesign[#Data],MATCH($R19,TblCardDesign[ID],0),15)</f>
        <v>Human</v>
      </c>
      <c r="AF19" s="2" t="str">
        <f>INDEX(TblCardDesign[#Data],MATCH($R19,TblCardDesign[ID],0),17)</f>
        <v>Sacrifice 1 Medic Tier 2
Engage: Medical + 3</v>
      </c>
      <c r="AI19">
        <v>138</v>
      </c>
      <c r="AJ19" t="str">
        <f>INDEX(TblCardDesign[#Data],MATCH($AI19,TblCardDesign[ID],0),3)</f>
        <v>HBF Droid</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2</v>
      </c>
      <c r="AR19">
        <f>INDEX(TblCardDesign[#Data],MATCH($AI19,TblCardDesign[ID],0),11)</f>
        <v>0</v>
      </c>
      <c r="AS19" t="str">
        <f>INDEX(TblCardDesign[#Data],MATCH($AI19,TblCardDesign[ID],0),12)</f>
        <v>Crew Attachment</v>
      </c>
      <c r="AT19">
        <f>INDEX(TblCardDesign[#Data],MATCH($AI19,TblCardDesign[ID],0),13)</f>
        <v>0</v>
      </c>
      <c r="AU19">
        <f>INDEX(TblCardDesign[#Data],MATCH($AI19,TblCardDesign[ID],0),14)</f>
        <v>0</v>
      </c>
      <c r="AV19">
        <f>INDEX(TblCardDesign[#Data],MATCH($AI19,TblCardDesign[ID],0),15)</f>
        <v>0</v>
      </c>
      <c r="AW19" t="str">
        <f>INDEX(TblCardDesign[#Data],MATCH($AI19,TblCardDesign[ID],0),16)</f>
        <v>Uncommon</v>
      </c>
      <c r="AX19" s="2" t="str">
        <f>INDEX(TblCardDesign[#Data],MATCH($AI19,TblCardDesign[ID],0),17)</f>
        <v>Attach to crew: This crew member repairs assigned ship by 100 whenever they Engage</v>
      </c>
    </row>
    <row r="20" spans="18:50" ht="45.75">
      <c r="R20">
        <v>11</v>
      </c>
      <c r="S20" t="str">
        <f>INDEX(TblCardDesign[#Data],MATCH($R20,TblCardDesign[ID],0),3)</f>
        <v>Chief Medical Officer</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Medic</v>
      </c>
      <c r="AD20">
        <f>INDEX(TblCardDesign[#Data],MATCH($R20,TblCardDesign[ID],0),14)</f>
        <v>3</v>
      </c>
      <c r="AE20" t="str">
        <f>INDEX(TblCardDesign[#Data],MATCH($R20,TblCardDesign[ID],0),15)</f>
        <v>Human</v>
      </c>
      <c r="AF20" s="2" t="str">
        <f>INDEX(TblCardDesign[#Data],MATCH($R20,TblCardDesign[ID],0),17)</f>
        <v>Sacrifice 1 Medic Tier 2
Engage: Medical + 3</v>
      </c>
      <c r="AI20">
        <v>138</v>
      </c>
      <c r="AJ20" t="str">
        <f>INDEX(TblCardDesign[#Data],MATCH($AI20,TblCardDesign[ID],0),3)</f>
        <v>HBF Droid</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0</v>
      </c>
      <c r="AQ20">
        <f>INDEX(TblCardDesign[#Data],MATCH($AI20,TblCardDesign[ID],0),10)</f>
        <v>2</v>
      </c>
      <c r="AR20">
        <f>INDEX(TblCardDesign[#Data],MATCH($AI20,TblCardDesign[ID],0),11)</f>
        <v>0</v>
      </c>
      <c r="AS20" t="str">
        <f>INDEX(TblCardDesign[#Data],MATCH($AI20,TblCardDesign[ID],0),12)</f>
        <v>Crew Attachment</v>
      </c>
      <c r="AT20">
        <f>INDEX(TblCardDesign[#Data],MATCH($AI20,TblCardDesign[ID],0),13)</f>
        <v>0</v>
      </c>
      <c r="AU20">
        <f>INDEX(TblCardDesign[#Data],MATCH($AI20,TblCardDesign[ID],0),14)</f>
        <v>0</v>
      </c>
      <c r="AV20">
        <f>INDEX(TblCardDesign[#Data],MATCH($AI20,TblCardDesign[ID],0),15)</f>
        <v>0</v>
      </c>
      <c r="AW20" t="str">
        <f>INDEX(TblCardDesign[#Data],MATCH($AI20,TblCardDesign[ID],0),16)</f>
        <v>Uncommon</v>
      </c>
      <c r="AX20" s="2" t="str">
        <f>INDEX(TblCardDesign[#Data],MATCH($AI20,TblCardDesign[ID],0),17)</f>
        <v>Attach to crew: This crew member repairs assigned ship by 100 whenever they Engage</v>
      </c>
    </row>
    <row r="21" spans="18:50" ht="91.5">
      <c r="R21">
        <v>12</v>
      </c>
      <c r="S21" t="str">
        <f>INDEX(TblCardDesign[#Data],MATCH($R21,TblCardDesign[ID],0),3)</f>
        <v>Experimental Doctor</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Medic</v>
      </c>
      <c r="AD21">
        <f>INDEX(TblCardDesign[#Data],MATCH($R21,TblCardDesign[ID],0),14)</f>
        <v>1</v>
      </c>
      <c r="AE21" t="str">
        <f>INDEX(TblCardDesign[#Data],MATCH($R21,TblCardDesign[ID],0),15)</f>
        <v>Human</v>
      </c>
      <c r="AF21" s="2" t="str">
        <f>INDEX(TblCardDesign[#Data],MATCH($R21,TblCardDesign[ID],0),17)</f>
        <v>Engage: Medical + 1
Engage: Discard 1 crew card from your hand and gain Medical + 2</v>
      </c>
      <c r="AI21">
        <v>145</v>
      </c>
      <c r="AJ21" t="str">
        <f>INDEX(TblCardDesign[#Data],MATCH($AI21,TblCardDesign[ID],0),3)</f>
        <v>Disruption Waves Tier 4</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0</v>
      </c>
      <c r="AQ21">
        <f>INDEX(TblCardDesign[#Data],MATCH($AI21,TblCardDesign[ID],0),10)</f>
        <v>3</v>
      </c>
      <c r="AR21">
        <f>INDEX(TblCardDesign[#Data],MATCH($AI21,TblCardDesign[ID],0),11)</f>
        <v>0</v>
      </c>
      <c r="AS21" t="str">
        <f>INDEX(TblCardDesign[#Data],MATCH($AI21,TblCardDesign[ID],0),12)</f>
        <v>On Going Event</v>
      </c>
      <c r="AT21">
        <f>INDEX(TblCardDesign[#Data],MATCH($AI21,TblCardDesign[ID],0),13)</f>
        <v>0</v>
      </c>
      <c r="AU21">
        <f>INDEX(TblCardDesign[#Data],MATCH($AI21,TblCardDesign[ID],0),14)</f>
        <v>0</v>
      </c>
      <c r="AV21">
        <f>INDEX(TblCardDesign[#Data],MATCH($AI21,TblCardDesign[ID],0),15)</f>
        <v>0</v>
      </c>
      <c r="AW21" t="str">
        <f>INDEX(TblCardDesign[#Data],MATCH($AI21,TblCardDesign[ID],0),16)</f>
        <v>Uncommon</v>
      </c>
      <c r="AX21" s="2" t="str">
        <f>INDEX(TblCardDesign[#Data],MATCH($AI21,TblCardDesign[ID],0),17)</f>
        <v>Enemy Cards that target your Cruiser ships cost 1 extra Neutral</v>
      </c>
    </row>
    <row r="22" spans="18:50" ht="91.5">
      <c r="R22">
        <v>12</v>
      </c>
      <c r="S22" t="str">
        <f>INDEX(TblCardDesign[#Data],MATCH($R22,TblCardDesign[ID],0),3)</f>
        <v>Experimental Doctor</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Medic</v>
      </c>
      <c r="AD22">
        <f>INDEX(TblCardDesign[#Data],MATCH($R22,TblCardDesign[ID],0),14)</f>
        <v>1</v>
      </c>
      <c r="AE22" t="str">
        <f>INDEX(TblCardDesign[#Data],MATCH($R22,TblCardDesign[ID],0),15)</f>
        <v>Human</v>
      </c>
      <c r="AF22" s="2" t="str">
        <f>INDEX(TblCardDesign[#Data],MATCH($R22,TblCardDesign[ID],0),17)</f>
        <v>Engage: Medical + 1
Engage: Discard 1 crew card from your hand and gain Medical + 2</v>
      </c>
      <c r="AI22">
        <v>143</v>
      </c>
      <c r="AJ22" t="str">
        <f>INDEX(TblCardDesign[#Data],MATCH($AI22,TblCardDesign[ID],0),3)</f>
        <v>Disruption Waves Tier 2</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3</v>
      </c>
      <c r="AR22">
        <f>INDEX(TblCardDesign[#Data],MATCH($AI22,TblCardDesign[ID],0),11)</f>
        <v>0</v>
      </c>
      <c r="AS22" t="str">
        <f>INDEX(TblCardDesign[#Data],MATCH($AI22,TblCardDesign[ID],0),12)</f>
        <v>On Going 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Enemy Cards that target your Frigate ships cost 1 extra Neutral</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149</v>
      </c>
      <c r="AJ23" t="str">
        <f>INDEX(TblCardDesign[#Data],MATCH($AI23,TblCardDesign[ID],0),3)</f>
        <v>Disintegrate</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4</v>
      </c>
      <c r="AR23">
        <f>INDEX(TblCardDesign[#Data],MATCH($AI23,TblCardDesign[ID],0),11)</f>
        <v>0</v>
      </c>
      <c r="AS23" t="str">
        <f>INDEX(TblCardDesign[#Data],MATCH($AI23,TblCardDesign[ID],0),12)</f>
        <v>Event</v>
      </c>
      <c r="AT23">
        <f>INDEX(TblCardDesign[#Data],MATCH($AI23,TblCardDesign[ID],0),13)</f>
        <v>0</v>
      </c>
      <c r="AU23">
        <f>INDEX(TblCardDesign[#Data],MATCH($AI23,TblCardDesign[ID],0),14)</f>
        <v>0</v>
      </c>
      <c r="AV23">
        <f>INDEX(TblCardDesign[#Data],MATCH($AI23,TblCardDesign[ID],0),15)</f>
        <v>0</v>
      </c>
      <c r="AW23" t="str">
        <f>INDEX(TblCardDesign[#Data],MATCH($AI23,TblCardDesign[ID],0),16)</f>
        <v>Rare</v>
      </c>
      <c r="AX23" s="2" t="str">
        <f>INDEX(TblCardDesign[#Data],MATCH($AI23,TblCardDesign[ID],0),17)</f>
        <v>Destroy target Lieutenant or Captain</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149</v>
      </c>
      <c r="AJ24" t="str">
        <f>INDEX(TblCardDesign[#Data],MATCH($AI24,TblCardDesign[ID],0),3)</f>
        <v>Disintegrate</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0</v>
      </c>
      <c r="AQ24">
        <f>INDEX(TblCardDesign[#Data],MATCH($AI24,TblCardDesign[ID],0),10)</f>
        <v>4</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Rare</v>
      </c>
      <c r="AX24" s="2" t="str">
        <f>INDEX(TblCardDesign[#Data],MATCH($AI24,TblCardDesign[ID],0),17)</f>
        <v>Destroy target Lieutenant or Captain</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155</v>
      </c>
      <c r="AJ25" t="str">
        <f>INDEX(TblCardDesign[#Data],MATCH($AI25,TblCardDesign[ID],0),3)</f>
        <v>Safety Helmet</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0</v>
      </c>
      <c r="AQ25">
        <f>INDEX(TblCardDesign[#Data],MATCH($AI25,TblCardDesign[ID],0),10)</f>
        <v>2</v>
      </c>
      <c r="AR25">
        <f>INDEX(TblCardDesign[#Data],MATCH($AI25,TblCardDesign[ID],0),11)</f>
        <v>0</v>
      </c>
      <c r="AS25" t="str">
        <f>INDEX(TblCardDesign[#Data],MATCH($AI25,TblCardDesign[ID],0),12)</f>
        <v>Crew Attachment</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Attach to Crew: This crew member can't be the target of Strategy cards by your opponents</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155</v>
      </c>
      <c r="AJ26" t="str">
        <f>INDEX(TblCardDesign[#Data],MATCH($AI26,TblCardDesign[ID],0),3)</f>
        <v>Safety Helmet</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0</v>
      </c>
      <c r="AQ26">
        <f>INDEX(TblCardDesign[#Data],MATCH($AI26,TblCardDesign[ID],0),10)</f>
        <v>2</v>
      </c>
      <c r="AR26">
        <f>INDEX(TblCardDesign[#Data],MATCH($AI26,TblCardDesign[ID],0),11)</f>
        <v>0</v>
      </c>
      <c r="AS26" t="str">
        <f>INDEX(TblCardDesign[#Data],MATCH($AI26,TblCardDesign[ID],0),12)</f>
        <v>Crew Attachment</v>
      </c>
      <c r="AT26">
        <f>INDEX(TblCardDesign[#Data],MATCH($AI26,TblCardDesign[ID],0),13)</f>
        <v>0</v>
      </c>
      <c r="AU26">
        <f>INDEX(TblCardDesign[#Data],MATCH($AI26,TblCardDesign[ID],0),14)</f>
        <v>0</v>
      </c>
      <c r="AV26">
        <f>INDEX(TblCardDesign[#Data],MATCH($AI26,TblCardDesign[ID],0),15)</f>
        <v>0</v>
      </c>
      <c r="AW26" t="str">
        <f>INDEX(TblCardDesign[#Data],MATCH($AI26,TblCardDesign[ID],0),16)</f>
        <v>Common</v>
      </c>
      <c r="AX26" s="2" t="str">
        <f>INDEX(TblCardDesign[#Data],MATCH($AI26,TblCardDesign[ID],0),17)</f>
        <v>Attach to Crew: This crew member can't be the target of Strategy cards by your opponents</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163</v>
      </c>
      <c r="AJ27" t="str">
        <f>INDEX(TblCardDesign[#Data],MATCH($AI27,TblCardDesign[ID],0),3)</f>
        <v>Requested Leadership</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0</v>
      </c>
      <c r="AQ27">
        <f>INDEX(TblCardDesign[#Data],MATCH($AI27,TblCardDesign[ID],0),10)</f>
        <v>4</v>
      </c>
      <c r="AR27">
        <f>INDEX(TblCardDesign[#Data],MATCH($AI27,TblCardDesign[ID],0),11)</f>
        <v>0</v>
      </c>
      <c r="AS27" t="str">
        <f>INDEX(TblCardDesign[#Data],MATCH($AI27,TblCardDesign[ID],0),12)</f>
        <v>Event</v>
      </c>
      <c r="AT27">
        <f>INDEX(TblCardDesign[#Data],MATCH($AI27,TblCardDesign[ID],0),13)</f>
        <v>0</v>
      </c>
      <c r="AU27">
        <f>INDEX(TblCardDesign[#Data],MATCH($AI27,TblCardDesign[ID],0),14)</f>
        <v>0</v>
      </c>
      <c r="AV27">
        <f>INDEX(TblCardDesign[#Data],MATCH($AI27,TblCardDesign[ID],0),15)</f>
        <v>0</v>
      </c>
      <c r="AW27" t="str">
        <f>INDEX(TblCardDesign[#Data],MATCH($AI27,TblCardDesign[ID],0),16)</f>
        <v>Uncommon</v>
      </c>
      <c r="AX27" s="2" t="str">
        <f>INDEX(TblCardDesign[#Data],MATCH($AI27,TblCardDesign[ID],0),17)</f>
        <v>Search your crew deck for a Lieutenant or Captain card, reveal it and put it into your hand, then shuffle.</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164</v>
      </c>
      <c r="AJ28" t="str">
        <f>INDEX(TblCardDesign[#Data],MATCH($AI28,TblCardDesign[ID],0),3)</f>
        <v>Trigger Fingers</v>
      </c>
      <c r="AK28">
        <f>INDEX(TblCardDesign[#Data],MATCH($AI28,TblCardDesign[ID],0),4)</f>
        <v>0</v>
      </c>
      <c r="AL28">
        <f>INDEX(TblCardDesign[#Data],MATCH($AI28,TblCardDesign[ID],0),5)</f>
        <v>0</v>
      </c>
      <c r="AM28">
        <f>INDEX(TblCardDesign[#Data],MATCH($AI28,TblCardDesign[ID],0),6)</f>
        <v>0</v>
      </c>
      <c r="AN28">
        <f>INDEX(TblCardDesign[#Data],MATCH($AI28,TblCardDesign[ID],0),7)</f>
        <v>1</v>
      </c>
      <c r="AO28">
        <f>INDEX(TblCardDesign[#Data],MATCH($AI28,TblCardDesign[ID],0),8)</f>
        <v>0</v>
      </c>
      <c r="AP28">
        <f>INDEX(TblCardDesign[#Data],MATCH($AI28,TblCardDesign[ID],0),9)</f>
        <v>0</v>
      </c>
      <c r="AQ28">
        <f>INDEX(TblCardDesign[#Data],MATCH($AI28,TblCardDesign[ID],0),10)</f>
        <v>2</v>
      </c>
      <c r="AR28">
        <f>INDEX(TblCardDesign[#Data],MATCH($AI28,TblCardDesign[ID],0),11)</f>
        <v>0</v>
      </c>
      <c r="AS28" t="str">
        <f>INDEX(TblCardDesign[#Data],MATCH($AI28,TblCardDesign[ID],0),12)</f>
        <v>Crew Attachment</v>
      </c>
      <c r="AT28">
        <f>INDEX(TblCardDesign[#Data],MATCH($AI28,TblCardDesign[ID],0),13)</f>
        <v>0</v>
      </c>
      <c r="AU28">
        <f>INDEX(TblCardDesign[#Data],MATCH($AI28,TblCardDesign[ID],0),14)</f>
        <v>0</v>
      </c>
      <c r="AV28">
        <f>INDEX(TblCardDesign[#Data],MATCH($AI28,TblCardDesign[ID],0),15)</f>
        <v>0</v>
      </c>
      <c r="AW28" t="str">
        <f>INDEX(TblCardDesign[#Data],MATCH($AI28,TblCardDesign[ID],0),16)</f>
        <v>Uncommon</v>
      </c>
      <c r="AX28" s="2" t="str">
        <f>INDEX(TblCardDesign[#Data],MATCH($AI28,TblCardDesign[ID],0),17)</f>
        <v>Attach to Crew: This Crew member can attack twice when Engaged to use gun slot/s</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164</v>
      </c>
      <c r="AJ29" t="str">
        <f>INDEX(TblCardDesign[#Data],MATCH($AI29,TblCardDesign[ID],0),3)</f>
        <v>Trigger Fingers</v>
      </c>
      <c r="AK29">
        <f>INDEX(TblCardDesign[#Data],MATCH($AI29,TblCardDesign[ID],0),4)</f>
        <v>0</v>
      </c>
      <c r="AL29">
        <f>INDEX(TblCardDesign[#Data],MATCH($AI29,TblCardDesign[ID],0),5)</f>
        <v>0</v>
      </c>
      <c r="AM29">
        <f>INDEX(TblCardDesign[#Data],MATCH($AI29,TblCardDesign[ID],0),6)</f>
        <v>0</v>
      </c>
      <c r="AN29">
        <f>INDEX(TblCardDesign[#Data],MATCH($AI29,TblCardDesign[ID],0),7)</f>
        <v>1</v>
      </c>
      <c r="AO29">
        <f>INDEX(TblCardDesign[#Data],MATCH($AI29,TblCardDesign[ID],0),8)</f>
        <v>0</v>
      </c>
      <c r="AP29">
        <f>INDEX(TblCardDesign[#Data],MATCH($AI29,TblCardDesign[ID],0),9)</f>
        <v>0</v>
      </c>
      <c r="AQ29">
        <f>INDEX(TblCardDesign[#Data],MATCH($AI29,TblCardDesign[ID],0),10)</f>
        <v>2</v>
      </c>
      <c r="AR29">
        <f>INDEX(TblCardDesign[#Data],MATCH($AI29,TblCardDesign[ID],0),11)</f>
        <v>0</v>
      </c>
      <c r="AS29" t="str">
        <f>INDEX(TblCardDesign[#Data],MATCH($AI29,TblCardDesign[ID],0),12)</f>
        <v>Crew Attachment</v>
      </c>
      <c r="AT29">
        <f>INDEX(TblCardDesign[#Data],MATCH($AI29,TblCardDesign[ID],0),13)</f>
        <v>0</v>
      </c>
      <c r="AU29">
        <f>INDEX(TblCardDesign[#Data],MATCH($AI29,TblCardDesign[ID],0),14)</f>
        <v>0</v>
      </c>
      <c r="AV29">
        <f>INDEX(TblCardDesign[#Data],MATCH($AI29,TblCardDesign[ID],0),15)</f>
        <v>0</v>
      </c>
      <c r="AW29" t="str">
        <f>INDEX(TblCardDesign[#Data],MATCH($AI29,TblCardDesign[ID],0),16)</f>
        <v>Uncommon</v>
      </c>
      <c r="AX29" s="2" t="str">
        <f>INDEX(TblCardDesign[#Data],MATCH($AI29,TblCardDesign[ID],0),17)</f>
        <v>Attach to Crew: This Crew member can attack twice when Engaged to use gun slot/s</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165</v>
      </c>
      <c r="AJ30" t="str">
        <f>INDEX(TblCardDesign[#Data],MATCH($AI30,TblCardDesign[ID],0),3)</f>
        <v>Buffed up Crew</v>
      </c>
      <c r="AK30">
        <f>INDEX(TblCardDesign[#Data],MATCH($AI30,TblCardDesign[ID],0),4)</f>
        <v>0</v>
      </c>
      <c r="AL30">
        <f>INDEX(TblCardDesign[#Data],MATCH($AI30,TblCardDesign[ID],0),5)</f>
        <v>0</v>
      </c>
      <c r="AM30">
        <f>INDEX(TblCardDesign[#Data],MATCH($AI30,TblCardDesign[ID],0),6)</f>
        <v>0</v>
      </c>
      <c r="AN30">
        <f>INDEX(TblCardDesign[#Data],MATCH($AI30,TblCardDesign[ID],0),7)</f>
        <v>2</v>
      </c>
      <c r="AO30">
        <f>INDEX(TblCardDesign[#Data],MATCH($AI30,TblCardDesign[ID],0),8)</f>
        <v>0</v>
      </c>
      <c r="AP30">
        <f>INDEX(TblCardDesign[#Data],MATCH($AI30,TblCardDesign[ID],0),9)</f>
        <v>0</v>
      </c>
      <c r="AQ30">
        <f>INDEX(TblCardDesign[#Data],MATCH($AI30,TblCardDesign[ID],0),10)</f>
        <v>3</v>
      </c>
      <c r="AR30">
        <f>INDEX(TblCardDesign[#Data],MATCH($AI30,TblCardDesign[ID],0),11)</f>
        <v>0</v>
      </c>
      <c r="AS30" t="str">
        <f>INDEX(TblCardDesign[#Data],MATCH($AI30,TblCardDesign[ID],0),12)</f>
        <v>On Going Event</v>
      </c>
      <c r="AT30">
        <f>INDEX(TblCardDesign[#Data],MATCH($AI30,TblCardDesign[ID],0),13)</f>
        <v>0</v>
      </c>
      <c r="AU30">
        <f>INDEX(TblCardDesign[#Data],MATCH($AI30,TblCardDesign[ID],0),14)</f>
        <v>0</v>
      </c>
      <c r="AV30">
        <f>INDEX(TblCardDesign[#Data],MATCH($AI30,TblCardDesign[ID],0),15)</f>
        <v>0</v>
      </c>
      <c r="AW30" t="str">
        <f>INDEX(TblCardDesign[#Data],MATCH($AI30,TblCardDesign[ID],0),16)</f>
        <v>Rare</v>
      </c>
      <c r="AX30" s="2" t="str">
        <f>INDEX(TblCardDesign[#Data],MATCH($AI30,TblCardDesign[ID],0),17)</f>
        <v>Each of your crew members deal an extra 100 damage when using gun slots for each crew attachment they have.</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165</v>
      </c>
      <c r="AJ31" t="str">
        <f>INDEX(TblCardDesign[#Data],MATCH($AI31,TblCardDesign[ID],0),3)</f>
        <v>Buffed up Crew</v>
      </c>
      <c r="AK31">
        <f>INDEX(TblCardDesign[#Data],MATCH($AI31,TblCardDesign[ID],0),4)</f>
        <v>0</v>
      </c>
      <c r="AL31">
        <f>INDEX(TblCardDesign[#Data],MATCH($AI31,TblCardDesign[ID],0),5)</f>
        <v>0</v>
      </c>
      <c r="AM31">
        <f>INDEX(TblCardDesign[#Data],MATCH($AI31,TblCardDesign[ID],0),6)</f>
        <v>0</v>
      </c>
      <c r="AN31">
        <f>INDEX(TblCardDesign[#Data],MATCH($AI31,TblCardDesign[ID],0),7)</f>
        <v>2</v>
      </c>
      <c r="AO31">
        <f>INDEX(TblCardDesign[#Data],MATCH($AI31,TblCardDesign[ID],0),8)</f>
        <v>0</v>
      </c>
      <c r="AP31">
        <f>INDEX(TblCardDesign[#Data],MATCH($AI31,TblCardDesign[ID],0),9)</f>
        <v>0</v>
      </c>
      <c r="AQ31">
        <f>INDEX(TblCardDesign[#Data],MATCH($AI31,TblCardDesign[ID],0),10)</f>
        <v>3</v>
      </c>
      <c r="AR31">
        <f>INDEX(TblCardDesign[#Data],MATCH($AI31,TblCardDesign[ID],0),11)</f>
        <v>0</v>
      </c>
      <c r="AS31" t="str">
        <f>INDEX(TblCardDesign[#Data],MATCH($AI31,TblCardDesign[ID],0),12)</f>
        <v>On Going Event</v>
      </c>
      <c r="AT31">
        <f>INDEX(TblCardDesign[#Data],MATCH($AI31,TblCardDesign[ID],0),13)</f>
        <v>0</v>
      </c>
      <c r="AU31">
        <f>INDEX(TblCardDesign[#Data],MATCH($AI31,TblCardDesign[ID],0),14)</f>
        <v>0</v>
      </c>
      <c r="AV31">
        <f>INDEX(TblCardDesign[#Data],MATCH($AI31,TblCardDesign[ID],0),15)</f>
        <v>0</v>
      </c>
      <c r="AW31" t="str">
        <f>INDEX(TblCardDesign[#Data],MATCH($AI31,TblCardDesign[ID],0),16)</f>
        <v>Rare</v>
      </c>
      <c r="AX31" s="2" t="str">
        <f>INDEX(TblCardDesign[#Data],MATCH($AI31,TblCardDesign[ID],0),17)</f>
        <v>Each of your crew members deal an extra 100 damage when using gun slots for each crew attachment they have.</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166</v>
      </c>
      <c r="AJ32" t="str">
        <f>INDEX(TblCardDesign[#Data],MATCH($AI32,TblCardDesign[ID],0),3)</f>
        <v>You Dropped Something</v>
      </c>
      <c r="AK32">
        <f>INDEX(TblCardDesign[#Data],MATCH($AI32,TblCardDesign[ID],0),4)</f>
        <v>0</v>
      </c>
      <c r="AL32">
        <f>INDEX(TblCardDesign[#Data],MATCH($AI32,TblCardDesign[ID],0),5)</f>
        <v>0</v>
      </c>
      <c r="AM32">
        <f>INDEX(TblCardDesign[#Data],MATCH($AI32,TblCardDesign[ID],0),6)</f>
        <v>0</v>
      </c>
      <c r="AN32">
        <f>INDEX(TblCardDesign[#Data],MATCH($AI32,TblCardDesign[ID],0),7)</f>
        <v>1</v>
      </c>
      <c r="AO32">
        <f>INDEX(TblCardDesign[#Data],MATCH($AI32,TblCardDesign[ID],0),8)</f>
        <v>0</v>
      </c>
      <c r="AP32">
        <f>INDEX(TblCardDesign[#Data],MATCH($AI32,TblCardDesign[ID],0),9)</f>
        <v>0</v>
      </c>
      <c r="AQ32">
        <f>INDEX(TblCardDesign[#Data],MATCH($AI32,TblCardDesign[ID],0),10)</f>
        <v>1</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Return 1 Crew Attachment card from your Junkyard to your hand</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166</v>
      </c>
      <c r="AJ33" t="str">
        <f>INDEX(TblCardDesign[#Data],MATCH($AI33,TblCardDesign[ID],0),3)</f>
        <v>You Dropped Something</v>
      </c>
      <c r="AK33">
        <f>INDEX(TblCardDesign[#Data],MATCH($AI33,TblCardDesign[ID],0),4)</f>
        <v>0</v>
      </c>
      <c r="AL33">
        <f>INDEX(TblCardDesign[#Data],MATCH($AI33,TblCardDesign[ID],0),5)</f>
        <v>0</v>
      </c>
      <c r="AM33">
        <f>INDEX(TblCardDesign[#Data],MATCH($AI33,TblCardDesign[ID],0),6)</f>
        <v>0</v>
      </c>
      <c r="AN33">
        <f>INDEX(TblCardDesign[#Data],MATCH($AI33,TblCardDesign[ID],0),7)</f>
        <v>1</v>
      </c>
      <c r="AO33">
        <f>INDEX(TblCardDesign[#Data],MATCH($AI33,TblCardDesign[ID],0),8)</f>
        <v>0</v>
      </c>
      <c r="AP33">
        <f>INDEX(TblCardDesign[#Data],MATCH($AI33,TblCardDesign[ID],0),9)</f>
        <v>0</v>
      </c>
      <c r="AQ33">
        <f>INDEX(TblCardDesign[#Data],MATCH($AI33,TblCardDesign[ID],0),10)</f>
        <v>1</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Return 1 Crew Attachment card from your Junkyard to your hand</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187</v>
      </c>
      <c r="AJ34" t="str">
        <f>INDEX(TblCardDesign[#Data],MATCH($AI34,TblCardDesign[ID],0),3)</f>
        <v>Handheld Scanner</v>
      </c>
      <c r="AK34">
        <f>INDEX(TblCardDesign[#Data],MATCH($AI34,TblCardDesign[ID],0),4)</f>
        <v>0</v>
      </c>
      <c r="AL34">
        <f>INDEX(TblCardDesign[#Data],MATCH($AI34,TblCardDesign[ID],0),5)</f>
        <v>0</v>
      </c>
      <c r="AM34">
        <f>INDEX(TblCardDesign[#Data],MATCH($AI34,TblCardDesign[ID],0),6)</f>
        <v>0</v>
      </c>
      <c r="AN34">
        <f>INDEX(TblCardDesign[#Data],MATCH($AI34,TblCardDesign[ID],0),7)</f>
        <v>1</v>
      </c>
      <c r="AO34">
        <f>INDEX(TblCardDesign[#Data],MATCH($AI34,TblCardDesign[ID],0),8)</f>
        <v>0</v>
      </c>
      <c r="AP34">
        <f>INDEX(TblCardDesign[#Data],MATCH($AI34,TblCardDesign[ID],0),9)</f>
        <v>0</v>
      </c>
      <c r="AQ34">
        <f>INDEX(TblCardDesign[#Data],MATCH($AI34,TblCardDesign[ID],0),10)</f>
        <v>2</v>
      </c>
      <c r="AR34">
        <f>INDEX(TblCardDesign[#Data],MATCH($AI34,TblCardDesign[ID],0),11)</f>
        <v>0</v>
      </c>
      <c r="AS34" t="str">
        <f>INDEX(TblCardDesign[#Data],MATCH($AI34,TblCardDesign[ID],0),12)</f>
        <v>Crew Attachment</v>
      </c>
      <c r="AT34">
        <f>INDEX(TblCardDesign[#Data],MATCH($AI34,TblCardDesign[ID],0),13)</f>
        <v>0</v>
      </c>
      <c r="AU34">
        <f>INDEX(TblCardDesign[#Data],MATCH($AI34,TblCardDesign[ID],0),14)</f>
        <v>0</v>
      </c>
      <c r="AV34">
        <f>INDEX(TblCardDesign[#Data],MATCH($AI34,TblCardDesign[ID],0),15)</f>
        <v>0</v>
      </c>
      <c r="AW34" t="str">
        <f>INDEX(TblCardDesign[#Data],MATCH($AI34,TblCardDesign[ID],0),16)</f>
        <v>Uncommon</v>
      </c>
      <c r="AX34" s="2" t="str">
        <f>INDEX(TblCardDesign[#Data],MATCH($AI34,TblCardDesign[ID],0),17)</f>
        <v>Attach to Crew: This Crew member can Engage: Draw a card</v>
      </c>
    </row>
    <row r="35" spans="18:50" ht="45.75">
      <c r="R35">
        <v>162</v>
      </c>
      <c r="S35" t="str">
        <f>INDEX(TblCardDesign[#Data],MATCH($R35,TblCardDesign[ID],0),3)</f>
        <v>Adm. Jess</v>
      </c>
      <c r="T35">
        <f>INDEX(TblCardDesign[#Data],MATCH($R35,TblCardDesign[ID],0),4)</f>
        <v>0</v>
      </c>
      <c r="U35">
        <f>INDEX(TblCardDesign[#Data],MATCH($R35,TblCardDesign[ID],0),5)</f>
        <v>0</v>
      </c>
      <c r="V35">
        <f>INDEX(TblCardDesign[#Data],MATCH($R35,TblCardDesign[ID],0),6)</f>
        <v>0</v>
      </c>
      <c r="W35">
        <f>INDEX(TblCardDesign[#Data],MATCH($R35,TblCardDesign[ID],0),7)</f>
        <v>1</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Medic</v>
      </c>
      <c r="AD35">
        <f>INDEX(TblCardDesign[#Data],MATCH($R35,TblCardDesign[ID],0),14)</f>
        <v>0</v>
      </c>
      <c r="AE35" t="str">
        <f>INDEX(TblCardDesign[#Data],MATCH($R35,TblCardDesign[ID],0),15)</f>
        <v>Human</v>
      </c>
      <c r="AF35" s="2" t="str">
        <f>INDEX(TblCardDesign[#Data],MATCH($R35,TblCardDesign[ID],0),17)</f>
        <v>At the start of your turn, return a target crew attachment card from your Stasis to your hand.</v>
      </c>
      <c r="AI35">
        <v>187</v>
      </c>
      <c r="AJ35" t="str">
        <f>INDEX(TblCardDesign[#Data],MATCH($AI35,TblCardDesign[ID],0),3)</f>
        <v>Handheld Scanner</v>
      </c>
      <c r="AK35">
        <f>INDEX(TblCardDesign[#Data],MATCH($AI35,TblCardDesign[ID],0),4)</f>
        <v>0</v>
      </c>
      <c r="AL35">
        <f>INDEX(TblCardDesign[#Data],MATCH($AI35,TblCardDesign[ID],0),5)</f>
        <v>0</v>
      </c>
      <c r="AM35">
        <f>INDEX(TblCardDesign[#Data],MATCH($AI35,TblCardDesign[ID],0),6)</f>
        <v>0</v>
      </c>
      <c r="AN35">
        <f>INDEX(TblCardDesign[#Data],MATCH($AI35,TblCardDesign[ID],0),7)</f>
        <v>1</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Crew Attachment</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Attach to Crew: This Crew member can Engage: Draw a card</v>
      </c>
    </row>
    <row r="36" spans="18:50" ht="30.75">
      <c r="AI36">
        <v>224</v>
      </c>
      <c r="AJ36" t="str">
        <f>INDEX(TblCardDesign[#Data],MATCH($AI36,TblCardDesign[ID],0),3)</f>
        <v>Lurking Parasite</v>
      </c>
      <c r="AK36">
        <f>INDEX(TblCardDesign[#Data],MATCH($AI36,TblCardDesign[ID],0),4)</f>
        <v>0</v>
      </c>
      <c r="AL36">
        <f>INDEX(TblCardDesign[#Data],MATCH($AI36,TblCardDesign[ID],0),5)</f>
        <v>0</v>
      </c>
      <c r="AM36">
        <f>INDEX(TblCardDesign[#Data],MATCH($AI36,TblCardDesign[ID],0),6)</f>
        <v>0</v>
      </c>
      <c r="AN36">
        <f>INDEX(TblCardDesign[#Data],MATCH($AI36,TblCardDesign[ID],0),7)</f>
        <v>1</v>
      </c>
      <c r="AO36">
        <f>INDEX(TblCardDesign[#Data],MATCH($AI36,TblCardDesign[ID],0),8)</f>
        <v>0</v>
      </c>
      <c r="AP36">
        <f>INDEX(TblCardDesign[#Data],MATCH($AI36,TblCardDesign[ID],0),9)</f>
        <v>0</v>
      </c>
      <c r="AQ36">
        <f>INDEX(TblCardDesign[#Data],MATCH($AI36,TblCardDesign[ID],0),10)</f>
        <v>3</v>
      </c>
      <c r="AR36">
        <f>INDEX(TblCardDesign[#Data],MATCH($AI36,TblCardDesign[ID],0),11)</f>
        <v>0</v>
      </c>
      <c r="AS36" t="str">
        <f>INDEX(TblCardDesign[#Data],MATCH($AI36,TblCardDesign[ID],0),12)</f>
        <v>Crew Attachment</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Attach to Enemy Crew: Viral Sabotage 200 (Deal 200 damage to assigned ship when this crew member is Engaged)</v>
      </c>
    </row>
    <row r="37" spans="18:50" ht="30.75">
      <c r="AI37">
        <v>224</v>
      </c>
      <c r="AJ37" t="str">
        <f>INDEX(TblCardDesign[#Data],MATCH($AI37,TblCardDesign[ID],0),3)</f>
        <v>Lurking Parasite</v>
      </c>
      <c r="AK37">
        <f>INDEX(TblCardDesign[#Data],MATCH($AI37,TblCardDesign[ID],0),4)</f>
        <v>0</v>
      </c>
      <c r="AL37">
        <f>INDEX(TblCardDesign[#Data],MATCH($AI37,TblCardDesign[ID],0),5)</f>
        <v>0</v>
      </c>
      <c r="AM37">
        <f>INDEX(TblCardDesign[#Data],MATCH($AI37,TblCardDesign[ID],0),6)</f>
        <v>0</v>
      </c>
      <c r="AN37">
        <f>INDEX(TblCardDesign[#Data],MATCH($AI37,TblCardDesign[ID],0),7)</f>
        <v>1</v>
      </c>
      <c r="AO37">
        <f>INDEX(TblCardDesign[#Data],MATCH($AI37,TblCardDesign[ID],0),8)</f>
        <v>0</v>
      </c>
      <c r="AP37">
        <f>INDEX(TblCardDesign[#Data],MATCH($AI37,TblCardDesign[ID],0),9)</f>
        <v>0</v>
      </c>
      <c r="AQ37">
        <f>INDEX(TblCardDesign[#Data],MATCH($AI37,TblCardDesign[ID],0),10)</f>
        <v>3</v>
      </c>
      <c r="AR37">
        <f>INDEX(TblCardDesign[#Data],MATCH($AI37,TblCardDesign[ID],0),11)</f>
        <v>0</v>
      </c>
      <c r="AS37" t="str">
        <f>INDEX(TblCardDesign[#Data],MATCH($AI37,TblCardDesign[ID],0),12)</f>
        <v>Crew Attachment</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Attach to Enemy Crew: Viral Sabotage 200 (Deal 200 damage to assigned ship when this crew member is Engaged)</v>
      </c>
    </row>
    <row r="38" spans="18:50" ht="30.75">
      <c r="AI38">
        <v>224</v>
      </c>
      <c r="AJ38" t="str">
        <f>INDEX(TblCardDesign[#Data],MATCH($AI38,TblCardDesign[ID],0),3)</f>
        <v>Lurking Parasite</v>
      </c>
      <c r="AK38">
        <f>INDEX(TblCardDesign[#Data],MATCH($AI38,TblCardDesign[ID],0),4)</f>
        <v>0</v>
      </c>
      <c r="AL38">
        <f>INDEX(TblCardDesign[#Data],MATCH($AI38,TblCardDesign[ID],0),5)</f>
        <v>0</v>
      </c>
      <c r="AM38">
        <f>INDEX(TblCardDesign[#Data],MATCH($AI38,TblCardDesign[ID],0),6)</f>
        <v>0</v>
      </c>
      <c r="AN38">
        <f>INDEX(TblCardDesign[#Data],MATCH($AI38,TblCardDesign[ID],0),7)</f>
        <v>1</v>
      </c>
      <c r="AO38">
        <f>INDEX(TblCardDesign[#Data],MATCH($AI38,TblCardDesign[ID],0),8)</f>
        <v>0</v>
      </c>
      <c r="AP38">
        <f>INDEX(TblCardDesign[#Data],MATCH($AI38,TblCardDesign[ID],0),9)</f>
        <v>0</v>
      </c>
      <c r="AQ38">
        <f>INDEX(TblCardDesign[#Data],MATCH($AI38,TblCardDesign[ID],0),10)</f>
        <v>3</v>
      </c>
      <c r="AR38">
        <f>INDEX(TblCardDesign[#Data],MATCH($AI38,TblCardDesign[ID],0),11)</f>
        <v>0</v>
      </c>
      <c r="AS38" t="str">
        <f>INDEX(TblCardDesign[#Data],MATCH($AI38,TblCardDesign[ID],0),12)</f>
        <v>Crew Attachment</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Attach to Enemy Crew: Viral Sabotage 200 (Deal 200 damage to assigned ship when this crew member is Engaged)</v>
      </c>
    </row>
    <row r="39" spans="18:50" ht="45.75">
      <c r="AI39">
        <v>225</v>
      </c>
      <c r="AJ39" t="str">
        <f>INDEX(TblCardDesign[#Data],MATCH($AI39,TblCardDesign[ID],0),3)</f>
        <v>Neuroleech</v>
      </c>
      <c r="AK39">
        <f>INDEX(TblCardDesign[#Data],MATCH($AI39,TblCardDesign[ID],0),4)</f>
        <v>0</v>
      </c>
      <c r="AL39">
        <f>INDEX(TblCardDesign[#Data],MATCH($AI39,TblCardDesign[ID],0),5)</f>
        <v>0</v>
      </c>
      <c r="AM39">
        <f>INDEX(TblCardDesign[#Data],MATCH($AI39,TblCardDesign[ID],0),6)</f>
        <v>0</v>
      </c>
      <c r="AN39">
        <f>INDEX(TblCardDesign[#Data],MATCH($AI39,TblCardDesign[ID],0),7)</f>
        <v>2</v>
      </c>
      <c r="AO39">
        <f>INDEX(TblCardDesign[#Data],MATCH($AI39,TblCardDesign[ID],0),8)</f>
        <v>0</v>
      </c>
      <c r="AP39">
        <f>INDEX(TblCardDesign[#Data],MATCH($AI39,TblCardDesign[ID],0),9)</f>
        <v>0</v>
      </c>
      <c r="AQ39">
        <f>INDEX(TblCardDesign[#Data],MATCH($AI39,TblCardDesign[ID],0),10)</f>
        <v>3</v>
      </c>
      <c r="AR39">
        <f>INDEX(TblCardDesign[#Data],MATCH($AI39,TblCardDesign[ID],0),11)</f>
        <v>0</v>
      </c>
      <c r="AS39" t="str">
        <f>INDEX(TblCardDesign[#Data],MATCH($AI39,TblCardDesign[ID],0),12)</f>
        <v>Crew Attachment</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Attach to Enemy Crew: Parasitic Disruption (When this crew member is Engaged, card owner may pick one negative affect)
- Disable assigned ship shield until the next End Phase
- Deal 100 to assigned ships hull</v>
      </c>
    </row>
    <row r="40" spans="18:50" ht="45.75">
      <c r="AI40">
        <v>225</v>
      </c>
      <c r="AJ40" t="str">
        <f>INDEX(TblCardDesign[#Data],MATCH($AI40,TblCardDesign[ID],0),3)</f>
        <v>Neuroleech</v>
      </c>
      <c r="AK40">
        <f>INDEX(TblCardDesign[#Data],MATCH($AI40,TblCardDesign[ID],0),4)</f>
        <v>0</v>
      </c>
      <c r="AL40">
        <f>INDEX(TblCardDesign[#Data],MATCH($AI40,TblCardDesign[ID],0),5)</f>
        <v>0</v>
      </c>
      <c r="AM40">
        <f>INDEX(TblCardDesign[#Data],MATCH($AI40,TblCardDesign[ID],0),6)</f>
        <v>0</v>
      </c>
      <c r="AN40">
        <f>INDEX(TblCardDesign[#Data],MATCH($AI40,TblCardDesign[ID],0),7)</f>
        <v>2</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Crew Attachment</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Attach to Enemy Crew: Parasitic Disruption (When this crew member is Engaged, card owner may pick one negative affect)
- Disable assigned ship shield until the next End Phase
- Deal 100 to assigned ships hull</v>
      </c>
    </row>
    <row r="41" spans="18:50" ht="30.75">
      <c r="AI41">
        <v>225</v>
      </c>
      <c r="AJ41" t="str">
        <f>INDEX(TblCardDesign[#Data],MATCH($AI41,TblCardDesign[ID],0),3)</f>
        <v>Neuroleech</v>
      </c>
      <c r="AK41">
        <f>INDEX(TblCardDesign[#Data],MATCH($AI41,TblCardDesign[ID],0),4)</f>
        <v>0</v>
      </c>
      <c r="AL41">
        <f>INDEX(TblCardDesign[#Data],MATCH($AI41,TblCardDesign[ID],0),5)</f>
        <v>0</v>
      </c>
      <c r="AM41">
        <f>INDEX(TblCardDesign[#Data],MATCH($AI41,TblCardDesign[ID],0),6)</f>
        <v>0</v>
      </c>
      <c r="AN41">
        <f>INDEX(TblCardDesign[#Data],MATCH($AI41,TblCardDesign[ID],0),7)</f>
        <v>2</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Crew Attachment</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Attach to Enemy Crew: Parasitic Disruption (When this crew member is Engaged, card owner may pick one negative affect)
- Disable assigned ship shield until the next End Phase
- Deal 100 to assigned ships hull</v>
      </c>
    </row>
    <row r="42" spans="18:50" ht="30.75">
      <c r="AI42">
        <v>257</v>
      </c>
      <c r="AJ42" t="str">
        <f>INDEX(TblCardDesign[#Data],MATCH($AI42,TblCardDesign[ID],0),3)</f>
        <v>Echoes of Emptiness</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7</v>
      </c>
      <c r="AR42">
        <f>INDEX(TblCardDesign[#Data],MATCH($AI42,TblCardDesign[ID],0),11)</f>
        <v>0</v>
      </c>
      <c r="AS42" t="str">
        <f>INDEX(TblCardDesign[#Data],MATCH($AI42,TblCardDesign[ID],0),12)</f>
        <v>Event</v>
      </c>
      <c r="AT42">
        <f>INDEX(TblCardDesign[#Data],MATCH($AI42,TblCardDesign[ID],0),13)</f>
        <v>0</v>
      </c>
      <c r="AU42">
        <f>INDEX(TblCardDesign[#Data],MATCH($AI42,TblCardDesign[ID],0),14)</f>
        <v>0</v>
      </c>
      <c r="AV42">
        <f>INDEX(TblCardDesign[#Data],MATCH($AI42,TblCardDesign[ID],0),15)</f>
        <v>0</v>
      </c>
      <c r="AW42" t="str">
        <f>INDEX(TblCardDesign[#Data],MATCH($AI42,TblCardDesign[ID],0),16)</f>
        <v>Rare</v>
      </c>
      <c r="AX42" s="2" t="str">
        <f>INDEX(TblCardDesign[#Data],MATCH($AI42,TblCardDesign[ID],0),17)</f>
        <v>Send all crew members assigned to ships to their owners Stasis. Each player may return two tier 1 crew cards from stasis to a ship they control.</v>
      </c>
    </row>
    <row r="43" spans="18:50" ht="60.75">
      <c r="AI43">
        <v>258</v>
      </c>
      <c r="AJ43" t="str">
        <f>INDEX(TblCardDesign[#Data],MATCH($AI43,TblCardDesign[ID],0),3)</f>
        <v>Quantum Reset Protocol</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4</v>
      </c>
      <c r="AR43">
        <f>INDEX(TblCardDesign[#Data],MATCH($AI43,TblCardDesign[ID],0),11)</f>
        <v>0</v>
      </c>
      <c r="AS43" t="str">
        <f>INDEX(TblCardDesign[#Data],MATCH($AI43,TblCardDesign[ID],0),12)</f>
        <v>Event</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Send all ship upgrades attached to ships to their owners junkyard.</v>
      </c>
    </row>
    <row r="44" spans="18:50" ht="60.75">
      <c r="AI44">
        <v>260</v>
      </c>
      <c r="AJ44" t="str">
        <f>INDEX(TblCardDesign[#Data],MATCH($AI44,TblCardDesign[ID],0),3)</f>
        <v>Ultimate Crew Promotion</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7</v>
      </c>
      <c r="AR44">
        <f>INDEX(TblCardDesign[#Data],MATCH($AI44,TblCardDesign[ID],0),11)</f>
        <v>0</v>
      </c>
      <c r="AS44" t="str">
        <f>INDEX(TblCardDesign[#Data],MATCH($AI44,TblCardDesign[ID],0),12)</f>
        <v>Event</v>
      </c>
      <c r="AT44">
        <f>INDEX(TblCardDesign[#Data],MATCH($AI44,TblCardDesign[ID],0),13)</f>
        <v>0</v>
      </c>
      <c r="AU44">
        <f>INDEX(TblCardDesign[#Data],MATCH($AI44,TblCardDesign[ID],0),14)</f>
        <v>0</v>
      </c>
      <c r="AV44">
        <f>INDEX(TblCardDesign[#Data],MATCH($AI44,TblCardDesign[ID],0),15)</f>
        <v>0</v>
      </c>
      <c r="AW44" t="str">
        <f>INDEX(TblCardDesign[#Data],MATCH($AI44,TblCardDesign[ID],0),16)</f>
        <v>Rare</v>
      </c>
      <c r="AX44" s="2" t="str">
        <f>INDEX(TblCardDesign[#Data],MATCH($AI44,TblCardDesign[ID],0),17)</f>
        <v xml:space="preserve">Upgrade all crew on target ship by 1 tier up to max tier 3. Do this by searching your crew deck for the upgrade tier. Then shuffle your crew deck. The original crew cards are sent to stasis. </v>
      </c>
    </row>
    <row r="45" spans="18:50" ht="60.75">
      <c r="AI45">
        <v>260</v>
      </c>
      <c r="AJ45" t="str">
        <f>INDEX(TblCardDesign[#Data],MATCH($AI45,TblCardDesign[ID],0),3)</f>
        <v>Ultimate Crew Promotion</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7</v>
      </c>
      <c r="AR45">
        <f>INDEX(TblCardDesign[#Data],MATCH($AI45,TblCardDesign[ID],0),11)</f>
        <v>0</v>
      </c>
      <c r="AS45" t="str">
        <f>INDEX(TblCardDesign[#Data],MATCH($AI45,TblCardDesign[ID],0),12)</f>
        <v>Event</v>
      </c>
      <c r="AT45">
        <f>INDEX(TblCardDesign[#Data],MATCH($AI45,TblCardDesign[ID],0),13)</f>
        <v>0</v>
      </c>
      <c r="AU45">
        <f>INDEX(TblCardDesign[#Data],MATCH($AI45,TblCardDesign[ID],0),14)</f>
        <v>0</v>
      </c>
      <c r="AV45">
        <f>INDEX(TblCardDesign[#Data],MATCH($AI45,TblCardDesign[ID],0),15)</f>
        <v>0</v>
      </c>
      <c r="AW45" t="str">
        <f>INDEX(TblCardDesign[#Data],MATCH($AI45,TblCardDesign[ID],0),16)</f>
        <v>Rare</v>
      </c>
      <c r="AX45" s="2" t="str">
        <f>INDEX(TblCardDesign[#Data],MATCH($AI45,TblCardDesign[ID],0),17)</f>
        <v xml:space="preserve">Upgrade all crew on target ship by 1 tier up to max tier 3. Do this by searching your crew deck for the upgrade tier. Then shuffle your crew deck. The original crew cards are sent to stasis. </v>
      </c>
    </row>
  </sheetData>
  <autoFilter ref="R5:AF5" xr:uid="{79696D0D-A0AB-48A4-908C-45210B221BF9}"/>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2024-02-18T18:07:03Z</dcterms:modified>
  <cp:category/>
  <cp:contentStatus/>
</cp:coreProperties>
</file>