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820" windowHeight="16060" tabRatio="500" activeTab="2"/>
  </bookViews>
  <sheets>
    <sheet name="TPC" sheetId="1" r:id="rId1"/>
    <sheet name="SPEC CPU" sheetId="3" r:id="rId2"/>
    <sheet name="GPU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4" l="1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O9" i="4"/>
  <c r="N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M9" i="4"/>
  <c r="L9" i="4"/>
  <c r="O8" i="4"/>
  <c r="N8" i="4"/>
  <c r="M8" i="4"/>
  <c r="L8" i="4"/>
  <c r="K8" i="4"/>
  <c r="J8" i="4"/>
  <c r="O7" i="4"/>
  <c r="N7" i="4"/>
  <c r="M7" i="4"/>
  <c r="L7" i="4"/>
  <c r="K7" i="4"/>
  <c r="J7" i="4"/>
  <c r="O6" i="4"/>
  <c r="N6" i="4"/>
  <c r="M6" i="4"/>
  <c r="L6" i="4"/>
  <c r="K6" i="4"/>
  <c r="J6" i="4"/>
  <c r="O5" i="4"/>
  <c r="N5" i="4"/>
  <c r="M5" i="4"/>
  <c r="L5" i="4"/>
  <c r="K5" i="4"/>
  <c r="J5" i="4"/>
  <c r="O4" i="4"/>
  <c r="N4" i="4"/>
  <c r="M4" i="4"/>
  <c r="L4" i="4"/>
  <c r="K4" i="4"/>
  <c r="J4" i="4"/>
  <c r="O3" i="4"/>
  <c r="N3" i="4"/>
  <c r="M3" i="4"/>
  <c r="L3" i="4"/>
  <c r="K3" i="4"/>
  <c r="J3" i="4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11" i="3"/>
  <c r="Z27" i="3"/>
  <c r="Z28" i="3"/>
  <c r="Z29" i="3"/>
  <c r="Z30" i="3"/>
  <c r="Z31" i="3"/>
  <c r="Z33" i="3"/>
  <c r="Z34" i="3"/>
  <c r="Z35" i="3"/>
  <c r="X35" i="3"/>
  <c r="Z36" i="3"/>
  <c r="X36" i="3"/>
  <c r="Z37" i="3"/>
  <c r="X37" i="3"/>
  <c r="Z38" i="3"/>
  <c r="X38" i="3"/>
  <c r="Z39" i="3"/>
  <c r="X39" i="3"/>
  <c r="Z40" i="3"/>
  <c r="X40" i="3"/>
  <c r="Z41" i="3"/>
  <c r="X41" i="3"/>
  <c r="Z42" i="3"/>
  <c r="X42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Q6" i="3"/>
  <c r="Q2" i="3"/>
  <c r="L25" i="3"/>
  <c r="R25" i="3"/>
  <c r="L26" i="3"/>
  <c r="R26" i="3"/>
  <c r="L27" i="3"/>
  <c r="R27" i="3"/>
  <c r="L28" i="3"/>
  <c r="R28" i="3"/>
  <c r="L29" i="3"/>
  <c r="R29" i="3"/>
  <c r="L30" i="3"/>
  <c r="R30" i="3"/>
  <c r="L31" i="3"/>
  <c r="R31" i="3"/>
  <c r="L32" i="3"/>
  <c r="R32" i="3"/>
  <c r="L33" i="3"/>
  <c r="R33" i="3"/>
  <c r="L34" i="3"/>
  <c r="R34" i="3"/>
  <c r="L35" i="3"/>
  <c r="R35" i="3"/>
  <c r="L36" i="3"/>
  <c r="R36" i="3"/>
  <c r="L37" i="3"/>
  <c r="R37" i="3"/>
  <c r="L38" i="3"/>
  <c r="R38" i="3"/>
  <c r="L39" i="3"/>
  <c r="R39" i="3"/>
  <c r="L40" i="3"/>
  <c r="R40" i="3"/>
  <c r="L41" i="3"/>
  <c r="R41" i="3"/>
  <c r="L42" i="3"/>
  <c r="R42" i="3"/>
  <c r="R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11" i="3"/>
  <c r="Q3" i="3"/>
  <c r="Q4" i="3"/>
  <c r="Q5" i="3"/>
  <c r="N8" i="1"/>
  <c r="O8" i="1"/>
  <c r="O17" i="1"/>
  <c r="N17" i="1"/>
  <c r="O27" i="1"/>
  <c r="N27" i="1"/>
  <c r="O47" i="1"/>
  <c r="N47" i="1"/>
  <c r="Y12" i="1"/>
  <c r="Y42" i="1"/>
  <c r="AK42" i="1"/>
  <c r="B39" i="1"/>
  <c r="K47" i="1"/>
  <c r="L47" i="1"/>
  <c r="H47" i="1"/>
  <c r="AE42" i="1"/>
  <c r="AI42" i="1"/>
  <c r="AC42" i="1"/>
  <c r="M47" i="1"/>
  <c r="A47" i="1"/>
  <c r="C47" i="1"/>
  <c r="D47" i="1"/>
  <c r="E47" i="1"/>
  <c r="X42" i="1"/>
  <c r="W42" i="1"/>
  <c r="B38" i="1"/>
  <c r="B37" i="1"/>
  <c r="B36" i="1"/>
  <c r="W12" i="1"/>
  <c r="A17" i="1"/>
  <c r="C17" i="1"/>
  <c r="D17" i="1"/>
  <c r="M17" i="1"/>
  <c r="F17" i="1"/>
  <c r="H17" i="1"/>
  <c r="J17" i="1"/>
  <c r="K17" i="1"/>
  <c r="L17" i="1"/>
  <c r="E17" i="1"/>
  <c r="AK12" i="1"/>
  <c r="AI12" i="1"/>
  <c r="AE12" i="1"/>
  <c r="AC12" i="1"/>
  <c r="X12" i="1"/>
  <c r="A27" i="1"/>
  <c r="A8" i="1"/>
  <c r="L27" i="1"/>
  <c r="K27" i="1"/>
  <c r="J27" i="1"/>
  <c r="H27" i="1"/>
  <c r="AE22" i="1"/>
  <c r="AK22" i="1"/>
  <c r="AI22" i="1"/>
  <c r="AH22" i="1"/>
  <c r="AB22" i="1"/>
  <c r="AC22" i="1"/>
  <c r="C27" i="1"/>
  <c r="D27" i="1"/>
  <c r="M27" i="1"/>
  <c r="E27" i="1"/>
  <c r="V22" i="1"/>
  <c r="W22" i="1"/>
  <c r="X22" i="1"/>
  <c r="L8" i="1"/>
  <c r="K8" i="1"/>
  <c r="C8" i="1"/>
  <c r="D8" i="1"/>
  <c r="M8" i="1"/>
  <c r="H8" i="1"/>
  <c r="E8" i="1"/>
</calcChain>
</file>

<file path=xl/sharedStrings.xml><?xml version="1.0" encoding="utf-8"?>
<sst xmlns="http://schemas.openxmlformats.org/spreadsheetml/2006/main" count="477" uniqueCount="263">
  <si>
    <t>Date</t>
  </si>
  <si>
    <t>Database</t>
  </si>
  <si>
    <t xml:space="preserve">energy metric </t>
  </si>
  <si>
    <t>performance  metric</t>
  </si>
  <si>
    <t>Server CPU</t>
  </si>
  <si>
    <t>#CPU sockets</t>
  </si>
  <si>
    <t>#cores per CPU</t>
  </si>
  <si>
    <t>#threads per CPU</t>
  </si>
  <si>
    <t>memory module</t>
  </si>
  <si>
    <t>#modules</t>
  </si>
  <si>
    <t>LLC</t>
  </si>
  <si>
    <t>total cache per CPU</t>
  </si>
  <si>
    <t>Intel Xeon E5-2690</t>
  </si>
  <si>
    <t>Spec Throughput per socket</t>
  </si>
  <si>
    <t>Litography</t>
  </si>
  <si>
    <t>32nm</t>
  </si>
  <si>
    <t>CPU year</t>
  </si>
  <si>
    <t>Socket BW [GB/s]</t>
  </si>
  <si>
    <t>SPEC single-threaded</t>
  </si>
  <si>
    <t>module size[GB]</t>
  </si>
  <si>
    <t>total memory [GB]</t>
  </si>
  <si>
    <t>memory per chip [GB]</t>
  </si>
  <si>
    <t>32GB (1x32GB, 1.5V) PC3-8500 CL7 ECC DDR3 1066MHz LP HyperCloud DIMM</t>
  </si>
  <si>
    <t>max bandwidth per module[MB/s]</t>
  </si>
  <si>
    <t>DB2 ESE 9.7</t>
  </si>
  <si>
    <t>price metric [USD]</t>
  </si>
  <si>
    <t>x</t>
  </si>
  <si>
    <t>System name</t>
  </si>
  <si>
    <t>IBM System x3650 M4</t>
  </si>
  <si>
    <t>Scale Factor</t>
  </si>
  <si>
    <t>total storage [TB]</t>
  </si>
  <si>
    <t>#disk 1</t>
  </si>
  <si>
    <t>Disk1 size [GB]</t>
  </si>
  <si>
    <t>disk1 total [GB]</t>
  </si>
  <si>
    <t>Disk1 Type</t>
  </si>
  <si>
    <t>Disk2 Type</t>
  </si>
  <si>
    <t>Disk2 size [GB]</t>
  </si>
  <si>
    <t>#disk 2</t>
  </si>
  <si>
    <t>disk2 total [GB]</t>
  </si>
  <si>
    <t>disk4 total [GB]</t>
  </si>
  <si>
    <t>#disk 4</t>
  </si>
  <si>
    <t>Disk4 size [GB]</t>
  </si>
  <si>
    <t>Disk4 Type</t>
  </si>
  <si>
    <t>disk3 total [GB]</t>
  </si>
  <si>
    <t>#disk 3</t>
  </si>
  <si>
    <t>Disk3 size [GB]</t>
  </si>
  <si>
    <t>Disk3 Type</t>
  </si>
  <si>
    <t xml:space="preserve">BACKUP 1TB SAS HDD JBOD </t>
  </si>
  <si>
    <t xml:space="preserve">OS 146GB SAS HDD RAID1 </t>
  </si>
  <si>
    <t>LOG 450GB SAS HDD RAID10 (LOG)</t>
  </si>
  <si>
    <t>disk2 max BW (per device) [Gbps]</t>
  </si>
  <si>
    <t>Disk2 max BW (total) [GB/s]</t>
  </si>
  <si>
    <t>DB 200GB SAS SSD JBOD (main data)</t>
  </si>
  <si>
    <t>disk1 max BW (per device)[Gbps]</t>
  </si>
  <si>
    <t>Disk1 max BW (total)[GB/s]</t>
  </si>
  <si>
    <t>disk3  max BW (per device) [GBps]</t>
  </si>
  <si>
    <t>Disk3 max BW (total)[GB/s]</t>
  </si>
  <si>
    <t>Disk4 max BW (total)[GB/s]</t>
  </si>
  <si>
    <t>disk4 max BW (per device)[Gbps]</t>
  </si>
  <si>
    <t>CPI</t>
  </si>
  <si>
    <t>IPC</t>
  </si>
  <si>
    <t>total system IPC</t>
  </si>
  <si>
    <t>system GIPS</t>
  </si>
  <si>
    <t>Amdhals projected GBps of IO</t>
  </si>
  <si>
    <t>Host Adapter BW per device [GB/s]</t>
  </si>
  <si>
    <t>#HBAs</t>
  </si>
  <si>
    <t>Host Adapter BW total [GB/s]</t>
  </si>
  <si>
    <t>alpha Memory</t>
  </si>
  <si>
    <t>LOG Host Adapter BW total RAID 10 [GB/s]</t>
  </si>
  <si>
    <t xml:space="preserve">#LOG HBAs </t>
  </si>
  <si>
    <t>LOG Host Adapter BW per device [GB/s]</t>
  </si>
  <si>
    <t xml:space="preserve">Observed total GB/s </t>
  </si>
  <si>
    <t>10 TB</t>
  </si>
  <si>
    <t>EXASolution 5.0</t>
  </si>
  <si>
    <t>Dell PowerEdge R720xd</t>
  </si>
  <si>
    <t>Intel Xeon E5-2680v2</t>
  </si>
  <si>
    <t>22nm</t>
  </si>
  <si>
    <t>16GB RDIMM, 1,866MT/s, Dual Rank + 4GB RDIMM, 1,866MT/s, Single Rank</t>
  </si>
  <si>
    <t xml:space="preserve">1.2TB SAS 6Gbit/s, 2.5", 10k, Hot Plug HDD </t>
  </si>
  <si>
    <t xml:space="preserve">146GB, SAS 6Gbit/s, 2.5", 15k Hit Plug HDD (Flex Bay) </t>
  </si>
  <si>
    <t>Total Network Bandwidth[Gbps]</t>
  </si>
  <si>
    <t>Total Network Bandwidth[GB/s]</t>
  </si>
  <si>
    <t>Total IO BW</t>
  </si>
  <si>
    <t>HP ProLiant DL580 Gen9</t>
  </si>
  <si>
    <t xml:space="preserve"> SQL Server 2014 Enterprise Edition</t>
  </si>
  <si>
    <t>Intel® Xeon® E7-8890 v3, 2.5GHz</t>
  </si>
  <si>
    <t xml:space="preserve">HP 32GB 4Rx4 PC4-2133P-L Kit </t>
  </si>
  <si>
    <t xml:space="preserve">HP 400GB 12G SAS ME 2.5in SC EM SSD </t>
  </si>
  <si>
    <t xml:space="preserve">HP 300GB 6G SAS 15K 2.5-inch DP Enterprise </t>
  </si>
  <si>
    <t>A</t>
  </si>
  <si>
    <t>B</t>
  </si>
  <si>
    <t>C</t>
  </si>
  <si>
    <t>System X 3950 X6</t>
  </si>
  <si>
    <t>SQL Server 2014 Entreprise Edition</t>
  </si>
  <si>
    <t>Intel Xeon E7-8890 v3 2.5GHz</t>
  </si>
  <si>
    <t>32GB TruDDR4 PC4-17000 CL15 2133 MHz LP RDIMM</t>
  </si>
  <si>
    <t>TPC-C</t>
  </si>
  <si>
    <t>TPC-H Column Store</t>
  </si>
  <si>
    <t>TPC-H Row Store</t>
  </si>
  <si>
    <t>TPC-E</t>
  </si>
  <si>
    <t>800GB 12G SAS 2.5" MLC G3HS Enterprise SSD (LOG)</t>
  </si>
  <si>
    <t>Lenovo Storage 2.5" 800GB SSD (SAS)</t>
  </si>
  <si>
    <t>ServeRAID M5225-2GB SAS/SATA Controller</t>
  </si>
  <si>
    <t>ServeRAID M5210 SAS/SATA Controller</t>
  </si>
  <si>
    <t>D</t>
  </si>
  <si>
    <t>3.2 real</t>
  </si>
  <si>
    <t>Disk BW/GB</t>
  </si>
  <si>
    <t>Memory BW per GB</t>
  </si>
  <si>
    <t>year</t>
  </si>
  <si>
    <t>System</t>
  </si>
  <si>
    <t>Published</t>
  </si>
  <si>
    <t>Processor</t>
  </si>
  <si>
    <t>#cores</t>
  </si>
  <si>
    <t>frequency</t>
  </si>
  <si>
    <t>Xeon 5365</t>
  </si>
  <si>
    <t>process</t>
  </si>
  <si>
    <t>Processor year</t>
  </si>
  <si>
    <t>quarter</t>
  </si>
  <si>
    <t>Acer Altos G540 </t>
  </si>
  <si>
    <t>Intel Core i7-965 Extreme Edition</t>
  </si>
  <si>
    <t>Asus P6T Deluxe </t>
  </si>
  <si>
    <t>Intel Xeon W5590</t>
  </si>
  <si>
    <t> Intel Xeon X7560</t>
  </si>
  <si>
    <t>ProLiant BL620c G7</t>
  </si>
  <si>
    <t>PRIMERGY RX300</t>
  </si>
  <si>
    <t>Intel Xeon X5680</t>
  </si>
  <si>
    <t>PRIMERGY BX924 S</t>
  </si>
  <si>
    <t>Intel Core i7-3960X Extreme Edition</t>
  </si>
  <si>
    <t>Intel DX79SI motherboard</t>
  </si>
  <si>
    <t>Intel Xeon X5690</t>
  </si>
  <si>
    <t>Express5800/R120b-1 </t>
  </si>
  <si>
    <t>Express5800/R120d-1M</t>
  </si>
  <si>
    <t>Intel Xeon E5-2680</t>
  </si>
  <si>
    <t>PRIMERGY BX924 S3</t>
  </si>
  <si>
    <t>Express5800/R120e-1M</t>
  </si>
  <si>
    <t>Intel Xeon E5-2695 v2</t>
  </si>
  <si>
    <t>Intel Xeon E5-2697 v2</t>
  </si>
  <si>
    <t>Intel Xeon E5-2660 v3</t>
  </si>
  <si>
    <t>Express5800/R120f-1M </t>
  </si>
  <si>
    <t>Intel Xeon E5-2690 v3</t>
  </si>
  <si>
    <t>Intel Xeon E5-2699 v3</t>
  </si>
  <si>
    <t>Intel Xeon E5-2697 v3</t>
  </si>
  <si>
    <t>Intel Xeon E5-2698 v3</t>
  </si>
  <si>
    <t>Intel Xeon E7-8890 v3</t>
  </si>
  <si>
    <t>#chips</t>
  </si>
  <si>
    <t>2.93 GHz, Intel(R) Core(TM) 2 Extreme processor X6800</t>
  </si>
  <si>
    <t>Intel D975XBX2 motherboard </t>
  </si>
  <si>
    <t>Intel Core 2 Quad QX6800</t>
  </si>
  <si>
    <t>Dell Precision 390</t>
  </si>
  <si>
    <t>Die size (mm2)</t>
  </si>
  <si>
    <t>Transistors (millions)</t>
  </si>
  <si>
    <t>package [mm2]</t>
  </si>
  <si>
    <t>TDP</t>
  </si>
  <si>
    <t>Intel Xeon X5355</t>
  </si>
  <si>
    <t>Acer Altos G540</t>
  </si>
  <si>
    <t>SPEC 2006 RATE</t>
  </si>
  <si>
    <t>SPEC 2000 RATE</t>
  </si>
  <si>
    <t>Intel Xeon E5345</t>
  </si>
  <si>
    <t>ProLiant DL580 Gen9 </t>
  </si>
  <si>
    <t>Intel Xeon processor 5160</t>
  </si>
  <si>
    <t>Intel Xeon processor 7041</t>
  </si>
  <si>
    <t>ProLiant ML570 G4</t>
  </si>
  <si>
    <t>fudge factor</t>
  </si>
  <si>
    <t>Precision Workstation 650</t>
  </si>
  <si>
    <t>Intel® Xeon® Processor 3.20 GHz, 1M Cache, 533 MHz FSB</t>
  </si>
  <si>
    <t>Precision WorkStation 650</t>
  </si>
  <si>
    <t>Xeon 3.06 533MHz 512KB</t>
  </si>
  <si>
    <t>Xeon 2.80 533MHz 512KB</t>
  </si>
  <si>
    <t>Xeon 2.40 400MHz 512KB</t>
  </si>
  <si>
    <t>Xeon 2.60 400MHz 512KB</t>
  </si>
  <si>
    <t>Precision WorkStation 530</t>
  </si>
  <si>
    <t>Xeon 2.0 400MHz 512KB</t>
  </si>
  <si>
    <t>PowerEdge 4600</t>
  </si>
  <si>
    <t>Xeon 1.7  400MHz 256KB</t>
  </si>
  <si>
    <t>Intel® Xeon® Processor 3.60 GHz, 1M Cache, 800 MHz FSB</t>
  </si>
  <si>
    <t>ProLiant DL380 G4 </t>
  </si>
  <si>
    <t>Intel Xeon (3.6GHz, 2MB L2, 800MHz bus)</t>
  </si>
  <si>
    <t>ProLiant DL360 G4p</t>
  </si>
  <si>
    <t>Performance</t>
  </si>
  <si>
    <t>Cores</t>
  </si>
  <si>
    <t>Cache Capacity</t>
  </si>
  <si>
    <t>Mem Capacity</t>
  </si>
  <si>
    <t>Mem BW</t>
  </si>
  <si>
    <t>Memory Module</t>
  </si>
  <si>
    <t>16 GB 2Rx4 PC4-2133P-R @1600MHz</t>
  </si>
  <si>
    <t>Capacity [MB]</t>
  </si>
  <si>
    <t>BW [MB/s]</t>
  </si>
  <si>
    <t>Memory per chip</t>
  </si>
  <si>
    <t>16 GB 2Rx4 PC4-2133P-R</t>
  </si>
  <si>
    <t>16 GB 2Rx4 PC3-14900R-13, ECC</t>
  </si>
  <si>
    <t>8 GB 2Rx4 PC3L-12800R-11, ECC</t>
  </si>
  <si>
    <t>4 GB 2Rx8 PC3-12800U-11</t>
  </si>
  <si>
    <t>8 GB 2Rx4 PC3-10600R-9, ECC</t>
  </si>
  <si>
    <t>4 GB PC3-10600R, 2 rank, CL9-9-9, ECC</t>
  </si>
  <si>
    <t>4 GB 2Rx4 PC3-10600R-9, ECC</t>
  </si>
  <si>
    <t>4 GB PC3-10600R, 2 rank, CL9-9-9</t>
  </si>
  <si>
    <t>2GB Samsung M378B5673DZ1-CF8 DDR3-1066, CL7</t>
  </si>
  <si>
    <t>2048MB ECC FB-DIMM DDR2-667 CL5-5-5</t>
  </si>
  <si>
    <t>1GB Micron MT16HTF12864AY-80ED4 DDR2-800</t>
  </si>
  <si>
    <t>1 GB 667 MHz ECC CL5 DDR2</t>
  </si>
  <si>
    <t>2048MB PC2-3200 dual-rank</t>
  </si>
  <si>
    <t>2048MB PC2-3200 CL3 Dual-Rank DIMMs</t>
  </si>
  <si>
    <t>4x512MB DDR2-400</t>
  </si>
  <si>
    <t>4x512MB PC2100</t>
  </si>
  <si>
    <t>4 x 512MB PC2100 CL2-2-2 DDR ECC SDRAM</t>
  </si>
  <si>
    <t>2 x 256MB PC800-45 ECC RDRAM</t>
  </si>
  <si>
    <t>16 x 256MB PC1600 DDR</t>
  </si>
  <si>
    <t>256MB PC800 ECC RDRAM</t>
  </si>
  <si>
    <t>AMD</t>
  </si>
  <si>
    <t>MPixels/s</t>
  </si>
  <si>
    <t>Memory Bandwidth</t>
  </si>
  <si>
    <t>Memory Capacity</t>
  </si>
  <si>
    <t>Nvidia</t>
  </si>
  <si>
    <t>Mpixels/s</t>
  </si>
  <si>
    <t xml:space="preserve">Memory Bandwidth </t>
  </si>
  <si>
    <t>Year</t>
  </si>
  <si>
    <t>GPU</t>
  </si>
  <si>
    <t>GB/s</t>
  </si>
  <si>
    <t>MB</t>
  </si>
  <si>
    <t>NVIDIA</t>
  </si>
  <si>
    <t>3D Rage</t>
  </si>
  <si>
    <t>STG-2000</t>
  </si>
  <si>
    <t>3D Rage II</t>
  </si>
  <si>
    <t>Rage Pro</t>
  </si>
  <si>
    <t>Riva128</t>
  </si>
  <si>
    <t>Rage 128 GL</t>
  </si>
  <si>
    <t>Riva TNT</t>
  </si>
  <si>
    <t>Rage Fury MAXX</t>
  </si>
  <si>
    <t>GeForce 256 SDR</t>
  </si>
  <si>
    <t>Radeon DDR/7200</t>
  </si>
  <si>
    <t>GeForce2 Ultra</t>
  </si>
  <si>
    <t>Radeon 8500</t>
  </si>
  <si>
    <t>GeForce Ti</t>
  </si>
  <si>
    <t>Radeon 9700 pro</t>
  </si>
  <si>
    <t>GeForce4 Ti4600</t>
  </si>
  <si>
    <t>Radeon 9800 XT</t>
  </si>
  <si>
    <t>GeForce FX 5950 Ultra</t>
  </si>
  <si>
    <t>Radeon X850 XT Platinum Edition</t>
  </si>
  <si>
    <t>GeForce 6800 Ultra Extreme</t>
  </si>
  <si>
    <t>Radeon X1800 XT</t>
  </si>
  <si>
    <t>GeForce 7800 GTX</t>
  </si>
  <si>
    <t>Radeon X1950 XTX</t>
  </si>
  <si>
    <t>GeForce 8800 GTX</t>
  </si>
  <si>
    <t>Radeon HD 3870</t>
  </si>
  <si>
    <t>GeForce 8800 Ultra</t>
  </si>
  <si>
    <t>Radeon HD 4870</t>
  </si>
  <si>
    <t>GeForce GTX 280</t>
  </si>
  <si>
    <t>Radeon HD 5970</t>
  </si>
  <si>
    <t>GeForce GTX 285</t>
  </si>
  <si>
    <t>Radeon HD 6870</t>
  </si>
  <si>
    <t>GeForce GTX 580</t>
  </si>
  <si>
    <t>Radeon HD 6990</t>
  </si>
  <si>
    <t>GeForce GTX 590</t>
  </si>
  <si>
    <t>Radeon HD 7970 GHz Edition</t>
  </si>
  <si>
    <t>GeForce GTX 680</t>
  </si>
  <si>
    <t>Radeon R9 290X</t>
  </si>
  <si>
    <t>GeForce GTX Titan</t>
  </si>
  <si>
    <t>Radeon R9 295X2</t>
  </si>
  <si>
    <t>GeForce GTX 980</t>
  </si>
  <si>
    <t>Radeon R9 Fury X</t>
  </si>
  <si>
    <t>GeForce GTX Titan X</t>
  </si>
  <si>
    <t>Intel</t>
  </si>
  <si>
    <t>Capaciy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</si>
</sst>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4"/>
      <color rgb="FF000000"/>
      <name val="Arial"/>
    </font>
    <font>
      <b/>
      <sz val="12"/>
      <color theme="1"/>
      <name val="Calibri"/>
      <family val="2"/>
      <scheme val="minor"/>
    </font>
    <font>
      <sz val="13"/>
      <color rgb="FF333333"/>
      <name val="Arial"/>
    </font>
    <font>
      <sz val="10"/>
      <color theme="1"/>
      <name val="Arial"/>
    </font>
    <font>
      <sz val="12"/>
      <color rgb="FF333333"/>
      <name val="Arial"/>
    </font>
    <font>
      <sz val="12"/>
      <color theme="1"/>
      <name val="Arial"/>
    </font>
    <font>
      <sz val="12"/>
      <color rgb="FF000000"/>
      <name val="Calibri"/>
      <family val="2"/>
      <scheme val="minor"/>
    </font>
    <font>
      <sz val="12"/>
      <color rgb="FF53565A"/>
      <name val="Tahoma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7" fontId="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17" fontId="9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7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1" fillId="0" borderId="0" xfId="0" applyFont="1"/>
  </cellXfs>
  <cellStyles count="5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'SPEC CPU'!$R$10</c:f>
              <c:strCache>
                <c:ptCount val="1"/>
                <c:pt idx="0">
                  <c:v>Performance</c:v>
                </c:pt>
              </c:strCache>
            </c:strRef>
          </c:tx>
          <c:spPr>
            <a:ln w="47625">
              <a:noFill/>
            </a:ln>
          </c:spPr>
          <c:xVal>
            <c:numRef>
              <c:f>'SPEC CPU'!$Q$11:$Q$42</c:f>
              <c:numCache>
                <c:formatCode>General</c:formatCode>
                <c:ptCount val="32"/>
                <c:pt idx="0">
                  <c:v>2001.25</c:v>
                </c:pt>
                <c:pt idx="1">
                  <c:v>2002.0</c:v>
                </c:pt>
                <c:pt idx="2">
                  <c:v>2002.5</c:v>
                </c:pt>
                <c:pt idx="3">
                  <c:v>2002.5</c:v>
                </c:pt>
                <c:pt idx="4">
                  <c:v>2002.5</c:v>
                </c:pt>
                <c:pt idx="5">
                  <c:v>2003.0</c:v>
                </c:pt>
                <c:pt idx="6">
                  <c:v>2003.5</c:v>
                </c:pt>
                <c:pt idx="7">
                  <c:v>2004.25</c:v>
                </c:pt>
                <c:pt idx="8">
                  <c:v>2005.0</c:v>
                </c:pt>
                <c:pt idx="9">
                  <c:v>2005.75</c:v>
                </c:pt>
                <c:pt idx="10">
                  <c:v>2006.25</c:v>
                </c:pt>
                <c:pt idx="11">
                  <c:v>2006.5</c:v>
                </c:pt>
                <c:pt idx="12">
                  <c:v>2006.75</c:v>
                </c:pt>
                <c:pt idx="13">
                  <c:v>2007.0</c:v>
                </c:pt>
                <c:pt idx="14">
                  <c:v>2007.25</c:v>
                </c:pt>
                <c:pt idx="15">
                  <c:v>2007.5</c:v>
                </c:pt>
                <c:pt idx="16">
                  <c:v>2008.75</c:v>
                </c:pt>
                <c:pt idx="17">
                  <c:v>2009.5</c:v>
                </c:pt>
                <c:pt idx="18">
                  <c:v>2010.0</c:v>
                </c:pt>
                <c:pt idx="19">
                  <c:v>2010.0</c:v>
                </c:pt>
                <c:pt idx="20">
                  <c:v>2010.0</c:v>
                </c:pt>
                <c:pt idx="21">
                  <c:v>2011.75</c:v>
                </c:pt>
                <c:pt idx="22">
                  <c:v>2012.0</c:v>
                </c:pt>
                <c:pt idx="23">
                  <c:v>2012.0</c:v>
                </c:pt>
                <c:pt idx="24">
                  <c:v>2013.5</c:v>
                </c:pt>
                <c:pt idx="25">
                  <c:v>2013.5</c:v>
                </c:pt>
                <c:pt idx="26">
                  <c:v>2014.5</c:v>
                </c:pt>
                <c:pt idx="27">
                  <c:v>2014.5</c:v>
                </c:pt>
                <c:pt idx="28">
                  <c:v>2014.5</c:v>
                </c:pt>
                <c:pt idx="29">
                  <c:v>2014.5</c:v>
                </c:pt>
                <c:pt idx="30">
                  <c:v>2014.5</c:v>
                </c:pt>
                <c:pt idx="31">
                  <c:v>2015.25</c:v>
                </c:pt>
              </c:numCache>
            </c:numRef>
          </c:xVal>
          <c:yVal>
            <c:numRef>
              <c:f>'SPEC CPU'!$R$11:$R$42</c:f>
              <c:numCache>
                <c:formatCode>General</c:formatCode>
                <c:ptCount val="32"/>
                <c:pt idx="0">
                  <c:v>1.0</c:v>
                </c:pt>
                <c:pt idx="1">
                  <c:v>1.343801652892562</c:v>
                </c:pt>
                <c:pt idx="2">
                  <c:v>1.647933884297521</c:v>
                </c:pt>
                <c:pt idx="3">
                  <c:v>1.834710743801653</c:v>
                </c:pt>
                <c:pt idx="4">
                  <c:v>2.049586776859504</c:v>
                </c:pt>
                <c:pt idx="5">
                  <c:v>2.181818181818182</c:v>
                </c:pt>
                <c:pt idx="6">
                  <c:v>2.56198347107438</c:v>
                </c:pt>
                <c:pt idx="7">
                  <c:v>2.975206611570248</c:v>
                </c:pt>
                <c:pt idx="8">
                  <c:v>3.289256198347107</c:v>
                </c:pt>
                <c:pt idx="9">
                  <c:v>5.388429752066116</c:v>
                </c:pt>
                <c:pt idx="10">
                  <c:v>10.24793388429752</c:v>
                </c:pt>
                <c:pt idx="11">
                  <c:v>10.41322314049587</c:v>
                </c:pt>
                <c:pt idx="12">
                  <c:v>17.85123966942149</c:v>
                </c:pt>
                <c:pt idx="13">
                  <c:v>15.9504132231405</c:v>
                </c:pt>
                <c:pt idx="14">
                  <c:v>18.4201335798391</c:v>
                </c:pt>
                <c:pt idx="15">
                  <c:v>19.09779735702381</c:v>
                </c:pt>
                <c:pt idx="16">
                  <c:v>38.50362370367704</c:v>
                </c:pt>
                <c:pt idx="17">
                  <c:v>43.1240585481183</c:v>
                </c:pt>
                <c:pt idx="18">
                  <c:v>60.37368196736561</c:v>
                </c:pt>
                <c:pt idx="19">
                  <c:v>59.75762398810677</c:v>
                </c:pt>
                <c:pt idx="20">
                  <c:v>66.22623277032453</c:v>
                </c:pt>
                <c:pt idx="21">
                  <c:v>82.24374023105418</c:v>
                </c:pt>
                <c:pt idx="22">
                  <c:v>109.9663492977016</c:v>
                </c:pt>
                <c:pt idx="23">
                  <c:v>104.7298564740016</c:v>
                </c:pt>
                <c:pt idx="24">
                  <c:v>143.2334801776786</c:v>
                </c:pt>
                <c:pt idx="25">
                  <c:v>150.3181469391552</c:v>
                </c:pt>
                <c:pt idx="26">
                  <c:v>144.7736251258257</c:v>
                </c:pt>
                <c:pt idx="27">
                  <c:v>175.2684950991379</c:v>
                </c:pt>
                <c:pt idx="28">
                  <c:v>217.7764956679974</c:v>
                </c:pt>
                <c:pt idx="29">
                  <c:v>194.0582634665323</c:v>
                </c:pt>
                <c:pt idx="30">
                  <c:v>196.5224953835676</c:v>
                </c:pt>
                <c:pt idx="31">
                  <c:v>221.7808725331798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'SPEC CPU'!$S$10</c:f>
              <c:strCache>
                <c:ptCount val="1"/>
                <c:pt idx="0">
                  <c:v>Cores</c:v>
                </c:pt>
              </c:strCache>
            </c:strRef>
          </c:tx>
          <c:spPr>
            <a:ln w="47625">
              <a:noFill/>
            </a:ln>
          </c:spPr>
          <c:xVal>
            <c:numRef>
              <c:f>'SPEC CPU'!$Q$11:$Q$42</c:f>
              <c:numCache>
                <c:formatCode>General</c:formatCode>
                <c:ptCount val="32"/>
                <c:pt idx="0">
                  <c:v>2001.25</c:v>
                </c:pt>
                <c:pt idx="1">
                  <c:v>2002.0</c:v>
                </c:pt>
                <c:pt idx="2">
                  <c:v>2002.5</c:v>
                </c:pt>
                <c:pt idx="3">
                  <c:v>2002.5</c:v>
                </c:pt>
                <c:pt idx="4">
                  <c:v>2002.5</c:v>
                </c:pt>
                <c:pt idx="5">
                  <c:v>2003.0</c:v>
                </c:pt>
                <c:pt idx="6">
                  <c:v>2003.5</c:v>
                </c:pt>
                <c:pt idx="7">
                  <c:v>2004.25</c:v>
                </c:pt>
                <c:pt idx="8">
                  <c:v>2005.0</c:v>
                </c:pt>
                <c:pt idx="9">
                  <c:v>2005.75</c:v>
                </c:pt>
                <c:pt idx="10">
                  <c:v>2006.25</c:v>
                </c:pt>
                <c:pt idx="11">
                  <c:v>2006.5</c:v>
                </c:pt>
                <c:pt idx="12">
                  <c:v>2006.75</c:v>
                </c:pt>
                <c:pt idx="13">
                  <c:v>2007.0</c:v>
                </c:pt>
                <c:pt idx="14">
                  <c:v>2007.25</c:v>
                </c:pt>
                <c:pt idx="15">
                  <c:v>2007.5</c:v>
                </c:pt>
                <c:pt idx="16">
                  <c:v>2008.75</c:v>
                </c:pt>
                <c:pt idx="17">
                  <c:v>2009.5</c:v>
                </c:pt>
                <c:pt idx="18">
                  <c:v>2010.0</c:v>
                </c:pt>
                <c:pt idx="19">
                  <c:v>2010.0</c:v>
                </c:pt>
                <c:pt idx="20">
                  <c:v>2010.0</c:v>
                </c:pt>
                <c:pt idx="21">
                  <c:v>2011.75</c:v>
                </c:pt>
                <c:pt idx="22">
                  <c:v>2012.0</c:v>
                </c:pt>
                <c:pt idx="23">
                  <c:v>2012.0</c:v>
                </c:pt>
                <c:pt idx="24">
                  <c:v>2013.5</c:v>
                </c:pt>
                <c:pt idx="25">
                  <c:v>2013.5</c:v>
                </c:pt>
                <c:pt idx="26">
                  <c:v>2014.5</c:v>
                </c:pt>
                <c:pt idx="27">
                  <c:v>2014.5</c:v>
                </c:pt>
                <c:pt idx="28">
                  <c:v>2014.5</c:v>
                </c:pt>
                <c:pt idx="29">
                  <c:v>2014.5</c:v>
                </c:pt>
                <c:pt idx="30">
                  <c:v>2014.5</c:v>
                </c:pt>
                <c:pt idx="31">
                  <c:v>2015.25</c:v>
                </c:pt>
              </c:numCache>
            </c:numRef>
          </c:xVal>
          <c:yVal>
            <c:numRef>
              <c:f>'SPEC CPU'!$S$11:$S$42</c:f>
              <c:numCache>
                <c:formatCode>General</c:formatCode>
                <c:ptCount val="3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8.0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8.0</c:v>
                </c:pt>
                <c:pt idx="23">
                  <c:v>8.0</c:v>
                </c:pt>
                <c:pt idx="24">
                  <c:v>12.0</c:v>
                </c:pt>
                <c:pt idx="25">
                  <c:v>12.0</c:v>
                </c:pt>
                <c:pt idx="26">
                  <c:v>10.0</c:v>
                </c:pt>
                <c:pt idx="27">
                  <c:v>12.0</c:v>
                </c:pt>
                <c:pt idx="28">
                  <c:v>18.0</c:v>
                </c:pt>
                <c:pt idx="29">
                  <c:v>14.0</c:v>
                </c:pt>
                <c:pt idx="30">
                  <c:v>16.0</c:v>
                </c:pt>
                <c:pt idx="31">
                  <c:v>18.0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'SPEC CPU'!$T$10</c:f>
              <c:strCache>
                <c:ptCount val="1"/>
                <c:pt idx="0">
                  <c:v>Cache Capacity</c:v>
                </c:pt>
              </c:strCache>
            </c:strRef>
          </c:tx>
          <c:spPr>
            <a:ln w="47625">
              <a:noFill/>
            </a:ln>
          </c:spPr>
          <c:xVal>
            <c:numRef>
              <c:f>'SPEC CPU'!$Q$11:$Q$42</c:f>
              <c:numCache>
                <c:formatCode>General</c:formatCode>
                <c:ptCount val="32"/>
                <c:pt idx="0">
                  <c:v>2001.25</c:v>
                </c:pt>
                <c:pt idx="1">
                  <c:v>2002.0</c:v>
                </c:pt>
                <c:pt idx="2">
                  <c:v>2002.5</c:v>
                </c:pt>
                <c:pt idx="3">
                  <c:v>2002.5</c:v>
                </c:pt>
                <c:pt idx="4">
                  <c:v>2002.5</c:v>
                </c:pt>
                <c:pt idx="5">
                  <c:v>2003.0</c:v>
                </c:pt>
                <c:pt idx="6">
                  <c:v>2003.5</c:v>
                </c:pt>
                <c:pt idx="7">
                  <c:v>2004.25</c:v>
                </c:pt>
                <c:pt idx="8">
                  <c:v>2005.0</c:v>
                </c:pt>
                <c:pt idx="9">
                  <c:v>2005.75</c:v>
                </c:pt>
                <c:pt idx="10">
                  <c:v>2006.25</c:v>
                </c:pt>
                <c:pt idx="11">
                  <c:v>2006.5</c:v>
                </c:pt>
                <c:pt idx="12">
                  <c:v>2006.75</c:v>
                </c:pt>
                <c:pt idx="13">
                  <c:v>2007.0</c:v>
                </c:pt>
                <c:pt idx="14">
                  <c:v>2007.25</c:v>
                </c:pt>
                <c:pt idx="15">
                  <c:v>2007.5</c:v>
                </c:pt>
                <c:pt idx="16">
                  <c:v>2008.75</c:v>
                </c:pt>
                <c:pt idx="17">
                  <c:v>2009.5</c:v>
                </c:pt>
                <c:pt idx="18">
                  <c:v>2010.0</c:v>
                </c:pt>
                <c:pt idx="19">
                  <c:v>2010.0</c:v>
                </c:pt>
                <c:pt idx="20">
                  <c:v>2010.0</c:v>
                </c:pt>
                <c:pt idx="21">
                  <c:v>2011.75</c:v>
                </c:pt>
                <c:pt idx="22">
                  <c:v>2012.0</c:v>
                </c:pt>
                <c:pt idx="23">
                  <c:v>2012.0</c:v>
                </c:pt>
                <c:pt idx="24">
                  <c:v>2013.5</c:v>
                </c:pt>
                <c:pt idx="25">
                  <c:v>2013.5</c:v>
                </c:pt>
                <c:pt idx="26">
                  <c:v>2014.5</c:v>
                </c:pt>
                <c:pt idx="27">
                  <c:v>2014.5</c:v>
                </c:pt>
                <c:pt idx="28">
                  <c:v>2014.5</c:v>
                </c:pt>
                <c:pt idx="29">
                  <c:v>2014.5</c:v>
                </c:pt>
                <c:pt idx="30">
                  <c:v>2014.5</c:v>
                </c:pt>
                <c:pt idx="31">
                  <c:v>2015.25</c:v>
                </c:pt>
              </c:numCache>
            </c:numRef>
          </c:xVal>
          <c:yVal>
            <c:numRef>
              <c:f>'SPEC CPU'!$T$11:$T$42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4.0</c:v>
                </c:pt>
                <c:pt idx="7">
                  <c:v>4.0</c:v>
                </c:pt>
                <c:pt idx="8">
                  <c:v>8.0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96.0</c:v>
                </c:pt>
                <c:pt idx="19">
                  <c:v>48.0</c:v>
                </c:pt>
                <c:pt idx="20">
                  <c:v>48.0</c:v>
                </c:pt>
                <c:pt idx="21">
                  <c:v>60.0</c:v>
                </c:pt>
                <c:pt idx="22">
                  <c:v>80.0</c:v>
                </c:pt>
                <c:pt idx="23">
                  <c:v>80.0</c:v>
                </c:pt>
                <c:pt idx="24">
                  <c:v>120.0</c:v>
                </c:pt>
                <c:pt idx="25">
                  <c:v>120.0</c:v>
                </c:pt>
                <c:pt idx="26">
                  <c:v>100.0</c:v>
                </c:pt>
                <c:pt idx="27">
                  <c:v>120.0</c:v>
                </c:pt>
                <c:pt idx="28">
                  <c:v>180.0</c:v>
                </c:pt>
                <c:pt idx="29">
                  <c:v>140.0</c:v>
                </c:pt>
                <c:pt idx="30">
                  <c:v>160.0</c:v>
                </c:pt>
                <c:pt idx="31">
                  <c:v>180.0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71592"/>
        <c:axId val="-2132968600"/>
      </c:scatterChart>
      <c:valAx>
        <c:axId val="-213297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968600"/>
        <c:crosses val="autoZero"/>
        <c:crossBetween val="midCat"/>
      </c:valAx>
      <c:valAx>
        <c:axId val="-2132968600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971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'SPEC CPU'!$R$10</c:f>
              <c:strCache>
                <c:ptCount val="1"/>
                <c:pt idx="0">
                  <c:v>Performance</c:v>
                </c:pt>
              </c:strCache>
            </c:strRef>
          </c:tx>
          <c:spPr>
            <a:ln w="47625">
              <a:noFill/>
            </a:ln>
          </c:spPr>
          <c:xVal>
            <c:numRef>
              <c:f>'SPEC CPU'!$Q$11:$Q$42</c:f>
              <c:numCache>
                <c:formatCode>General</c:formatCode>
                <c:ptCount val="32"/>
                <c:pt idx="0">
                  <c:v>2001.25</c:v>
                </c:pt>
                <c:pt idx="1">
                  <c:v>2002.0</c:v>
                </c:pt>
                <c:pt idx="2">
                  <c:v>2002.5</c:v>
                </c:pt>
                <c:pt idx="3">
                  <c:v>2002.5</c:v>
                </c:pt>
                <c:pt idx="4">
                  <c:v>2002.5</c:v>
                </c:pt>
                <c:pt idx="5">
                  <c:v>2003.0</c:v>
                </c:pt>
                <c:pt idx="6">
                  <c:v>2003.5</c:v>
                </c:pt>
                <c:pt idx="7">
                  <c:v>2004.25</c:v>
                </c:pt>
                <c:pt idx="8">
                  <c:v>2005.0</c:v>
                </c:pt>
                <c:pt idx="9">
                  <c:v>2005.75</c:v>
                </c:pt>
                <c:pt idx="10">
                  <c:v>2006.25</c:v>
                </c:pt>
                <c:pt idx="11">
                  <c:v>2006.5</c:v>
                </c:pt>
                <c:pt idx="12">
                  <c:v>2006.75</c:v>
                </c:pt>
                <c:pt idx="13">
                  <c:v>2007.0</c:v>
                </c:pt>
                <c:pt idx="14">
                  <c:v>2007.25</c:v>
                </c:pt>
                <c:pt idx="15">
                  <c:v>2007.5</c:v>
                </c:pt>
                <c:pt idx="16">
                  <c:v>2008.75</c:v>
                </c:pt>
                <c:pt idx="17">
                  <c:v>2009.5</c:v>
                </c:pt>
                <c:pt idx="18">
                  <c:v>2010.0</c:v>
                </c:pt>
                <c:pt idx="19">
                  <c:v>2010.0</c:v>
                </c:pt>
                <c:pt idx="20">
                  <c:v>2010.0</c:v>
                </c:pt>
                <c:pt idx="21">
                  <c:v>2011.75</c:v>
                </c:pt>
                <c:pt idx="22">
                  <c:v>2012.0</c:v>
                </c:pt>
                <c:pt idx="23">
                  <c:v>2012.0</c:v>
                </c:pt>
                <c:pt idx="24">
                  <c:v>2013.5</c:v>
                </c:pt>
                <c:pt idx="25">
                  <c:v>2013.5</c:v>
                </c:pt>
                <c:pt idx="26">
                  <c:v>2014.5</c:v>
                </c:pt>
                <c:pt idx="27">
                  <c:v>2014.5</c:v>
                </c:pt>
                <c:pt idx="28">
                  <c:v>2014.5</c:v>
                </c:pt>
                <c:pt idx="29">
                  <c:v>2014.5</c:v>
                </c:pt>
                <c:pt idx="30">
                  <c:v>2014.5</c:v>
                </c:pt>
                <c:pt idx="31">
                  <c:v>2015.25</c:v>
                </c:pt>
              </c:numCache>
            </c:numRef>
          </c:xVal>
          <c:yVal>
            <c:numRef>
              <c:f>'SPEC CPU'!$R$11:$R$42</c:f>
              <c:numCache>
                <c:formatCode>General</c:formatCode>
                <c:ptCount val="32"/>
                <c:pt idx="0">
                  <c:v>1.0</c:v>
                </c:pt>
                <c:pt idx="1">
                  <c:v>1.343801652892562</c:v>
                </c:pt>
                <c:pt idx="2">
                  <c:v>1.647933884297521</c:v>
                </c:pt>
                <c:pt idx="3">
                  <c:v>1.834710743801653</c:v>
                </c:pt>
                <c:pt idx="4">
                  <c:v>2.049586776859504</c:v>
                </c:pt>
                <c:pt idx="5">
                  <c:v>2.181818181818182</c:v>
                </c:pt>
                <c:pt idx="6">
                  <c:v>2.56198347107438</c:v>
                </c:pt>
                <c:pt idx="7">
                  <c:v>2.975206611570248</c:v>
                </c:pt>
                <c:pt idx="8">
                  <c:v>3.289256198347107</c:v>
                </c:pt>
                <c:pt idx="9">
                  <c:v>5.388429752066116</c:v>
                </c:pt>
                <c:pt idx="10">
                  <c:v>10.24793388429752</c:v>
                </c:pt>
                <c:pt idx="11">
                  <c:v>10.41322314049587</c:v>
                </c:pt>
                <c:pt idx="12">
                  <c:v>17.85123966942149</c:v>
                </c:pt>
                <c:pt idx="13">
                  <c:v>15.9504132231405</c:v>
                </c:pt>
                <c:pt idx="14">
                  <c:v>18.4201335798391</c:v>
                </c:pt>
                <c:pt idx="15">
                  <c:v>19.09779735702381</c:v>
                </c:pt>
                <c:pt idx="16">
                  <c:v>38.50362370367704</c:v>
                </c:pt>
                <c:pt idx="17">
                  <c:v>43.1240585481183</c:v>
                </c:pt>
                <c:pt idx="18">
                  <c:v>60.37368196736561</c:v>
                </c:pt>
                <c:pt idx="19">
                  <c:v>59.75762398810677</c:v>
                </c:pt>
                <c:pt idx="20">
                  <c:v>66.22623277032453</c:v>
                </c:pt>
                <c:pt idx="21">
                  <c:v>82.24374023105418</c:v>
                </c:pt>
                <c:pt idx="22">
                  <c:v>109.9663492977016</c:v>
                </c:pt>
                <c:pt idx="23">
                  <c:v>104.7298564740016</c:v>
                </c:pt>
                <c:pt idx="24">
                  <c:v>143.2334801776786</c:v>
                </c:pt>
                <c:pt idx="25">
                  <c:v>150.3181469391552</c:v>
                </c:pt>
                <c:pt idx="26">
                  <c:v>144.7736251258257</c:v>
                </c:pt>
                <c:pt idx="27">
                  <c:v>175.2684950991379</c:v>
                </c:pt>
                <c:pt idx="28">
                  <c:v>217.7764956679974</c:v>
                </c:pt>
                <c:pt idx="29">
                  <c:v>194.0582634665323</c:v>
                </c:pt>
                <c:pt idx="30">
                  <c:v>196.5224953835676</c:v>
                </c:pt>
                <c:pt idx="31">
                  <c:v>221.7808725331798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'SPEC CPU'!$S$10</c:f>
              <c:strCache>
                <c:ptCount val="1"/>
                <c:pt idx="0">
                  <c:v>Cores</c:v>
                </c:pt>
              </c:strCache>
            </c:strRef>
          </c:tx>
          <c:spPr>
            <a:ln w="47625">
              <a:noFill/>
            </a:ln>
          </c:spPr>
          <c:xVal>
            <c:numRef>
              <c:f>'SPEC CPU'!$Q$11:$Q$42</c:f>
              <c:numCache>
                <c:formatCode>General</c:formatCode>
                <c:ptCount val="32"/>
                <c:pt idx="0">
                  <c:v>2001.25</c:v>
                </c:pt>
                <c:pt idx="1">
                  <c:v>2002.0</c:v>
                </c:pt>
                <c:pt idx="2">
                  <c:v>2002.5</c:v>
                </c:pt>
                <c:pt idx="3">
                  <c:v>2002.5</c:v>
                </c:pt>
                <c:pt idx="4">
                  <c:v>2002.5</c:v>
                </c:pt>
                <c:pt idx="5">
                  <c:v>2003.0</c:v>
                </c:pt>
                <c:pt idx="6">
                  <c:v>2003.5</c:v>
                </c:pt>
                <c:pt idx="7">
                  <c:v>2004.25</c:v>
                </c:pt>
                <c:pt idx="8">
                  <c:v>2005.0</c:v>
                </c:pt>
                <c:pt idx="9">
                  <c:v>2005.75</c:v>
                </c:pt>
                <c:pt idx="10">
                  <c:v>2006.25</c:v>
                </c:pt>
                <c:pt idx="11">
                  <c:v>2006.5</c:v>
                </c:pt>
                <c:pt idx="12">
                  <c:v>2006.75</c:v>
                </c:pt>
                <c:pt idx="13">
                  <c:v>2007.0</c:v>
                </c:pt>
                <c:pt idx="14">
                  <c:v>2007.25</c:v>
                </c:pt>
                <c:pt idx="15">
                  <c:v>2007.5</c:v>
                </c:pt>
                <c:pt idx="16">
                  <c:v>2008.75</c:v>
                </c:pt>
                <c:pt idx="17">
                  <c:v>2009.5</c:v>
                </c:pt>
                <c:pt idx="18">
                  <c:v>2010.0</c:v>
                </c:pt>
                <c:pt idx="19">
                  <c:v>2010.0</c:v>
                </c:pt>
                <c:pt idx="20">
                  <c:v>2010.0</c:v>
                </c:pt>
                <c:pt idx="21">
                  <c:v>2011.75</c:v>
                </c:pt>
                <c:pt idx="22">
                  <c:v>2012.0</c:v>
                </c:pt>
                <c:pt idx="23">
                  <c:v>2012.0</c:v>
                </c:pt>
                <c:pt idx="24">
                  <c:v>2013.5</c:v>
                </c:pt>
                <c:pt idx="25">
                  <c:v>2013.5</c:v>
                </c:pt>
                <c:pt idx="26">
                  <c:v>2014.5</c:v>
                </c:pt>
                <c:pt idx="27">
                  <c:v>2014.5</c:v>
                </c:pt>
                <c:pt idx="28">
                  <c:v>2014.5</c:v>
                </c:pt>
                <c:pt idx="29">
                  <c:v>2014.5</c:v>
                </c:pt>
                <c:pt idx="30">
                  <c:v>2014.5</c:v>
                </c:pt>
                <c:pt idx="31">
                  <c:v>2015.25</c:v>
                </c:pt>
              </c:numCache>
            </c:numRef>
          </c:xVal>
          <c:yVal>
            <c:numRef>
              <c:f>'SPEC CPU'!$S$11:$S$42</c:f>
              <c:numCache>
                <c:formatCode>General</c:formatCode>
                <c:ptCount val="3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8.0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8.0</c:v>
                </c:pt>
                <c:pt idx="23">
                  <c:v>8.0</c:v>
                </c:pt>
                <c:pt idx="24">
                  <c:v>12.0</c:v>
                </c:pt>
                <c:pt idx="25">
                  <c:v>12.0</c:v>
                </c:pt>
                <c:pt idx="26">
                  <c:v>10.0</c:v>
                </c:pt>
                <c:pt idx="27">
                  <c:v>12.0</c:v>
                </c:pt>
                <c:pt idx="28">
                  <c:v>18.0</c:v>
                </c:pt>
                <c:pt idx="29">
                  <c:v>14.0</c:v>
                </c:pt>
                <c:pt idx="30">
                  <c:v>16.0</c:v>
                </c:pt>
                <c:pt idx="31">
                  <c:v>18.0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'SPEC CPU'!$T$10</c:f>
              <c:strCache>
                <c:ptCount val="1"/>
                <c:pt idx="0">
                  <c:v>Cache Capacity</c:v>
                </c:pt>
              </c:strCache>
            </c:strRef>
          </c:tx>
          <c:spPr>
            <a:ln w="47625">
              <a:noFill/>
            </a:ln>
          </c:spPr>
          <c:xVal>
            <c:numRef>
              <c:f>'SPEC CPU'!$Q$11:$Q$42</c:f>
              <c:numCache>
                <c:formatCode>General</c:formatCode>
                <c:ptCount val="32"/>
                <c:pt idx="0">
                  <c:v>2001.25</c:v>
                </c:pt>
                <c:pt idx="1">
                  <c:v>2002.0</c:v>
                </c:pt>
                <c:pt idx="2">
                  <c:v>2002.5</c:v>
                </c:pt>
                <c:pt idx="3">
                  <c:v>2002.5</c:v>
                </c:pt>
                <c:pt idx="4">
                  <c:v>2002.5</c:v>
                </c:pt>
                <c:pt idx="5">
                  <c:v>2003.0</c:v>
                </c:pt>
                <c:pt idx="6">
                  <c:v>2003.5</c:v>
                </c:pt>
                <c:pt idx="7">
                  <c:v>2004.25</c:v>
                </c:pt>
                <c:pt idx="8">
                  <c:v>2005.0</c:v>
                </c:pt>
                <c:pt idx="9">
                  <c:v>2005.75</c:v>
                </c:pt>
                <c:pt idx="10">
                  <c:v>2006.25</c:v>
                </c:pt>
                <c:pt idx="11">
                  <c:v>2006.5</c:v>
                </c:pt>
                <c:pt idx="12">
                  <c:v>2006.75</c:v>
                </c:pt>
                <c:pt idx="13">
                  <c:v>2007.0</c:v>
                </c:pt>
                <c:pt idx="14">
                  <c:v>2007.25</c:v>
                </c:pt>
                <c:pt idx="15">
                  <c:v>2007.5</c:v>
                </c:pt>
                <c:pt idx="16">
                  <c:v>2008.75</c:v>
                </c:pt>
                <c:pt idx="17">
                  <c:v>2009.5</c:v>
                </c:pt>
                <c:pt idx="18">
                  <c:v>2010.0</c:v>
                </c:pt>
                <c:pt idx="19">
                  <c:v>2010.0</c:v>
                </c:pt>
                <c:pt idx="20">
                  <c:v>2010.0</c:v>
                </c:pt>
                <c:pt idx="21">
                  <c:v>2011.75</c:v>
                </c:pt>
                <c:pt idx="22">
                  <c:v>2012.0</c:v>
                </c:pt>
                <c:pt idx="23">
                  <c:v>2012.0</c:v>
                </c:pt>
                <c:pt idx="24">
                  <c:v>2013.5</c:v>
                </c:pt>
                <c:pt idx="25">
                  <c:v>2013.5</c:v>
                </c:pt>
                <c:pt idx="26">
                  <c:v>2014.5</c:v>
                </c:pt>
                <c:pt idx="27">
                  <c:v>2014.5</c:v>
                </c:pt>
                <c:pt idx="28">
                  <c:v>2014.5</c:v>
                </c:pt>
                <c:pt idx="29">
                  <c:v>2014.5</c:v>
                </c:pt>
                <c:pt idx="30">
                  <c:v>2014.5</c:v>
                </c:pt>
                <c:pt idx="31">
                  <c:v>2015.25</c:v>
                </c:pt>
              </c:numCache>
            </c:numRef>
          </c:xVal>
          <c:yVal>
            <c:numRef>
              <c:f>'SPEC CPU'!$T$11:$T$42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4.0</c:v>
                </c:pt>
                <c:pt idx="7">
                  <c:v>4.0</c:v>
                </c:pt>
                <c:pt idx="8">
                  <c:v>8.0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96.0</c:v>
                </c:pt>
                <c:pt idx="19">
                  <c:v>48.0</c:v>
                </c:pt>
                <c:pt idx="20">
                  <c:v>48.0</c:v>
                </c:pt>
                <c:pt idx="21">
                  <c:v>60.0</c:v>
                </c:pt>
                <c:pt idx="22">
                  <c:v>80.0</c:v>
                </c:pt>
                <c:pt idx="23">
                  <c:v>80.0</c:v>
                </c:pt>
                <c:pt idx="24">
                  <c:v>120.0</c:v>
                </c:pt>
                <c:pt idx="25">
                  <c:v>120.0</c:v>
                </c:pt>
                <c:pt idx="26">
                  <c:v>100.0</c:v>
                </c:pt>
                <c:pt idx="27">
                  <c:v>120.0</c:v>
                </c:pt>
                <c:pt idx="28">
                  <c:v>180.0</c:v>
                </c:pt>
                <c:pt idx="29">
                  <c:v>140.0</c:v>
                </c:pt>
                <c:pt idx="30">
                  <c:v>160.0</c:v>
                </c:pt>
                <c:pt idx="31">
                  <c:v>180.0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'SPEC CPU'!$U$10</c:f>
              <c:strCache>
                <c:ptCount val="1"/>
                <c:pt idx="0">
                  <c:v>Mem Capacity</c:v>
                </c:pt>
              </c:strCache>
            </c:strRef>
          </c:tx>
          <c:spPr>
            <a:ln w="47625">
              <a:noFill/>
            </a:ln>
          </c:spPr>
          <c:xVal>
            <c:numRef>
              <c:f>'SPEC CPU'!$Q$11:$Q$42</c:f>
              <c:numCache>
                <c:formatCode>General</c:formatCode>
                <c:ptCount val="32"/>
                <c:pt idx="0">
                  <c:v>2001.25</c:v>
                </c:pt>
                <c:pt idx="1">
                  <c:v>2002.0</c:v>
                </c:pt>
                <c:pt idx="2">
                  <c:v>2002.5</c:v>
                </c:pt>
                <c:pt idx="3">
                  <c:v>2002.5</c:v>
                </c:pt>
                <c:pt idx="4">
                  <c:v>2002.5</c:v>
                </c:pt>
                <c:pt idx="5">
                  <c:v>2003.0</c:v>
                </c:pt>
                <c:pt idx="6">
                  <c:v>2003.5</c:v>
                </c:pt>
                <c:pt idx="7">
                  <c:v>2004.25</c:v>
                </c:pt>
                <c:pt idx="8">
                  <c:v>2005.0</c:v>
                </c:pt>
                <c:pt idx="9">
                  <c:v>2005.75</c:v>
                </c:pt>
                <c:pt idx="10">
                  <c:v>2006.25</c:v>
                </c:pt>
                <c:pt idx="11">
                  <c:v>2006.5</c:v>
                </c:pt>
                <c:pt idx="12">
                  <c:v>2006.75</c:v>
                </c:pt>
                <c:pt idx="13">
                  <c:v>2007.0</c:v>
                </c:pt>
                <c:pt idx="14">
                  <c:v>2007.25</c:v>
                </c:pt>
                <c:pt idx="15">
                  <c:v>2007.5</c:v>
                </c:pt>
                <c:pt idx="16">
                  <c:v>2008.75</c:v>
                </c:pt>
                <c:pt idx="17">
                  <c:v>2009.5</c:v>
                </c:pt>
                <c:pt idx="18">
                  <c:v>2010.0</c:v>
                </c:pt>
                <c:pt idx="19">
                  <c:v>2010.0</c:v>
                </c:pt>
                <c:pt idx="20">
                  <c:v>2010.0</c:v>
                </c:pt>
                <c:pt idx="21">
                  <c:v>2011.75</c:v>
                </c:pt>
                <c:pt idx="22">
                  <c:v>2012.0</c:v>
                </c:pt>
                <c:pt idx="23">
                  <c:v>2012.0</c:v>
                </c:pt>
                <c:pt idx="24">
                  <c:v>2013.5</c:v>
                </c:pt>
                <c:pt idx="25">
                  <c:v>2013.5</c:v>
                </c:pt>
                <c:pt idx="26">
                  <c:v>2014.5</c:v>
                </c:pt>
                <c:pt idx="27">
                  <c:v>2014.5</c:v>
                </c:pt>
                <c:pt idx="28">
                  <c:v>2014.5</c:v>
                </c:pt>
                <c:pt idx="29">
                  <c:v>2014.5</c:v>
                </c:pt>
                <c:pt idx="30">
                  <c:v>2014.5</c:v>
                </c:pt>
                <c:pt idx="31">
                  <c:v>2015.25</c:v>
                </c:pt>
              </c:numCache>
            </c:numRef>
          </c:xVal>
          <c:yVal>
            <c:numRef>
              <c:f>'SPEC CPU'!$U$11:$U$42</c:f>
              <c:numCache>
                <c:formatCode>General</c:formatCode>
                <c:ptCount val="3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4.0</c:v>
                </c:pt>
                <c:pt idx="12">
                  <c:v>8.0</c:v>
                </c:pt>
                <c:pt idx="13">
                  <c:v>8.0</c:v>
                </c:pt>
                <c:pt idx="14">
                  <c:v>4.0</c:v>
                </c:pt>
                <c:pt idx="15">
                  <c:v>8.0</c:v>
                </c:pt>
                <c:pt idx="16">
                  <c:v>8.0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32.0</c:v>
                </c:pt>
                <c:pt idx="21">
                  <c:v>16.0</c:v>
                </c:pt>
                <c:pt idx="22">
                  <c:v>32.0</c:v>
                </c:pt>
                <c:pt idx="23">
                  <c:v>32.0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'SPEC CPU'!$V$10</c:f>
              <c:strCache>
                <c:ptCount val="1"/>
                <c:pt idx="0">
                  <c:v>Mem BW</c:v>
                </c:pt>
              </c:strCache>
            </c:strRef>
          </c:tx>
          <c:spPr>
            <a:ln w="47625">
              <a:noFill/>
            </a:ln>
          </c:spPr>
          <c:xVal>
            <c:numRef>
              <c:f>'SPEC CPU'!$Q$11:$Q$42</c:f>
              <c:numCache>
                <c:formatCode>General</c:formatCode>
                <c:ptCount val="32"/>
                <c:pt idx="0">
                  <c:v>2001.25</c:v>
                </c:pt>
                <c:pt idx="1">
                  <c:v>2002.0</c:v>
                </c:pt>
                <c:pt idx="2">
                  <c:v>2002.5</c:v>
                </c:pt>
                <c:pt idx="3">
                  <c:v>2002.5</c:v>
                </c:pt>
                <c:pt idx="4">
                  <c:v>2002.5</c:v>
                </c:pt>
                <c:pt idx="5">
                  <c:v>2003.0</c:v>
                </c:pt>
                <c:pt idx="6">
                  <c:v>2003.5</c:v>
                </c:pt>
                <c:pt idx="7">
                  <c:v>2004.25</c:v>
                </c:pt>
                <c:pt idx="8">
                  <c:v>2005.0</c:v>
                </c:pt>
                <c:pt idx="9">
                  <c:v>2005.75</c:v>
                </c:pt>
                <c:pt idx="10">
                  <c:v>2006.25</c:v>
                </c:pt>
                <c:pt idx="11">
                  <c:v>2006.5</c:v>
                </c:pt>
                <c:pt idx="12">
                  <c:v>2006.75</c:v>
                </c:pt>
                <c:pt idx="13">
                  <c:v>2007.0</c:v>
                </c:pt>
                <c:pt idx="14">
                  <c:v>2007.25</c:v>
                </c:pt>
                <c:pt idx="15">
                  <c:v>2007.5</c:v>
                </c:pt>
                <c:pt idx="16">
                  <c:v>2008.75</c:v>
                </c:pt>
                <c:pt idx="17">
                  <c:v>2009.5</c:v>
                </c:pt>
                <c:pt idx="18">
                  <c:v>2010.0</c:v>
                </c:pt>
                <c:pt idx="19">
                  <c:v>2010.0</c:v>
                </c:pt>
                <c:pt idx="20">
                  <c:v>2010.0</c:v>
                </c:pt>
                <c:pt idx="21">
                  <c:v>2011.75</c:v>
                </c:pt>
                <c:pt idx="22">
                  <c:v>2012.0</c:v>
                </c:pt>
                <c:pt idx="23">
                  <c:v>2012.0</c:v>
                </c:pt>
                <c:pt idx="24">
                  <c:v>2013.5</c:v>
                </c:pt>
                <c:pt idx="25">
                  <c:v>2013.5</c:v>
                </c:pt>
                <c:pt idx="26">
                  <c:v>2014.5</c:v>
                </c:pt>
                <c:pt idx="27">
                  <c:v>2014.5</c:v>
                </c:pt>
                <c:pt idx="28">
                  <c:v>2014.5</c:v>
                </c:pt>
                <c:pt idx="29">
                  <c:v>2014.5</c:v>
                </c:pt>
                <c:pt idx="30">
                  <c:v>2014.5</c:v>
                </c:pt>
                <c:pt idx="31">
                  <c:v>2015.25</c:v>
                </c:pt>
              </c:numCache>
            </c:numRef>
          </c:xVal>
          <c:yVal>
            <c:numRef>
              <c:f>'SPEC CPU'!$V$11:$V$42</c:f>
              <c:numCache>
                <c:formatCode>General</c:formatCode>
                <c:ptCount val="3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1.3125</c:v>
                </c:pt>
                <c:pt idx="5">
                  <c:v>1.3125</c:v>
                </c:pt>
                <c:pt idx="6">
                  <c:v>1.3125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3.3125</c:v>
                </c:pt>
                <c:pt idx="11">
                  <c:v>3.3125</c:v>
                </c:pt>
                <c:pt idx="12">
                  <c:v>3.3125</c:v>
                </c:pt>
                <c:pt idx="13">
                  <c:v>3.3125</c:v>
                </c:pt>
                <c:pt idx="14">
                  <c:v>4.0</c:v>
                </c:pt>
                <c:pt idx="15">
                  <c:v>3.3125</c:v>
                </c:pt>
                <c:pt idx="16">
                  <c:v>6.625</c:v>
                </c:pt>
                <c:pt idx="17">
                  <c:v>6.625</c:v>
                </c:pt>
                <c:pt idx="18">
                  <c:v>6.625</c:v>
                </c:pt>
                <c:pt idx="19">
                  <c:v>6.625</c:v>
                </c:pt>
                <c:pt idx="20">
                  <c:v>6.625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9.333125000000001</c:v>
                </c:pt>
                <c:pt idx="25">
                  <c:v>9.333125000000001</c:v>
                </c:pt>
                <c:pt idx="26">
                  <c:v>10.66666875</c:v>
                </c:pt>
                <c:pt idx="27">
                  <c:v>10.66666875</c:v>
                </c:pt>
                <c:pt idx="28">
                  <c:v>10.66666875</c:v>
                </c:pt>
                <c:pt idx="29">
                  <c:v>10.66666875</c:v>
                </c:pt>
                <c:pt idx="30">
                  <c:v>10.66666875</c:v>
                </c:pt>
                <c:pt idx="31">
                  <c:v>10.66666875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61448"/>
        <c:axId val="-2133372088"/>
      </c:scatterChart>
      <c:valAx>
        <c:axId val="-213336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372088"/>
        <c:crosses val="autoZero"/>
        <c:crossBetween val="midCat"/>
      </c:valAx>
      <c:valAx>
        <c:axId val="-2133372088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361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GPUs!$F$27</c:f>
              <c:strCache>
                <c:ptCount val="1"/>
                <c:pt idx="0">
                  <c:v>AMD</c:v>
                </c:pt>
              </c:strCache>
            </c:strRef>
          </c:tx>
          <c:spPr>
            <a:ln w="47625">
              <a:noFill/>
            </a:ln>
          </c:spPr>
          <c:xVal>
            <c:numRef>
              <c:f>GPUs!$E$28:$E$42</c:f>
              <c:numCache>
                <c:formatCode>General</c:formatCode>
                <c:ptCount val="15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</c:numCache>
            </c:numRef>
          </c:xVal>
          <c:yVal>
            <c:numRef>
              <c:f>GPUs!$F$28:$F$42</c:f>
              <c:numCache>
                <c:formatCode>General</c:formatCode>
                <c:ptCount val="15"/>
                <c:pt idx="0">
                  <c:v>1.0</c:v>
                </c:pt>
                <c:pt idx="1">
                  <c:v>2.363636363636364</c:v>
                </c:pt>
                <c:pt idx="2">
                  <c:v>2.996363636363637</c:v>
                </c:pt>
                <c:pt idx="3">
                  <c:v>7.854545454545454</c:v>
                </c:pt>
                <c:pt idx="4">
                  <c:v>9.09090909090909</c:v>
                </c:pt>
                <c:pt idx="5">
                  <c:v>9.454545454545454</c:v>
                </c:pt>
                <c:pt idx="6">
                  <c:v>11.27272727272727</c:v>
                </c:pt>
                <c:pt idx="7">
                  <c:v>10.90909090909091</c:v>
                </c:pt>
                <c:pt idx="8">
                  <c:v>42.18181818181818</c:v>
                </c:pt>
                <c:pt idx="9">
                  <c:v>26.18181818181818</c:v>
                </c:pt>
                <c:pt idx="10">
                  <c:v>24.09090909090909</c:v>
                </c:pt>
                <c:pt idx="11">
                  <c:v>29.09090909090909</c:v>
                </c:pt>
                <c:pt idx="12">
                  <c:v>58.18181818181818</c:v>
                </c:pt>
                <c:pt idx="13">
                  <c:v>59.2290909090909</c:v>
                </c:pt>
                <c:pt idx="14">
                  <c:v>61.0909090909091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GPUs!$G$27</c:f>
              <c:strCache>
                <c:ptCount val="1"/>
                <c:pt idx="0">
                  <c:v>NVIDIA</c:v>
                </c:pt>
              </c:strCache>
            </c:strRef>
          </c:tx>
          <c:spPr>
            <a:ln w="47625">
              <a:noFill/>
            </a:ln>
          </c:spPr>
          <c:xVal>
            <c:numRef>
              <c:f>GPUs!$E$28:$E$42</c:f>
              <c:numCache>
                <c:formatCode>General</c:formatCode>
                <c:ptCount val="15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</c:numCache>
            </c:numRef>
          </c:xVal>
          <c:yVal>
            <c:numRef>
              <c:f>GPUs!$G$28:$G$42</c:f>
              <c:numCache>
                <c:formatCode>General</c:formatCode>
                <c:ptCount val="15"/>
                <c:pt idx="0">
                  <c:v>1.0</c:v>
                </c:pt>
                <c:pt idx="1">
                  <c:v>1.2</c:v>
                </c:pt>
                <c:pt idx="2">
                  <c:v>1.9</c:v>
                </c:pt>
                <c:pt idx="3">
                  <c:v>7.2</c:v>
                </c:pt>
                <c:pt idx="4">
                  <c:v>8.8</c:v>
                </c:pt>
                <c:pt idx="5">
                  <c:v>13.8</c:v>
                </c:pt>
                <c:pt idx="6">
                  <c:v>14.7</c:v>
                </c:pt>
                <c:pt idx="7">
                  <c:v>19.264</c:v>
                </c:pt>
                <c:pt idx="8">
                  <c:v>20.736</c:v>
                </c:pt>
                <c:pt idx="9">
                  <c:v>37.05</c:v>
                </c:pt>
                <c:pt idx="10">
                  <c:v>29.14</c:v>
                </c:pt>
                <c:pt idx="11">
                  <c:v>32.2</c:v>
                </c:pt>
                <c:pt idx="12">
                  <c:v>40.2</c:v>
                </c:pt>
                <c:pt idx="13">
                  <c:v>72.1</c:v>
                </c:pt>
                <c:pt idx="14">
                  <c:v>96.0</c:v>
                </c:pt>
              </c:numCache>
            </c:numRef>
          </c:yVal>
          <c:smooth val="0"/>
        </c:ser>
        <c:ser>
          <c:idx val="2"/>
          <c:order val="2"/>
          <c:tx>
            <c:v>Intel</c:v>
          </c:tx>
          <c:spPr>
            <a:ln w="47625">
              <a:noFill/>
            </a:ln>
          </c:spPr>
          <c:xVal>
            <c:numRef>
              <c:f>GPUs!$E$28:$E$42</c:f>
              <c:numCache>
                <c:formatCode>General</c:formatCode>
                <c:ptCount val="15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</c:numCache>
            </c:numRef>
          </c:xVal>
          <c:yVal>
            <c:numRef>
              <c:f>GPUs!$H$28:$H$42</c:f>
              <c:numCache>
                <c:formatCode>General</c:formatCode>
                <c:ptCount val="15"/>
                <c:pt idx="0">
                  <c:v>1.0</c:v>
                </c:pt>
                <c:pt idx="1">
                  <c:v>1.647933884297521</c:v>
                </c:pt>
                <c:pt idx="2">
                  <c:v>2.181818181818182</c:v>
                </c:pt>
                <c:pt idx="3">
                  <c:v>2.975206611570248</c:v>
                </c:pt>
                <c:pt idx="4">
                  <c:v>5.388429752066116</c:v>
                </c:pt>
                <c:pt idx="5">
                  <c:v>10.24793388429752</c:v>
                </c:pt>
                <c:pt idx="6">
                  <c:v>19.09779735702381</c:v>
                </c:pt>
                <c:pt idx="7">
                  <c:v>38.50362370367704</c:v>
                </c:pt>
                <c:pt idx="8">
                  <c:v>43.1240585481183</c:v>
                </c:pt>
                <c:pt idx="9">
                  <c:v>60.37368196736561</c:v>
                </c:pt>
                <c:pt idx="10">
                  <c:v>82.24374023105418</c:v>
                </c:pt>
                <c:pt idx="11">
                  <c:v>109.9663492977016</c:v>
                </c:pt>
                <c:pt idx="12">
                  <c:v>150.3181469391552</c:v>
                </c:pt>
                <c:pt idx="13">
                  <c:v>194.0582634665323</c:v>
                </c:pt>
                <c:pt idx="14">
                  <c:v>221.7808725331798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32280"/>
        <c:axId val="-2133129288"/>
      </c:scatterChart>
      <c:valAx>
        <c:axId val="-213313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129288"/>
        <c:crosses val="autoZero"/>
        <c:crossBetween val="midCat"/>
      </c:valAx>
      <c:valAx>
        <c:axId val="-2133129288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132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1955799</xdr:colOff>
      <xdr:row>48</xdr:row>
      <xdr:rowOff>101599</xdr:rowOff>
    </xdr:from>
    <xdr:to>
      <xdr:col>9</xdr:col>
      <xdr:colOff>795866</xdr:colOff>
      <xdr:row>91</xdr:row>
      <xdr:rowOff>84667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364067</xdr:colOff>
      <xdr:row>39</xdr:row>
      <xdr:rowOff>101599</xdr:rowOff>
    </xdr:from>
    <xdr:to>
      <xdr:col>28</xdr:col>
      <xdr:colOff>694267</xdr:colOff>
      <xdr:row>85</xdr:row>
      <xdr:rowOff>33867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26</xdr:row>
      <xdr:rowOff>12700</xdr:rowOff>
    </xdr:from>
    <xdr:to>
      <xdr:col>15</xdr:col>
      <xdr:colOff>406400</xdr:colOff>
      <xdr:row>40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47"/>
  <sheetViews>
    <sheetView topLeftCell="A28" workbookViewId="0">
      <selection activeCell="B52" sqref="B52"/>
    </sheetView>
  </sheetViews>
  <sheetFormatPr baseColWidth="10" defaultRowHeight="15" x14ac:dyDescent="0"/>
  <cols>
    <col min="1" max="1" width="20.33203125" style="1" customWidth="1"/>
    <col min="2" max="2" width="10.83203125" style="1"/>
    <col min="3" max="3" width="31.83203125" style="1" customWidth="1"/>
    <col min="4" max="4" width="22.83203125" style="1" customWidth="1"/>
    <col min="5" max="5" width="31.1640625" style="1" customWidth="1"/>
    <col min="6" max="6" width="34.33203125" style="1" customWidth="1"/>
    <col min="7" max="7" width="25.1640625" style="1" customWidth="1"/>
    <col min="8" max="8" width="30" style="1" customWidth="1"/>
    <col min="9" max="9" width="36.1640625" style="1" customWidth="1"/>
    <col min="10" max="10" width="26.5" style="1" customWidth="1"/>
    <col min="11" max="11" width="38.83203125" style="1" customWidth="1"/>
    <col min="12" max="12" width="19.33203125" style="1" customWidth="1"/>
    <col min="13" max="13" width="16.5" style="1" customWidth="1"/>
    <col min="14" max="16" width="17" style="1" customWidth="1"/>
    <col min="17" max="17" width="21.83203125" style="1" customWidth="1"/>
    <col min="18" max="18" width="26.5" style="1" customWidth="1"/>
    <col min="19" max="19" width="66.83203125" style="1" customWidth="1"/>
    <col min="20" max="20" width="28.6640625" style="1" customWidth="1"/>
    <col min="21" max="21" width="15.33203125" style="1" customWidth="1"/>
    <col min="22" max="22" width="12.33203125" style="1" customWidth="1"/>
    <col min="23" max="23" width="18.33203125" style="1" customWidth="1"/>
    <col min="24" max="24" width="21.33203125" style="1" customWidth="1"/>
    <col min="25" max="25" width="14.33203125" style="1" customWidth="1"/>
    <col min="26" max="26" width="47.1640625" style="1" customWidth="1"/>
    <col min="27" max="27" width="26" style="1" customWidth="1"/>
    <col min="28" max="28" width="20.5" style="1" customWidth="1"/>
    <col min="29" max="29" width="15.1640625" style="1" customWidth="1"/>
    <col min="30" max="30" width="28.1640625" style="1" customWidth="1"/>
    <col min="31" max="31" width="25.83203125" style="1" customWidth="1"/>
    <col min="32" max="32" width="49.1640625" style="1" customWidth="1"/>
    <col min="33" max="33" width="17" style="1" customWidth="1"/>
    <col min="34" max="34" width="10.83203125" style="1"/>
    <col min="35" max="35" width="17.1640625" style="1" customWidth="1"/>
    <col min="36" max="36" width="28" style="1" customWidth="1"/>
    <col min="37" max="37" width="26.33203125" style="1" customWidth="1"/>
    <col min="38" max="38" width="31" style="1" customWidth="1"/>
    <col min="39" max="39" width="16.33203125" style="1" customWidth="1"/>
    <col min="40" max="40" width="13.33203125" style="1" customWidth="1"/>
    <col min="41" max="41" width="25.1640625" style="1" customWidth="1"/>
    <col min="42" max="42" width="29.5" style="1" customWidth="1"/>
    <col min="43" max="43" width="24.33203125" style="1" customWidth="1"/>
    <col min="44" max="44" width="26" style="1" customWidth="1"/>
    <col min="45" max="45" width="17.1640625" style="1" customWidth="1"/>
    <col min="46" max="46" width="10.83203125" style="1"/>
    <col min="47" max="47" width="24" style="1" customWidth="1"/>
    <col min="48" max="48" width="30.1640625" style="1" customWidth="1"/>
    <col min="49" max="49" width="25.5" style="1" customWidth="1"/>
    <col min="50" max="16384" width="10.83203125" style="1"/>
  </cols>
  <sheetData>
    <row r="2" spans="1:49">
      <c r="A2" s="1" t="s">
        <v>96</v>
      </c>
    </row>
    <row r="3" spans="1:49">
      <c r="A3" s="5" t="s">
        <v>0</v>
      </c>
      <c r="B3" s="5" t="s">
        <v>29</v>
      </c>
      <c r="C3" s="5" t="s">
        <v>1</v>
      </c>
      <c r="D3" s="5" t="s">
        <v>27</v>
      </c>
      <c r="E3" s="5" t="s">
        <v>25</v>
      </c>
      <c r="F3" s="5" t="s">
        <v>2</v>
      </c>
      <c r="G3" s="5" t="s">
        <v>3</v>
      </c>
      <c r="H3" s="2" t="s">
        <v>4</v>
      </c>
      <c r="I3" s="2" t="s">
        <v>16</v>
      </c>
      <c r="J3" s="2" t="s">
        <v>14</v>
      </c>
      <c r="K3" s="2" t="s">
        <v>17</v>
      </c>
      <c r="L3" s="2" t="s">
        <v>5</v>
      </c>
      <c r="M3" s="2" t="s">
        <v>6</v>
      </c>
      <c r="N3" s="2" t="s">
        <v>7</v>
      </c>
      <c r="O3" s="2" t="s">
        <v>10</v>
      </c>
      <c r="P3" s="2" t="s">
        <v>11</v>
      </c>
      <c r="Q3" s="2" t="s">
        <v>18</v>
      </c>
      <c r="R3" s="2" t="s">
        <v>13</v>
      </c>
      <c r="S3" s="5" t="s">
        <v>8</v>
      </c>
      <c r="T3" s="5" t="s">
        <v>23</v>
      </c>
      <c r="U3" s="5" t="s">
        <v>19</v>
      </c>
      <c r="V3" s="5" t="s">
        <v>9</v>
      </c>
      <c r="W3" s="5" t="s">
        <v>20</v>
      </c>
      <c r="X3" s="5" t="s">
        <v>21</v>
      </c>
      <c r="Y3" s="2" t="s">
        <v>30</v>
      </c>
      <c r="Z3" s="2" t="s">
        <v>34</v>
      </c>
      <c r="AA3" s="2" t="s">
        <v>32</v>
      </c>
      <c r="AB3" s="2" t="s">
        <v>31</v>
      </c>
      <c r="AC3" s="2" t="s">
        <v>33</v>
      </c>
      <c r="AD3" s="2" t="s">
        <v>53</v>
      </c>
      <c r="AE3" s="2" t="s">
        <v>54</v>
      </c>
      <c r="AF3" s="5" t="s">
        <v>35</v>
      </c>
      <c r="AG3" s="5" t="s">
        <v>36</v>
      </c>
      <c r="AH3" s="5" t="s">
        <v>37</v>
      </c>
      <c r="AI3" s="5" t="s">
        <v>38</v>
      </c>
      <c r="AJ3" s="5" t="s">
        <v>50</v>
      </c>
      <c r="AK3" s="5" t="s">
        <v>51</v>
      </c>
      <c r="AL3" s="2" t="s">
        <v>46</v>
      </c>
      <c r="AM3" s="2" t="s">
        <v>45</v>
      </c>
      <c r="AN3" s="2" t="s">
        <v>44</v>
      </c>
      <c r="AO3" s="2" t="s">
        <v>43</v>
      </c>
      <c r="AP3" s="2" t="s">
        <v>55</v>
      </c>
      <c r="AQ3" s="2" t="s">
        <v>56</v>
      </c>
      <c r="AR3" s="5" t="s">
        <v>42</v>
      </c>
      <c r="AS3" s="5" t="s">
        <v>41</v>
      </c>
      <c r="AT3" s="5" t="s">
        <v>40</v>
      </c>
      <c r="AU3" s="5" t="s">
        <v>39</v>
      </c>
      <c r="AV3" s="5" t="s">
        <v>58</v>
      </c>
      <c r="AW3" s="5" t="s">
        <v>57</v>
      </c>
    </row>
    <row r="4" spans="1:49">
      <c r="A4" s="3">
        <v>41306</v>
      </c>
      <c r="B4" s="6">
        <v>104040</v>
      </c>
      <c r="C4" s="1" t="s">
        <v>24</v>
      </c>
      <c r="D4" s="1" t="s">
        <v>28</v>
      </c>
      <c r="E4" s="1">
        <v>0.51</v>
      </c>
      <c r="F4" s="1" t="s">
        <v>26</v>
      </c>
      <c r="G4" s="4">
        <v>1320082</v>
      </c>
      <c r="H4" s="1" t="s">
        <v>12</v>
      </c>
      <c r="I4" s="1">
        <v>2012</v>
      </c>
      <c r="J4" s="1" t="s">
        <v>15</v>
      </c>
      <c r="K4" s="1">
        <v>51.2</v>
      </c>
      <c r="L4" s="1">
        <v>2</v>
      </c>
      <c r="M4" s="1">
        <v>8</v>
      </c>
      <c r="N4" s="1">
        <v>16</v>
      </c>
      <c r="O4" s="1">
        <v>20</v>
      </c>
      <c r="P4" s="1">
        <v>22</v>
      </c>
      <c r="Q4" s="1">
        <v>60.8</v>
      </c>
      <c r="R4" s="1">
        <v>354</v>
      </c>
      <c r="S4" s="1" t="s">
        <v>22</v>
      </c>
      <c r="T4" s="1">
        <v>8533</v>
      </c>
      <c r="U4" s="1">
        <v>32</v>
      </c>
      <c r="V4" s="1">
        <v>24</v>
      </c>
      <c r="W4" s="1">
        <v>768</v>
      </c>
      <c r="X4" s="1">
        <v>384</v>
      </c>
      <c r="Y4" s="1">
        <v>41.3</v>
      </c>
      <c r="Z4" s="1" t="s">
        <v>49</v>
      </c>
      <c r="AA4" s="1">
        <v>420</v>
      </c>
      <c r="AB4" s="1">
        <v>12</v>
      </c>
      <c r="AC4" s="1">
        <v>2512</v>
      </c>
      <c r="AD4" s="1">
        <v>6</v>
      </c>
      <c r="AE4" s="1">
        <v>9</v>
      </c>
      <c r="AF4" s="1" t="s">
        <v>52</v>
      </c>
      <c r="AG4" s="1">
        <v>186</v>
      </c>
      <c r="AH4" s="1">
        <v>72</v>
      </c>
      <c r="AI4" s="1">
        <v>13378</v>
      </c>
      <c r="AJ4" s="1">
        <v>3</v>
      </c>
      <c r="AK4" s="1">
        <v>27</v>
      </c>
      <c r="AL4" s="1" t="s">
        <v>47</v>
      </c>
      <c r="AM4" s="1">
        <v>931</v>
      </c>
      <c r="AN4" s="1">
        <v>27</v>
      </c>
      <c r="AO4" s="1">
        <v>25137</v>
      </c>
      <c r="AP4" s="1">
        <v>6</v>
      </c>
      <c r="AQ4" s="1">
        <v>20.25</v>
      </c>
      <c r="AR4" s="1" t="s">
        <v>48</v>
      </c>
      <c r="AS4" s="1">
        <v>136</v>
      </c>
      <c r="AT4" s="1">
        <v>4</v>
      </c>
      <c r="AU4" s="1">
        <v>272</v>
      </c>
      <c r="AV4" s="1">
        <v>6</v>
      </c>
      <c r="AW4" s="1">
        <v>3</v>
      </c>
    </row>
    <row r="7" spans="1:49">
      <c r="A7" s="1" t="s">
        <v>60</v>
      </c>
      <c r="B7" s="1" t="s">
        <v>59</v>
      </c>
      <c r="C7" s="1" t="s">
        <v>61</v>
      </c>
      <c r="D7" s="2" t="s">
        <v>62</v>
      </c>
      <c r="E7" s="1" t="s">
        <v>63</v>
      </c>
      <c r="F7" s="1" t="s">
        <v>64</v>
      </c>
      <c r="G7" s="1" t="s">
        <v>65</v>
      </c>
      <c r="H7" s="2" t="s">
        <v>66</v>
      </c>
      <c r="I7" s="1" t="s">
        <v>70</v>
      </c>
      <c r="J7" s="1" t="s">
        <v>69</v>
      </c>
      <c r="K7" s="2" t="s">
        <v>68</v>
      </c>
      <c r="L7" s="1" t="s">
        <v>71</v>
      </c>
      <c r="M7" s="2" t="s">
        <v>67</v>
      </c>
      <c r="N7" s="1" t="s">
        <v>106</v>
      </c>
      <c r="O7" s="1" t="s">
        <v>107</v>
      </c>
    </row>
    <row r="8" spans="1:49">
      <c r="A8" s="1">
        <f>1/B8</f>
        <v>0.33333333333333331</v>
      </c>
      <c r="B8" s="1">
        <v>3</v>
      </c>
      <c r="C8" s="1">
        <f>N4*L4*A8</f>
        <v>10.666666666666666</v>
      </c>
      <c r="D8" s="1">
        <f>C8*2.9</f>
        <v>30.93333333333333</v>
      </c>
      <c r="E8" s="1">
        <f>D8/8</f>
        <v>3.8666666666666663</v>
      </c>
      <c r="F8" s="1">
        <v>3.2</v>
      </c>
      <c r="G8" s="1">
        <v>4</v>
      </c>
      <c r="H8" s="1">
        <f>G8*F8</f>
        <v>12.8</v>
      </c>
      <c r="I8" s="1">
        <v>6</v>
      </c>
      <c r="J8" s="1">
        <v>1</v>
      </c>
      <c r="K8" s="1">
        <f>J8*I8/2</f>
        <v>3</v>
      </c>
      <c r="L8" s="1">
        <f>H8+K8</f>
        <v>15.8</v>
      </c>
      <c r="M8" s="1">
        <f>W4/D8</f>
        <v>24.827586206896555</v>
      </c>
      <c r="N8" s="1">
        <f>(AE4+AK4)/Y4</f>
        <v>0.87167070217917686</v>
      </c>
      <c r="O8" s="1">
        <f>T4/U4</f>
        <v>266.65625</v>
      </c>
    </row>
    <row r="10" spans="1:49">
      <c r="A10" s="1" t="s">
        <v>98</v>
      </c>
    </row>
    <row r="11" spans="1:49">
      <c r="A11" s="7" t="s">
        <v>0</v>
      </c>
      <c r="B11" s="7" t="s">
        <v>29</v>
      </c>
      <c r="C11" s="7" t="s">
        <v>1</v>
      </c>
      <c r="D11" s="7" t="s">
        <v>27</v>
      </c>
      <c r="E11" s="7" t="s">
        <v>25</v>
      </c>
      <c r="F11" s="7" t="s">
        <v>2</v>
      </c>
      <c r="G11" s="7" t="s">
        <v>3</v>
      </c>
      <c r="H11" s="8" t="s">
        <v>4</v>
      </c>
      <c r="I11" s="8" t="s">
        <v>16</v>
      </c>
      <c r="J11" s="8" t="s">
        <v>14</v>
      </c>
      <c r="K11" s="8" t="s">
        <v>17</v>
      </c>
      <c r="L11" s="8" t="s">
        <v>5</v>
      </c>
      <c r="M11" s="8" t="s">
        <v>6</v>
      </c>
      <c r="N11" s="8" t="s">
        <v>7</v>
      </c>
      <c r="O11" s="8" t="s">
        <v>10</v>
      </c>
      <c r="P11" s="8" t="s">
        <v>11</v>
      </c>
      <c r="Q11" s="8" t="s">
        <v>18</v>
      </c>
      <c r="R11" s="8" t="s">
        <v>13</v>
      </c>
      <c r="S11" s="7" t="s">
        <v>8</v>
      </c>
      <c r="T11" s="7" t="s">
        <v>23</v>
      </c>
      <c r="U11" s="7" t="s">
        <v>19</v>
      </c>
      <c r="V11" s="7" t="s">
        <v>9</v>
      </c>
      <c r="W11" s="7" t="s">
        <v>20</v>
      </c>
      <c r="X11" s="7" t="s">
        <v>21</v>
      </c>
      <c r="Y11" s="8" t="s">
        <v>30</v>
      </c>
      <c r="Z11" s="8" t="s">
        <v>34</v>
      </c>
      <c r="AA11" s="8" t="s">
        <v>32</v>
      </c>
      <c r="AB11" s="8" t="s">
        <v>31</v>
      </c>
      <c r="AC11" s="8" t="s">
        <v>33</v>
      </c>
      <c r="AD11" s="8" t="s">
        <v>53</v>
      </c>
      <c r="AE11" s="8" t="s">
        <v>54</v>
      </c>
      <c r="AF11" s="7" t="s">
        <v>35</v>
      </c>
      <c r="AG11" s="7" t="s">
        <v>36</v>
      </c>
      <c r="AH11" s="7" t="s">
        <v>37</v>
      </c>
      <c r="AI11" s="7" t="s">
        <v>38</v>
      </c>
      <c r="AJ11" s="7" t="s">
        <v>50</v>
      </c>
      <c r="AK11" s="7" t="s">
        <v>51</v>
      </c>
    </row>
    <row r="12" spans="1:49">
      <c r="A12" s="9">
        <v>42125</v>
      </c>
      <c r="B12" s="10" t="s">
        <v>72</v>
      </c>
      <c r="C12" s="11" t="s">
        <v>84</v>
      </c>
      <c r="D12" s="11" t="s">
        <v>83</v>
      </c>
      <c r="E12" s="11">
        <v>1.82</v>
      </c>
      <c r="F12" s="11" t="s">
        <v>26</v>
      </c>
      <c r="G12" s="12">
        <v>606821</v>
      </c>
      <c r="H12" s="11" t="s">
        <v>85</v>
      </c>
      <c r="I12" s="11">
        <v>2015</v>
      </c>
      <c r="J12" s="11" t="s">
        <v>76</v>
      </c>
      <c r="K12" s="11">
        <v>102</v>
      </c>
      <c r="L12" s="11">
        <v>4</v>
      </c>
      <c r="M12" s="11">
        <v>18</v>
      </c>
      <c r="N12" s="11">
        <v>36</v>
      </c>
      <c r="O12" s="11">
        <v>45</v>
      </c>
      <c r="P12" s="11">
        <v>50</v>
      </c>
      <c r="Q12" s="11">
        <v>62.6</v>
      </c>
      <c r="R12" s="11">
        <v>717.5</v>
      </c>
      <c r="S12" s="11" t="s">
        <v>86</v>
      </c>
      <c r="T12" s="11">
        <v>17000</v>
      </c>
      <c r="U12" s="11">
        <v>32</v>
      </c>
      <c r="V12" s="11">
        <v>96</v>
      </c>
      <c r="W12" s="11">
        <f>U12*V12</f>
        <v>3072</v>
      </c>
      <c r="X12" s="11">
        <f>W12/L12</f>
        <v>768</v>
      </c>
      <c r="Y12" s="1">
        <f>(AC12+AI12)/1024</f>
        <v>86.71875</v>
      </c>
      <c r="Z12" s="11" t="s">
        <v>87</v>
      </c>
      <c r="AA12" s="11">
        <v>400</v>
      </c>
      <c r="AB12" s="11">
        <v>147</v>
      </c>
      <c r="AC12" s="11">
        <f>AA12*AB12</f>
        <v>58800</v>
      </c>
      <c r="AD12" s="11">
        <v>12</v>
      </c>
      <c r="AE12" s="11">
        <f>AB12*AD12/8</f>
        <v>220.5</v>
      </c>
      <c r="AF12" s="11" t="s">
        <v>88</v>
      </c>
      <c r="AG12" s="11">
        <v>300</v>
      </c>
      <c r="AH12" s="11">
        <v>100</v>
      </c>
      <c r="AI12" s="11">
        <f>AG12*AH12</f>
        <v>30000</v>
      </c>
      <c r="AJ12" s="11">
        <v>6</v>
      </c>
      <c r="AK12" s="11">
        <f>AH12*AJ12/8</f>
        <v>75</v>
      </c>
    </row>
    <row r="13" spans="1:49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49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49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49">
      <c r="A16" s="11" t="s">
        <v>60</v>
      </c>
      <c r="B16" s="11" t="s">
        <v>59</v>
      </c>
      <c r="C16" s="11" t="s">
        <v>61</v>
      </c>
      <c r="D16" s="8" t="s">
        <v>62</v>
      </c>
      <c r="E16" s="11" t="s">
        <v>63</v>
      </c>
      <c r="F16" s="11" t="s">
        <v>64</v>
      </c>
      <c r="G16" s="11" t="s">
        <v>65</v>
      </c>
      <c r="H16" s="8" t="s">
        <v>66</v>
      </c>
      <c r="I16" s="11" t="s">
        <v>80</v>
      </c>
      <c r="J16" s="11" t="s">
        <v>81</v>
      </c>
      <c r="K16" s="8" t="s">
        <v>82</v>
      </c>
      <c r="L16" s="11" t="s">
        <v>71</v>
      </c>
      <c r="M16" s="8" t="s">
        <v>67</v>
      </c>
      <c r="N16" s="1" t="s">
        <v>106</v>
      </c>
      <c r="O16" s="1" t="s">
        <v>107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49">
      <c r="A17" s="11">
        <f>1/B17</f>
        <v>0.5</v>
      </c>
      <c r="B17" s="11">
        <v>2</v>
      </c>
      <c r="C17" s="11">
        <f>N12*L12*A17</f>
        <v>72</v>
      </c>
      <c r="D17" s="11">
        <f>C17*2.5</f>
        <v>180</v>
      </c>
      <c r="E17" s="11">
        <f>D17/8</f>
        <v>22.5</v>
      </c>
      <c r="F17" s="11">
        <f>8*12/10</f>
        <v>9.6</v>
      </c>
      <c r="G17" s="11">
        <v>7</v>
      </c>
      <c r="H17" s="11">
        <f>F17*G17</f>
        <v>67.2</v>
      </c>
      <c r="I17" s="11">
        <v>22</v>
      </c>
      <c r="J17" s="11">
        <f>H17/8</f>
        <v>8.4</v>
      </c>
      <c r="K17" s="11">
        <f>H17+J17</f>
        <v>75.600000000000009</v>
      </c>
      <c r="L17" s="11">
        <f>K17</f>
        <v>75.600000000000009</v>
      </c>
      <c r="M17" s="11">
        <f>W12/D17</f>
        <v>17.066666666666666</v>
      </c>
      <c r="N17" s="1">
        <f>(AE12+AK12)/Y12</f>
        <v>3.4075675675675674</v>
      </c>
      <c r="O17" s="1">
        <f>T12/U12</f>
        <v>531.25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20" spans="1:49">
      <c r="A20" s="1" t="s">
        <v>97</v>
      </c>
    </row>
    <row r="21" spans="1:49">
      <c r="A21" s="5" t="s">
        <v>0</v>
      </c>
      <c r="B21" s="5" t="s">
        <v>29</v>
      </c>
      <c r="C21" s="5" t="s">
        <v>1</v>
      </c>
      <c r="D21" s="5" t="s">
        <v>27</v>
      </c>
      <c r="E21" s="5" t="s">
        <v>25</v>
      </c>
      <c r="F21" s="5" t="s">
        <v>2</v>
      </c>
      <c r="G21" s="5" t="s">
        <v>3</v>
      </c>
      <c r="H21" s="2" t="s">
        <v>4</v>
      </c>
      <c r="I21" s="2" t="s">
        <v>16</v>
      </c>
      <c r="J21" s="2" t="s">
        <v>14</v>
      </c>
      <c r="K21" s="2" t="s">
        <v>17</v>
      </c>
      <c r="L21" s="2" t="s">
        <v>5</v>
      </c>
      <c r="M21" s="2" t="s">
        <v>6</v>
      </c>
      <c r="N21" s="2" t="s">
        <v>7</v>
      </c>
      <c r="O21" s="2" t="s">
        <v>10</v>
      </c>
      <c r="P21" s="2" t="s">
        <v>11</v>
      </c>
      <c r="Q21" s="2" t="s">
        <v>18</v>
      </c>
      <c r="R21" s="2" t="s">
        <v>13</v>
      </c>
      <c r="S21" s="5" t="s">
        <v>8</v>
      </c>
      <c r="T21" s="5" t="s">
        <v>23</v>
      </c>
      <c r="U21" s="5" t="s">
        <v>19</v>
      </c>
      <c r="V21" s="5" t="s">
        <v>9</v>
      </c>
      <c r="W21" s="5" t="s">
        <v>20</v>
      </c>
      <c r="X21" s="5" t="s">
        <v>21</v>
      </c>
      <c r="Y21" s="2" t="s">
        <v>30</v>
      </c>
      <c r="Z21" s="2" t="s">
        <v>34</v>
      </c>
      <c r="AA21" s="2" t="s">
        <v>32</v>
      </c>
      <c r="AB21" s="2" t="s">
        <v>31</v>
      </c>
      <c r="AC21" s="2" t="s">
        <v>33</v>
      </c>
      <c r="AD21" s="2" t="s">
        <v>53</v>
      </c>
      <c r="AE21" s="2" t="s">
        <v>54</v>
      </c>
      <c r="AF21" s="5" t="s">
        <v>35</v>
      </c>
      <c r="AG21" s="5" t="s">
        <v>36</v>
      </c>
      <c r="AH21" s="5" t="s">
        <v>37</v>
      </c>
      <c r="AI21" s="5" t="s">
        <v>38</v>
      </c>
      <c r="AJ21" s="5" t="s">
        <v>50</v>
      </c>
      <c r="AK21" s="5" t="s">
        <v>51</v>
      </c>
      <c r="AL21" s="2"/>
      <c r="AM21" s="2"/>
      <c r="AN21" s="2"/>
      <c r="AO21" s="2"/>
      <c r="AP21" s="2"/>
      <c r="AQ21" s="2"/>
      <c r="AR21" s="5"/>
      <c r="AS21" s="5"/>
      <c r="AT21" s="5"/>
      <c r="AU21" s="5"/>
      <c r="AV21" s="5"/>
      <c r="AW21" s="5"/>
    </row>
    <row r="22" spans="1:49">
      <c r="A22" s="3">
        <v>41883</v>
      </c>
      <c r="B22" s="6" t="s">
        <v>72</v>
      </c>
      <c r="C22" s="1" t="s">
        <v>73</v>
      </c>
      <c r="D22" s="1" t="s">
        <v>74</v>
      </c>
      <c r="E22" s="1">
        <v>0.17</v>
      </c>
      <c r="F22" s="1" t="s">
        <v>26</v>
      </c>
      <c r="G22" s="4">
        <v>10133244</v>
      </c>
      <c r="H22" s="1" t="s">
        <v>75</v>
      </c>
      <c r="I22" s="1">
        <v>2013</v>
      </c>
      <c r="J22" s="1" t="s">
        <v>76</v>
      </c>
      <c r="K22" s="1">
        <v>59.7</v>
      </c>
      <c r="L22" s="1">
        <v>68</v>
      </c>
      <c r="M22" s="1">
        <v>10</v>
      </c>
      <c r="N22" s="1">
        <v>20</v>
      </c>
      <c r="O22" s="1">
        <v>25</v>
      </c>
      <c r="P22" s="1">
        <v>27.5</v>
      </c>
      <c r="Q22" s="1">
        <v>62.6</v>
      </c>
      <c r="R22" s="1">
        <v>430</v>
      </c>
      <c r="S22" s="1" t="s">
        <v>77</v>
      </c>
      <c r="T22" s="1">
        <v>29856</v>
      </c>
      <c r="U22" s="1">
        <v>20</v>
      </c>
      <c r="V22" s="1">
        <f>8*34</f>
        <v>272</v>
      </c>
      <c r="W22" s="1">
        <f>U22*V22</f>
        <v>5440</v>
      </c>
      <c r="X22" s="1">
        <f>W22/L22</f>
        <v>80</v>
      </c>
      <c r="Y22" s="1">
        <v>85.2</v>
      </c>
      <c r="Z22" s="1" t="s">
        <v>78</v>
      </c>
      <c r="AA22" s="1">
        <v>1200</v>
      </c>
      <c r="AB22" s="1">
        <f>L22</f>
        <v>68</v>
      </c>
      <c r="AC22" s="1">
        <f>AA22*AB22</f>
        <v>81600</v>
      </c>
      <c r="AD22" s="1">
        <v>6</v>
      </c>
      <c r="AE22" s="1">
        <f>AB22*AD22/8</f>
        <v>51</v>
      </c>
      <c r="AF22" s="1" t="s">
        <v>79</v>
      </c>
      <c r="AG22" s="1">
        <v>146</v>
      </c>
      <c r="AH22" s="1">
        <f>L22</f>
        <v>68</v>
      </c>
      <c r="AI22" s="1">
        <f>AG22*AH22</f>
        <v>9928</v>
      </c>
      <c r="AJ22" s="1">
        <v>6</v>
      </c>
      <c r="AK22" s="1">
        <f>AH22*AJ22/8</f>
        <v>51</v>
      </c>
    </row>
    <row r="26" spans="1:49">
      <c r="A26" s="1" t="s">
        <v>60</v>
      </c>
      <c r="B26" s="1" t="s">
        <v>59</v>
      </c>
      <c r="C26" s="1" t="s">
        <v>61</v>
      </c>
      <c r="D26" s="2" t="s">
        <v>62</v>
      </c>
      <c r="E26" s="1" t="s">
        <v>63</v>
      </c>
      <c r="F26" s="1" t="s">
        <v>64</v>
      </c>
      <c r="G26" s="1" t="s">
        <v>65</v>
      </c>
      <c r="H26" s="2" t="s">
        <v>66</v>
      </c>
      <c r="I26" s="1" t="s">
        <v>80</v>
      </c>
      <c r="J26" s="1" t="s">
        <v>81</v>
      </c>
      <c r="K26" s="2" t="s">
        <v>82</v>
      </c>
      <c r="L26" s="1" t="s">
        <v>71</v>
      </c>
      <c r="M26" s="2" t="s">
        <v>67</v>
      </c>
      <c r="N26" s="1" t="s">
        <v>106</v>
      </c>
      <c r="O26" s="1" t="s">
        <v>107</v>
      </c>
    </row>
    <row r="27" spans="1:49">
      <c r="A27" s="1">
        <f>1/B27</f>
        <v>2</v>
      </c>
      <c r="B27" s="1">
        <v>0.5</v>
      </c>
      <c r="C27" s="1">
        <f>N22*L22*A27</f>
        <v>2720</v>
      </c>
      <c r="D27" s="1">
        <f>C27*2.8</f>
        <v>7615.9999999999991</v>
      </c>
      <c r="E27" s="1">
        <f>D27/8</f>
        <v>951.99999999999989</v>
      </c>
      <c r="F27" s="1">
        <v>0.6</v>
      </c>
      <c r="G27" s="1">
        <v>34</v>
      </c>
      <c r="H27" s="1">
        <f>F27*G27</f>
        <v>20.399999999999999</v>
      </c>
      <c r="I27" s="1">
        <v>22</v>
      </c>
      <c r="J27" s="1">
        <f>H27/8</f>
        <v>2.5499999999999998</v>
      </c>
      <c r="K27" s="1">
        <f>H27+J27</f>
        <v>22.95</v>
      </c>
      <c r="L27" s="1">
        <f>K27</f>
        <v>22.95</v>
      </c>
      <c r="M27" s="1">
        <f>W22/D27</f>
        <v>0.71428571428571441</v>
      </c>
      <c r="N27" s="1">
        <f>(AE22+AK22)/Y22</f>
        <v>1.1971830985915493</v>
      </c>
      <c r="O27" s="1">
        <f>T22/U22</f>
        <v>1492.8</v>
      </c>
    </row>
    <row r="35" spans="1:37">
      <c r="A35" s="5"/>
      <c r="B35" s="5"/>
      <c r="C35" s="5"/>
      <c r="D35" s="5"/>
      <c r="E35" s="5"/>
      <c r="F35" s="5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5"/>
      <c r="T35" s="5"/>
      <c r="U35" s="5"/>
      <c r="V35" s="5"/>
      <c r="W35" s="5"/>
      <c r="X35" s="5"/>
      <c r="Y35" s="2"/>
      <c r="Z35" s="2"/>
      <c r="AA35" s="2"/>
      <c r="AB35" s="2"/>
      <c r="AC35" s="2"/>
      <c r="AD35" s="2"/>
      <c r="AE35" s="2"/>
      <c r="AF35" s="5"/>
      <c r="AG35" s="5"/>
      <c r="AH35" s="5"/>
      <c r="AI35" s="5"/>
      <c r="AJ35" s="5"/>
      <c r="AK35" s="5"/>
    </row>
    <row r="36" spans="1:37">
      <c r="A36" s="3" t="s">
        <v>89</v>
      </c>
      <c r="B36" s="6">
        <f>D8/(8*L8)</f>
        <v>0.24472573839662443</v>
      </c>
      <c r="G36" s="4"/>
    </row>
    <row r="37" spans="1:37">
      <c r="A37" s="1" t="s">
        <v>90</v>
      </c>
      <c r="B37" s="6">
        <f>D17/(8*L17)</f>
        <v>0.29761904761904756</v>
      </c>
    </row>
    <row r="38" spans="1:37">
      <c r="A38" s="1" t="s">
        <v>91</v>
      </c>
      <c r="B38" s="6">
        <f>D27/(8*L27)</f>
        <v>41.481481481481481</v>
      </c>
    </row>
    <row r="39" spans="1:37">
      <c r="A39" s="1" t="s">
        <v>104</v>
      </c>
      <c r="B39" s="1">
        <f>D47/(8*AK42)</f>
        <v>1.2923076923076924</v>
      </c>
    </row>
    <row r="40" spans="1:37">
      <c r="A40" s="1" t="s">
        <v>99</v>
      </c>
      <c r="D40" s="2"/>
      <c r="H40" s="2"/>
      <c r="K40" s="2"/>
      <c r="M40" s="2"/>
    </row>
    <row r="41" spans="1:37">
      <c r="A41" s="5" t="s">
        <v>0</v>
      </c>
      <c r="B41" s="5" t="s">
        <v>29</v>
      </c>
      <c r="C41" s="5" t="s">
        <v>1</v>
      </c>
      <c r="D41" s="5" t="s">
        <v>27</v>
      </c>
      <c r="E41" s="5" t="s">
        <v>25</v>
      </c>
      <c r="F41" s="5" t="s">
        <v>2</v>
      </c>
      <c r="G41" s="5" t="s">
        <v>3</v>
      </c>
      <c r="H41" s="2" t="s">
        <v>4</v>
      </c>
      <c r="I41" s="2" t="s">
        <v>16</v>
      </c>
      <c r="J41" s="2" t="s">
        <v>14</v>
      </c>
      <c r="K41" s="2" t="s">
        <v>17</v>
      </c>
      <c r="L41" s="2" t="s">
        <v>5</v>
      </c>
      <c r="M41" s="2" t="s">
        <v>6</v>
      </c>
      <c r="N41" s="2" t="s">
        <v>7</v>
      </c>
      <c r="O41" s="2" t="s">
        <v>10</v>
      </c>
      <c r="P41" s="2" t="s">
        <v>11</v>
      </c>
      <c r="Q41" s="2" t="s">
        <v>18</v>
      </c>
      <c r="R41" s="2" t="s">
        <v>13</v>
      </c>
      <c r="S41" s="5" t="s">
        <v>8</v>
      </c>
      <c r="T41" s="5" t="s">
        <v>23</v>
      </c>
      <c r="U41" s="5" t="s">
        <v>19</v>
      </c>
      <c r="V41" s="5" t="s">
        <v>9</v>
      </c>
      <c r="W41" s="5" t="s">
        <v>20</v>
      </c>
      <c r="X41" s="5" t="s">
        <v>21</v>
      </c>
      <c r="Y41" s="2" t="s">
        <v>30</v>
      </c>
      <c r="Z41" s="2" t="s">
        <v>34</v>
      </c>
      <c r="AA41" s="2" t="s">
        <v>32</v>
      </c>
      <c r="AB41" s="2" t="s">
        <v>31</v>
      </c>
      <c r="AC41" s="2" t="s">
        <v>33</v>
      </c>
      <c r="AD41" s="2" t="s">
        <v>53</v>
      </c>
      <c r="AE41" s="2" t="s">
        <v>54</v>
      </c>
      <c r="AF41" s="5" t="s">
        <v>35</v>
      </c>
      <c r="AG41" s="5" t="s">
        <v>36</v>
      </c>
      <c r="AH41" s="5" t="s">
        <v>37</v>
      </c>
      <c r="AI41" s="5" t="s">
        <v>38</v>
      </c>
      <c r="AJ41" s="5" t="s">
        <v>50</v>
      </c>
      <c r="AK41" s="5" t="s">
        <v>51</v>
      </c>
    </row>
    <row r="42" spans="1:37">
      <c r="A42" s="3">
        <v>42339</v>
      </c>
      <c r="C42" s="1" t="s">
        <v>93</v>
      </c>
      <c r="D42" s="1" t="s">
        <v>92</v>
      </c>
      <c r="E42" s="1">
        <v>143.91</v>
      </c>
      <c r="F42" s="1" t="s">
        <v>26</v>
      </c>
      <c r="G42" s="1">
        <v>11059</v>
      </c>
      <c r="H42" s="1" t="s">
        <v>94</v>
      </c>
      <c r="I42" s="1">
        <v>2015</v>
      </c>
      <c r="J42" s="1" t="s">
        <v>76</v>
      </c>
      <c r="K42" s="1">
        <v>102</v>
      </c>
      <c r="L42" s="1">
        <v>8</v>
      </c>
      <c r="M42" s="1">
        <v>18</v>
      </c>
      <c r="N42" s="1">
        <v>36</v>
      </c>
      <c r="O42" s="1">
        <v>45</v>
      </c>
      <c r="P42" s="1">
        <v>50</v>
      </c>
      <c r="Q42" s="13">
        <v>62.6</v>
      </c>
      <c r="R42" s="13">
        <v>717.5</v>
      </c>
      <c r="S42" s="1" t="s">
        <v>95</v>
      </c>
      <c r="T42" s="1">
        <v>17000</v>
      </c>
      <c r="U42" s="1">
        <v>32</v>
      </c>
      <c r="V42" s="1">
        <v>128</v>
      </c>
      <c r="W42" s="1">
        <f>U42*V42</f>
        <v>4096</v>
      </c>
      <c r="X42" s="1">
        <f>W42/L42</f>
        <v>512</v>
      </c>
      <c r="Y42" s="1">
        <f>(AC42+AI42)/1024</f>
        <v>85.9375</v>
      </c>
      <c r="Z42" s="1" t="s">
        <v>100</v>
      </c>
      <c r="AA42" s="1">
        <v>800</v>
      </c>
      <c r="AB42" s="1">
        <v>6</v>
      </c>
      <c r="AC42" s="1">
        <f>AA42*AB42</f>
        <v>4800</v>
      </c>
      <c r="AD42" s="1">
        <v>6</v>
      </c>
      <c r="AE42" s="1">
        <f>AB42*AD42/8</f>
        <v>4.5</v>
      </c>
      <c r="AF42" s="1" t="s">
        <v>101</v>
      </c>
      <c r="AG42" s="1">
        <v>800</v>
      </c>
      <c r="AH42" s="1">
        <v>104</v>
      </c>
      <c r="AI42" s="1">
        <f>AG42*AH42</f>
        <v>83200</v>
      </c>
      <c r="AJ42" s="1">
        <v>6</v>
      </c>
      <c r="AK42" s="1">
        <f>AH42*AJ42/8</f>
        <v>78</v>
      </c>
    </row>
    <row r="43" spans="1:37">
      <c r="AD43" s="1" t="s">
        <v>105</v>
      </c>
      <c r="AJ43" s="1" t="s">
        <v>105</v>
      </c>
    </row>
    <row r="45" spans="1:37">
      <c r="F45" s="1" t="s">
        <v>102</v>
      </c>
      <c r="I45" s="1" t="s">
        <v>103</v>
      </c>
    </row>
    <row r="46" spans="1:37">
      <c r="A46" s="1" t="s">
        <v>60</v>
      </c>
      <c r="B46" s="1" t="s">
        <v>59</v>
      </c>
      <c r="C46" s="1" t="s">
        <v>61</v>
      </c>
      <c r="D46" s="2" t="s">
        <v>62</v>
      </c>
      <c r="E46" s="1" t="s">
        <v>63</v>
      </c>
      <c r="F46" s="1" t="s">
        <v>64</v>
      </c>
      <c r="G46" s="1" t="s">
        <v>65</v>
      </c>
      <c r="H46" s="2" t="s">
        <v>66</v>
      </c>
      <c r="I46" s="1" t="s">
        <v>70</v>
      </c>
      <c r="J46" s="1" t="s">
        <v>69</v>
      </c>
      <c r="K46" s="2" t="s">
        <v>68</v>
      </c>
      <c r="L46" s="1" t="s">
        <v>71</v>
      </c>
      <c r="M46" s="2" t="s">
        <v>67</v>
      </c>
      <c r="N46" s="1" t="s">
        <v>106</v>
      </c>
      <c r="O46" s="1" t="s">
        <v>107</v>
      </c>
    </row>
    <row r="47" spans="1:37">
      <c r="A47" s="1">
        <f>1/B47</f>
        <v>1</v>
      </c>
      <c r="B47" s="1">
        <v>1</v>
      </c>
      <c r="C47" s="1">
        <f>N42*L42*A47</f>
        <v>288</v>
      </c>
      <c r="D47" s="1">
        <f>C47*2.8</f>
        <v>806.4</v>
      </c>
      <c r="E47" s="1">
        <f>D47/8</f>
        <v>100.8</v>
      </c>
      <c r="F47" s="1">
        <v>12</v>
      </c>
      <c r="G47" s="1">
        <v>6</v>
      </c>
      <c r="H47" s="1">
        <f>F47*G47</f>
        <v>72</v>
      </c>
      <c r="I47" s="1">
        <v>9</v>
      </c>
      <c r="J47" s="1">
        <v>1</v>
      </c>
      <c r="K47" s="1">
        <f>J47*J47</f>
        <v>1</v>
      </c>
      <c r="L47" s="1">
        <f>H47+K47</f>
        <v>73</v>
      </c>
      <c r="M47" s="1">
        <f>W42/D47</f>
        <v>5.0793650793650791</v>
      </c>
      <c r="N47" s="1">
        <f>(AE42+AK42)/Y42</f>
        <v>0.96</v>
      </c>
      <c r="O47" s="1">
        <f>T42/U42</f>
        <v>531.25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opLeftCell="M36" zoomScale="75" zoomScaleNormal="75" zoomScalePageLayoutView="75" workbookViewId="0">
      <selection activeCell="Q80" sqref="Q80"/>
    </sheetView>
  </sheetViews>
  <sheetFormatPr baseColWidth="10" defaultRowHeight="15" x14ac:dyDescent="0"/>
  <cols>
    <col min="1" max="1" width="25.6640625" style="1" customWidth="1"/>
    <col min="2" max="2" width="31" style="1" customWidth="1"/>
    <col min="3" max="3" width="59.33203125" style="1" customWidth="1"/>
    <col min="4" max="4" width="21.5" style="1" customWidth="1"/>
    <col min="5" max="5" width="17.83203125" style="1" customWidth="1"/>
    <col min="6" max="6" width="19.1640625" style="1" customWidth="1"/>
    <col min="7" max="7" width="16.6640625" style="1" customWidth="1"/>
    <col min="8" max="8" width="13.83203125" style="1" customWidth="1"/>
    <col min="9" max="11" width="10.83203125" style="1"/>
    <col min="12" max="12" width="18.33203125" style="1" customWidth="1"/>
    <col min="13" max="13" width="17" style="1" customWidth="1"/>
    <col min="14" max="14" width="23.5" style="1" customWidth="1"/>
    <col min="15" max="15" width="17.83203125" style="1" customWidth="1"/>
    <col min="16" max="19" width="10.83203125" style="1"/>
    <col min="20" max="20" width="15.5" style="1" customWidth="1"/>
    <col min="21" max="21" width="20.6640625" style="1" customWidth="1"/>
    <col min="22" max="22" width="18.1640625" style="1" customWidth="1"/>
    <col min="23" max="23" width="60.6640625" style="1" customWidth="1"/>
    <col min="24" max="24" width="17.6640625" style="1" customWidth="1"/>
    <col min="25" max="16384" width="10.83203125" style="1"/>
  </cols>
  <sheetData>
    <row r="1" spans="1:26">
      <c r="A1" s="21" t="s">
        <v>109</v>
      </c>
      <c r="B1" s="21" t="s">
        <v>110</v>
      </c>
      <c r="C1" s="21" t="s">
        <v>111</v>
      </c>
      <c r="D1" s="21" t="s">
        <v>116</v>
      </c>
      <c r="E1" s="21" t="s">
        <v>117</v>
      </c>
      <c r="F1" s="21" t="s">
        <v>155</v>
      </c>
      <c r="G1" s="21" t="s">
        <v>112</v>
      </c>
      <c r="H1" s="21" t="s">
        <v>113</v>
      </c>
      <c r="I1" s="21" t="s">
        <v>115</v>
      </c>
      <c r="J1" s="21" t="s">
        <v>10</v>
      </c>
      <c r="K1" s="21" t="s">
        <v>144</v>
      </c>
      <c r="L1" s="21" t="s">
        <v>156</v>
      </c>
      <c r="M1" s="21" t="s">
        <v>149</v>
      </c>
      <c r="N1" s="21" t="s">
        <v>150</v>
      </c>
      <c r="O1" s="21" t="s">
        <v>151</v>
      </c>
      <c r="P1" s="21" t="s">
        <v>152</v>
      </c>
      <c r="Q1" s="1" t="s">
        <v>162</v>
      </c>
    </row>
    <row r="2" spans="1:26">
      <c r="Q2" s="1">
        <f>AVERAGE(Q3:Q6)</f>
        <v>1.863575387257969</v>
      </c>
    </row>
    <row r="3" spans="1:26">
      <c r="Q3" s="1">
        <f>L21/F21</f>
        <v>1.7919075144508669</v>
      </c>
    </row>
    <row r="4" spans="1:26">
      <c r="Q4" s="1">
        <f>L22/F22</f>
        <v>1.8918918918918921</v>
      </c>
    </row>
    <row r="5" spans="1:26">
      <c r="Q5" s="1">
        <f>L23/F23</f>
        <v>1.9182948490230907</v>
      </c>
    </row>
    <row r="6" spans="1:26">
      <c r="Q6" s="1">
        <f>L24/F24</f>
        <v>1.8522072936660268</v>
      </c>
    </row>
    <row r="10" spans="1:26">
      <c r="C10" s="17"/>
      <c r="Q10" s="1" t="s">
        <v>108</v>
      </c>
      <c r="R10" s="1" t="s">
        <v>178</v>
      </c>
      <c r="S10" s="1" t="s">
        <v>179</v>
      </c>
      <c r="T10" s="1" t="s">
        <v>180</v>
      </c>
      <c r="U10" s="1" t="s">
        <v>181</v>
      </c>
      <c r="V10" s="1" t="s">
        <v>182</v>
      </c>
      <c r="W10" s="1" t="s">
        <v>183</v>
      </c>
      <c r="X10" s="1" t="s">
        <v>185</v>
      </c>
      <c r="Y10" s="1" t="s">
        <v>186</v>
      </c>
      <c r="Z10" s="1" t="s">
        <v>187</v>
      </c>
    </row>
    <row r="11" spans="1:26">
      <c r="A11" s="25" t="s">
        <v>170</v>
      </c>
      <c r="B11" s="19">
        <v>37012</v>
      </c>
      <c r="C11" s="17" t="s">
        <v>173</v>
      </c>
      <c r="D11" s="17">
        <v>2001</v>
      </c>
      <c r="E11" s="17">
        <v>2</v>
      </c>
      <c r="F11" s="17" t="s">
        <v>26</v>
      </c>
      <c r="G11" s="17">
        <v>1</v>
      </c>
      <c r="H11" s="17">
        <v>1700</v>
      </c>
      <c r="I11" s="17">
        <v>180</v>
      </c>
      <c r="J11" s="17">
        <v>0.25</v>
      </c>
      <c r="K11" s="17">
        <v>1</v>
      </c>
      <c r="L11" s="17">
        <v>6.05</v>
      </c>
      <c r="M11" s="17"/>
      <c r="N11" s="17"/>
      <c r="O11" s="17"/>
      <c r="P11" s="17">
        <v>65.8</v>
      </c>
      <c r="Q11" s="1">
        <f>D11+0.25*(E11-1)</f>
        <v>2001.25</v>
      </c>
      <c r="R11" s="1">
        <f>L11/L$11</f>
        <v>1</v>
      </c>
      <c r="S11" s="1">
        <f>G11/G$11</f>
        <v>1</v>
      </c>
      <c r="T11" s="1">
        <f>J11/J$11</f>
        <v>1</v>
      </c>
      <c r="U11" s="1">
        <f>X11/X$11</f>
        <v>1</v>
      </c>
      <c r="V11" s="1">
        <f>Y11/Y$11</f>
        <v>1</v>
      </c>
      <c r="W11" s="28" t="s">
        <v>207</v>
      </c>
      <c r="X11" s="1">
        <v>256</v>
      </c>
      <c r="Y11" s="1">
        <v>1600</v>
      </c>
      <c r="Z11" s="1">
        <v>256</v>
      </c>
    </row>
    <row r="12" spans="1:26">
      <c r="A12" s="20" t="s">
        <v>172</v>
      </c>
      <c r="B12" s="26">
        <v>37288</v>
      </c>
      <c r="C12" s="17" t="s">
        <v>171</v>
      </c>
      <c r="D12" s="17">
        <v>2002</v>
      </c>
      <c r="E12" s="17">
        <v>1</v>
      </c>
      <c r="F12" s="17" t="s">
        <v>26</v>
      </c>
      <c r="G12" s="17">
        <v>1</v>
      </c>
      <c r="H12" s="17">
        <v>2000</v>
      </c>
      <c r="I12" s="17">
        <v>130</v>
      </c>
      <c r="J12" s="17">
        <v>0.5</v>
      </c>
      <c r="K12" s="17">
        <v>1</v>
      </c>
      <c r="L12" s="17">
        <v>8.1300000000000008</v>
      </c>
      <c r="M12" s="17">
        <v>131</v>
      </c>
      <c r="N12" s="17">
        <v>55</v>
      </c>
      <c r="O12" s="17">
        <v>1860</v>
      </c>
      <c r="P12" s="17">
        <v>58</v>
      </c>
      <c r="Q12" s="1">
        <f t="shared" ref="Q12:Q42" si="0">D12+0.25*(E12-1)</f>
        <v>2002</v>
      </c>
      <c r="R12" s="1">
        <f t="shared" ref="R12:R42" si="1">L12/L$11</f>
        <v>1.3438016528925623</v>
      </c>
      <c r="S12" s="1">
        <f t="shared" ref="S12:S42" si="2">G12/G$11</f>
        <v>1</v>
      </c>
      <c r="T12" s="1">
        <f t="shared" ref="T12:T42" si="3">J12/J$11</f>
        <v>2</v>
      </c>
      <c r="U12" s="1">
        <f t="shared" ref="U12:U42" si="4">X12/X$11</f>
        <v>1</v>
      </c>
      <c r="V12" s="1">
        <f t="shared" ref="V12:V42" si="5">Y12/Y$11</f>
        <v>1</v>
      </c>
      <c r="W12" s="29" t="s">
        <v>206</v>
      </c>
      <c r="X12" s="1">
        <v>256</v>
      </c>
      <c r="Y12" s="1">
        <v>1600</v>
      </c>
      <c r="Z12" s="1">
        <v>4096</v>
      </c>
    </row>
    <row r="13" spans="1:26">
      <c r="A13" s="18" t="s">
        <v>170</v>
      </c>
      <c r="B13" s="19">
        <v>37530</v>
      </c>
      <c r="C13" s="17" t="s">
        <v>168</v>
      </c>
      <c r="D13" s="17">
        <v>2002</v>
      </c>
      <c r="E13" s="17">
        <v>3</v>
      </c>
      <c r="F13" s="17" t="s">
        <v>26</v>
      </c>
      <c r="G13" s="17">
        <v>1</v>
      </c>
      <c r="H13" s="17">
        <v>2400</v>
      </c>
      <c r="I13" s="17">
        <v>130</v>
      </c>
      <c r="J13" s="17">
        <v>0.5</v>
      </c>
      <c r="K13" s="17">
        <v>1</v>
      </c>
      <c r="L13" s="17">
        <v>9.9700000000000006</v>
      </c>
      <c r="M13" s="17">
        <v>131</v>
      </c>
      <c r="N13" s="17">
        <v>55</v>
      </c>
      <c r="O13" s="17">
        <v>1860</v>
      </c>
      <c r="P13" s="17">
        <v>65</v>
      </c>
      <c r="Q13" s="1">
        <f t="shared" si="0"/>
        <v>2002.5</v>
      </c>
      <c r="R13" s="1">
        <f t="shared" si="1"/>
        <v>1.6479338842975209</v>
      </c>
      <c r="S13" s="1">
        <f t="shared" si="2"/>
        <v>1</v>
      </c>
      <c r="T13" s="1">
        <f t="shared" si="3"/>
        <v>2</v>
      </c>
      <c r="U13" s="1">
        <f t="shared" si="4"/>
        <v>1</v>
      </c>
      <c r="V13" s="1">
        <f t="shared" si="5"/>
        <v>1</v>
      </c>
      <c r="W13" s="29" t="s">
        <v>205</v>
      </c>
      <c r="X13" s="1">
        <v>256</v>
      </c>
      <c r="Y13" s="1">
        <v>1600</v>
      </c>
      <c r="Z13" s="1">
        <v>512</v>
      </c>
    </row>
    <row r="14" spans="1:26">
      <c r="A14" s="18" t="s">
        <v>170</v>
      </c>
      <c r="B14" s="19">
        <v>37530</v>
      </c>
      <c r="C14" s="17" t="s">
        <v>169</v>
      </c>
      <c r="D14" s="17">
        <v>2002</v>
      </c>
      <c r="E14" s="17">
        <v>3</v>
      </c>
      <c r="F14" s="17" t="s">
        <v>26</v>
      </c>
      <c r="G14" s="17">
        <v>1</v>
      </c>
      <c r="H14" s="17">
        <v>2600</v>
      </c>
      <c r="I14" s="17">
        <v>130</v>
      </c>
      <c r="J14" s="17">
        <v>0.5</v>
      </c>
      <c r="K14" s="17">
        <v>1</v>
      </c>
      <c r="L14" s="17">
        <v>11.1</v>
      </c>
      <c r="M14" s="17">
        <v>131</v>
      </c>
      <c r="N14" s="17">
        <v>55</v>
      </c>
      <c r="O14" s="17">
        <v>1860</v>
      </c>
      <c r="P14" s="17">
        <v>60</v>
      </c>
      <c r="Q14" s="1">
        <f t="shared" si="0"/>
        <v>2002.5</v>
      </c>
      <c r="R14" s="1">
        <f t="shared" si="1"/>
        <v>1.8347107438016528</v>
      </c>
      <c r="S14" s="1">
        <f t="shared" si="2"/>
        <v>1</v>
      </c>
      <c r="T14" s="1">
        <f t="shared" si="3"/>
        <v>2</v>
      </c>
      <c r="U14" s="1">
        <f t="shared" si="4"/>
        <v>1</v>
      </c>
      <c r="V14" s="1">
        <f t="shared" si="5"/>
        <v>1</v>
      </c>
      <c r="W14" s="29" t="s">
        <v>205</v>
      </c>
      <c r="X14" s="1">
        <v>256</v>
      </c>
      <c r="Y14" s="1">
        <v>1600</v>
      </c>
      <c r="Z14" s="1">
        <v>512</v>
      </c>
    </row>
    <row r="15" spans="1:26">
      <c r="A15" s="20" t="s">
        <v>165</v>
      </c>
      <c r="B15" s="19">
        <v>37712</v>
      </c>
      <c r="C15" s="17" t="s">
        <v>167</v>
      </c>
      <c r="D15" s="17">
        <v>2002</v>
      </c>
      <c r="E15" s="17">
        <v>3</v>
      </c>
      <c r="F15" s="17" t="s">
        <v>26</v>
      </c>
      <c r="G15" s="17">
        <v>1</v>
      </c>
      <c r="H15" s="17">
        <v>2800</v>
      </c>
      <c r="I15" s="17">
        <v>130</v>
      </c>
      <c r="J15" s="17">
        <v>0.5</v>
      </c>
      <c r="K15" s="17">
        <v>1</v>
      </c>
      <c r="L15" s="17">
        <v>12.4</v>
      </c>
      <c r="M15" s="17">
        <v>131</v>
      </c>
      <c r="N15" s="17">
        <v>55</v>
      </c>
      <c r="O15" s="17">
        <v>1860</v>
      </c>
      <c r="P15" s="17">
        <v>74</v>
      </c>
      <c r="Q15" s="1">
        <f t="shared" si="0"/>
        <v>2002.5</v>
      </c>
      <c r="R15" s="1">
        <f t="shared" si="1"/>
        <v>2.0495867768595044</v>
      </c>
      <c r="S15" s="1">
        <f t="shared" si="2"/>
        <v>1</v>
      </c>
      <c r="T15" s="1">
        <f t="shared" si="3"/>
        <v>2</v>
      </c>
      <c r="U15" s="1">
        <f t="shared" si="4"/>
        <v>2</v>
      </c>
      <c r="V15" s="1">
        <f t="shared" si="5"/>
        <v>1.3125</v>
      </c>
      <c r="W15" s="29" t="s">
        <v>204</v>
      </c>
      <c r="X15" s="1">
        <v>512</v>
      </c>
      <c r="Y15" s="1">
        <v>2100</v>
      </c>
      <c r="Z15" s="1">
        <v>2048</v>
      </c>
    </row>
    <row r="16" spans="1:26">
      <c r="A16" s="20" t="s">
        <v>165</v>
      </c>
      <c r="B16" s="19">
        <v>37712</v>
      </c>
      <c r="C16" s="17" t="s">
        <v>166</v>
      </c>
      <c r="D16" s="17">
        <v>2003</v>
      </c>
      <c r="E16" s="17">
        <v>1</v>
      </c>
      <c r="F16" s="17" t="s">
        <v>26</v>
      </c>
      <c r="G16" s="17">
        <v>1</v>
      </c>
      <c r="H16" s="17">
        <v>3060</v>
      </c>
      <c r="I16" s="17">
        <v>130</v>
      </c>
      <c r="J16" s="17">
        <v>0.5</v>
      </c>
      <c r="K16" s="17">
        <v>1</v>
      </c>
      <c r="L16" s="17">
        <v>13.2</v>
      </c>
      <c r="M16" s="17">
        <v>131</v>
      </c>
      <c r="N16" s="17">
        <v>55</v>
      </c>
      <c r="O16" s="17">
        <v>1860</v>
      </c>
      <c r="P16" s="17">
        <v>85</v>
      </c>
      <c r="Q16" s="1">
        <f t="shared" si="0"/>
        <v>2003</v>
      </c>
      <c r="R16" s="1">
        <f t="shared" si="1"/>
        <v>2.1818181818181817</v>
      </c>
      <c r="S16" s="1">
        <f t="shared" si="2"/>
        <v>1</v>
      </c>
      <c r="T16" s="1">
        <f t="shared" si="3"/>
        <v>2</v>
      </c>
      <c r="U16" s="1">
        <f t="shared" si="4"/>
        <v>2</v>
      </c>
      <c r="V16" s="1">
        <f t="shared" si="5"/>
        <v>1.3125</v>
      </c>
      <c r="W16" s="29" t="s">
        <v>203</v>
      </c>
      <c r="X16" s="1">
        <v>512</v>
      </c>
      <c r="Y16" s="1">
        <v>2100</v>
      </c>
      <c r="Z16" s="1">
        <v>2048</v>
      </c>
    </row>
    <row r="17" spans="1:26" ht="16">
      <c r="A17" s="18" t="s">
        <v>163</v>
      </c>
      <c r="B17" s="19">
        <v>37895</v>
      </c>
      <c r="C17" s="27" t="s">
        <v>164</v>
      </c>
      <c r="D17" s="17">
        <v>2003</v>
      </c>
      <c r="E17" s="17">
        <v>3</v>
      </c>
      <c r="F17" s="17" t="s">
        <v>26</v>
      </c>
      <c r="G17" s="17">
        <v>1</v>
      </c>
      <c r="H17" s="17">
        <v>3200</v>
      </c>
      <c r="I17" s="17">
        <v>130</v>
      </c>
      <c r="J17" s="17">
        <v>1</v>
      </c>
      <c r="K17" s="17">
        <v>1</v>
      </c>
      <c r="L17" s="17">
        <v>15.5</v>
      </c>
      <c r="M17" s="17"/>
      <c r="N17" s="17"/>
      <c r="O17" s="17"/>
      <c r="P17" s="17">
        <v>92</v>
      </c>
      <c r="Q17" s="1">
        <f t="shared" si="0"/>
        <v>2003.5</v>
      </c>
      <c r="R17" s="1">
        <f t="shared" si="1"/>
        <v>2.5619834710743801</v>
      </c>
      <c r="S17" s="1">
        <f t="shared" si="2"/>
        <v>1</v>
      </c>
      <c r="T17" s="1">
        <f t="shared" si="3"/>
        <v>4</v>
      </c>
      <c r="U17" s="1">
        <f t="shared" si="4"/>
        <v>2</v>
      </c>
      <c r="V17" s="1">
        <f t="shared" si="5"/>
        <v>1.3125</v>
      </c>
      <c r="W17" s="29" t="s">
        <v>203</v>
      </c>
      <c r="X17" s="1">
        <v>512</v>
      </c>
      <c r="Y17" s="1">
        <v>2100</v>
      </c>
      <c r="Z17" s="1">
        <v>2048</v>
      </c>
    </row>
    <row r="18" spans="1:26" ht="16">
      <c r="A18" s="15" t="s">
        <v>175</v>
      </c>
      <c r="B18" s="3">
        <v>38200</v>
      </c>
      <c r="C18" s="23" t="s">
        <v>174</v>
      </c>
      <c r="D18" s="1">
        <v>2004</v>
      </c>
      <c r="E18" s="1">
        <v>2</v>
      </c>
      <c r="F18" s="1" t="s">
        <v>26</v>
      </c>
      <c r="G18" s="1">
        <v>1</v>
      </c>
      <c r="H18" s="1">
        <v>3600</v>
      </c>
      <c r="I18" s="1">
        <v>90</v>
      </c>
      <c r="J18" s="1">
        <v>1</v>
      </c>
      <c r="K18" s="1">
        <v>1</v>
      </c>
      <c r="L18" s="1">
        <v>18</v>
      </c>
      <c r="M18" s="1">
        <v>112</v>
      </c>
      <c r="N18" s="1">
        <v>125</v>
      </c>
      <c r="P18" s="1">
        <v>103</v>
      </c>
      <c r="Q18" s="1">
        <f t="shared" si="0"/>
        <v>2004.25</v>
      </c>
      <c r="R18" s="1">
        <f t="shared" si="1"/>
        <v>2.9752066115702482</v>
      </c>
      <c r="S18" s="1">
        <f t="shared" si="2"/>
        <v>1</v>
      </c>
      <c r="T18" s="1">
        <f t="shared" si="3"/>
        <v>4</v>
      </c>
      <c r="U18" s="1">
        <f t="shared" si="4"/>
        <v>2</v>
      </c>
      <c r="V18" s="1">
        <f t="shared" si="5"/>
        <v>2</v>
      </c>
      <c r="W18" s="29" t="s">
        <v>202</v>
      </c>
      <c r="X18" s="1">
        <v>512</v>
      </c>
      <c r="Y18" s="1">
        <v>3200</v>
      </c>
      <c r="Z18" s="1">
        <v>2048</v>
      </c>
    </row>
    <row r="19" spans="1:26">
      <c r="A19" s="16" t="s">
        <v>177</v>
      </c>
      <c r="B19" s="3">
        <v>38443</v>
      </c>
      <c r="C19" s="16" t="s">
        <v>176</v>
      </c>
      <c r="D19" s="1">
        <v>2005</v>
      </c>
      <c r="E19" s="1">
        <v>1</v>
      </c>
      <c r="F19" s="1" t="s">
        <v>26</v>
      </c>
      <c r="G19" s="1">
        <v>1</v>
      </c>
      <c r="H19" s="1">
        <v>3600</v>
      </c>
      <c r="I19" s="1">
        <v>90</v>
      </c>
      <c r="J19" s="1">
        <v>2</v>
      </c>
      <c r="K19" s="1">
        <v>1</v>
      </c>
      <c r="L19" s="1">
        <v>19.899999999999999</v>
      </c>
      <c r="M19" s="1">
        <v>135</v>
      </c>
      <c r="N19" s="1">
        <v>169</v>
      </c>
      <c r="P19" s="1">
        <v>110</v>
      </c>
      <c r="Q19" s="1">
        <f t="shared" si="0"/>
        <v>2005</v>
      </c>
      <c r="R19" s="1">
        <f t="shared" si="1"/>
        <v>3.2892561983471071</v>
      </c>
      <c r="S19" s="1">
        <f t="shared" si="2"/>
        <v>1</v>
      </c>
      <c r="T19" s="1">
        <f t="shared" si="3"/>
        <v>8</v>
      </c>
      <c r="U19" s="1">
        <f t="shared" si="4"/>
        <v>8</v>
      </c>
      <c r="V19" s="1">
        <f t="shared" si="5"/>
        <v>2</v>
      </c>
      <c r="W19" s="29" t="s">
        <v>201</v>
      </c>
      <c r="X19" s="1">
        <v>2048</v>
      </c>
      <c r="Y19" s="1">
        <v>3200</v>
      </c>
      <c r="Z19" s="1">
        <v>8192</v>
      </c>
    </row>
    <row r="20" spans="1:26">
      <c r="A20" s="18" t="s">
        <v>161</v>
      </c>
      <c r="B20" s="19">
        <v>38838</v>
      </c>
      <c r="C20" s="18" t="s">
        <v>160</v>
      </c>
      <c r="D20" s="17">
        <v>2005</v>
      </c>
      <c r="E20" s="17">
        <v>4</v>
      </c>
      <c r="F20" s="17" t="s">
        <v>26</v>
      </c>
      <c r="G20" s="17">
        <v>2</v>
      </c>
      <c r="H20" s="17">
        <v>3000</v>
      </c>
      <c r="I20" s="17">
        <v>90</v>
      </c>
      <c r="J20" s="17">
        <v>4</v>
      </c>
      <c r="K20" s="17">
        <v>1</v>
      </c>
      <c r="L20" s="17">
        <v>32.6</v>
      </c>
      <c r="M20" s="17">
        <v>206</v>
      </c>
      <c r="N20" s="17">
        <v>230</v>
      </c>
      <c r="O20" s="17">
        <v>2841</v>
      </c>
      <c r="P20" s="17">
        <v>165</v>
      </c>
      <c r="Q20" s="1">
        <f t="shared" si="0"/>
        <v>2005.75</v>
      </c>
      <c r="R20" s="1">
        <f t="shared" si="1"/>
        <v>5.3884297520661164</v>
      </c>
      <c r="S20" s="1">
        <f t="shared" si="2"/>
        <v>2</v>
      </c>
      <c r="T20" s="1">
        <f t="shared" si="3"/>
        <v>16</v>
      </c>
      <c r="U20" s="1">
        <f t="shared" si="4"/>
        <v>8</v>
      </c>
      <c r="V20" s="1">
        <f t="shared" si="5"/>
        <v>2</v>
      </c>
      <c r="W20" s="28" t="s">
        <v>200</v>
      </c>
      <c r="X20" s="1">
        <v>2048</v>
      </c>
      <c r="Y20" s="1">
        <v>3200</v>
      </c>
      <c r="Z20" s="1">
        <v>32768</v>
      </c>
    </row>
    <row r="21" spans="1:26">
      <c r="A21" s="18" t="s">
        <v>154</v>
      </c>
      <c r="B21" s="24">
        <v>38869</v>
      </c>
      <c r="C21" s="18" t="s">
        <v>159</v>
      </c>
      <c r="D21" s="17">
        <v>2006</v>
      </c>
      <c r="E21" s="17">
        <v>2</v>
      </c>
      <c r="F21" s="17">
        <v>34.6</v>
      </c>
      <c r="G21" s="17">
        <v>2</v>
      </c>
      <c r="H21" s="17">
        <v>3000</v>
      </c>
      <c r="I21" s="17">
        <v>65</v>
      </c>
      <c r="J21" s="17">
        <v>4</v>
      </c>
      <c r="K21" s="17">
        <v>1</v>
      </c>
      <c r="L21" s="2">
        <v>62</v>
      </c>
      <c r="M21" s="17">
        <v>143</v>
      </c>
      <c r="N21" s="17">
        <v>291</v>
      </c>
      <c r="O21" s="17">
        <v>1404</v>
      </c>
      <c r="P21" s="17">
        <v>80</v>
      </c>
      <c r="Q21" s="1">
        <f t="shared" si="0"/>
        <v>2006.25</v>
      </c>
      <c r="R21" s="1">
        <f t="shared" si="1"/>
        <v>10.24793388429752</v>
      </c>
      <c r="S21" s="1">
        <f t="shared" si="2"/>
        <v>2</v>
      </c>
      <c r="T21" s="1">
        <f t="shared" si="3"/>
        <v>16</v>
      </c>
      <c r="U21" s="1">
        <f t="shared" si="4"/>
        <v>8</v>
      </c>
      <c r="V21" s="1">
        <f t="shared" si="5"/>
        <v>3.3125</v>
      </c>
      <c r="W21" s="28" t="s">
        <v>197</v>
      </c>
      <c r="X21" s="1">
        <v>2048</v>
      </c>
      <c r="Y21" s="1">
        <v>5300</v>
      </c>
      <c r="Z21" s="1">
        <v>16384</v>
      </c>
    </row>
    <row r="22" spans="1:26">
      <c r="A22" s="20" t="s">
        <v>148</v>
      </c>
      <c r="B22" s="19">
        <v>39326</v>
      </c>
      <c r="C22" s="18" t="s">
        <v>145</v>
      </c>
      <c r="D22" s="17">
        <v>2006</v>
      </c>
      <c r="E22" s="17">
        <v>3</v>
      </c>
      <c r="F22" s="17">
        <v>33.299999999999997</v>
      </c>
      <c r="G22" s="17">
        <v>2</v>
      </c>
      <c r="H22" s="17">
        <v>2930</v>
      </c>
      <c r="I22" s="17">
        <v>65</v>
      </c>
      <c r="J22" s="17">
        <v>4</v>
      </c>
      <c r="K22" s="17">
        <v>1</v>
      </c>
      <c r="L22" s="2">
        <v>63</v>
      </c>
      <c r="M22" s="17">
        <v>143</v>
      </c>
      <c r="N22" s="17">
        <v>291</v>
      </c>
      <c r="O22" s="17">
        <v>1406</v>
      </c>
      <c r="P22" s="17">
        <v>75</v>
      </c>
      <c r="Q22" s="1">
        <f t="shared" si="0"/>
        <v>2006.5</v>
      </c>
      <c r="R22" s="1">
        <f t="shared" si="1"/>
        <v>10.413223140495868</v>
      </c>
      <c r="S22" s="1">
        <f t="shared" si="2"/>
        <v>2</v>
      </c>
      <c r="T22" s="1">
        <f t="shared" si="3"/>
        <v>16</v>
      </c>
      <c r="U22" s="1">
        <f t="shared" si="4"/>
        <v>4</v>
      </c>
      <c r="V22" s="1">
        <f t="shared" si="5"/>
        <v>3.3125</v>
      </c>
      <c r="W22" s="28" t="s">
        <v>199</v>
      </c>
      <c r="X22" s="1">
        <v>1024</v>
      </c>
      <c r="Y22" s="1">
        <v>5300</v>
      </c>
      <c r="Z22" s="1">
        <v>4096</v>
      </c>
    </row>
    <row r="23" spans="1:26">
      <c r="A23" s="18" t="s">
        <v>154</v>
      </c>
      <c r="B23" s="19">
        <v>39295</v>
      </c>
      <c r="C23" s="18" t="s">
        <v>153</v>
      </c>
      <c r="D23" s="17">
        <v>2006</v>
      </c>
      <c r="E23" s="17">
        <v>4</v>
      </c>
      <c r="F23" s="17">
        <v>56.3</v>
      </c>
      <c r="G23" s="17">
        <v>4</v>
      </c>
      <c r="H23" s="17">
        <v>2666</v>
      </c>
      <c r="I23" s="17">
        <v>65</v>
      </c>
      <c r="J23" s="17">
        <v>8</v>
      </c>
      <c r="K23" s="17">
        <v>1</v>
      </c>
      <c r="L23" s="2">
        <v>108</v>
      </c>
      <c r="M23" s="17">
        <v>286</v>
      </c>
      <c r="N23" s="17">
        <v>582</v>
      </c>
      <c r="O23" s="22">
        <v>1406</v>
      </c>
      <c r="P23" s="17">
        <v>120</v>
      </c>
      <c r="Q23" s="1">
        <f t="shared" si="0"/>
        <v>2006.75</v>
      </c>
      <c r="R23" s="1">
        <f t="shared" si="1"/>
        <v>17.851239669421489</v>
      </c>
      <c r="S23" s="1">
        <f t="shared" si="2"/>
        <v>4</v>
      </c>
      <c r="T23" s="1">
        <f t="shared" si="3"/>
        <v>32</v>
      </c>
      <c r="U23" s="1">
        <f t="shared" si="4"/>
        <v>8</v>
      </c>
      <c r="V23" s="1">
        <f t="shared" si="5"/>
        <v>3.3125</v>
      </c>
      <c r="W23" s="28" t="s">
        <v>197</v>
      </c>
      <c r="X23" s="1">
        <v>2048</v>
      </c>
      <c r="Y23" s="1">
        <v>5300</v>
      </c>
      <c r="Z23" s="1">
        <v>16384</v>
      </c>
    </row>
    <row r="24" spans="1:26">
      <c r="A24" s="18" t="s">
        <v>118</v>
      </c>
      <c r="B24" s="19">
        <v>39052</v>
      </c>
      <c r="C24" s="18" t="s">
        <v>157</v>
      </c>
      <c r="D24" s="17">
        <v>2007</v>
      </c>
      <c r="E24" s="17">
        <v>1</v>
      </c>
      <c r="F24" s="17">
        <v>52.1</v>
      </c>
      <c r="G24" s="17">
        <v>4</v>
      </c>
      <c r="H24" s="17">
        <v>2333</v>
      </c>
      <c r="I24" s="17">
        <v>65</v>
      </c>
      <c r="J24" s="17">
        <v>8</v>
      </c>
      <c r="K24" s="17">
        <v>1</v>
      </c>
      <c r="L24" s="2">
        <v>96.5</v>
      </c>
      <c r="M24" s="17">
        <v>286</v>
      </c>
      <c r="N24" s="17">
        <v>582</v>
      </c>
      <c r="O24" s="22">
        <v>1406</v>
      </c>
      <c r="P24" s="17">
        <v>80</v>
      </c>
      <c r="Q24" s="1">
        <f t="shared" si="0"/>
        <v>2007</v>
      </c>
      <c r="R24" s="1">
        <f t="shared" si="1"/>
        <v>15.950413223140496</v>
      </c>
      <c r="S24" s="1">
        <f t="shared" si="2"/>
        <v>4</v>
      </c>
      <c r="T24" s="1">
        <f t="shared" si="3"/>
        <v>32</v>
      </c>
      <c r="U24" s="1">
        <f t="shared" si="4"/>
        <v>8</v>
      </c>
      <c r="V24" s="1">
        <f t="shared" si="5"/>
        <v>3.3125</v>
      </c>
      <c r="W24" s="28" t="s">
        <v>197</v>
      </c>
      <c r="X24" s="1">
        <v>2048</v>
      </c>
      <c r="Y24" s="1">
        <v>5300</v>
      </c>
      <c r="Z24" s="1">
        <v>16384</v>
      </c>
    </row>
    <row r="25" spans="1:26">
      <c r="A25" s="20" t="s">
        <v>146</v>
      </c>
      <c r="B25" s="19">
        <v>39387</v>
      </c>
      <c r="C25" s="18" t="s">
        <v>147</v>
      </c>
      <c r="D25" s="17">
        <v>2007</v>
      </c>
      <c r="E25" s="17">
        <v>2</v>
      </c>
      <c r="F25" s="17">
        <v>59.8</v>
      </c>
      <c r="G25" s="17">
        <v>4</v>
      </c>
      <c r="H25" s="17">
        <v>2930</v>
      </c>
      <c r="I25" s="17">
        <v>65</v>
      </c>
      <c r="J25" s="17">
        <v>8</v>
      </c>
      <c r="K25" s="17">
        <v>1</v>
      </c>
      <c r="L25" s="17">
        <f t="shared" ref="L25:L42" si="6">F25*$Q$2</f>
        <v>111.44180815802655</v>
      </c>
      <c r="M25" s="17">
        <v>286</v>
      </c>
      <c r="N25" s="17">
        <v>582</v>
      </c>
      <c r="O25" s="17">
        <v>1406</v>
      </c>
      <c r="P25" s="17">
        <v>130</v>
      </c>
      <c r="Q25" s="1">
        <f t="shared" si="0"/>
        <v>2007.25</v>
      </c>
      <c r="R25" s="1">
        <f t="shared" si="1"/>
        <v>18.420133579839099</v>
      </c>
      <c r="S25" s="1">
        <f t="shared" si="2"/>
        <v>4</v>
      </c>
      <c r="T25" s="1">
        <f t="shared" si="3"/>
        <v>32</v>
      </c>
      <c r="U25" s="1">
        <f t="shared" si="4"/>
        <v>4</v>
      </c>
      <c r="V25" s="1">
        <f t="shared" si="5"/>
        <v>4</v>
      </c>
      <c r="W25" s="28" t="s">
        <v>198</v>
      </c>
      <c r="X25" s="1">
        <v>1024</v>
      </c>
      <c r="Y25" s="1">
        <v>6400</v>
      </c>
      <c r="Z25" s="1">
        <v>4096</v>
      </c>
    </row>
    <row r="26" spans="1:26">
      <c r="A26" s="18" t="s">
        <v>118</v>
      </c>
      <c r="B26" s="19">
        <v>39417</v>
      </c>
      <c r="C26" s="17" t="s">
        <v>114</v>
      </c>
      <c r="D26" s="17">
        <v>2007</v>
      </c>
      <c r="E26" s="17">
        <v>3</v>
      </c>
      <c r="F26" s="17">
        <v>62</v>
      </c>
      <c r="G26" s="17">
        <v>4</v>
      </c>
      <c r="H26" s="17">
        <v>3000</v>
      </c>
      <c r="I26" s="17">
        <v>65</v>
      </c>
      <c r="J26" s="17">
        <v>8</v>
      </c>
      <c r="K26" s="17">
        <v>1</v>
      </c>
      <c r="L26" s="17">
        <f t="shared" si="6"/>
        <v>115.54167400999408</v>
      </c>
      <c r="M26" s="17">
        <v>286</v>
      </c>
      <c r="N26" s="17">
        <v>582</v>
      </c>
      <c r="O26" s="17">
        <v>1406</v>
      </c>
      <c r="P26" s="17">
        <v>150</v>
      </c>
      <c r="Q26" s="1">
        <f t="shared" si="0"/>
        <v>2007.5</v>
      </c>
      <c r="R26" s="1">
        <f t="shared" si="1"/>
        <v>19.097797357023815</v>
      </c>
      <c r="S26" s="1">
        <f t="shared" si="2"/>
        <v>4</v>
      </c>
      <c r="T26" s="1">
        <f t="shared" si="3"/>
        <v>32</v>
      </c>
      <c r="U26" s="1">
        <f t="shared" si="4"/>
        <v>8</v>
      </c>
      <c r="V26" s="1">
        <f t="shared" si="5"/>
        <v>3.3125</v>
      </c>
      <c r="W26" s="28"/>
      <c r="X26" s="1">
        <v>2048</v>
      </c>
      <c r="Y26" s="1">
        <v>5300</v>
      </c>
      <c r="Z26" s="1">
        <v>16384</v>
      </c>
    </row>
    <row r="27" spans="1:26">
      <c r="A27" s="20" t="s">
        <v>120</v>
      </c>
      <c r="B27" s="19">
        <v>39753</v>
      </c>
      <c r="C27" s="18" t="s">
        <v>119</v>
      </c>
      <c r="D27" s="17">
        <v>2008</v>
      </c>
      <c r="E27" s="17">
        <v>4</v>
      </c>
      <c r="F27" s="17">
        <v>125</v>
      </c>
      <c r="G27" s="17">
        <v>4</v>
      </c>
      <c r="H27" s="17">
        <v>3200</v>
      </c>
      <c r="I27" s="17">
        <v>45</v>
      </c>
      <c r="J27" s="17">
        <v>8</v>
      </c>
      <c r="K27" s="17">
        <v>1</v>
      </c>
      <c r="L27" s="17">
        <f t="shared" si="6"/>
        <v>232.94692340724612</v>
      </c>
      <c r="M27" s="17">
        <v>263</v>
      </c>
      <c r="N27" s="17">
        <v>731</v>
      </c>
      <c r="O27" s="17">
        <v>1912</v>
      </c>
      <c r="P27" s="17">
        <v>130</v>
      </c>
      <c r="Q27" s="1">
        <f t="shared" si="0"/>
        <v>2008.75</v>
      </c>
      <c r="R27" s="1">
        <f t="shared" si="1"/>
        <v>38.503623703677043</v>
      </c>
      <c r="S27" s="1">
        <f t="shared" si="2"/>
        <v>4</v>
      </c>
      <c r="T27" s="1">
        <f t="shared" si="3"/>
        <v>32</v>
      </c>
      <c r="U27" s="1">
        <f t="shared" si="4"/>
        <v>8</v>
      </c>
      <c r="V27" s="1">
        <f t="shared" si="5"/>
        <v>6.625</v>
      </c>
      <c r="W27" s="28" t="s">
        <v>196</v>
      </c>
      <c r="X27" s="1">
        <v>2048</v>
      </c>
      <c r="Y27" s="1">
        <v>10600</v>
      </c>
      <c r="Z27" s="1">
        <f>12*1024</f>
        <v>12288</v>
      </c>
    </row>
    <row r="28" spans="1:26">
      <c r="A28" s="20" t="s">
        <v>124</v>
      </c>
      <c r="B28" s="19">
        <v>40087</v>
      </c>
      <c r="C28" s="18" t="s">
        <v>121</v>
      </c>
      <c r="D28" s="17">
        <v>2009</v>
      </c>
      <c r="E28" s="17">
        <v>3</v>
      </c>
      <c r="F28" s="17">
        <v>140</v>
      </c>
      <c r="G28" s="17">
        <v>4</v>
      </c>
      <c r="H28" s="17">
        <v>3333</v>
      </c>
      <c r="I28" s="17">
        <v>45</v>
      </c>
      <c r="J28" s="17">
        <v>8</v>
      </c>
      <c r="K28" s="17">
        <v>1</v>
      </c>
      <c r="L28" s="17">
        <f t="shared" si="6"/>
        <v>260.90055421611567</v>
      </c>
      <c r="M28" s="17">
        <v>263</v>
      </c>
      <c r="N28" s="17">
        <v>731</v>
      </c>
      <c r="O28" s="17">
        <v>1912</v>
      </c>
      <c r="P28" s="17">
        <v>130</v>
      </c>
      <c r="Q28" s="1">
        <f t="shared" si="0"/>
        <v>2009.5</v>
      </c>
      <c r="R28" s="1">
        <f t="shared" si="1"/>
        <v>43.124058548118292</v>
      </c>
      <c r="S28" s="1">
        <f t="shared" si="2"/>
        <v>4</v>
      </c>
      <c r="T28" s="1">
        <f t="shared" si="3"/>
        <v>32</v>
      </c>
      <c r="U28" s="1">
        <f t="shared" si="4"/>
        <v>16</v>
      </c>
      <c r="V28" s="1">
        <f t="shared" si="5"/>
        <v>6.625</v>
      </c>
      <c r="W28" s="28" t="s">
        <v>195</v>
      </c>
      <c r="X28" s="1">
        <v>4096</v>
      </c>
      <c r="Y28" s="1">
        <v>10600</v>
      </c>
      <c r="Z28" s="1">
        <f>24*1024</f>
        <v>24576</v>
      </c>
    </row>
    <row r="29" spans="1:26">
      <c r="A29" s="20" t="s">
        <v>123</v>
      </c>
      <c r="B29" s="19">
        <v>40483</v>
      </c>
      <c r="C29" s="18" t="s">
        <v>122</v>
      </c>
      <c r="D29" s="17">
        <v>2010</v>
      </c>
      <c r="E29" s="17">
        <v>1</v>
      </c>
      <c r="F29" s="17">
        <v>196</v>
      </c>
      <c r="G29" s="17">
        <v>8</v>
      </c>
      <c r="H29" s="17">
        <v>2.2599999999999998</v>
      </c>
      <c r="I29" s="17">
        <v>45</v>
      </c>
      <c r="J29" s="17">
        <v>24</v>
      </c>
      <c r="K29" s="17">
        <v>1</v>
      </c>
      <c r="L29" s="17">
        <f t="shared" si="6"/>
        <v>365.26077590256193</v>
      </c>
      <c r="M29" s="17"/>
      <c r="N29" s="17"/>
      <c r="O29" s="17"/>
      <c r="P29" s="17">
        <v>130</v>
      </c>
      <c r="Q29" s="1">
        <f t="shared" si="0"/>
        <v>2010</v>
      </c>
      <c r="R29" s="1">
        <f t="shared" si="1"/>
        <v>60.373681967365613</v>
      </c>
      <c r="S29" s="1">
        <f t="shared" si="2"/>
        <v>8</v>
      </c>
      <c r="T29" s="1">
        <f t="shared" si="3"/>
        <v>96</v>
      </c>
      <c r="U29" s="1">
        <f t="shared" si="4"/>
        <v>16</v>
      </c>
      <c r="V29" s="1">
        <f t="shared" si="5"/>
        <v>6.625</v>
      </c>
      <c r="W29" s="28" t="s">
        <v>194</v>
      </c>
      <c r="X29" s="1">
        <v>4096</v>
      </c>
      <c r="Y29" s="1">
        <v>10600</v>
      </c>
      <c r="Z29" s="1">
        <f>128*1024</f>
        <v>131072</v>
      </c>
    </row>
    <row r="30" spans="1:26">
      <c r="A30" s="18" t="s">
        <v>126</v>
      </c>
      <c r="B30" s="19">
        <v>40360</v>
      </c>
      <c r="C30" s="18" t="s">
        <v>125</v>
      </c>
      <c r="D30" s="17">
        <v>2010</v>
      </c>
      <c r="E30" s="17">
        <v>1</v>
      </c>
      <c r="F30" s="17">
        <v>194</v>
      </c>
      <c r="G30" s="17">
        <v>6</v>
      </c>
      <c r="H30" s="17">
        <v>3333</v>
      </c>
      <c r="I30" s="17">
        <v>32</v>
      </c>
      <c r="J30" s="17">
        <v>12</v>
      </c>
      <c r="K30" s="17">
        <v>1</v>
      </c>
      <c r="L30" s="17">
        <f t="shared" si="6"/>
        <v>361.53362512804597</v>
      </c>
      <c r="M30" s="17"/>
      <c r="N30" s="17"/>
      <c r="O30" s="17">
        <v>1912</v>
      </c>
      <c r="P30" s="17">
        <v>130</v>
      </c>
      <c r="Q30" s="1">
        <f t="shared" si="0"/>
        <v>2010</v>
      </c>
      <c r="R30" s="1">
        <f t="shared" si="1"/>
        <v>59.757623988106772</v>
      </c>
      <c r="S30" s="1">
        <f t="shared" si="2"/>
        <v>6</v>
      </c>
      <c r="T30" s="1">
        <f t="shared" si="3"/>
        <v>48</v>
      </c>
      <c r="U30" s="1">
        <f t="shared" si="4"/>
        <v>16</v>
      </c>
      <c r="V30" s="1">
        <f t="shared" si="5"/>
        <v>6.625</v>
      </c>
      <c r="W30" s="28" t="s">
        <v>193</v>
      </c>
      <c r="X30" s="1">
        <v>4096</v>
      </c>
      <c r="Y30" s="1">
        <v>10600</v>
      </c>
      <c r="Z30" s="1">
        <f>24*1024</f>
        <v>24576</v>
      </c>
    </row>
    <row r="31" spans="1:26">
      <c r="A31" s="18" t="s">
        <v>130</v>
      </c>
      <c r="B31" s="19">
        <v>40756</v>
      </c>
      <c r="C31" s="18" t="s">
        <v>129</v>
      </c>
      <c r="D31" s="17">
        <v>2010</v>
      </c>
      <c r="E31" s="17">
        <v>1</v>
      </c>
      <c r="F31" s="17">
        <v>215</v>
      </c>
      <c r="G31" s="17">
        <v>6</v>
      </c>
      <c r="H31" s="17">
        <v>3460</v>
      </c>
      <c r="I31" s="17">
        <v>32</v>
      </c>
      <c r="J31" s="17">
        <v>12</v>
      </c>
      <c r="K31" s="17">
        <v>1</v>
      </c>
      <c r="L31" s="17">
        <f t="shared" si="6"/>
        <v>400.66870826046335</v>
      </c>
      <c r="M31" s="17"/>
      <c r="N31" s="17"/>
      <c r="O31" s="17">
        <v>1912</v>
      </c>
      <c r="P31" s="17">
        <v>130</v>
      </c>
      <c r="Q31" s="1">
        <f t="shared" si="0"/>
        <v>2010</v>
      </c>
      <c r="R31" s="1">
        <f t="shared" si="1"/>
        <v>66.226232770324529</v>
      </c>
      <c r="S31" s="1">
        <f t="shared" si="2"/>
        <v>6</v>
      </c>
      <c r="T31" s="1">
        <f t="shared" si="3"/>
        <v>48</v>
      </c>
      <c r="U31" s="1">
        <f t="shared" si="4"/>
        <v>32</v>
      </c>
      <c r="V31" s="1">
        <f t="shared" si="5"/>
        <v>6.625</v>
      </c>
      <c r="W31" s="28" t="s">
        <v>192</v>
      </c>
      <c r="X31" s="1">
        <v>8192</v>
      </c>
      <c r="Y31" s="1">
        <v>10600</v>
      </c>
      <c r="Z31" s="1">
        <f>48*1024</f>
        <v>49152</v>
      </c>
    </row>
    <row r="32" spans="1:26">
      <c r="A32" s="18" t="s">
        <v>128</v>
      </c>
      <c r="B32" s="19">
        <v>40878</v>
      </c>
      <c r="C32" s="18" t="s">
        <v>127</v>
      </c>
      <c r="D32" s="17">
        <v>2011</v>
      </c>
      <c r="E32" s="17">
        <v>4</v>
      </c>
      <c r="F32" s="17">
        <v>267</v>
      </c>
      <c r="G32" s="17">
        <v>6</v>
      </c>
      <c r="H32" s="17">
        <v>3333</v>
      </c>
      <c r="I32" s="17">
        <v>32</v>
      </c>
      <c r="J32" s="17">
        <v>15</v>
      </c>
      <c r="K32" s="17">
        <v>1</v>
      </c>
      <c r="L32" s="17">
        <f t="shared" si="6"/>
        <v>497.57462839787775</v>
      </c>
      <c r="M32" s="17"/>
      <c r="N32" s="17"/>
      <c r="O32" s="17">
        <v>2362</v>
      </c>
      <c r="P32" s="17">
        <v>130</v>
      </c>
      <c r="Q32" s="1">
        <f t="shared" si="0"/>
        <v>2011.75</v>
      </c>
      <c r="R32" s="1">
        <f t="shared" si="1"/>
        <v>82.243740231054176</v>
      </c>
      <c r="S32" s="1">
        <f t="shared" si="2"/>
        <v>6</v>
      </c>
      <c r="T32" s="1">
        <f t="shared" si="3"/>
        <v>60</v>
      </c>
      <c r="U32" s="1">
        <f t="shared" si="4"/>
        <v>16</v>
      </c>
      <c r="V32" s="1">
        <f t="shared" si="5"/>
        <v>8</v>
      </c>
      <c r="W32" s="28" t="s">
        <v>191</v>
      </c>
      <c r="X32" s="1">
        <v>4096</v>
      </c>
      <c r="Y32" s="1">
        <v>12800</v>
      </c>
      <c r="Z32" s="1">
        <v>16384</v>
      </c>
    </row>
    <row r="33" spans="1:26">
      <c r="A33" s="18" t="s">
        <v>131</v>
      </c>
      <c r="B33" s="19">
        <v>41061</v>
      </c>
      <c r="C33" s="18" t="s">
        <v>12</v>
      </c>
      <c r="D33" s="17">
        <v>2012</v>
      </c>
      <c r="E33" s="17">
        <v>1</v>
      </c>
      <c r="F33" s="17">
        <v>357</v>
      </c>
      <c r="G33" s="17">
        <v>8</v>
      </c>
      <c r="H33" s="17">
        <v>2900</v>
      </c>
      <c r="I33" s="17">
        <v>32</v>
      </c>
      <c r="J33" s="17">
        <v>20</v>
      </c>
      <c r="K33" s="17">
        <v>1</v>
      </c>
      <c r="L33" s="17">
        <f t="shared" si="6"/>
        <v>665.29641325109492</v>
      </c>
      <c r="M33" s="17"/>
      <c r="N33" s="17"/>
      <c r="O33" s="17">
        <v>2362</v>
      </c>
      <c r="P33" s="17">
        <v>135</v>
      </c>
      <c r="Q33" s="1">
        <f t="shared" si="0"/>
        <v>2012</v>
      </c>
      <c r="R33" s="1">
        <f t="shared" si="1"/>
        <v>109.96634929770164</v>
      </c>
      <c r="S33" s="1">
        <f t="shared" si="2"/>
        <v>8</v>
      </c>
      <c r="T33" s="1">
        <f t="shared" si="3"/>
        <v>80</v>
      </c>
      <c r="U33" s="1">
        <f t="shared" si="4"/>
        <v>32</v>
      </c>
      <c r="V33" s="1">
        <f t="shared" si="5"/>
        <v>8</v>
      </c>
      <c r="W33" s="28" t="s">
        <v>190</v>
      </c>
      <c r="X33" s="1">
        <v>8192</v>
      </c>
      <c r="Y33" s="1">
        <v>12800</v>
      </c>
      <c r="Z33" s="1">
        <f>64*1024</f>
        <v>65536</v>
      </c>
    </row>
    <row r="34" spans="1:26">
      <c r="A34" s="18" t="s">
        <v>133</v>
      </c>
      <c r="B34" s="19">
        <v>40969</v>
      </c>
      <c r="C34" s="18" t="s">
        <v>132</v>
      </c>
      <c r="D34" s="17">
        <v>2012</v>
      </c>
      <c r="E34" s="17">
        <v>1</v>
      </c>
      <c r="F34" s="17">
        <v>340</v>
      </c>
      <c r="G34" s="17">
        <v>8</v>
      </c>
      <c r="H34" s="17">
        <v>2700</v>
      </c>
      <c r="I34" s="17">
        <v>32</v>
      </c>
      <c r="J34" s="17">
        <v>20</v>
      </c>
      <c r="K34" s="17">
        <v>1</v>
      </c>
      <c r="L34" s="17">
        <f t="shared" si="6"/>
        <v>633.61563166770941</v>
      </c>
      <c r="M34" s="17"/>
      <c r="N34" s="17"/>
      <c r="O34" s="17">
        <v>2362</v>
      </c>
      <c r="P34" s="17">
        <v>130</v>
      </c>
      <c r="Q34" s="1">
        <f t="shared" si="0"/>
        <v>2012</v>
      </c>
      <c r="R34" s="1">
        <f t="shared" si="1"/>
        <v>104.72985647400156</v>
      </c>
      <c r="S34" s="1">
        <f t="shared" si="2"/>
        <v>8</v>
      </c>
      <c r="T34" s="1">
        <f t="shared" si="3"/>
        <v>80</v>
      </c>
      <c r="U34" s="1">
        <f t="shared" si="4"/>
        <v>32</v>
      </c>
      <c r="V34" s="1">
        <f t="shared" si="5"/>
        <v>8</v>
      </c>
      <c r="W34" s="28" t="s">
        <v>190</v>
      </c>
      <c r="X34" s="1">
        <v>8192</v>
      </c>
      <c r="Y34" s="1">
        <v>12800</v>
      </c>
      <c r="Z34" s="1">
        <f>64*1024</f>
        <v>65536</v>
      </c>
    </row>
    <row r="35" spans="1:26">
      <c r="A35" s="18" t="s">
        <v>134</v>
      </c>
      <c r="B35" s="19">
        <v>41609</v>
      </c>
      <c r="C35" s="18" t="s">
        <v>135</v>
      </c>
      <c r="D35" s="17">
        <v>2013</v>
      </c>
      <c r="E35" s="17">
        <v>3</v>
      </c>
      <c r="F35" s="17">
        <v>465</v>
      </c>
      <c r="G35" s="17">
        <v>12</v>
      </c>
      <c r="H35" s="17">
        <v>2400</v>
      </c>
      <c r="I35" s="17">
        <v>22</v>
      </c>
      <c r="J35" s="17">
        <v>30</v>
      </c>
      <c r="K35" s="17">
        <v>1</v>
      </c>
      <c r="L35" s="17">
        <f t="shared" si="6"/>
        <v>866.56255507495564</v>
      </c>
      <c r="M35" s="17"/>
      <c r="N35" s="17"/>
      <c r="O35" s="17">
        <v>2677</v>
      </c>
      <c r="P35" s="17">
        <v>115</v>
      </c>
      <c r="Q35" s="1">
        <f t="shared" si="0"/>
        <v>2013.5</v>
      </c>
      <c r="R35" s="1">
        <f t="shared" si="1"/>
        <v>143.23348017767862</v>
      </c>
      <c r="S35" s="1">
        <f t="shared" si="2"/>
        <v>12</v>
      </c>
      <c r="T35" s="1">
        <f t="shared" si="3"/>
        <v>120</v>
      </c>
      <c r="U35" s="1">
        <f t="shared" si="4"/>
        <v>64</v>
      </c>
      <c r="V35" s="1">
        <f t="shared" si="5"/>
        <v>9.3331250000000008</v>
      </c>
      <c r="W35" s="28" t="s">
        <v>189</v>
      </c>
      <c r="X35" s="1">
        <f t="shared" ref="X35:X42" si="7">16*1024</f>
        <v>16384</v>
      </c>
      <c r="Y35" s="1">
        <v>14933</v>
      </c>
      <c r="Z35" s="1">
        <f>64*1024</f>
        <v>65536</v>
      </c>
    </row>
    <row r="36" spans="1:26">
      <c r="A36" s="18" t="s">
        <v>134</v>
      </c>
      <c r="B36" s="19">
        <v>41579</v>
      </c>
      <c r="C36" s="18" t="s">
        <v>136</v>
      </c>
      <c r="D36" s="17">
        <v>2013</v>
      </c>
      <c r="E36" s="17">
        <v>3</v>
      </c>
      <c r="F36" s="17">
        <v>488</v>
      </c>
      <c r="G36" s="17">
        <v>12</v>
      </c>
      <c r="H36" s="17">
        <v>2700</v>
      </c>
      <c r="I36" s="17">
        <v>22</v>
      </c>
      <c r="J36" s="17">
        <v>30</v>
      </c>
      <c r="K36" s="17">
        <v>1</v>
      </c>
      <c r="L36" s="17">
        <f t="shared" si="6"/>
        <v>909.42478898188892</v>
      </c>
      <c r="M36" s="17"/>
      <c r="N36" s="17"/>
      <c r="O36" s="17">
        <v>2677</v>
      </c>
      <c r="P36" s="17">
        <v>130</v>
      </c>
      <c r="Q36" s="1">
        <f t="shared" si="0"/>
        <v>2013.5</v>
      </c>
      <c r="R36" s="1">
        <f t="shared" si="1"/>
        <v>150.31814693915518</v>
      </c>
      <c r="S36" s="1">
        <f t="shared" si="2"/>
        <v>12</v>
      </c>
      <c r="T36" s="1">
        <f t="shared" si="3"/>
        <v>120</v>
      </c>
      <c r="U36" s="1">
        <f t="shared" si="4"/>
        <v>64</v>
      </c>
      <c r="V36" s="1">
        <f t="shared" si="5"/>
        <v>9.3331250000000008</v>
      </c>
      <c r="W36" s="28" t="s">
        <v>189</v>
      </c>
      <c r="X36" s="1">
        <f t="shared" si="7"/>
        <v>16384</v>
      </c>
      <c r="Y36" s="1">
        <v>14933</v>
      </c>
      <c r="Z36" s="1">
        <f>64*1024</f>
        <v>65536</v>
      </c>
    </row>
    <row r="37" spans="1:26" ht="17">
      <c r="A37" s="18" t="s">
        <v>138</v>
      </c>
      <c r="B37" s="19">
        <v>41974</v>
      </c>
      <c r="C37" s="18" t="s">
        <v>137</v>
      </c>
      <c r="D37" s="17">
        <v>2014</v>
      </c>
      <c r="E37" s="17">
        <v>3</v>
      </c>
      <c r="F37" s="17">
        <v>470</v>
      </c>
      <c r="G37" s="17">
        <v>10</v>
      </c>
      <c r="H37" s="17">
        <v>2600</v>
      </c>
      <c r="I37" s="17">
        <v>22</v>
      </c>
      <c r="J37" s="17">
        <v>25</v>
      </c>
      <c r="K37" s="17">
        <v>1</v>
      </c>
      <c r="L37" s="17">
        <f t="shared" si="6"/>
        <v>875.88043201124549</v>
      </c>
      <c r="M37" s="17"/>
      <c r="N37" s="17"/>
      <c r="O37" s="17">
        <v>2362</v>
      </c>
      <c r="P37" s="17">
        <v>105</v>
      </c>
      <c r="Q37" s="1">
        <f t="shared" si="0"/>
        <v>2014.5</v>
      </c>
      <c r="R37" s="1">
        <f t="shared" si="1"/>
        <v>144.7736251258257</v>
      </c>
      <c r="S37" s="1">
        <f t="shared" si="2"/>
        <v>10</v>
      </c>
      <c r="T37" s="1">
        <f t="shared" si="3"/>
        <v>100</v>
      </c>
      <c r="U37" s="1">
        <f t="shared" si="4"/>
        <v>64</v>
      </c>
      <c r="V37" s="1">
        <f t="shared" si="5"/>
        <v>10.666668749999999</v>
      </c>
      <c r="W37" s="28" t="s">
        <v>188</v>
      </c>
      <c r="X37" s="1">
        <f t="shared" si="7"/>
        <v>16384</v>
      </c>
      <c r="Y37" s="14">
        <v>17066.669999999998</v>
      </c>
      <c r="Z37" s="1">
        <f t="shared" ref="Z37:Z42" si="8">8*16*1024</f>
        <v>131072</v>
      </c>
    </row>
    <row r="38" spans="1:26" ht="17">
      <c r="A38" s="18" t="s">
        <v>138</v>
      </c>
      <c r="B38" s="19">
        <v>41974</v>
      </c>
      <c r="C38" s="18" t="s">
        <v>139</v>
      </c>
      <c r="D38" s="17">
        <v>2014</v>
      </c>
      <c r="E38" s="17">
        <v>3</v>
      </c>
      <c r="F38" s="17">
        <v>569</v>
      </c>
      <c r="G38" s="17">
        <v>12</v>
      </c>
      <c r="H38" s="17">
        <v>2600</v>
      </c>
      <c r="I38" s="17">
        <v>22</v>
      </c>
      <c r="J38" s="17">
        <v>30</v>
      </c>
      <c r="K38" s="17">
        <v>1</v>
      </c>
      <c r="L38" s="17">
        <f t="shared" si="6"/>
        <v>1060.3743953497844</v>
      </c>
      <c r="M38" s="17"/>
      <c r="N38" s="17"/>
      <c r="O38" s="17">
        <v>2362</v>
      </c>
      <c r="P38" s="17">
        <v>135</v>
      </c>
      <c r="Q38" s="1">
        <f t="shared" si="0"/>
        <v>2014.5</v>
      </c>
      <c r="R38" s="1">
        <f t="shared" si="1"/>
        <v>175.26849509913794</v>
      </c>
      <c r="S38" s="1">
        <f t="shared" si="2"/>
        <v>12</v>
      </c>
      <c r="T38" s="1">
        <f t="shared" si="3"/>
        <v>120</v>
      </c>
      <c r="U38" s="1">
        <f t="shared" si="4"/>
        <v>64</v>
      </c>
      <c r="V38" s="1">
        <f t="shared" si="5"/>
        <v>10.666668749999999</v>
      </c>
      <c r="W38" s="28" t="s">
        <v>188</v>
      </c>
      <c r="X38" s="1">
        <f t="shared" si="7"/>
        <v>16384</v>
      </c>
      <c r="Y38" s="14">
        <v>17066.669999999998</v>
      </c>
      <c r="Z38" s="1">
        <f t="shared" si="8"/>
        <v>131072</v>
      </c>
    </row>
    <row r="39" spans="1:26" ht="17">
      <c r="A39" s="18" t="s">
        <v>138</v>
      </c>
      <c r="B39" s="19">
        <v>41974</v>
      </c>
      <c r="C39" s="18" t="s">
        <v>140</v>
      </c>
      <c r="D39" s="17">
        <v>2014</v>
      </c>
      <c r="E39" s="17">
        <v>3</v>
      </c>
      <c r="F39" s="17">
        <v>707</v>
      </c>
      <c r="G39" s="17">
        <v>18</v>
      </c>
      <c r="H39" s="17">
        <v>2300</v>
      </c>
      <c r="I39" s="17">
        <v>22</v>
      </c>
      <c r="J39" s="17">
        <v>45</v>
      </c>
      <c r="K39" s="17">
        <v>1</v>
      </c>
      <c r="L39" s="17">
        <f t="shared" si="6"/>
        <v>1317.5477987913841</v>
      </c>
      <c r="M39" s="17"/>
      <c r="N39" s="17"/>
      <c r="O39" s="17">
        <v>2677</v>
      </c>
      <c r="P39" s="17">
        <v>145</v>
      </c>
      <c r="Q39" s="1">
        <f t="shared" si="0"/>
        <v>2014.5</v>
      </c>
      <c r="R39" s="1">
        <f t="shared" si="1"/>
        <v>217.77649566799738</v>
      </c>
      <c r="S39" s="1">
        <f t="shared" si="2"/>
        <v>18</v>
      </c>
      <c r="T39" s="1">
        <f t="shared" si="3"/>
        <v>180</v>
      </c>
      <c r="U39" s="1">
        <f t="shared" si="4"/>
        <v>64</v>
      </c>
      <c r="V39" s="1">
        <f t="shared" si="5"/>
        <v>10.666668749999999</v>
      </c>
      <c r="W39" s="28" t="s">
        <v>188</v>
      </c>
      <c r="X39" s="1">
        <f t="shared" si="7"/>
        <v>16384</v>
      </c>
      <c r="Y39" s="14">
        <v>17066.669999999998</v>
      </c>
      <c r="Z39" s="1">
        <f t="shared" si="8"/>
        <v>131072</v>
      </c>
    </row>
    <row r="40" spans="1:26" ht="17">
      <c r="A40" s="18" t="s">
        <v>138</v>
      </c>
      <c r="B40" s="19">
        <v>41974</v>
      </c>
      <c r="C40" s="18" t="s">
        <v>141</v>
      </c>
      <c r="D40" s="17">
        <v>2014</v>
      </c>
      <c r="E40" s="17">
        <v>3</v>
      </c>
      <c r="F40" s="17">
        <v>630</v>
      </c>
      <c r="G40" s="17">
        <v>14</v>
      </c>
      <c r="H40" s="17">
        <v>2600</v>
      </c>
      <c r="I40" s="17">
        <v>22</v>
      </c>
      <c r="J40" s="17">
        <v>35</v>
      </c>
      <c r="K40" s="17">
        <v>1</v>
      </c>
      <c r="L40" s="17">
        <f t="shared" si="6"/>
        <v>1174.0524939725206</v>
      </c>
      <c r="M40" s="17"/>
      <c r="N40" s="17"/>
      <c r="O40" s="17">
        <v>2677</v>
      </c>
      <c r="P40" s="17">
        <v>145</v>
      </c>
      <c r="Q40" s="1">
        <f t="shared" si="0"/>
        <v>2014.5</v>
      </c>
      <c r="R40" s="1">
        <f t="shared" si="1"/>
        <v>194.05826346653234</v>
      </c>
      <c r="S40" s="1">
        <f t="shared" si="2"/>
        <v>14</v>
      </c>
      <c r="T40" s="1">
        <f t="shared" si="3"/>
        <v>140</v>
      </c>
      <c r="U40" s="1">
        <f t="shared" si="4"/>
        <v>64</v>
      </c>
      <c r="V40" s="1">
        <f t="shared" si="5"/>
        <v>10.666668749999999</v>
      </c>
      <c r="W40" s="28" t="s">
        <v>188</v>
      </c>
      <c r="X40" s="1">
        <f t="shared" si="7"/>
        <v>16384</v>
      </c>
      <c r="Y40" s="14">
        <v>17066.669999999998</v>
      </c>
      <c r="Z40" s="1">
        <f t="shared" si="8"/>
        <v>131072</v>
      </c>
    </row>
    <row r="41" spans="1:26" ht="17">
      <c r="A41" s="18" t="s">
        <v>138</v>
      </c>
      <c r="B41" s="19">
        <v>42064</v>
      </c>
      <c r="C41" s="18" t="s">
        <v>142</v>
      </c>
      <c r="D41" s="17">
        <v>2014</v>
      </c>
      <c r="E41" s="17">
        <v>3</v>
      </c>
      <c r="F41" s="17">
        <v>638</v>
      </c>
      <c r="G41" s="17">
        <v>16</v>
      </c>
      <c r="H41" s="17">
        <v>2300</v>
      </c>
      <c r="I41" s="17">
        <v>22</v>
      </c>
      <c r="J41" s="17">
        <v>40</v>
      </c>
      <c r="K41" s="17">
        <v>1</v>
      </c>
      <c r="L41" s="17">
        <f t="shared" si="6"/>
        <v>1188.9610970705842</v>
      </c>
      <c r="M41" s="17"/>
      <c r="N41" s="17"/>
      <c r="O41" s="17">
        <v>2677</v>
      </c>
      <c r="P41" s="17">
        <v>135</v>
      </c>
      <c r="Q41" s="1">
        <f t="shared" si="0"/>
        <v>2014.5</v>
      </c>
      <c r="R41" s="1">
        <f t="shared" si="1"/>
        <v>196.52249538356764</v>
      </c>
      <c r="S41" s="1">
        <f t="shared" si="2"/>
        <v>16</v>
      </c>
      <c r="T41" s="1">
        <f t="shared" si="3"/>
        <v>160</v>
      </c>
      <c r="U41" s="1">
        <f t="shared" si="4"/>
        <v>64</v>
      </c>
      <c r="V41" s="1">
        <f t="shared" si="5"/>
        <v>10.666668749999999</v>
      </c>
      <c r="W41" s="28" t="s">
        <v>188</v>
      </c>
      <c r="X41" s="1">
        <f t="shared" si="7"/>
        <v>16384</v>
      </c>
      <c r="Y41" s="14">
        <v>17066.669999999998</v>
      </c>
      <c r="Z41" s="1">
        <f t="shared" si="8"/>
        <v>131072</v>
      </c>
    </row>
    <row r="42" spans="1:26" ht="17">
      <c r="A42" s="18" t="s">
        <v>158</v>
      </c>
      <c r="B42" s="19">
        <v>42156</v>
      </c>
      <c r="C42" s="18" t="s">
        <v>143</v>
      </c>
      <c r="D42" s="17">
        <v>2015</v>
      </c>
      <c r="E42" s="17">
        <v>2</v>
      </c>
      <c r="F42" s="18">
        <v>720</v>
      </c>
      <c r="G42" s="17">
        <v>18</v>
      </c>
      <c r="H42" s="17">
        <v>2500</v>
      </c>
      <c r="I42" s="17">
        <v>22</v>
      </c>
      <c r="J42" s="17">
        <v>45</v>
      </c>
      <c r="K42" s="17">
        <v>1</v>
      </c>
      <c r="L42" s="17">
        <f t="shared" si="6"/>
        <v>1341.7742788257376</v>
      </c>
      <c r="M42" s="17"/>
      <c r="N42" s="17"/>
      <c r="O42" s="17">
        <v>2340</v>
      </c>
      <c r="P42" s="17">
        <v>165</v>
      </c>
      <c r="Q42" s="1">
        <f t="shared" si="0"/>
        <v>2015.25</v>
      </c>
      <c r="R42" s="1">
        <f t="shared" si="1"/>
        <v>221.78087253317977</v>
      </c>
      <c r="S42" s="1">
        <f t="shared" si="2"/>
        <v>18</v>
      </c>
      <c r="T42" s="1">
        <f t="shared" si="3"/>
        <v>180</v>
      </c>
      <c r="U42" s="1">
        <f t="shared" si="4"/>
        <v>64</v>
      </c>
      <c r="V42" s="1">
        <f t="shared" si="5"/>
        <v>10.666668749999999</v>
      </c>
      <c r="W42" s="28" t="s">
        <v>184</v>
      </c>
      <c r="X42" s="1">
        <f t="shared" si="7"/>
        <v>16384</v>
      </c>
      <c r="Y42" s="14">
        <v>17066.669999999998</v>
      </c>
      <c r="Z42" s="1">
        <f t="shared" si="8"/>
        <v>131072</v>
      </c>
    </row>
    <row r="43" spans="1:26">
      <c r="W43" s="28"/>
    </row>
    <row r="49" spans="18:20">
      <c r="R49">
        <v>1</v>
      </c>
      <c r="S49" s="1">
        <v>1</v>
      </c>
      <c r="T49" s="1">
        <v>1</v>
      </c>
    </row>
    <row r="50" spans="18:20">
      <c r="R50">
        <v>1.6479338842975209</v>
      </c>
      <c r="S50" s="1">
        <v>1</v>
      </c>
      <c r="T50" s="1">
        <v>1</v>
      </c>
    </row>
    <row r="51" spans="18:20">
      <c r="R51">
        <v>2.1818181818181817</v>
      </c>
      <c r="S51" s="1">
        <v>2</v>
      </c>
      <c r="T51" s="1">
        <v>1.3125</v>
      </c>
    </row>
    <row r="52" spans="18:20">
      <c r="R52">
        <v>2.9752066115702482</v>
      </c>
      <c r="S52" s="1">
        <v>2</v>
      </c>
      <c r="T52" s="1">
        <v>2</v>
      </c>
    </row>
    <row r="53" spans="18:20">
      <c r="R53">
        <v>5.3884297520661164</v>
      </c>
      <c r="S53" s="1">
        <v>4</v>
      </c>
      <c r="T53" s="1">
        <v>2</v>
      </c>
    </row>
    <row r="54" spans="18:20">
      <c r="R54">
        <v>10.24793388429752</v>
      </c>
      <c r="S54" s="1">
        <v>8</v>
      </c>
      <c r="T54" s="1">
        <v>3.3125</v>
      </c>
    </row>
    <row r="55" spans="18:20">
      <c r="R55">
        <v>19.097797357023815</v>
      </c>
      <c r="S55" s="1">
        <v>8</v>
      </c>
      <c r="T55" s="1">
        <v>3.3125</v>
      </c>
    </row>
    <row r="56" spans="18:20">
      <c r="R56">
        <v>38.503623703677043</v>
      </c>
      <c r="S56" s="1">
        <v>8</v>
      </c>
      <c r="T56" s="1">
        <v>6.625</v>
      </c>
    </row>
    <row r="57" spans="18:20">
      <c r="R57">
        <v>43.124058548118292</v>
      </c>
      <c r="S57" s="1">
        <v>16</v>
      </c>
      <c r="T57" s="1">
        <v>6.625</v>
      </c>
    </row>
    <row r="58" spans="18:20">
      <c r="R58">
        <v>60.373681967365613</v>
      </c>
      <c r="S58" s="1">
        <v>16</v>
      </c>
      <c r="T58" s="1">
        <v>6.625</v>
      </c>
    </row>
    <row r="59" spans="18:20">
      <c r="R59">
        <v>82.243740231054176</v>
      </c>
      <c r="S59" s="1">
        <v>16</v>
      </c>
      <c r="T59" s="1">
        <v>8</v>
      </c>
    </row>
    <row r="60" spans="18:20">
      <c r="R60">
        <v>109.96634929770164</v>
      </c>
      <c r="S60" s="1">
        <v>32</v>
      </c>
      <c r="T60" s="1">
        <v>8</v>
      </c>
    </row>
    <row r="61" spans="18:20">
      <c r="R61">
        <v>150.31814693915518</v>
      </c>
      <c r="S61" s="1">
        <v>32</v>
      </c>
      <c r="T61" s="1">
        <v>9.33</v>
      </c>
    </row>
    <row r="62" spans="18:20">
      <c r="R62">
        <v>194.05826346653234</v>
      </c>
      <c r="S62" s="1">
        <v>64</v>
      </c>
      <c r="T62" s="1">
        <v>10.66</v>
      </c>
    </row>
    <row r="63" spans="18:20">
      <c r="R63">
        <v>221.78087253317977</v>
      </c>
      <c r="S63" s="1">
        <v>64</v>
      </c>
      <c r="T63" s="1">
        <v>10.66</v>
      </c>
    </row>
  </sheetData>
  <sortState ref="A11:P42">
    <sortCondition ref="D11:D42"/>
    <sortCondition ref="E11:E4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A15" workbookViewId="0">
      <selection activeCell="D52" sqref="D52"/>
    </sheetView>
  </sheetViews>
  <sheetFormatPr baseColWidth="10" defaultRowHeight="15" x14ac:dyDescent="0"/>
  <sheetData>
    <row r="1" spans="1:15"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211</v>
      </c>
      <c r="J1" t="s">
        <v>213</v>
      </c>
      <c r="K1" t="s">
        <v>213</v>
      </c>
      <c r="L1" t="s">
        <v>210</v>
      </c>
      <c r="M1" t="s">
        <v>211</v>
      </c>
      <c r="N1" t="s">
        <v>210</v>
      </c>
      <c r="O1" t="s">
        <v>211</v>
      </c>
    </row>
    <row r="2" spans="1:15">
      <c r="A2" t="s">
        <v>215</v>
      </c>
      <c r="B2" t="s">
        <v>216</v>
      </c>
      <c r="C2" t="s">
        <v>208</v>
      </c>
      <c r="D2" t="s">
        <v>217</v>
      </c>
      <c r="E2" t="s">
        <v>218</v>
      </c>
      <c r="F2" t="s">
        <v>216</v>
      </c>
      <c r="G2" t="s">
        <v>212</v>
      </c>
      <c r="H2" t="s">
        <v>217</v>
      </c>
      <c r="I2" t="s">
        <v>218</v>
      </c>
      <c r="J2" t="s">
        <v>208</v>
      </c>
      <c r="K2" t="s">
        <v>219</v>
      </c>
      <c r="L2" t="s">
        <v>208</v>
      </c>
      <c r="M2" t="s">
        <v>208</v>
      </c>
      <c r="N2" t="s">
        <v>219</v>
      </c>
      <c r="O2" t="s">
        <v>219</v>
      </c>
    </row>
    <row r="3" spans="1:15">
      <c r="A3">
        <v>1995</v>
      </c>
      <c r="B3" t="s">
        <v>220</v>
      </c>
      <c r="C3">
        <v>40</v>
      </c>
      <c r="D3">
        <v>0.32</v>
      </c>
      <c r="E3">
        <v>2</v>
      </c>
      <c r="F3" t="s">
        <v>221</v>
      </c>
      <c r="G3">
        <v>12</v>
      </c>
      <c r="H3">
        <v>0.6</v>
      </c>
      <c r="I3">
        <v>4</v>
      </c>
      <c r="J3">
        <f>C3/C$3</f>
        <v>1</v>
      </c>
      <c r="K3">
        <f>G3/G$3</f>
        <v>1</v>
      </c>
      <c r="L3">
        <f>D3/D$3</f>
        <v>1</v>
      </c>
      <c r="M3">
        <f>E3/E$3</f>
        <v>1</v>
      </c>
      <c r="N3">
        <f>H3/H$3</f>
        <v>1</v>
      </c>
      <c r="O3">
        <f>I3/I$3</f>
        <v>1</v>
      </c>
    </row>
    <row r="4" spans="1:15">
      <c r="A4">
        <v>1996</v>
      </c>
      <c r="B4" t="s">
        <v>222</v>
      </c>
      <c r="C4">
        <v>60</v>
      </c>
      <c r="D4">
        <v>0.66400000000000003</v>
      </c>
      <c r="E4">
        <v>8</v>
      </c>
      <c r="F4" t="s">
        <v>221</v>
      </c>
      <c r="G4">
        <v>12</v>
      </c>
      <c r="H4">
        <v>0.6</v>
      </c>
      <c r="I4">
        <v>4</v>
      </c>
      <c r="J4">
        <f t="shared" ref="J4:J8" si="0">C4/C$3</f>
        <v>1.5</v>
      </c>
      <c r="K4">
        <f t="shared" ref="K4:K8" si="1">G4/G$3</f>
        <v>1</v>
      </c>
      <c r="L4">
        <f t="shared" ref="L4:M8" si="2">D4/D$3</f>
        <v>2.0750000000000002</v>
      </c>
      <c r="M4">
        <f t="shared" si="2"/>
        <v>4</v>
      </c>
      <c r="N4">
        <f t="shared" ref="N4:O8" si="3">H4/H$3</f>
        <v>1</v>
      </c>
      <c r="O4">
        <f t="shared" si="3"/>
        <v>1</v>
      </c>
    </row>
    <row r="5" spans="1:15">
      <c r="A5">
        <v>1997</v>
      </c>
      <c r="B5" t="s">
        <v>223</v>
      </c>
      <c r="C5">
        <v>75</v>
      </c>
      <c r="D5">
        <v>0.6</v>
      </c>
      <c r="E5">
        <v>16</v>
      </c>
      <c r="F5" t="s">
        <v>224</v>
      </c>
      <c r="G5">
        <v>100</v>
      </c>
      <c r="H5">
        <v>1.6</v>
      </c>
      <c r="I5">
        <v>4</v>
      </c>
      <c r="J5">
        <f t="shared" si="0"/>
        <v>1.875</v>
      </c>
      <c r="K5">
        <f t="shared" si="1"/>
        <v>8.3333333333333339</v>
      </c>
      <c r="L5">
        <f t="shared" si="2"/>
        <v>1.875</v>
      </c>
      <c r="M5">
        <f t="shared" si="2"/>
        <v>8</v>
      </c>
      <c r="N5">
        <f t="shared" si="3"/>
        <v>2.666666666666667</v>
      </c>
      <c r="O5">
        <f t="shared" si="3"/>
        <v>1</v>
      </c>
    </row>
    <row r="6" spans="1:15">
      <c r="A6">
        <v>1998</v>
      </c>
      <c r="B6" t="s">
        <v>225</v>
      </c>
      <c r="C6">
        <v>206</v>
      </c>
      <c r="D6">
        <v>1.6479999999999999</v>
      </c>
      <c r="E6">
        <v>32</v>
      </c>
      <c r="F6" t="s">
        <v>226</v>
      </c>
      <c r="G6">
        <v>180</v>
      </c>
      <c r="H6">
        <v>1.76</v>
      </c>
      <c r="I6">
        <v>16</v>
      </c>
      <c r="J6">
        <f t="shared" si="0"/>
        <v>5.15</v>
      </c>
      <c r="K6">
        <f t="shared" si="1"/>
        <v>15</v>
      </c>
      <c r="L6">
        <f t="shared" si="2"/>
        <v>5.1499999999999995</v>
      </c>
      <c r="M6">
        <f t="shared" si="2"/>
        <v>16</v>
      </c>
      <c r="N6">
        <f t="shared" si="3"/>
        <v>2.9333333333333336</v>
      </c>
      <c r="O6">
        <f t="shared" si="3"/>
        <v>4</v>
      </c>
    </row>
    <row r="7" spans="1:15">
      <c r="A7">
        <v>1999</v>
      </c>
      <c r="B7" t="s">
        <v>227</v>
      </c>
      <c r="C7">
        <v>500</v>
      </c>
      <c r="D7">
        <v>4.5759999999999996</v>
      </c>
      <c r="E7">
        <v>32</v>
      </c>
      <c r="F7" t="s">
        <v>228</v>
      </c>
      <c r="G7">
        <v>480</v>
      </c>
      <c r="H7">
        <v>2.6560000000000001</v>
      </c>
      <c r="I7">
        <v>64</v>
      </c>
      <c r="J7">
        <f t="shared" si="0"/>
        <v>12.5</v>
      </c>
      <c r="K7">
        <f t="shared" si="1"/>
        <v>40</v>
      </c>
      <c r="L7">
        <f t="shared" si="2"/>
        <v>14.299999999999999</v>
      </c>
      <c r="M7">
        <f t="shared" si="2"/>
        <v>16</v>
      </c>
      <c r="N7">
        <f t="shared" si="3"/>
        <v>4.4266666666666667</v>
      </c>
      <c r="O7">
        <f t="shared" si="3"/>
        <v>16</v>
      </c>
    </row>
    <row r="8" spans="1:15">
      <c r="A8">
        <v>2000</v>
      </c>
      <c r="B8" t="s">
        <v>229</v>
      </c>
      <c r="C8">
        <v>366</v>
      </c>
      <c r="D8">
        <v>5.3120000000000003</v>
      </c>
      <c r="E8">
        <v>64</v>
      </c>
      <c r="F8" t="s">
        <v>230</v>
      </c>
      <c r="G8">
        <v>1000</v>
      </c>
      <c r="H8">
        <v>7.36</v>
      </c>
      <c r="I8">
        <v>64</v>
      </c>
      <c r="J8">
        <f t="shared" si="0"/>
        <v>9.15</v>
      </c>
      <c r="K8">
        <f t="shared" si="1"/>
        <v>83.333333333333329</v>
      </c>
      <c r="L8">
        <f t="shared" si="2"/>
        <v>16.600000000000001</v>
      </c>
      <c r="M8">
        <f t="shared" si="2"/>
        <v>32</v>
      </c>
      <c r="N8">
        <f t="shared" si="3"/>
        <v>12.266666666666667</v>
      </c>
      <c r="O8">
        <f t="shared" si="3"/>
        <v>16</v>
      </c>
    </row>
    <row r="9" spans="1:15">
      <c r="A9">
        <v>2001</v>
      </c>
      <c r="B9" t="s">
        <v>231</v>
      </c>
      <c r="C9">
        <v>1100</v>
      </c>
      <c r="D9">
        <v>8.8000000000000007</v>
      </c>
      <c r="E9">
        <v>128</v>
      </c>
      <c r="F9" t="s">
        <v>232</v>
      </c>
      <c r="G9">
        <v>1000</v>
      </c>
      <c r="H9">
        <v>6.4</v>
      </c>
      <c r="I9">
        <v>64</v>
      </c>
      <c r="J9">
        <f>C9/C$9</f>
        <v>1</v>
      </c>
      <c r="K9">
        <f>G9/G$9</f>
        <v>1</v>
      </c>
      <c r="L9">
        <f>D9/D$9</f>
        <v>1</v>
      </c>
      <c r="M9">
        <f>E9/E$9</f>
        <v>1</v>
      </c>
      <c r="N9">
        <f>H9/H$9</f>
        <v>1</v>
      </c>
      <c r="O9">
        <f>I9/I$9</f>
        <v>1</v>
      </c>
    </row>
    <row r="10" spans="1:15">
      <c r="A10">
        <v>2002</v>
      </c>
      <c r="B10" t="s">
        <v>233</v>
      </c>
      <c r="C10">
        <v>2600</v>
      </c>
      <c r="D10">
        <v>19.84</v>
      </c>
      <c r="E10">
        <v>128</v>
      </c>
      <c r="F10" t="s">
        <v>234</v>
      </c>
      <c r="G10">
        <v>1200</v>
      </c>
      <c r="H10">
        <v>10.4</v>
      </c>
      <c r="I10">
        <v>128</v>
      </c>
      <c r="J10">
        <f t="shared" ref="J10:J23" si="4">C10/C$9</f>
        <v>2.3636363636363638</v>
      </c>
      <c r="K10">
        <f t="shared" ref="K10:K23" si="5">G10/G$9</f>
        <v>1.2</v>
      </c>
      <c r="L10">
        <f t="shared" ref="L10:L23" si="6">D10/D$9</f>
        <v>2.2545454545454544</v>
      </c>
      <c r="M10">
        <f t="shared" ref="M10:M23" si="7">E10/E$9</f>
        <v>1</v>
      </c>
      <c r="N10">
        <f t="shared" ref="N10:N23" si="8">H10/H$9</f>
        <v>1.625</v>
      </c>
      <c r="O10">
        <f t="shared" ref="O10:O23" si="9">I10/I$9</f>
        <v>2</v>
      </c>
    </row>
    <row r="11" spans="1:15">
      <c r="A11">
        <v>2003</v>
      </c>
      <c r="B11" t="s">
        <v>235</v>
      </c>
      <c r="C11">
        <v>3296</v>
      </c>
      <c r="D11">
        <v>23.36</v>
      </c>
      <c r="E11">
        <v>256</v>
      </c>
      <c r="F11" t="s">
        <v>236</v>
      </c>
      <c r="G11">
        <v>1900</v>
      </c>
      <c r="H11">
        <v>30.4</v>
      </c>
      <c r="I11">
        <v>256</v>
      </c>
      <c r="J11">
        <f t="shared" si="4"/>
        <v>2.9963636363636366</v>
      </c>
      <c r="K11">
        <f t="shared" si="5"/>
        <v>1.9</v>
      </c>
      <c r="L11">
        <f t="shared" si="6"/>
        <v>2.6545454545454543</v>
      </c>
      <c r="M11">
        <f t="shared" si="7"/>
        <v>2</v>
      </c>
      <c r="N11">
        <f t="shared" si="8"/>
        <v>4.7499999999999991</v>
      </c>
      <c r="O11">
        <f t="shared" si="9"/>
        <v>4</v>
      </c>
    </row>
    <row r="12" spans="1:15">
      <c r="A12">
        <v>2004</v>
      </c>
      <c r="B12" t="s">
        <v>237</v>
      </c>
      <c r="C12">
        <v>8640</v>
      </c>
      <c r="D12">
        <v>37.76</v>
      </c>
      <c r="E12">
        <v>256</v>
      </c>
      <c r="F12" t="s">
        <v>238</v>
      </c>
      <c r="G12">
        <v>7200</v>
      </c>
      <c r="H12">
        <v>35.200000000000003</v>
      </c>
      <c r="I12">
        <v>256</v>
      </c>
      <c r="J12">
        <f t="shared" si="4"/>
        <v>7.8545454545454545</v>
      </c>
      <c r="K12">
        <f t="shared" si="5"/>
        <v>7.2</v>
      </c>
      <c r="L12">
        <f t="shared" si="6"/>
        <v>4.2909090909090901</v>
      </c>
      <c r="M12">
        <f t="shared" si="7"/>
        <v>2</v>
      </c>
      <c r="N12">
        <f t="shared" si="8"/>
        <v>5.5</v>
      </c>
      <c r="O12">
        <f t="shared" si="9"/>
        <v>4</v>
      </c>
    </row>
    <row r="13" spans="1:15">
      <c r="A13">
        <v>2005</v>
      </c>
      <c r="B13" t="s">
        <v>239</v>
      </c>
      <c r="C13">
        <v>10000</v>
      </c>
      <c r="D13">
        <v>48</v>
      </c>
      <c r="E13">
        <v>512</v>
      </c>
      <c r="F13" t="s">
        <v>240</v>
      </c>
      <c r="G13">
        <v>8800</v>
      </c>
      <c r="H13">
        <v>54.4</v>
      </c>
      <c r="I13">
        <v>512</v>
      </c>
      <c r="J13">
        <f t="shared" si="4"/>
        <v>9.0909090909090917</v>
      </c>
      <c r="K13">
        <f t="shared" si="5"/>
        <v>8.8000000000000007</v>
      </c>
      <c r="L13">
        <f t="shared" si="6"/>
        <v>5.4545454545454541</v>
      </c>
      <c r="M13">
        <f t="shared" si="7"/>
        <v>4</v>
      </c>
      <c r="N13">
        <f t="shared" si="8"/>
        <v>8.5</v>
      </c>
      <c r="O13">
        <f t="shared" si="9"/>
        <v>8</v>
      </c>
    </row>
    <row r="14" spans="1:15">
      <c r="A14">
        <v>2006</v>
      </c>
      <c r="B14" t="s">
        <v>241</v>
      </c>
      <c r="C14">
        <v>10400</v>
      </c>
      <c r="D14">
        <v>64</v>
      </c>
      <c r="E14">
        <v>512</v>
      </c>
      <c r="F14" t="s">
        <v>242</v>
      </c>
      <c r="G14">
        <v>13800</v>
      </c>
      <c r="H14">
        <v>86.4</v>
      </c>
      <c r="I14">
        <v>768</v>
      </c>
      <c r="J14">
        <f t="shared" si="4"/>
        <v>9.454545454545455</v>
      </c>
      <c r="K14">
        <f t="shared" si="5"/>
        <v>13.8</v>
      </c>
      <c r="L14">
        <f t="shared" si="6"/>
        <v>7.2727272727272725</v>
      </c>
      <c r="M14">
        <f t="shared" si="7"/>
        <v>4</v>
      </c>
      <c r="N14">
        <f t="shared" si="8"/>
        <v>13.5</v>
      </c>
      <c r="O14">
        <f t="shared" si="9"/>
        <v>12</v>
      </c>
    </row>
    <row r="15" spans="1:15">
      <c r="A15">
        <v>2007</v>
      </c>
      <c r="B15" t="s">
        <v>243</v>
      </c>
      <c r="C15">
        <v>12400</v>
      </c>
      <c r="D15">
        <v>72.099999999999994</v>
      </c>
      <c r="E15">
        <v>1024</v>
      </c>
      <c r="F15" t="s">
        <v>244</v>
      </c>
      <c r="G15">
        <v>14700</v>
      </c>
      <c r="H15">
        <v>103.7</v>
      </c>
      <c r="I15">
        <v>768</v>
      </c>
      <c r="J15">
        <f t="shared" si="4"/>
        <v>11.272727272727273</v>
      </c>
      <c r="K15">
        <f t="shared" si="5"/>
        <v>14.7</v>
      </c>
      <c r="L15">
        <f t="shared" si="6"/>
        <v>8.1931818181818166</v>
      </c>
      <c r="M15">
        <f t="shared" si="7"/>
        <v>8</v>
      </c>
      <c r="N15">
        <f t="shared" si="8"/>
        <v>16.203125</v>
      </c>
      <c r="O15">
        <f t="shared" si="9"/>
        <v>12</v>
      </c>
    </row>
    <row r="16" spans="1:15">
      <c r="A16">
        <v>2008</v>
      </c>
      <c r="B16" t="s">
        <v>245</v>
      </c>
      <c r="C16">
        <v>12000</v>
      </c>
      <c r="D16">
        <v>115.2</v>
      </c>
      <c r="E16">
        <v>2048</v>
      </c>
      <c r="F16" t="s">
        <v>246</v>
      </c>
      <c r="G16">
        <v>19264</v>
      </c>
      <c r="H16">
        <v>159</v>
      </c>
      <c r="I16">
        <v>1024</v>
      </c>
      <c r="J16">
        <f t="shared" si="4"/>
        <v>10.909090909090908</v>
      </c>
      <c r="K16">
        <f t="shared" si="5"/>
        <v>19.263999999999999</v>
      </c>
      <c r="L16">
        <f t="shared" si="6"/>
        <v>13.09090909090909</v>
      </c>
      <c r="M16">
        <f t="shared" si="7"/>
        <v>16</v>
      </c>
      <c r="N16">
        <f t="shared" si="8"/>
        <v>24.84375</v>
      </c>
      <c r="O16">
        <f t="shared" si="9"/>
        <v>16</v>
      </c>
    </row>
    <row r="17" spans="1:15">
      <c r="A17">
        <v>2009</v>
      </c>
      <c r="B17" t="s">
        <v>247</v>
      </c>
      <c r="C17">
        <v>46400</v>
      </c>
      <c r="D17">
        <v>128</v>
      </c>
      <c r="E17">
        <v>2048</v>
      </c>
      <c r="F17" t="s">
        <v>248</v>
      </c>
      <c r="G17">
        <v>20736</v>
      </c>
      <c r="H17">
        <v>159</v>
      </c>
      <c r="I17">
        <v>1024</v>
      </c>
      <c r="J17">
        <f t="shared" si="4"/>
        <v>42.18181818181818</v>
      </c>
      <c r="K17">
        <f t="shared" si="5"/>
        <v>20.736000000000001</v>
      </c>
      <c r="L17">
        <f t="shared" si="6"/>
        <v>14.545454545454545</v>
      </c>
      <c r="M17">
        <f t="shared" si="7"/>
        <v>16</v>
      </c>
      <c r="N17">
        <f t="shared" si="8"/>
        <v>24.84375</v>
      </c>
      <c r="O17">
        <f t="shared" si="9"/>
        <v>16</v>
      </c>
    </row>
    <row r="18" spans="1:15">
      <c r="A18">
        <v>2010</v>
      </c>
      <c r="B18" t="s">
        <v>249</v>
      </c>
      <c r="C18">
        <v>28800</v>
      </c>
      <c r="D18">
        <v>134.4</v>
      </c>
      <c r="E18">
        <v>2048</v>
      </c>
      <c r="F18" t="s">
        <v>250</v>
      </c>
      <c r="G18">
        <v>37050</v>
      </c>
      <c r="H18">
        <v>192.38399999999999</v>
      </c>
      <c r="I18">
        <v>3072</v>
      </c>
      <c r="J18">
        <f t="shared" si="4"/>
        <v>26.181818181818183</v>
      </c>
      <c r="K18">
        <f t="shared" si="5"/>
        <v>37.049999999999997</v>
      </c>
      <c r="L18">
        <f t="shared" si="6"/>
        <v>15.272727272727272</v>
      </c>
      <c r="M18">
        <f t="shared" si="7"/>
        <v>16</v>
      </c>
      <c r="N18">
        <f t="shared" si="8"/>
        <v>30.059999999999995</v>
      </c>
      <c r="O18">
        <f t="shared" si="9"/>
        <v>48</v>
      </c>
    </row>
    <row r="19" spans="1:15">
      <c r="A19">
        <v>2011</v>
      </c>
      <c r="B19" t="s">
        <v>251</v>
      </c>
      <c r="C19">
        <v>26500</v>
      </c>
      <c r="D19">
        <v>160</v>
      </c>
      <c r="E19">
        <v>2048</v>
      </c>
      <c r="F19" t="s">
        <v>252</v>
      </c>
      <c r="G19">
        <v>29140</v>
      </c>
      <c r="H19">
        <v>163.87</v>
      </c>
      <c r="I19">
        <v>1536</v>
      </c>
      <c r="J19">
        <f t="shared" si="4"/>
        <v>24.09090909090909</v>
      </c>
      <c r="K19">
        <f t="shared" si="5"/>
        <v>29.14</v>
      </c>
      <c r="L19">
        <f t="shared" si="6"/>
        <v>18.18181818181818</v>
      </c>
      <c r="M19">
        <f t="shared" si="7"/>
        <v>16</v>
      </c>
      <c r="N19">
        <f t="shared" si="8"/>
        <v>25.604687500000001</v>
      </c>
      <c r="O19">
        <f t="shared" si="9"/>
        <v>24</v>
      </c>
    </row>
    <row r="20" spans="1:15">
      <c r="A20">
        <v>2012</v>
      </c>
      <c r="B20" t="s">
        <v>253</v>
      </c>
      <c r="C20">
        <v>32000</v>
      </c>
      <c r="D20">
        <v>288</v>
      </c>
      <c r="E20">
        <v>6144</v>
      </c>
      <c r="F20" t="s">
        <v>254</v>
      </c>
      <c r="G20">
        <v>32200</v>
      </c>
      <c r="H20">
        <v>192.256</v>
      </c>
      <c r="I20">
        <v>4096</v>
      </c>
      <c r="J20">
        <f t="shared" si="4"/>
        <v>29.09090909090909</v>
      </c>
      <c r="K20">
        <f t="shared" si="5"/>
        <v>32.200000000000003</v>
      </c>
      <c r="L20">
        <f t="shared" si="6"/>
        <v>32.727272727272727</v>
      </c>
      <c r="M20">
        <f t="shared" si="7"/>
        <v>48</v>
      </c>
      <c r="N20">
        <f t="shared" si="8"/>
        <v>30.04</v>
      </c>
      <c r="O20">
        <f t="shared" si="9"/>
        <v>64</v>
      </c>
    </row>
    <row r="21" spans="1:15">
      <c r="A21">
        <v>2013</v>
      </c>
      <c r="B21" t="s">
        <v>255</v>
      </c>
      <c r="C21">
        <v>64000</v>
      </c>
      <c r="D21">
        <v>320</v>
      </c>
      <c r="E21">
        <v>4096</v>
      </c>
      <c r="F21" t="s">
        <v>256</v>
      </c>
      <c r="G21">
        <v>40200</v>
      </c>
      <c r="H21">
        <v>288.39999999999998</v>
      </c>
      <c r="I21">
        <v>6144</v>
      </c>
      <c r="J21">
        <f t="shared" si="4"/>
        <v>58.18181818181818</v>
      </c>
      <c r="K21">
        <f t="shared" si="5"/>
        <v>40.200000000000003</v>
      </c>
      <c r="L21">
        <f t="shared" si="6"/>
        <v>36.36363636363636</v>
      </c>
      <c r="M21">
        <f t="shared" si="7"/>
        <v>32</v>
      </c>
      <c r="N21">
        <f t="shared" si="8"/>
        <v>45.062499999999993</v>
      </c>
      <c r="O21">
        <f t="shared" si="9"/>
        <v>96</v>
      </c>
    </row>
    <row r="22" spans="1:15">
      <c r="A22">
        <v>2014</v>
      </c>
      <c r="B22" t="s">
        <v>257</v>
      </c>
      <c r="C22">
        <v>65152</v>
      </c>
      <c r="D22">
        <v>320</v>
      </c>
      <c r="E22">
        <v>4096</v>
      </c>
      <c r="F22" t="s">
        <v>258</v>
      </c>
      <c r="G22">
        <v>72100</v>
      </c>
      <c r="H22">
        <v>366</v>
      </c>
      <c r="I22">
        <v>6144</v>
      </c>
      <c r="J22">
        <f t="shared" si="4"/>
        <v>59.229090909090907</v>
      </c>
      <c r="K22">
        <f t="shared" si="5"/>
        <v>72.099999999999994</v>
      </c>
      <c r="L22">
        <f t="shared" si="6"/>
        <v>36.36363636363636</v>
      </c>
      <c r="M22">
        <f t="shared" si="7"/>
        <v>32</v>
      </c>
      <c r="N22">
        <f t="shared" si="8"/>
        <v>57.1875</v>
      </c>
      <c r="O22">
        <f t="shared" si="9"/>
        <v>96</v>
      </c>
    </row>
    <row r="23" spans="1:15">
      <c r="A23">
        <v>2015</v>
      </c>
      <c r="B23" t="s">
        <v>259</v>
      </c>
      <c r="C23">
        <v>67200</v>
      </c>
      <c r="D23">
        <v>512</v>
      </c>
      <c r="E23">
        <v>4096</v>
      </c>
      <c r="F23" t="s">
        <v>260</v>
      </c>
      <c r="G23">
        <v>96000</v>
      </c>
      <c r="H23">
        <v>336</v>
      </c>
      <c r="I23">
        <v>12288</v>
      </c>
      <c r="J23">
        <f t="shared" si="4"/>
        <v>61.090909090909093</v>
      </c>
      <c r="K23">
        <f t="shared" si="5"/>
        <v>96</v>
      </c>
      <c r="L23">
        <f t="shared" si="6"/>
        <v>58.18181818181818</v>
      </c>
      <c r="M23">
        <f t="shared" si="7"/>
        <v>32</v>
      </c>
      <c r="N23">
        <f t="shared" si="8"/>
        <v>52.5</v>
      </c>
      <c r="O23">
        <f t="shared" si="9"/>
        <v>192</v>
      </c>
    </row>
    <row r="27" spans="1:15">
      <c r="E27" t="s">
        <v>108</v>
      </c>
      <c r="F27" t="s">
        <v>208</v>
      </c>
      <c r="G27" t="s">
        <v>219</v>
      </c>
      <c r="H27" t="s">
        <v>261</v>
      </c>
    </row>
    <row r="28" spans="1:15">
      <c r="E28" s="30">
        <v>2001</v>
      </c>
      <c r="F28">
        <v>1</v>
      </c>
      <c r="G28">
        <v>1</v>
      </c>
      <c r="H28">
        <v>1</v>
      </c>
    </row>
    <row r="29" spans="1:15">
      <c r="E29" s="30">
        <v>2002</v>
      </c>
      <c r="F29">
        <v>2.3636363636363638</v>
      </c>
      <c r="G29">
        <v>1.2</v>
      </c>
      <c r="H29">
        <v>1.6479338842975209</v>
      </c>
    </row>
    <row r="30" spans="1:15">
      <c r="E30" s="30">
        <v>2003</v>
      </c>
      <c r="F30">
        <v>2.9963636363636366</v>
      </c>
      <c r="G30">
        <v>1.9</v>
      </c>
      <c r="H30">
        <v>2.1818181818181817</v>
      </c>
    </row>
    <row r="31" spans="1:15">
      <c r="E31" s="30">
        <v>2004</v>
      </c>
      <c r="F31">
        <v>7.8545454545454545</v>
      </c>
      <c r="G31">
        <v>7.2</v>
      </c>
      <c r="H31">
        <v>2.9752066115702482</v>
      </c>
    </row>
    <row r="32" spans="1:15">
      <c r="E32" s="30">
        <v>2005</v>
      </c>
      <c r="F32">
        <v>9.0909090909090917</v>
      </c>
      <c r="G32">
        <v>8.8000000000000007</v>
      </c>
      <c r="H32">
        <v>5.3884297520661164</v>
      </c>
    </row>
    <row r="33" spans="5:9">
      <c r="E33" s="30">
        <v>2006</v>
      </c>
      <c r="F33">
        <v>9.454545454545455</v>
      </c>
      <c r="G33">
        <v>13.8</v>
      </c>
      <c r="H33">
        <v>10.24793388429752</v>
      </c>
    </row>
    <row r="34" spans="5:9">
      <c r="E34" s="30">
        <v>2007</v>
      </c>
      <c r="F34">
        <v>11.272727272727273</v>
      </c>
      <c r="G34">
        <v>14.7</v>
      </c>
      <c r="H34">
        <v>19.097797357023815</v>
      </c>
    </row>
    <row r="35" spans="5:9">
      <c r="E35" s="30">
        <v>2008</v>
      </c>
      <c r="F35">
        <v>10.909090909090908</v>
      </c>
      <c r="G35">
        <v>19.263999999999999</v>
      </c>
      <c r="H35">
        <v>38.503623703677043</v>
      </c>
    </row>
    <row r="36" spans="5:9">
      <c r="E36" s="30">
        <v>2009</v>
      </c>
      <c r="F36">
        <v>42.18181818181818</v>
      </c>
      <c r="G36">
        <v>20.736000000000001</v>
      </c>
      <c r="H36">
        <v>43.124058548118292</v>
      </c>
    </row>
    <row r="37" spans="5:9">
      <c r="E37" s="30">
        <v>2010</v>
      </c>
      <c r="F37">
        <v>26.181818181818183</v>
      </c>
      <c r="G37">
        <v>37.049999999999997</v>
      </c>
      <c r="H37">
        <v>60.373681967365613</v>
      </c>
    </row>
    <row r="38" spans="5:9">
      <c r="E38" s="30">
        <v>2011</v>
      </c>
      <c r="F38">
        <v>24.09090909090909</v>
      </c>
      <c r="G38">
        <v>29.14</v>
      </c>
      <c r="H38">
        <v>82.243740231054176</v>
      </c>
    </row>
    <row r="39" spans="5:9">
      <c r="E39" s="30">
        <v>2012</v>
      </c>
      <c r="F39">
        <v>29.09090909090909</v>
      </c>
      <c r="G39">
        <v>32.200000000000003</v>
      </c>
      <c r="H39">
        <v>109.96634929770164</v>
      </c>
    </row>
    <row r="40" spans="5:9">
      <c r="E40" s="30">
        <v>2013</v>
      </c>
      <c r="F40">
        <v>58.18181818181818</v>
      </c>
      <c r="G40">
        <v>40.200000000000003</v>
      </c>
      <c r="H40">
        <v>150.31814693915518</v>
      </c>
    </row>
    <row r="41" spans="5:9">
      <c r="E41" s="30">
        <v>2014</v>
      </c>
      <c r="F41">
        <v>59.229090909090907</v>
      </c>
      <c r="G41">
        <v>72.099999999999994</v>
      </c>
      <c r="H41">
        <v>194.05826346653234</v>
      </c>
    </row>
    <row r="42" spans="5:9">
      <c r="E42" s="30">
        <v>2015</v>
      </c>
      <c r="F42">
        <v>61.090909090909093</v>
      </c>
      <c r="G42">
        <v>96</v>
      </c>
      <c r="H42">
        <v>221.78087253317977</v>
      </c>
    </row>
    <row r="43" spans="5:9">
      <c r="H43" s="19"/>
    </row>
    <row r="44" spans="5:9">
      <c r="H44" s="19"/>
    </row>
    <row r="45" spans="5:9">
      <c r="H45" s="19"/>
    </row>
    <row r="46" spans="5:9">
      <c r="H46" s="19"/>
    </row>
    <row r="47" spans="5:9">
      <c r="H47" s="19"/>
    </row>
    <row r="48" spans="5:9">
      <c r="G48" t="s">
        <v>262</v>
      </c>
      <c r="I48" t="s">
        <v>262</v>
      </c>
    </row>
    <row r="49" spans="7:10">
      <c r="G49" s="1">
        <v>1</v>
      </c>
      <c r="H49" s="1">
        <v>1</v>
      </c>
      <c r="I49" s="30">
        <v>1</v>
      </c>
      <c r="J49" s="30">
        <v>1</v>
      </c>
    </row>
    <row r="50" spans="7:10">
      <c r="G50" s="1">
        <v>1</v>
      </c>
      <c r="H50" s="1">
        <v>1</v>
      </c>
      <c r="I50" s="30">
        <v>2.2545454550000001</v>
      </c>
      <c r="J50" s="30">
        <v>1</v>
      </c>
    </row>
    <row r="51" spans="7:10">
      <c r="G51" s="1">
        <v>2</v>
      </c>
      <c r="H51" s="1">
        <v>1.3125</v>
      </c>
      <c r="I51" s="30">
        <v>2.6545454550000001</v>
      </c>
      <c r="J51" s="30">
        <v>2</v>
      </c>
    </row>
    <row r="52" spans="7:10">
      <c r="G52" s="1">
        <v>2</v>
      </c>
      <c r="H52" s="1">
        <v>2</v>
      </c>
      <c r="I52" s="30">
        <v>4.2909090909999996</v>
      </c>
      <c r="J52" s="30">
        <v>2</v>
      </c>
    </row>
    <row r="53" spans="7:10">
      <c r="G53" s="1">
        <v>4</v>
      </c>
      <c r="H53" s="1">
        <v>2</v>
      </c>
      <c r="I53" s="30">
        <v>5.4545454549999999</v>
      </c>
      <c r="J53" s="30">
        <v>4</v>
      </c>
    </row>
    <row r="54" spans="7:10">
      <c r="G54" s="1">
        <v>8</v>
      </c>
      <c r="H54" s="1">
        <v>3.3125</v>
      </c>
      <c r="I54" s="30">
        <v>7.2727272730000001</v>
      </c>
      <c r="J54" s="30">
        <v>4</v>
      </c>
    </row>
    <row r="55" spans="7:10">
      <c r="G55" s="1">
        <v>8</v>
      </c>
      <c r="H55" s="1">
        <v>3.3125</v>
      </c>
      <c r="I55" s="30">
        <v>8.1931818179999993</v>
      </c>
      <c r="J55" s="30">
        <v>8</v>
      </c>
    </row>
    <row r="56" spans="7:10">
      <c r="G56" s="1">
        <v>8</v>
      </c>
      <c r="H56" s="1">
        <v>6.625</v>
      </c>
      <c r="I56" s="30">
        <v>13.09090909</v>
      </c>
      <c r="J56" s="30">
        <v>16</v>
      </c>
    </row>
    <row r="57" spans="7:10">
      <c r="G57" s="1">
        <v>16</v>
      </c>
      <c r="H57" s="1">
        <v>6.625</v>
      </c>
      <c r="I57" s="30">
        <v>14.545454550000001</v>
      </c>
      <c r="J57" s="30">
        <v>16</v>
      </c>
    </row>
    <row r="58" spans="7:10">
      <c r="G58" s="1">
        <v>16</v>
      </c>
      <c r="H58" s="1">
        <v>6.625</v>
      </c>
      <c r="I58" s="30">
        <v>15.272727270000001</v>
      </c>
      <c r="J58" s="30">
        <v>16</v>
      </c>
    </row>
    <row r="59" spans="7:10">
      <c r="G59" s="1">
        <v>16</v>
      </c>
      <c r="H59" s="1">
        <v>8</v>
      </c>
      <c r="I59" s="30">
        <v>18.18181818</v>
      </c>
      <c r="J59" s="30">
        <v>16</v>
      </c>
    </row>
    <row r="60" spans="7:10">
      <c r="G60" s="1">
        <v>32</v>
      </c>
      <c r="H60" s="1">
        <v>8</v>
      </c>
      <c r="I60" s="30">
        <v>32.727272730000003</v>
      </c>
      <c r="J60" s="30">
        <v>48</v>
      </c>
    </row>
    <row r="61" spans="7:10">
      <c r="G61" s="1">
        <v>32</v>
      </c>
      <c r="H61" s="1">
        <v>9.33</v>
      </c>
      <c r="I61" s="30">
        <v>36.363636360000001</v>
      </c>
      <c r="J61" s="30">
        <v>32</v>
      </c>
    </row>
    <row r="62" spans="7:10">
      <c r="G62" s="1">
        <v>64</v>
      </c>
      <c r="H62" s="1">
        <v>10.66</v>
      </c>
      <c r="I62" s="30">
        <v>36.363636360000001</v>
      </c>
      <c r="J62" s="30">
        <v>32</v>
      </c>
    </row>
    <row r="63" spans="7:10">
      <c r="G63" s="1">
        <v>64</v>
      </c>
      <c r="H63" s="1">
        <v>10.66</v>
      </c>
      <c r="I63" s="30">
        <v>58.18181818</v>
      </c>
      <c r="J63" s="30">
        <v>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TPC</vt:lpstr>
      <vt:lpstr>SPEC CPU</vt:lpstr>
      <vt:lpstr>GPUs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 Jevdjic</dc:creator>
  <cp:lastModifiedBy>Djordje Jevdjic</cp:lastModifiedBy>
  <dcterms:created xsi:type="dcterms:W3CDTF">2016-01-19T02:19:21Z</dcterms:created>
  <dcterms:modified xsi:type="dcterms:W3CDTF">2016-03-17T06:19:30Z</dcterms:modified>
</cp:coreProperties>
</file>