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40" windowHeight="16060" tabRatio="500" activeTab="3"/>
  </bookViews>
  <sheets>
    <sheet name="TPC" sheetId="1" r:id="rId1"/>
    <sheet name="SPEC CPU" sheetId="3" r:id="rId2"/>
    <sheet name="Sheet1" sheetId="5" r:id="rId3"/>
    <sheet name="GPUs" sheetId="4" r:id="rId4"/>
    <sheet name="GPU laptop" sheetId="6" r:id="rId5"/>
    <sheet name="GPU low range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5" l="1"/>
  <c r="F59" i="5"/>
  <c r="F60" i="5"/>
  <c r="F61" i="5"/>
  <c r="F62" i="5"/>
  <c r="F63" i="5"/>
  <c r="F53" i="5"/>
  <c r="F54" i="5"/>
  <c r="F55" i="5"/>
  <c r="F56" i="5"/>
  <c r="F69" i="5"/>
  <c r="F70" i="5"/>
  <c r="F71" i="5"/>
  <c r="F72" i="5"/>
  <c r="F73" i="5"/>
  <c r="D75" i="5"/>
  <c r="L9" i="5"/>
  <c r="T31" i="5"/>
  <c r="U31" i="5"/>
  <c r="V31" i="5"/>
  <c r="W31" i="5"/>
  <c r="X31" i="5"/>
  <c r="A53" i="5"/>
  <c r="A54" i="5"/>
  <c r="A55" i="5"/>
  <c r="A56" i="5"/>
  <c r="B52" i="5"/>
  <c r="AB46" i="5"/>
  <c r="Z46" i="5"/>
  <c r="X46" i="5"/>
  <c r="W46" i="5"/>
  <c r="V46" i="5"/>
  <c r="U46" i="5"/>
  <c r="L46" i="5"/>
  <c r="T46" i="5"/>
  <c r="S46" i="5"/>
  <c r="AB45" i="5"/>
  <c r="Z45" i="5"/>
  <c r="X45" i="5"/>
  <c r="W45" i="5"/>
  <c r="V45" i="5"/>
  <c r="U45" i="5"/>
  <c r="L45" i="5"/>
  <c r="T45" i="5"/>
  <c r="S45" i="5"/>
  <c r="AB44" i="5"/>
  <c r="Z44" i="5"/>
  <c r="X44" i="5"/>
  <c r="W44" i="5"/>
  <c r="V44" i="5"/>
  <c r="U44" i="5"/>
  <c r="L44" i="5"/>
  <c r="T44" i="5"/>
  <c r="S44" i="5"/>
  <c r="AB43" i="5"/>
  <c r="Z43" i="5"/>
  <c r="X43" i="5"/>
  <c r="W43" i="5"/>
  <c r="V43" i="5"/>
  <c r="U43" i="5"/>
  <c r="L43" i="5"/>
  <c r="T43" i="5"/>
  <c r="S43" i="5"/>
  <c r="AB42" i="5"/>
  <c r="Z42" i="5"/>
  <c r="X42" i="5"/>
  <c r="W42" i="5"/>
  <c r="V42" i="5"/>
  <c r="U42" i="5"/>
  <c r="L42" i="5"/>
  <c r="T42" i="5"/>
  <c r="S42" i="5"/>
  <c r="AB41" i="5"/>
  <c r="Z41" i="5"/>
  <c r="X41" i="5"/>
  <c r="W41" i="5"/>
  <c r="V41" i="5"/>
  <c r="U41" i="5"/>
  <c r="L41" i="5"/>
  <c r="T41" i="5"/>
  <c r="S41" i="5"/>
  <c r="AB40" i="5"/>
  <c r="X40" i="5"/>
  <c r="W40" i="5"/>
  <c r="V40" i="5"/>
  <c r="U40" i="5"/>
  <c r="L40" i="5"/>
  <c r="T40" i="5"/>
  <c r="S40" i="5"/>
  <c r="AB39" i="5"/>
  <c r="X39" i="5"/>
  <c r="W39" i="5"/>
  <c r="V39" i="5"/>
  <c r="U39" i="5"/>
  <c r="L39" i="5"/>
  <c r="T39" i="5"/>
  <c r="S39" i="5"/>
  <c r="AB38" i="5"/>
  <c r="X38" i="5"/>
  <c r="W38" i="5"/>
  <c r="V38" i="5"/>
  <c r="U38" i="5"/>
  <c r="L38" i="5"/>
  <c r="T38" i="5"/>
  <c r="S38" i="5"/>
  <c r="AB37" i="5"/>
  <c r="X37" i="5"/>
  <c r="W37" i="5"/>
  <c r="V37" i="5"/>
  <c r="U37" i="5"/>
  <c r="L37" i="5"/>
  <c r="T37" i="5"/>
  <c r="S37" i="5"/>
  <c r="AB36" i="5"/>
  <c r="X36" i="5"/>
  <c r="W36" i="5"/>
  <c r="V36" i="5"/>
  <c r="U36" i="5"/>
  <c r="L36" i="5"/>
  <c r="T36" i="5"/>
  <c r="S36" i="5"/>
  <c r="AB35" i="5"/>
  <c r="X35" i="5"/>
  <c r="W35" i="5"/>
  <c r="V35" i="5"/>
  <c r="U35" i="5"/>
  <c r="L35" i="5"/>
  <c r="T35" i="5"/>
  <c r="S35" i="5"/>
  <c r="X34" i="5"/>
  <c r="W34" i="5"/>
  <c r="V34" i="5"/>
  <c r="U34" i="5"/>
  <c r="L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W19" i="5"/>
  <c r="V19" i="5"/>
  <c r="L19" i="5"/>
  <c r="T19" i="5"/>
  <c r="S19" i="5"/>
  <c r="W18" i="5"/>
  <c r="V18" i="5"/>
  <c r="L18" i="5"/>
  <c r="T18" i="5"/>
  <c r="S18" i="5"/>
  <c r="W17" i="5"/>
  <c r="V17" i="5"/>
  <c r="L17" i="5"/>
  <c r="T17" i="5"/>
  <c r="S17" i="5"/>
  <c r="W16" i="5"/>
  <c r="V16" i="5"/>
  <c r="L16" i="5"/>
  <c r="T16" i="5"/>
  <c r="S16" i="5"/>
  <c r="W15" i="5"/>
  <c r="V15" i="5"/>
  <c r="L15" i="5"/>
  <c r="T15" i="5"/>
  <c r="S15" i="5"/>
  <c r="W14" i="5"/>
  <c r="V14" i="5"/>
  <c r="L14" i="5"/>
  <c r="T14" i="5"/>
  <c r="S14" i="5"/>
  <c r="W13" i="5"/>
  <c r="V13" i="5"/>
  <c r="L13" i="5"/>
  <c r="T13" i="5"/>
  <c r="S13" i="5"/>
  <c r="W12" i="5"/>
  <c r="V12" i="5"/>
  <c r="L12" i="5"/>
  <c r="T12" i="5"/>
  <c r="S12" i="5"/>
  <c r="W11" i="5"/>
  <c r="V11" i="5"/>
  <c r="L11" i="5"/>
  <c r="T11" i="5"/>
  <c r="S11" i="5"/>
  <c r="W10" i="5"/>
  <c r="V10" i="5"/>
  <c r="L10" i="5"/>
  <c r="T10" i="5"/>
  <c r="S10" i="5"/>
  <c r="W9" i="5"/>
  <c r="V9" i="5"/>
  <c r="T9" i="5"/>
  <c r="S9" i="5"/>
  <c r="F69" i="3"/>
  <c r="F65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9" i="3"/>
  <c r="F67" i="3"/>
  <c r="F68" i="3"/>
  <c r="D81" i="3"/>
  <c r="L10" i="3"/>
  <c r="L9" i="3"/>
  <c r="T10" i="3"/>
  <c r="L11" i="3"/>
  <c r="T11" i="3"/>
  <c r="L12" i="3"/>
  <c r="T12" i="3"/>
  <c r="L13" i="3"/>
  <c r="T13" i="3"/>
  <c r="L14" i="3"/>
  <c r="T14" i="3"/>
  <c r="L15" i="3"/>
  <c r="T15" i="3"/>
  <c r="L16" i="3"/>
  <c r="T16" i="3"/>
  <c r="L17" i="3"/>
  <c r="T17" i="3"/>
  <c r="L18" i="3"/>
  <c r="T18" i="3"/>
  <c r="L19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9" i="3"/>
  <c r="F75" i="3"/>
  <c r="F76" i="3"/>
  <c r="F77" i="3"/>
  <c r="F78" i="3"/>
  <c r="F79" i="3"/>
  <c r="F66" i="3"/>
  <c r="F62" i="3"/>
  <c r="F61" i="3"/>
  <c r="F60" i="3"/>
  <c r="F59" i="3"/>
  <c r="S10" i="3"/>
  <c r="S11" i="3"/>
  <c r="S12" i="3"/>
  <c r="S13" i="3"/>
  <c r="S14" i="3"/>
  <c r="S15" i="3"/>
  <c r="S16" i="3"/>
  <c r="S17" i="3"/>
  <c r="S18" i="3"/>
  <c r="S19" i="3"/>
  <c r="S9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62" i="3"/>
  <c r="Z52" i="3"/>
  <c r="AB52" i="3"/>
  <c r="X52" i="3"/>
  <c r="U52" i="3"/>
  <c r="A60" i="3"/>
  <c r="A59" i="3"/>
  <c r="A61" i="3"/>
  <c r="A62" i="3"/>
  <c r="B58" i="3"/>
  <c r="L52" i="3"/>
  <c r="S52" i="3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O9" i="4"/>
  <c r="N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M9" i="4"/>
  <c r="L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0" i="3"/>
  <c r="Z44" i="3"/>
  <c r="Z45" i="3"/>
  <c r="Z46" i="3"/>
  <c r="Z47" i="3"/>
  <c r="Z48" i="3"/>
  <c r="Z49" i="3"/>
  <c r="Z50" i="3"/>
  <c r="Z51" i="3"/>
  <c r="AB36" i="3"/>
  <c r="AB37" i="3"/>
  <c r="AB38" i="3"/>
  <c r="AB39" i="3"/>
  <c r="AB40" i="3"/>
  <c r="AB42" i="3"/>
  <c r="AB43" i="3"/>
  <c r="AB44" i="3"/>
  <c r="AB45" i="3"/>
  <c r="AB46" i="3"/>
  <c r="AB47" i="3"/>
  <c r="AB48" i="3"/>
  <c r="AB49" i="3"/>
  <c r="AB50" i="3"/>
  <c r="AB51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0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0" i="3"/>
  <c r="N8" i="1"/>
  <c r="O8" i="1"/>
  <c r="O17" i="1"/>
  <c r="N17" i="1"/>
  <c r="O27" i="1"/>
  <c r="N27" i="1"/>
  <c r="O47" i="1"/>
  <c r="N47" i="1"/>
  <c r="Y12" i="1"/>
  <c r="Y42" i="1"/>
  <c r="AK42" i="1"/>
  <c r="B39" i="1"/>
  <c r="K47" i="1"/>
  <c r="L47" i="1"/>
  <c r="H47" i="1"/>
  <c r="AE42" i="1"/>
  <c r="AI42" i="1"/>
  <c r="AC42" i="1"/>
  <c r="M47" i="1"/>
  <c r="A47" i="1"/>
  <c r="C47" i="1"/>
  <c r="D47" i="1"/>
  <c r="E47" i="1"/>
  <c r="X42" i="1"/>
  <c r="W42" i="1"/>
  <c r="B38" i="1"/>
  <c r="B37" i="1"/>
  <c r="B36" i="1"/>
  <c r="W12" i="1"/>
  <c r="A17" i="1"/>
  <c r="C17" i="1"/>
  <c r="D17" i="1"/>
  <c r="M17" i="1"/>
  <c r="F17" i="1"/>
  <c r="H17" i="1"/>
  <c r="J17" i="1"/>
  <c r="K17" i="1"/>
  <c r="L17" i="1"/>
  <c r="E17" i="1"/>
  <c r="AK12" i="1"/>
  <c r="AI12" i="1"/>
  <c r="AE12" i="1"/>
  <c r="AC12" i="1"/>
  <c r="X12" i="1"/>
  <c r="A27" i="1"/>
  <c r="A8" i="1"/>
  <c r="L27" i="1"/>
  <c r="K27" i="1"/>
  <c r="J27" i="1"/>
  <c r="H27" i="1"/>
  <c r="AE22" i="1"/>
  <c r="AK22" i="1"/>
  <c r="AI22" i="1"/>
  <c r="AH22" i="1"/>
  <c r="AB22" i="1"/>
  <c r="AC22" i="1"/>
  <c r="C27" i="1"/>
  <c r="D27" i="1"/>
  <c r="M27" i="1"/>
  <c r="E27" i="1"/>
  <c r="V22" i="1"/>
  <c r="W22" i="1"/>
  <c r="X22" i="1"/>
  <c r="L8" i="1"/>
  <c r="K8" i="1"/>
  <c r="C8" i="1"/>
  <c r="D8" i="1"/>
  <c r="M8" i="1"/>
  <c r="H8" i="1"/>
  <c r="E8" i="1"/>
</calcChain>
</file>

<file path=xl/sharedStrings.xml><?xml version="1.0" encoding="utf-8"?>
<sst xmlns="http://schemas.openxmlformats.org/spreadsheetml/2006/main" count="982" uniqueCount="427">
  <si>
    <t>Date</t>
  </si>
  <si>
    <t>Database</t>
  </si>
  <si>
    <t xml:space="preserve">energy metric </t>
  </si>
  <si>
    <t>performance  metric</t>
  </si>
  <si>
    <t>Server CPU</t>
  </si>
  <si>
    <t>#CPU sockets</t>
  </si>
  <si>
    <t>#cores per CPU</t>
  </si>
  <si>
    <t>#threads per CPU</t>
  </si>
  <si>
    <t>memory module</t>
  </si>
  <si>
    <t>#modules</t>
  </si>
  <si>
    <t>LLC</t>
  </si>
  <si>
    <t>total cache per CPU</t>
  </si>
  <si>
    <t>Intel Xeon E5-2690</t>
  </si>
  <si>
    <t>Spec Throughput per socket</t>
  </si>
  <si>
    <t>Litography</t>
  </si>
  <si>
    <t>32nm</t>
  </si>
  <si>
    <t>CPU year</t>
  </si>
  <si>
    <t>Socket BW [GB/s]</t>
  </si>
  <si>
    <t>SPEC single-threaded</t>
  </si>
  <si>
    <t>module size[GB]</t>
  </si>
  <si>
    <t>total memory [GB]</t>
  </si>
  <si>
    <t>memory per chip [GB]</t>
  </si>
  <si>
    <t>32GB (1x32GB, 1.5V) PC3-8500 CL7 ECC DDR3 1066MHz LP HyperCloud DIMM</t>
  </si>
  <si>
    <t>max bandwidth per module[MB/s]</t>
  </si>
  <si>
    <t>DB2 ESE 9.7</t>
  </si>
  <si>
    <t>price metric [USD]</t>
  </si>
  <si>
    <t>x</t>
  </si>
  <si>
    <t>System name</t>
  </si>
  <si>
    <t>IBM System x3650 M4</t>
  </si>
  <si>
    <t>Scale Factor</t>
  </si>
  <si>
    <t>total storage [TB]</t>
  </si>
  <si>
    <t>#disk 1</t>
  </si>
  <si>
    <t>Disk1 size [GB]</t>
  </si>
  <si>
    <t>disk1 total [GB]</t>
  </si>
  <si>
    <t>Disk1 Type</t>
  </si>
  <si>
    <t>Disk2 Type</t>
  </si>
  <si>
    <t>Disk2 size [GB]</t>
  </si>
  <si>
    <t>#disk 2</t>
  </si>
  <si>
    <t>disk2 total [GB]</t>
  </si>
  <si>
    <t>disk4 total [GB]</t>
  </si>
  <si>
    <t>#disk 4</t>
  </si>
  <si>
    <t>Disk4 size [GB]</t>
  </si>
  <si>
    <t>Disk4 Type</t>
  </si>
  <si>
    <t>disk3 total [GB]</t>
  </si>
  <si>
    <t>#disk 3</t>
  </si>
  <si>
    <t>Disk3 size [GB]</t>
  </si>
  <si>
    <t>Disk3 Type</t>
  </si>
  <si>
    <t xml:space="preserve">BACKUP 1TB SAS HDD JBOD </t>
  </si>
  <si>
    <t xml:space="preserve">OS 146GB SAS HDD RAID1 </t>
  </si>
  <si>
    <t>LOG 450GB SAS HDD RAID10 (LOG)</t>
  </si>
  <si>
    <t>disk2 max BW (per device) [Gbps]</t>
  </si>
  <si>
    <t>Disk2 max BW (total) [GB/s]</t>
  </si>
  <si>
    <t>DB 200GB SAS SSD JBOD (main data)</t>
  </si>
  <si>
    <t>disk1 max BW (per device)[Gbps]</t>
  </si>
  <si>
    <t>Disk1 max BW (total)[GB/s]</t>
  </si>
  <si>
    <t>disk3  max BW (per device) [GBps]</t>
  </si>
  <si>
    <t>Disk3 max BW (total)[GB/s]</t>
  </si>
  <si>
    <t>Disk4 max BW (total)[GB/s]</t>
  </si>
  <si>
    <t>disk4 max BW (per device)[Gbps]</t>
  </si>
  <si>
    <t>CPI</t>
  </si>
  <si>
    <t>IPC</t>
  </si>
  <si>
    <t>total system IPC</t>
  </si>
  <si>
    <t>system GIPS</t>
  </si>
  <si>
    <t>Amdhals projected GBps of IO</t>
  </si>
  <si>
    <t>Host Adapter BW per device [GB/s]</t>
  </si>
  <si>
    <t>#HBAs</t>
  </si>
  <si>
    <t>Host Adapter BW total [GB/s]</t>
  </si>
  <si>
    <t>alpha Memory</t>
  </si>
  <si>
    <t>LOG Host Adapter BW total RAID 10 [GB/s]</t>
  </si>
  <si>
    <t xml:space="preserve">#LOG HBAs </t>
  </si>
  <si>
    <t>LOG Host Adapter BW per device [GB/s]</t>
  </si>
  <si>
    <t xml:space="preserve">Observed total GB/s </t>
  </si>
  <si>
    <t>10 TB</t>
  </si>
  <si>
    <t>EXASolution 5.0</t>
  </si>
  <si>
    <t>Dell PowerEdge R720xd</t>
  </si>
  <si>
    <t>Intel Xeon E5-2680v2</t>
  </si>
  <si>
    <t>22nm</t>
  </si>
  <si>
    <t>16GB RDIMM, 1,866MT/s, Dual Rank + 4GB RDIMM, 1,866MT/s, Single Rank</t>
  </si>
  <si>
    <t xml:space="preserve">1.2TB SAS 6Gbit/s, 2.5", 10k, Hot Plug HDD </t>
  </si>
  <si>
    <t xml:space="preserve">146GB, SAS 6Gbit/s, 2.5", 15k Hit Plug HDD (Flex Bay) </t>
  </si>
  <si>
    <t>Total Network Bandwidth[Gbps]</t>
  </si>
  <si>
    <t>Total Network Bandwidth[GB/s]</t>
  </si>
  <si>
    <t>Total IO BW</t>
  </si>
  <si>
    <t>HP ProLiant DL580 Gen9</t>
  </si>
  <si>
    <t xml:space="preserve"> SQL Server 2014 Enterprise Edition</t>
  </si>
  <si>
    <t>Intel® Xeon® E7-8890 v3, 2.5GHz</t>
  </si>
  <si>
    <t xml:space="preserve">HP 32GB 4Rx4 PC4-2133P-L Kit </t>
  </si>
  <si>
    <t xml:space="preserve">HP 400GB 12G SAS ME 2.5in SC EM SSD </t>
  </si>
  <si>
    <t xml:space="preserve">HP 300GB 6G SAS 15K 2.5-inch DP Enterprise </t>
  </si>
  <si>
    <t>A</t>
  </si>
  <si>
    <t>B</t>
  </si>
  <si>
    <t>C</t>
  </si>
  <si>
    <t>System X 3950 X6</t>
  </si>
  <si>
    <t>SQL Server 2014 Entreprise Edition</t>
  </si>
  <si>
    <t>Intel Xeon E7-8890 v3 2.5GHz</t>
  </si>
  <si>
    <t>32GB TruDDR4 PC4-17000 CL15 2133 MHz LP RDIMM</t>
  </si>
  <si>
    <t>TPC-C</t>
  </si>
  <si>
    <t>TPC-H Column Store</t>
  </si>
  <si>
    <t>TPC-H Row Store</t>
  </si>
  <si>
    <t>TPC-E</t>
  </si>
  <si>
    <t>800GB 12G SAS 2.5" MLC G3HS Enterprise SSD (LOG)</t>
  </si>
  <si>
    <t>Lenovo Storage 2.5" 800GB SSD (SAS)</t>
  </si>
  <si>
    <t>ServeRAID M5225-2GB SAS/SATA Controller</t>
  </si>
  <si>
    <t>ServeRAID M5210 SAS/SATA Controller</t>
  </si>
  <si>
    <t>D</t>
  </si>
  <si>
    <t>3.2 real</t>
  </si>
  <si>
    <t>Disk BW/GB</t>
  </si>
  <si>
    <t>Memory BW per GB</t>
  </si>
  <si>
    <t>year</t>
  </si>
  <si>
    <t>System</t>
  </si>
  <si>
    <t>Published</t>
  </si>
  <si>
    <t>Processor</t>
  </si>
  <si>
    <t>#cores</t>
  </si>
  <si>
    <t>frequency</t>
  </si>
  <si>
    <t>Xeon 5365</t>
  </si>
  <si>
    <t>process</t>
  </si>
  <si>
    <t>Processor year</t>
  </si>
  <si>
    <t>quarter</t>
  </si>
  <si>
    <t>Acer Altos G540 </t>
  </si>
  <si>
    <t>Intel Core i7-965 Extreme Edition</t>
  </si>
  <si>
    <t>Intel Xeon W5590</t>
  </si>
  <si>
    <t> Intel Xeon X7560</t>
  </si>
  <si>
    <t>ProLiant BL620c G7</t>
  </si>
  <si>
    <t>PRIMERGY RX300</t>
  </si>
  <si>
    <t>Intel Xeon X5680</t>
  </si>
  <si>
    <t>PRIMERGY BX924 S</t>
  </si>
  <si>
    <t>Intel Core i7-3960X Extreme Edition</t>
  </si>
  <si>
    <t>Intel DX79SI motherboard</t>
  </si>
  <si>
    <t>Intel Xeon X5690</t>
  </si>
  <si>
    <t>Express5800/R120b-1 </t>
  </si>
  <si>
    <t>Express5800/R120d-1M</t>
  </si>
  <si>
    <t>Intel Xeon E5-2680</t>
  </si>
  <si>
    <t>PRIMERGY BX924 S3</t>
  </si>
  <si>
    <t>Express5800/R120e-1M</t>
  </si>
  <si>
    <t>Intel Xeon E5-2695 v2</t>
  </si>
  <si>
    <t>Intel Xeon E5-2697 v2</t>
  </si>
  <si>
    <t>Intel Xeon E5-2660 v3</t>
  </si>
  <si>
    <t>Express5800/R120f-1M </t>
  </si>
  <si>
    <t>Intel Xeon E5-2690 v3</t>
  </si>
  <si>
    <t>Intel Xeon E5-2699 v3</t>
  </si>
  <si>
    <t>Intel Xeon E5-2697 v3</t>
  </si>
  <si>
    <t>Intel Xeon E5-2698 v3</t>
  </si>
  <si>
    <t>Intel Xeon E7-8890 v3</t>
  </si>
  <si>
    <t>2.93 GHz, Intel(R) Core(TM) 2 Extreme processor X6800</t>
  </si>
  <si>
    <t>Intel D975XBX2 motherboard </t>
  </si>
  <si>
    <t>Intel Core 2 Quad QX6800</t>
  </si>
  <si>
    <t>Dell Precision 390</t>
  </si>
  <si>
    <t>Die size (mm2)</t>
  </si>
  <si>
    <t>Transistors (millions)</t>
  </si>
  <si>
    <t>package [mm2]</t>
  </si>
  <si>
    <t>TDP</t>
  </si>
  <si>
    <t>Intel Xeon X5355</t>
  </si>
  <si>
    <t>Acer Altos G540</t>
  </si>
  <si>
    <t>SPEC 2006 RATE</t>
  </si>
  <si>
    <t>SPEC 2000 RATE</t>
  </si>
  <si>
    <t>Intel Xeon E5345</t>
  </si>
  <si>
    <t>ProLiant DL580 Gen9 </t>
  </si>
  <si>
    <t>Intel Xeon processor 5160</t>
  </si>
  <si>
    <t>Intel Xeon processor 7041</t>
  </si>
  <si>
    <t>ProLiant ML570 G4</t>
  </si>
  <si>
    <t>Precision Workstation 650</t>
  </si>
  <si>
    <t>Intel® Xeon® Processor 3.20 GHz, 1M Cache, 533 MHz FSB</t>
  </si>
  <si>
    <t>Precision WorkStation 650</t>
  </si>
  <si>
    <t>Xeon 3.06 533MHz 512KB</t>
  </si>
  <si>
    <t>Xeon 2.80 533MHz 512KB</t>
  </si>
  <si>
    <t>Xeon 2.40 400MHz 512KB</t>
  </si>
  <si>
    <t>Xeon 2.60 400MHz 512KB</t>
  </si>
  <si>
    <t>Precision WorkStation 530</t>
  </si>
  <si>
    <t>Xeon 2.0 400MHz 512KB</t>
  </si>
  <si>
    <t>PowerEdge 4600</t>
  </si>
  <si>
    <t>Xeon 1.7  400MHz 256KB</t>
  </si>
  <si>
    <t>Intel® Xeon® Processor 3.60 GHz, 1M Cache, 800 MHz FSB</t>
  </si>
  <si>
    <t>ProLiant DL380 G4 </t>
  </si>
  <si>
    <t>Intel Xeon (3.6GHz, 2MB L2, 800MHz bus)</t>
  </si>
  <si>
    <t>ProLiant DL360 G4p</t>
  </si>
  <si>
    <t>Performance</t>
  </si>
  <si>
    <t>Cores</t>
  </si>
  <si>
    <t>Cache Capacity</t>
  </si>
  <si>
    <t>Mem BW</t>
  </si>
  <si>
    <t>Memory Module</t>
  </si>
  <si>
    <t>16 GB 2Rx4 PC4-2133P-R @1600MHz</t>
  </si>
  <si>
    <t>Capacity [MB]</t>
  </si>
  <si>
    <t>BW [MB/s]</t>
  </si>
  <si>
    <t>Memory per chip</t>
  </si>
  <si>
    <t>16 GB 2Rx4 PC4-2133P-R</t>
  </si>
  <si>
    <t>16 GB 2Rx4 PC3-14900R-13, ECC</t>
  </si>
  <si>
    <t>8 GB 2Rx4 PC3L-12800R-11, ECC</t>
  </si>
  <si>
    <t>4 GB 2Rx8 PC3-12800U-11</t>
  </si>
  <si>
    <t>8 GB 2Rx4 PC3-10600R-9, ECC</t>
  </si>
  <si>
    <t>4 GB PC3-10600R, 2 rank, CL9-9-9, ECC</t>
  </si>
  <si>
    <t>4 GB 2Rx4 PC3-10600R-9, ECC</t>
  </si>
  <si>
    <t>4 GB PC3-10600R, 2 rank, CL9-9-9</t>
  </si>
  <si>
    <t>2048MB ECC FB-DIMM DDR2-667 CL5-5-5</t>
  </si>
  <si>
    <t>1GB Micron MT16HTF12864AY-80ED4 DDR2-800</t>
  </si>
  <si>
    <t>1 GB 667 MHz ECC CL5 DDR2</t>
  </si>
  <si>
    <t>2048MB PC2-3200 dual-rank</t>
  </si>
  <si>
    <t>2048MB PC2-3200 CL3 Dual-Rank DIMMs</t>
  </si>
  <si>
    <t>256MB PC800 ECC RDRAM</t>
  </si>
  <si>
    <t>AMD</t>
  </si>
  <si>
    <t>MPixels/s</t>
  </si>
  <si>
    <t>Memory Bandwidth</t>
  </si>
  <si>
    <t>Memory Capacity</t>
  </si>
  <si>
    <t>Nvidia</t>
  </si>
  <si>
    <t>Mpixels/s</t>
  </si>
  <si>
    <t xml:space="preserve">Memory Bandwidth </t>
  </si>
  <si>
    <t>Year</t>
  </si>
  <si>
    <t>GPU</t>
  </si>
  <si>
    <t>GB/s</t>
  </si>
  <si>
    <t>MB</t>
  </si>
  <si>
    <t>NVIDIA</t>
  </si>
  <si>
    <t>3D Rage</t>
  </si>
  <si>
    <t>STG-2000</t>
  </si>
  <si>
    <t>3D Rage II</t>
  </si>
  <si>
    <t>Rage Pro</t>
  </si>
  <si>
    <t>Riva128</t>
  </si>
  <si>
    <t>Rage 128 GL</t>
  </si>
  <si>
    <t>Riva TNT</t>
  </si>
  <si>
    <t>Rage Fury MAXX</t>
  </si>
  <si>
    <t>GeForce 256 SDR</t>
  </si>
  <si>
    <t>Radeon DDR/7200</t>
  </si>
  <si>
    <t>GeForce2 Ultra</t>
  </si>
  <si>
    <t>Radeon 8500</t>
  </si>
  <si>
    <t>GeForce Ti</t>
  </si>
  <si>
    <t>Radeon 9700 pro</t>
  </si>
  <si>
    <t>GeForce4 Ti4600</t>
  </si>
  <si>
    <t>Radeon 9800 XT</t>
  </si>
  <si>
    <t>GeForce FX 5950 Ultra</t>
  </si>
  <si>
    <t>Radeon X850 XT Platinum Edition</t>
  </si>
  <si>
    <t>GeForce 6800 Ultra Extreme</t>
  </si>
  <si>
    <t>Radeon X1800 XT</t>
  </si>
  <si>
    <t>GeForce 7800 GTX</t>
  </si>
  <si>
    <t>Radeon X1950 XTX</t>
  </si>
  <si>
    <t>GeForce 8800 GTX</t>
  </si>
  <si>
    <t>Radeon HD 3870</t>
  </si>
  <si>
    <t>GeForce 8800 Ultra</t>
  </si>
  <si>
    <t>Radeon HD 4870</t>
  </si>
  <si>
    <t>GeForce GTX 280</t>
  </si>
  <si>
    <t>Radeon HD 5970</t>
  </si>
  <si>
    <t>GeForce GTX 285</t>
  </si>
  <si>
    <t>Radeon HD 6870</t>
  </si>
  <si>
    <t>GeForce GTX 580</t>
  </si>
  <si>
    <t>Radeon HD 6990</t>
  </si>
  <si>
    <t>GeForce GTX 590</t>
  </si>
  <si>
    <t>Radeon HD 7970 GHz Edition</t>
  </si>
  <si>
    <t>GeForce GTX 680</t>
  </si>
  <si>
    <t>Radeon R9 290X</t>
  </si>
  <si>
    <t>GeForce GTX Titan</t>
  </si>
  <si>
    <t>Radeon R9 295X2</t>
  </si>
  <si>
    <t>GeForce GTX 980</t>
  </si>
  <si>
    <t>Radeon R9 Fury X</t>
  </si>
  <si>
    <t>GeForce GTX Titan X</t>
  </si>
  <si>
    <t>Intel</t>
  </si>
  <si>
    <t>Capaciy CPU</t>
  </si>
  <si>
    <t>Intel VC820 motherboard</t>
  </si>
  <si>
    <t>1.0 GHz Pentium III processor</t>
  </si>
  <si>
    <t>voltage</t>
  </si>
  <si>
    <t xml:space="preserve"> </t>
  </si>
  <si>
    <t>64MB SDRAM</t>
  </si>
  <si>
    <t>128MB 100MHz SDRAM</t>
  </si>
  <si>
    <t>600 MHz Pentium III processor</t>
  </si>
  <si>
    <t>H/M/L</t>
  </si>
  <si>
    <t>H</t>
  </si>
  <si>
    <t>256 MB PC800 RDRAM non-ECC</t>
  </si>
  <si>
    <t>?</t>
  </si>
  <si>
    <t>Intel SE440BX2 Motherboard(550 MHz, Pentium III processor)</t>
  </si>
  <si>
    <t>64 MB PC 100 SDRAM</t>
  </si>
  <si>
    <t>Pentium III Xeon processor</t>
  </si>
  <si>
    <t>Intel MS440GX Motherboard </t>
  </si>
  <si>
    <t>Intel AL440LX Motherboard</t>
  </si>
  <si>
    <t>433MHz Celeron processor</t>
  </si>
  <si>
    <t>L</t>
  </si>
  <si>
    <t>FSB 66 MHz</t>
  </si>
  <si>
    <t>FSB 100 MHz</t>
  </si>
  <si>
    <t>450MHz Pentium II processor</t>
  </si>
  <si>
    <t>64MB 100MHz SDRAM</t>
  </si>
  <si>
    <t>Intel SE440BX motherboard (450MHz, Unixware 2.0)</t>
  </si>
  <si>
    <t>Intel MU440EX motherboard (300MHz, Unixware 2.0)</t>
  </si>
  <si>
    <t>300MHz Celeron processor</t>
  </si>
  <si>
    <t>300A MHz Celeron processor</t>
  </si>
  <si>
    <t>Intel MU440EX motherboard (300A MHz, Unixware 2.0)</t>
  </si>
  <si>
    <t>Intel AL440LX motherboard (333MHz, L2 w/ECC)</t>
  </si>
  <si>
    <t>333MHz Pentium II processor</t>
  </si>
  <si>
    <t>233MHz Pentium processor with MMX technology</t>
  </si>
  <si>
    <t>Intel LT430TX motherboard (233MHz, MMX technology, NT)</t>
  </si>
  <si>
    <t>200MHz Pentium processor</t>
  </si>
  <si>
    <t>XXpress Deskside (200MHz)</t>
  </si>
  <si>
    <t>64MB(70ns fast page)</t>
  </si>
  <si>
    <t>200MHz Pentium Pro Processor</t>
  </si>
  <si>
    <t>128MB (60ns fast page)</t>
  </si>
  <si>
    <t>Alder System (200MHz, 256KB L2)</t>
  </si>
  <si>
    <t>733 MHz Pentium III processor</t>
  </si>
  <si>
    <t>FSB 133 MHz</t>
  </si>
  <si>
    <t>128 MB PC800 RDRAM non-ECC</t>
  </si>
  <si>
    <t>Intel VC820 (733 MHz Pentium III)</t>
  </si>
  <si>
    <t>800 MHz Pentium III processor</t>
  </si>
  <si>
    <t>Intel VC820(800 MHz Pentium III processor)</t>
  </si>
  <si>
    <t>256 MB PC800 RDRAM</t>
  </si>
  <si>
    <t>Intel Xeon E5-2698 v4</t>
  </si>
  <si>
    <t>16 GB 2Rx4 PC4-2400T-R</t>
  </si>
  <si>
    <t>Express5800/R120g-2M (Intel Xeon E5-2698 v4)</t>
  </si>
  <si>
    <t>ASUS P6T6 WS REVOLUTION workstation motherboard</t>
  </si>
  <si>
    <t>2 GB PC3-10600E, CL=9</t>
  </si>
  <si>
    <t>512MB PC2100 CL2-2-2 DDR ECC SDRAM</t>
  </si>
  <si>
    <t>256MB PC800-45 ECC RDRAM</t>
  </si>
  <si>
    <t>256MB PC1600 DDR</t>
  </si>
  <si>
    <t xml:space="preserve"> Mem Capacity</t>
  </si>
  <si>
    <t>BUS</t>
  </si>
  <si>
    <t>fudge factor SPEC2006/2000</t>
  </si>
  <si>
    <t>M</t>
  </si>
  <si>
    <t>Results Link</t>
  </si>
  <si>
    <t>SPEC 95 INT RATE</t>
  </si>
  <si>
    <t>150Mhz Pentium Pro Processor</t>
  </si>
  <si>
    <t>166MHz Pentium Pro Processor</t>
  </si>
  <si>
    <t>Alder System (150MHz)</t>
  </si>
  <si>
    <t>Alder System (166MHz, 512KB L2)</t>
  </si>
  <si>
    <t>Pentium II processor 300MHz</t>
  </si>
  <si>
    <t>Pentium II processor 333MHz</t>
  </si>
  <si>
    <t>Intel DK440LX motherboard (300MHz, L2 ECC, 1 CPU)</t>
  </si>
  <si>
    <t>400MHz Pentium II Xeon Processor</t>
  </si>
  <si>
    <t>Intel MS440GX Motherboard (400MHz, 512KB L2)</t>
  </si>
  <si>
    <t>Intel MS440GX Motherboard (400MHz, 1MB L2, 1 CPU)</t>
  </si>
  <si>
    <t>128MB</t>
  </si>
  <si>
    <t>256MB EDO ECC</t>
  </si>
  <si>
    <t>XXpress Deskside (166MHz)</t>
  </si>
  <si>
    <t>166MHz Pentium processor</t>
  </si>
  <si>
    <t>133MHz Pentium processor</t>
  </si>
  <si>
    <t>XXpress Deskside (133MHz)</t>
  </si>
  <si>
    <t>733 MHz Pentium III Xeon Processor</t>
  </si>
  <si>
    <t>Pentium III Xeon Processor 500 MHz</t>
  </si>
  <si>
    <t>Primergy 870</t>
  </si>
  <si>
    <t>Professional Workstation SP750 (733 MHz)</t>
  </si>
  <si>
    <t>256MB ECC PC800 RDRAM</t>
  </si>
  <si>
    <t>1 GB SDRAM</t>
  </si>
  <si>
    <t>fudge spec95_INT/spec96_INT_RATES</t>
  </si>
  <si>
    <t xml:space="preserve">Pentium II Xeon Processor 450 MHz, 1024KB(I+D) w/ECC </t>
  </si>
  <si>
    <t>int</t>
  </si>
  <si>
    <t>rates</t>
  </si>
  <si>
    <t xml:space="preserve">Pentium II Xeon Processor 400 MHz, 1024KB(I+D) w/ECC </t>
  </si>
  <si>
    <t>ratio</t>
  </si>
  <si>
    <t xml:space="preserve">Pentium Pro Processor 200MHz, 512KB(I+D) </t>
  </si>
  <si>
    <t>fudge spec95INT/spec2000INT</t>
  </si>
  <si>
    <t>1.0 GHz Pentium III processor, 256KB(I+D) on-die ECC</t>
  </si>
  <si>
    <t>INT 95</t>
  </si>
  <si>
    <t>INT 2000</t>
  </si>
  <si>
    <t>Pentium III processor (700 MHz)</t>
  </si>
  <si>
    <t>fudge spec2000/spec2000 rate</t>
  </si>
  <si>
    <t>int 2000</t>
  </si>
  <si>
    <t>rate 2000</t>
  </si>
  <si>
    <t>PowerEdge 1500SC (1.4 GHz PIII)</t>
  </si>
  <si>
    <t>Precision WorkStation 340 (1.8 GHz P4)</t>
  </si>
  <si>
    <t>Precision WorkStation 340 (2.2 GHz P4)</t>
  </si>
  <si>
    <t>Precision WorkStation 350 (2.8 GHz P4)</t>
  </si>
  <si>
    <t>fudge factor: spec2000_rate/spec95_rate</t>
  </si>
  <si>
    <t>512MB PC2100</t>
  </si>
  <si>
    <t>512MB DDR2-400</t>
  </si>
  <si>
    <t>Precision WorkStation 420 (800 MHz Pentium III)</t>
  </si>
  <si>
    <t>866 MHz Pentium III processor</t>
  </si>
  <si>
    <t>Rage LT</t>
  </si>
  <si>
    <t>Rage LT Pro</t>
  </si>
  <si>
    <t>Rage Mobility M4</t>
  </si>
  <si>
    <t>GeForce2 Go</t>
  </si>
  <si>
    <t>Mobility Radeon7500</t>
  </si>
  <si>
    <t>GeForce2 Go 200</t>
  </si>
  <si>
    <t>Mobility Radeon 9000</t>
  </si>
  <si>
    <t>GeForce4 Go 4200</t>
  </si>
  <si>
    <t>Mobility Radeon 9600</t>
  </si>
  <si>
    <t>GeForce FX Go 5650</t>
  </si>
  <si>
    <t>Mobiity Radeon x800</t>
  </si>
  <si>
    <t>GeForce Go 6800</t>
  </si>
  <si>
    <t>Mobiity Radeon x800 XT</t>
  </si>
  <si>
    <t>GeForce Go 6800 ULTRA</t>
  </si>
  <si>
    <t>Mobility Radeon X1800 XT</t>
  </si>
  <si>
    <t>GeForce Go 7950 GTX</t>
  </si>
  <si>
    <t>Mobiity Radeon HD 2700</t>
  </si>
  <si>
    <t>GeForce 8800M GTX</t>
  </si>
  <si>
    <t>Mobility Radeon HD 3870 X2</t>
  </si>
  <si>
    <t>GeForce 9800M GTX</t>
  </si>
  <si>
    <t>Mobility Radeon HD 4870 X2</t>
  </si>
  <si>
    <t>GeForce GTX 280M</t>
  </si>
  <si>
    <t>Mobility Radeon HD5870</t>
  </si>
  <si>
    <t>GeForce GTS 360M</t>
  </si>
  <si>
    <t>Radeon HD 6990M</t>
  </si>
  <si>
    <t>GeForce GTX 580M</t>
  </si>
  <si>
    <t>Radeon HD 7970M</t>
  </si>
  <si>
    <t>GeForce GTX 680MX</t>
  </si>
  <si>
    <t>Radeon HD 8970M</t>
  </si>
  <si>
    <t>GeForce GTX 780M</t>
  </si>
  <si>
    <t>Radeon R9 M295X</t>
  </si>
  <si>
    <t>GeForce GTX 880M</t>
  </si>
  <si>
    <t>Radeon R9 M395X</t>
  </si>
  <si>
    <t>Rage XL</t>
  </si>
  <si>
    <t>Riva 128ZX</t>
  </si>
  <si>
    <t>Rage 128 Pro</t>
  </si>
  <si>
    <t>Vanta</t>
  </si>
  <si>
    <t>Radeon SDR 7200</t>
  </si>
  <si>
    <t>Vanta LT</t>
  </si>
  <si>
    <t>Rage VE/7000</t>
  </si>
  <si>
    <t>GeForce2 MX2000</t>
  </si>
  <si>
    <t>Radeon 320</t>
  </si>
  <si>
    <t>unknown</t>
  </si>
  <si>
    <t>GeForce4 MX420</t>
  </si>
  <si>
    <t>Radeon 9000</t>
  </si>
  <si>
    <t>GeForce MX4000</t>
  </si>
  <si>
    <t>Radeon 9100 Pro</t>
  </si>
  <si>
    <t>GeForce PCX 5300</t>
  </si>
  <si>
    <t>Radeon Xpress 1100</t>
  </si>
  <si>
    <t>GeForce 6200 LE</t>
  </si>
  <si>
    <t>Radeon Xpress 1150</t>
  </si>
  <si>
    <t>GeForce 7100 GS</t>
  </si>
  <si>
    <t>Radeon Xpress 1200</t>
  </si>
  <si>
    <t>GeForce 7025 / mForce 630a</t>
  </si>
  <si>
    <t>Radeon Xpress 2100</t>
  </si>
  <si>
    <t>GeForce 8100 mGPU</t>
  </si>
  <si>
    <t>Radeon 3000 Graphics</t>
  </si>
  <si>
    <t>GeForce G 100</t>
  </si>
  <si>
    <t>Radeon HD 4250 Graphics</t>
  </si>
  <si>
    <t>GeForce 315</t>
  </si>
  <si>
    <t>Radeon HD 6350</t>
  </si>
  <si>
    <t>GeForce 405</t>
  </si>
  <si>
    <t>Radeon HD 7350</t>
  </si>
  <si>
    <t>GeForce 605</t>
  </si>
  <si>
    <t>Radeon HD 8350</t>
  </si>
  <si>
    <t>GeForce GT 625</t>
  </si>
  <si>
    <t>Radeon R5 230</t>
  </si>
  <si>
    <t>GeForce GT 705</t>
  </si>
  <si>
    <t>Radeon R5 330</t>
  </si>
  <si>
    <t>GeForce GT 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</si>
</sst>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</font>
    <font>
      <sz val="10"/>
      <color theme="1"/>
      <name val="Arial"/>
    </font>
    <font>
      <sz val="12"/>
      <color rgb="FF000000"/>
      <name val="Calibri"/>
      <family val="2"/>
      <scheme val="minor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sz val="10"/>
      <color rgb="FF000000"/>
      <name val="Times"/>
    </font>
    <font>
      <sz val="10"/>
      <color theme="1"/>
      <name val="Times"/>
    </font>
    <font>
      <sz val="12"/>
      <name val="Calibri"/>
      <scheme val="minor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FF0000"/>
      <name val="Arial"/>
    </font>
    <font>
      <sz val="11"/>
      <color rgb="FF008000"/>
      <name val="Arial"/>
    </font>
    <font>
      <sz val="11"/>
      <color theme="5" tint="-0.249977111117893"/>
      <name val="Arial"/>
    </font>
    <font>
      <sz val="11"/>
      <color rgb="FF333333"/>
      <name val="Arial"/>
    </font>
    <font>
      <b/>
      <sz val="11"/>
      <color rgb="FFFF0000"/>
      <name val="Arial"/>
    </font>
    <font>
      <b/>
      <sz val="12"/>
      <color rgb="FF0000FF"/>
      <name val="Calibri"/>
      <scheme val="minor"/>
    </font>
    <font>
      <sz val="11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17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9" fillId="0" borderId="0" xfId="0" applyFont="1"/>
    <xf numFmtId="17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0" fontId="17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7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9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 CPU'!$T$1</c:f>
              <c:strCache>
                <c:ptCount val="1"/>
                <c:pt idx="0">
                  <c:v>Performance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CPU'!$T$20:$T$51</c:f>
              <c:numCache>
                <c:formatCode>General</c:formatCode>
                <c:ptCount val="32"/>
                <c:pt idx="0">
                  <c:v>13.99500559414572</c:v>
                </c:pt>
                <c:pt idx="1">
                  <c:v>18.80651164965367</c:v>
                </c:pt>
                <c:pt idx="2">
                  <c:v>23.06284392952609</c:v>
                </c:pt>
                <c:pt idx="3">
                  <c:v>25.67678712314338</c:v>
                </c:pt>
                <c:pt idx="4">
                  <c:v>28.68397840783585</c:v>
                </c:pt>
                <c:pt idx="5">
                  <c:v>30.5345576599543</c:v>
                </c:pt>
                <c:pt idx="6">
                  <c:v>35.85497300979481</c:v>
                </c:pt>
                <c:pt idx="7">
                  <c:v>41.63803317266494</c:v>
                </c:pt>
                <c:pt idx="8">
                  <c:v>46.03315889644624</c:v>
                </c:pt>
                <c:pt idx="9">
                  <c:v>75.4111045238265</c:v>
                </c:pt>
                <c:pt idx="10">
                  <c:v>145.9644385108421</c:v>
                </c:pt>
                <c:pt idx="11">
                  <c:v>147.1210505434161</c:v>
                </c:pt>
                <c:pt idx="12">
                  <c:v>249.8281990359896</c:v>
                </c:pt>
                <c:pt idx="13">
                  <c:v>223.2261222867871</c:v>
                </c:pt>
                <c:pt idx="14">
                  <c:v>259.5124341952124</c:v>
                </c:pt>
                <c:pt idx="15">
                  <c:v>271.6635180705736</c:v>
                </c:pt>
                <c:pt idx="16">
                  <c:v>585.855829704911</c:v>
                </c:pt>
                <c:pt idx="17">
                  <c:v>607.554193768056</c:v>
                </c:pt>
                <c:pt idx="18">
                  <c:v>850.575871275278</c:v>
                </c:pt>
                <c:pt idx="19">
                  <c:v>841.8965256500202</c:v>
                </c:pt>
                <c:pt idx="20">
                  <c:v>933.0296547152285</c:v>
                </c:pt>
                <c:pt idx="21">
                  <c:v>1158.692640971935</c:v>
                </c:pt>
                <c:pt idx="22">
                  <c:v>1549.263194108542</c:v>
                </c:pt>
                <c:pt idx="23">
                  <c:v>1475.48875629385</c:v>
                </c:pt>
                <c:pt idx="24">
                  <c:v>2017.947857872471</c:v>
                </c:pt>
                <c:pt idx="25">
                  <c:v>2117.760332562937</c:v>
                </c:pt>
                <c:pt idx="26">
                  <c:v>2039.646221935616</c:v>
                </c:pt>
                <c:pt idx="27">
                  <c:v>2469.273830385884</c:v>
                </c:pt>
                <c:pt idx="28">
                  <c:v>3068.148678528682</c:v>
                </c:pt>
                <c:pt idx="29">
                  <c:v>2733.993871956251</c:v>
                </c:pt>
                <c:pt idx="30">
                  <c:v>2768.711254457283</c:v>
                </c:pt>
                <c:pt idx="31">
                  <c:v>3124.564425092859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 CPU'!$U$1</c:f>
              <c:strCache>
                <c:ptCount val="1"/>
                <c:pt idx="0">
                  <c:v>Cores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CPU'!$U$20:$U$51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8.0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8.0</c:v>
                </c:pt>
                <c:pt idx="24">
                  <c:v>12.0</c:v>
                </c:pt>
                <c:pt idx="25">
                  <c:v>12.0</c:v>
                </c:pt>
                <c:pt idx="26">
                  <c:v>10.0</c:v>
                </c:pt>
                <c:pt idx="27">
                  <c:v>12.0</c:v>
                </c:pt>
                <c:pt idx="28">
                  <c:v>18.0</c:v>
                </c:pt>
                <c:pt idx="29">
                  <c:v>14.0</c:v>
                </c:pt>
                <c:pt idx="30">
                  <c:v>16.0</c:v>
                </c:pt>
                <c:pt idx="31">
                  <c:v>18.0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 CPU'!$V$1</c:f>
              <c:strCache>
                <c:ptCount val="1"/>
                <c:pt idx="0">
                  <c:v>Cache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CPU'!$V$20:$V$51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96.0</c:v>
                </c:pt>
                <c:pt idx="19">
                  <c:v>48.0</c:v>
                </c:pt>
                <c:pt idx="20">
                  <c:v>48.0</c:v>
                </c:pt>
                <c:pt idx="21">
                  <c:v>60.0</c:v>
                </c:pt>
                <c:pt idx="22">
                  <c:v>80.0</c:v>
                </c:pt>
                <c:pt idx="23">
                  <c:v>80.0</c:v>
                </c:pt>
                <c:pt idx="24">
                  <c:v>120.0</c:v>
                </c:pt>
                <c:pt idx="25">
                  <c:v>120.0</c:v>
                </c:pt>
                <c:pt idx="26">
                  <c:v>100.0</c:v>
                </c:pt>
                <c:pt idx="27">
                  <c:v>120.0</c:v>
                </c:pt>
                <c:pt idx="28">
                  <c:v>180.0</c:v>
                </c:pt>
                <c:pt idx="29">
                  <c:v>140.0</c:v>
                </c:pt>
                <c:pt idx="30">
                  <c:v>160.0</c:v>
                </c:pt>
                <c:pt idx="31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56968"/>
        <c:axId val="2092271592"/>
      </c:scatterChart>
      <c:valAx>
        <c:axId val="20922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271592"/>
        <c:crosses val="autoZero"/>
        <c:crossBetween val="midCat"/>
      </c:valAx>
      <c:valAx>
        <c:axId val="209227159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56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5413500019325"/>
          <c:y val="0.0257633549072316"/>
          <c:w val="0.840330350272481"/>
          <c:h val="0.945114587198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'SPEC CPU'!$T$1</c:f>
              <c:strCache>
                <c:ptCount val="1"/>
                <c:pt idx="0">
                  <c:v>Performance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CPU'!$T$20:$T$51</c:f>
              <c:numCache>
                <c:formatCode>General</c:formatCode>
                <c:ptCount val="32"/>
                <c:pt idx="0">
                  <c:v>13.99500559414572</c:v>
                </c:pt>
                <c:pt idx="1">
                  <c:v>18.80651164965367</c:v>
                </c:pt>
                <c:pt idx="2">
                  <c:v>23.06284392952609</c:v>
                </c:pt>
                <c:pt idx="3">
                  <c:v>25.67678712314338</c:v>
                </c:pt>
                <c:pt idx="4">
                  <c:v>28.68397840783585</c:v>
                </c:pt>
                <c:pt idx="5">
                  <c:v>30.5345576599543</c:v>
                </c:pt>
                <c:pt idx="6">
                  <c:v>35.85497300979481</c:v>
                </c:pt>
                <c:pt idx="7">
                  <c:v>41.63803317266494</c:v>
                </c:pt>
                <c:pt idx="8">
                  <c:v>46.03315889644624</c:v>
                </c:pt>
                <c:pt idx="9">
                  <c:v>75.4111045238265</c:v>
                </c:pt>
                <c:pt idx="10">
                  <c:v>145.9644385108421</c:v>
                </c:pt>
                <c:pt idx="11">
                  <c:v>147.1210505434161</c:v>
                </c:pt>
                <c:pt idx="12">
                  <c:v>249.8281990359896</c:v>
                </c:pt>
                <c:pt idx="13">
                  <c:v>223.2261222867871</c:v>
                </c:pt>
                <c:pt idx="14">
                  <c:v>259.5124341952124</c:v>
                </c:pt>
                <c:pt idx="15">
                  <c:v>271.6635180705736</c:v>
                </c:pt>
                <c:pt idx="16">
                  <c:v>585.855829704911</c:v>
                </c:pt>
                <c:pt idx="17">
                  <c:v>607.554193768056</c:v>
                </c:pt>
                <c:pt idx="18">
                  <c:v>850.575871275278</c:v>
                </c:pt>
                <c:pt idx="19">
                  <c:v>841.8965256500202</c:v>
                </c:pt>
                <c:pt idx="20">
                  <c:v>933.0296547152285</c:v>
                </c:pt>
                <c:pt idx="21">
                  <c:v>1158.692640971935</c:v>
                </c:pt>
                <c:pt idx="22">
                  <c:v>1549.263194108542</c:v>
                </c:pt>
                <c:pt idx="23">
                  <c:v>1475.48875629385</c:v>
                </c:pt>
                <c:pt idx="24">
                  <c:v>2017.947857872471</c:v>
                </c:pt>
                <c:pt idx="25">
                  <c:v>2117.760332562937</c:v>
                </c:pt>
                <c:pt idx="26">
                  <c:v>2039.646221935616</c:v>
                </c:pt>
                <c:pt idx="27">
                  <c:v>2469.273830385884</c:v>
                </c:pt>
                <c:pt idx="28">
                  <c:v>3068.148678528682</c:v>
                </c:pt>
                <c:pt idx="29">
                  <c:v>2733.993871956251</c:v>
                </c:pt>
                <c:pt idx="30">
                  <c:v>2768.711254457283</c:v>
                </c:pt>
                <c:pt idx="31">
                  <c:v>3124.564425092859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 CPU'!$U$1</c:f>
              <c:strCache>
                <c:ptCount val="1"/>
                <c:pt idx="0">
                  <c:v>Cores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CPU'!$U$20:$U$51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8.0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8.0</c:v>
                </c:pt>
                <c:pt idx="24">
                  <c:v>12.0</c:v>
                </c:pt>
                <c:pt idx="25">
                  <c:v>12.0</c:v>
                </c:pt>
                <c:pt idx="26">
                  <c:v>10.0</c:v>
                </c:pt>
                <c:pt idx="27">
                  <c:v>12.0</c:v>
                </c:pt>
                <c:pt idx="28">
                  <c:v>18.0</c:v>
                </c:pt>
                <c:pt idx="29">
                  <c:v>14.0</c:v>
                </c:pt>
                <c:pt idx="30">
                  <c:v>16.0</c:v>
                </c:pt>
                <c:pt idx="31">
                  <c:v>18.0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 CPU'!$V$1</c:f>
              <c:strCache>
                <c:ptCount val="1"/>
                <c:pt idx="0">
                  <c:v>Cache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CPU'!$V$20:$V$51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96.0</c:v>
                </c:pt>
                <c:pt idx="19">
                  <c:v>48.0</c:v>
                </c:pt>
                <c:pt idx="20">
                  <c:v>48.0</c:v>
                </c:pt>
                <c:pt idx="21">
                  <c:v>60.0</c:v>
                </c:pt>
                <c:pt idx="22">
                  <c:v>80.0</c:v>
                </c:pt>
                <c:pt idx="23">
                  <c:v>80.0</c:v>
                </c:pt>
                <c:pt idx="24">
                  <c:v>120.0</c:v>
                </c:pt>
                <c:pt idx="25">
                  <c:v>120.0</c:v>
                </c:pt>
                <c:pt idx="26">
                  <c:v>100.0</c:v>
                </c:pt>
                <c:pt idx="27">
                  <c:v>120.0</c:v>
                </c:pt>
                <c:pt idx="28">
                  <c:v>180.0</c:v>
                </c:pt>
                <c:pt idx="29">
                  <c:v>140.0</c:v>
                </c:pt>
                <c:pt idx="30">
                  <c:v>160.0</c:v>
                </c:pt>
                <c:pt idx="31">
                  <c:v>180.0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'SPEC CPU'!$W$1</c:f>
              <c:strCache>
                <c:ptCount val="1"/>
                <c:pt idx="0">
                  <c:v> Mem Capacity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CPU'!$W$20:$W$51</c:f>
              <c:numCache>
                <c:formatCode>General</c:formatCode>
                <c:ptCount val="32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16.0</c:v>
                </c:pt>
                <c:pt idx="12">
                  <c:v>32.0</c:v>
                </c:pt>
                <c:pt idx="13">
                  <c:v>32.0</c:v>
                </c:pt>
                <c:pt idx="14">
                  <c:v>16.0</c:v>
                </c:pt>
                <c:pt idx="15">
                  <c:v>32.0</c:v>
                </c:pt>
                <c:pt idx="16">
                  <c:v>32.0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128.0</c:v>
                </c:pt>
                <c:pt idx="21">
                  <c:v>64.0</c:v>
                </c:pt>
                <c:pt idx="22">
                  <c:v>128.0</c:v>
                </c:pt>
                <c:pt idx="23">
                  <c:v>128.0</c:v>
                </c:pt>
                <c:pt idx="24">
                  <c:v>256.0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256.0</c:v>
                </c:pt>
                <c:pt idx="30">
                  <c:v>256.0</c:v>
                </c:pt>
                <c:pt idx="31">
                  <c:v>256.0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'SPEC CPU'!$X$1</c:f>
              <c:strCache>
                <c:ptCount val="1"/>
                <c:pt idx="0">
                  <c:v>Mem BW</c:v>
                </c:pt>
              </c:strCache>
            </c:strRef>
          </c:tx>
          <c:spPr>
            <a:ln w="47625">
              <a:noFill/>
            </a:ln>
          </c:spPr>
          <c:xVal>
            <c:numRef>
              <c:f>'SPEC CPU'!$S$20:$S$51</c:f>
              <c:numCache>
                <c:formatCode>General</c:formatCode>
                <c:ptCount val="32"/>
                <c:pt idx="0">
                  <c:v>2001.25</c:v>
                </c:pt>
                <c:pt idx="1">
                  <c:v>2002.0</c:v>
                </c:pt>
                <c:pt idx="2">
                  <c:v>2002.25</c:v>
                </c:pt>
                <c:pt idx="3">
                  <c:v>2002.5</c:v>
                </c:pt>
                <c:pt idx="4">
                  <c:v>2002.5</c:v>
                </c:pt>
                <c:pt idx="5">
                  <c:v>2003.0</c:v>
                </c:pt>
                <c:pt idx="6">
                  <c:v>2003.5</c:v>
                </c:pt>
                <c:pt idx="7">
                  <c:v>2004.25</c:v>
                </c:pt>
                <c:pt idx="8">
                  <c:v>2005.0</c:v>
                </c:pt>
                <c:pt idx="9">
                  <c:v>2005.75</c:v>
                </c:pt>
                <c:pt idx="10">
                  <c:v>2006.25</c:v>
                </c:pt>
                <c:pt idx="11">
                  <c:v>2006.5</c:v>
                </c:pt>
                <c:pt idx="12">
                  <c:v>2006.75</c:v>
                </c:pt>
                <c:pt idx="13">
                  <c:v>2007.0</c:v>
                </c:pt>
                <c:pt idx="14">
                  <c:v>2007.25</c:v>
                </c:pt>
                <c:pt idx="15">
                  <c:v>2007.5</c:v>
                </c:pt>
                <c:pt idx="16">
                  <c:v>2008.75</c:v>
                </c:pt>
                <c:pt idx="17">
                  <c:v>2009.5</c:v>
                </c:pt>
                <c:pt idx="18">
                  <c:v>2010.0</c:v>
                </c:pt>
                <c:pt idx="19">
                  <c:v>2010.0</c:v>
                </c:pt>
                <c:pt idx="20">
                  <c:v>2010.0</c:v>
                </c:pt>
                <c:pt idx="21">
                  <c:v>2011.75</c:v>
                </c:pt>
                <c:pt idx="22">
                  <c:v>2012.0</c:v>
                </c:pt>
                <c:pt idx="23">
                  <c:v>2012.0</c:v>
                </c:pt>
                <c:pt idx="24">
                  <c:v>2013.5</c:v>
                </c:pt>
                <c:pt idx="25">
                  <c:v>2013.5</c:v>
                </c:pt>
                <c:pt idx="26">
                  <c:v>2014.5</c:v>
                </c:pt>
                <c:pt idx="27">
                  <c:v>2014.5</c:v>
                </c:pt>
                <c:pt idx="28">
                  <c:v>2014.5</c:v>
                </c:pt>
                <c:pt idx="29">
                  <c:v>2014.5</c:v>
                </c:pt>
                <c:pt idx="30">
                  <c:v>2014.5</c:v>
                </c:pt>
                <c:pt idx="31">
                  <c:v>2015.25</c:v>
                </c:pt>
              </c:numCache>
            </c:numRef>
          </c:xVal>
          <c:yVal>
            <c:numRef>
              <c:f>'SPEC CPU'!$X$20:$X$51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1.3125</c:v>
                </c:pt>
                <c:pt idx="5">
                  <c:v>1.3125</c:v>
                </c:pt>
                <c:pt idx="6">
                  <c:v>1.3125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3.3125</c:v>
                </c:pt>
                <c:pt idx="11">
                  <c:v>3.3125</c:v>
                </c:pt>
                <c:pt idx="12">
                  <c:v>3.3125</c:v>
                </c:pt>
                <c:pt idx="13">
                  <c:v>3.3125</c:v>
                </c:pt>
                <c:pt idx="14">
                  <c:v>4.0</c:v>
                </c:pt>
                <c:pt idx="15">
                  <c:v>3.3125</c:v>
                </c:pt>
                <c:pt idx="16">
                  <c:v>6.625</c:v>
                </c:pt>
                <c:pt idx="17">
                  <c:v>6.625</c:v>
                </c:pt>
                <c:pt idx="18">
                  <c:v>6.625</c:v>
                </c:pt>
                <c:pt idx="19">
                  <c:v>6.625</c:v>
                </c:pt>
                <c:pt idx="20">
                  <c:v>6.625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9.333125000000001</c:v>
                </c:pt>
                <c:pt idx="25">
                  <c:v>9.333125000000001</c:v>
                </c:pt>
                <c:pt idx="26">
                  <c:v>10.66666875</c:v>
                </c:pt>
                <c:pt idx="27">
                  <c:v>10.66666875</c:v>
                </c:pt>
                <c:pt idx="28">
                  <c:v>10.66666875</c:v>
                </c:pt>
                <c:pt idx="29">
                  <c:v>10.66666875</c:v>
                </c:pt>
                <c:pt idx="30">
                  <c:v>10.66666875</c:v>
                </c:pt>
                <c:pt idx="31">
                  <c:v>10.66666875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42328"/>
        <c:axId val="2092267496"/>
      </c:scatterChart>
      <c:valAx>
        <c:axId val="209224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267496"/>
        <c:crosses val="autoZero"/>
        <c:crossBetween val="midCat"/>
      </c:valAx>
      <c:valAx>
        <c:axId val="209226749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4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Sheet1!$S$9:$S$46</c:f>
              <c:numCache>
                <c:formatCode>General</c:formatCode>
                <c:ptCount val="38"/>
                <c:pt idx="0">
                  <c:v>1995.25</c:v>
                </c:pt>
                <c:pt idx="1">
                  <c:v>1996.0</c:v>
                </c:pt>
                <c:pt idx="2">
                  <c:v>1996.0</c:v>
                </c:pt>
                <c:pt idx="3">
                  <c:v>1996.0</c:v>
                </c:pt>
                <c:pt idx="4">
                  <c:v>1996.25</c:v>
                </c:pt>
                <c:pt idx="5">
                  <c:v>1997.75</c:v>
                </c:pt>
                <c:pt idx="6">
                  <c:v>1997.75</c:v>
                </c:pt>
                <c:pt idx="7">
                  <c:v>1998.25</c:v>
                </c:pt>
                <c:pt idx="8">
                  <c:v>1998.25</c:v>
                </c:pt>
                <c:pt idx="9">
                  <c:v>1999.0</c:v>
                </c:pt>
                <c:pt idx="10">
                  <c:v>1999.75</c:v>
                </c:pt>
                <c:pt idx="11">
                  <c:v>2001.25</c:v>
                </c:pt>
                <c:pt idx="12">
                  <c:v>2002.0</c:v>
                </c:pt>
                <c:pt idx="13">
                  <c:v>2002.25</c:v>
                </c:pt>
                <c:pt idx="14">
                  <c:v>2002.5</c:v>
                </c:pt>
                <c:pt idx="15">
                  <c:v>2002.5</c:v>
                </c:pt>
                <c:pt idx="16">
                  <c:v>2003.0</c:v>
                </c:pt>
                <c:pt idx="17">
                  <c:v>2003.5</c:v>
                </c:pt>
                <c:pt idx="18">
                  <c:v>2004.25</c:v>
                </c:pt>
                <c:pt idx="19">
                  <c:v>2005.0</c:v>
                </c:pt>
                <c:pt idx="20">
                  <c:v>2005.75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2007.0</c:v>
                </c:pt>
                <c:pt idx="25">
                  <c:v>2007.5</c:v>
                </c:pt>
                <c:pt idx="26">
                  <c:v>2009.5</c:v>
                </c:pt>
                <c:pt idx="27">
                  <c:v>2010.0</c:v>
                </c:pt>
                <c:pt idx="28">
                  <c:v>2010.0</c:v>
                </c:pt>
                <c:pt idx="29">
                  <c:v>2010.0</c:v>
                </c:pt>
                <c:pt idx="30">
                  <c:v>2012.0</c:v>
                </c:pt>
                <c:pt idx="31">
                  <c:v>2012.0</c:v>
                </c:pt>
                <c:pt idx="32">
                  <c:v>2013.5</c:v>
                </c:pt>
                <c:pt idx="33">
                  <c:v>2013.5</c:v>
                </c:pt>
                <c:pt idx="34">
                  <c:v>2014.5</c:v>
                </c:pt>
                <c:pt idx="35">
                  <c:v>2014.5</c:v>
                </c:pt>
                <c:pt idx="36">
                  <c:v>2015.25</c:v>
                </c:pt>
                <c:pt idx="37">
                  <c:v>2016.0</c:v>
                </c:pt>
              </c:numCache>
            </c:numRef>
          </c:xVal>
          <c:yVal>
            <c:numRef>
              <c:f>Sheet1!$T$9:$T$46</c:f>
              <c:numCache>
                <c:formatCode>General</c:formatCode>
                <c:ptCount val="38"/>
                <c:pt idx="0">
                  <c:v>1.0</c:v>
                </c:pt>
                <c:pt idx="1">
                  <c:v>1.145502645502646</c:v>
                </c:pt>
                <c:pt idx="2">
                  <c:v>1.447089947089947</c:v>
                </c:pt>
                <c:pt idx="3">
                  <c:v>1.693121693121693</c:v>
                </c:pt>
                <c:pt idx="4">
                  <c:v>1.735449735449735</c:v>
                </c:pt>
                <c:pt idx="5">
                  <c:v>2.751322751322751</c:v>
                </c:pt>
                <c:pt idx="6">
                  <c:v>3.042328042328043</c:v>
                </c:pt>
                <c:pt idx="7">
                  <c:v>3.888888888888889</c:v>
                </c:pt>
                <c:pt idx="8">
                  <c:v>3.941798941798942</c:v>
                </c:pt>
                <c:pt idx="9">
                  <c:v>5.343915343915344</c:v>
                </c:pt>
                <c:pt idx="10">
                  <c:v>8.544973544973544</c:v>
                </c:pt>
                <c:pt idx="11">
                  <c:v>13.99500559414572</c:v>
                </c:pt>
                <c:pt idx="12">
                  <c:v>18.80651164965367</c:v>
                </c:pt>
                <c:pt idx="13">
                  <c:v>23.06284392952609</c:v>
                </c:pt>
                <c:pt idx="14">
                  <c:v>25.67678712314338</c:v>
                </c:pt>
                <c:pt idx="15">
                  <c:v>28.68397840783585</c:v>
                </c:pt>
                <c:pt idx="16">
                  <c:v>30.5345576599543</c:v>
                </c:pt>
                <c:pt idx="17">
                  <c:v>35.85497300979481</c:v>
                </c:pt>
                <c:pt idx="18">
                  <c:v>41.63803317266494</c:v>
                </c:pt>
                <c:pt idx="19">
                  <c:v>46.03315889644624</c:v>
                </c:pt>
                <c:pt idx="20">
                  <c:v>75.4111045238265</c:v>
                </c:pt>
                <c:pt idx="21">
                  <c:v>145.9644385108421</c:v>
                </c:pt>
                <c:pt idx="22">
                  <c:v>147.1210505434161</c:v>
                </c:pt>
                <c:pt idx="23">
                  <c:v>249.8281990359896</c:v>
                </c:pt>
                <c:pt idx="24">
                  <c:v>223.2261222867871</c:v>
                </c:pt>
                <c:pt idx="25">
                  <c:v>271.6635180705736</c:v>
                </c:pt>
                <c:pt idx="26">
                  <c:v>607.554193768056</c:v>
                </c:pt>
                <c:pt idx="27">
                  <c:v>850.575871275278</c:v>
                </c:pt>
                <c:pt idx="28">
                  <c:v>841.8965256500202</c:v>
                </c:pt>
                <c:pt idx="29">
                  <c:v>933.0296547152285</c:v>
                </c:pt>
                <c:pt idx="30">
                  <c:v>1549.263194108542</c:v>
                </c:pt>
                <c:pt idx="31">
                  <c:v>1475.48875629385</c:v>
                </c:pt>
                <c:pt idx="32">
                  <c:v>2017.947857872471</c:v>
                </c:pt>
                <c:pt idx="33">
                  <c:v>2117.760332562937</c:v>
                </c:pt>
                <c:pt idx="34">
                  <c:v>3068.148678528682</c:v>
                </c:pt>
                <c:pt idx="35">
                  <c:v>2768.711254457283</c:v>
                </c:pt>
                <c:pt idx="36">
                  <c:v>3124.564425092859</c:v>
                </c:pt>
                <c:pt idx="37">
                  <c:v>3636.645816983077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67720"/>
        <c:axId val="-2074808152"/>
      </c:scatterChart>
      <c:valAx>
        <c:axId val="-207486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808152"/>
        <c:crosses val="autoZero"/>
        <c:crossBetween val="midCat"/>
      </c:valAx>
      <c:valAx>
        <c:axId val="-207480815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86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GPUs!$F$27</c:f>
              <c:strCache>
                <c:ptCount val="1"/>
                <c:pt idx="0">
                  <c:v>AMD</c:v>
                </c:pt>
              </c:strCache>
            </c:strRef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GPUs!$F$28:$F$42</c:f>
              <c:numCache>
                <c:formatCode>General</c:formatCode>
                <c:ptCount val="15"/>
                <c:pt idx="0">
                  <c:v>1.0</c:v>
                </c:pt>
                <c:pt idx="1">
                  <c:v>2.363636363636364</c:v>
                </c:pt>
                <c:pt idx="2">
                  <c:v>2.996363636363637</c:v>
                </c:pt>
                <c:pt idx="3">
                  <c:v>7.854545454545454</c:v>
                </c:pt>
                <c:pt idx="4">
                  <c:v>9.09090909090909</c:v>
                </c:pt>
                <c:pt idx="5">
                  <c:v>9.454545454545454</c:v>
                </c:pt>
                <c:pt idx="6">
                  <c:v>11.27272727272727</c:v>
                </c:pt>
                <c:pt idx="7">
                  <c:v>10.90909090909091</c:v>
                </c:pt>
                <c:pt idx="8">
                  <c:v>42.18181818181818</c:v>
                </c:pt>
                <c:pt idx="9">
                  <c:v>26.18181818181818</c:v>
                </c:pt>
                <c:pt idx="10">
                  <c:v>24.09090909090909</c:v>
                </c:pt>
                <c:pt idx="11">
                  <c:v>29.09090909090909</c:v>
                </c:pt>
                <c:pt idx="12">
                  <c:v>58.18181818181818</c:v>
                </c:pt>
                <c:pt idx="13">
                  <c:v>59.2290909090909</c:v>
                </c:pt>
                <c:pt idx="14">
                  <c:v>61.0909090909091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GPUs!$G$27</c:f>
              <c:strCache>
                <c:ptCount val="1"/>
                <c:pt idx="0">
                  <c:v>NVIDIA</c:v>
                </c:pt>
              </c:strCache>
            </c:strRef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GPUs!$G$28:$G$42</c:f>
              <c:numCache>
                <c:formatCode>General</c:formatCode>
                <c:ptCount val="15"/>
                <c:pt idx="0">
                  <c:v>1.0</c:v>
                </c:pt>
                <c:pt idx="1">
                  <c:v>1.2</c:v>
                </c:pt>
                <c:pt idx="2">
                  <c:v>1.9</c:v>
                </c:pt>
                <c:pt idx="3">
                  <c:v>7.2</c:v>
                </c:pt>
                <c:pt idx="4">
                  <c:v>8.8</c:v>
                </c:pt>
                <c:pt idx="5">
                  <c:v>13.8</c:v>
                </c:pt>
                <c:pt idx="6">
                  <c:v>14.7</c:v>
                </c:pt>
                <c:pt idx="7">
                  <c:v>19.264</c:v>
                </c:pt>
                <c:pt idx="8">
                  <c:v>20.736</c:v>
                </c:pt>
                <c:pt idx="9">
                  <c:v>37.05</c:v>
                </c:pt>
                <c:pt idx="10">
                  <c:v>29.14</c:v>
                </c:pt>
                <c:pt idx="11">
                  <c:v>32.2</c:v>
                </c:pt>
                <c:pt idx="12">
                  <c:v>40.2</c:v>
                </c:pt>
                <c:pt idx="13">
                  <c:v>72.1</c:v>
                </c:pt>
                <c:pt idx="14">
                  <c:v>96.0</c:v>
                </c:pt>
              </c:numCache>
            </c:numRef>
          </c:yVal>
          <c:smooth val="0"/>
        </c:ser>
        <c:ser>
          <c:idx val="2"/>
          <c:order val="2"/>
          <c:tx>
            <c:v>Intel</c:v>
          </c:tx>
          <c:spPr>
            <a:ln w="47625">
              <a:noFill/>
            </a:ln>
          </c:spPr>
          <c:xVal>
            <c:numRef>
              <c:f>GPUs!$E$28:$E$42</c:f>
              <c:numCache>
                <c:formatCode>General</c:formatCode>
                <c:ptCount val="15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</c:numCache>
            </c:numRef>
          </c:xVal>
          <c:yVal>
            <c:numRef>
              <c:f>GPUs!$H$28:$H$42</c:f>
              <c:numCache>
                <c:formatCode>General</c:formatCode>
                <c:ptCount val="15"/>
                <c:pt idx="0">
                  <c:v>1.0</c:v>
                </c:pt>
                <c:pt idx="1">
                  <c:v>1.647933884297521</c:v>
                </c:pt>
                <c:pt idx="2">
                  <c:v>2.181818181818182</c:v>
                </c:pt>
                <c:pt idx="3">
                  <c:v>2.975206611570248</c:v>
                </c:pt>
                <c:pt idx="4">
                  <c:v>5.388429752066116</c:v>
                </c:pt>
                <c:pt idx="5">
                  <c:v>10.24793388429752</c:v>
                </c:pt>
                <c:pt idx="6">
                  <c:v>19.09779735702381</c:v>
                </c:pt>
                <c:pt idx="7">
                  <c:v>38.50362370367704</c:v>
                </c:pt>
                <c:pt idx="8">
                  <c:v>43.1240585481183</c:v>
                </c:pt>
                <c:pt idx="9">
                  <c:v>60.37368196736561</c:v>
                </c:pt>
                <c:pt idx="10">
                  <c:v>82.24374023105418</c:v>
                </c:pt>
                <c:pt idx="11">
                  <c:v>109.9663492977016</c:v>
                </c:pt>
                <c:pt idx="12">
                  <c:v>150.3181469391552</c:v>
                </c:pt>
                <c:pt idx="13">
                  <c:v>194.0582634665323</c:v>
                </c:pt>
                <c:pt idx="14">
                  <c:v>221.7808725331798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46312"/>
        <c:axId val="-2065651080"/>
      </c:scatterChart>
      <c:valAx>
        <c:axId val="-20749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651080"/>
        <c:crosses val="autoZero"/>
        <c:crossBetween val="midCat"/>
      </c:valAx>
      <c:valAx>
        <c:axId val="-206565108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4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99</xdr:row>
      <xdr:rowOff>29622</xdr:rowOff>
    </xdr:from>
    <xdr:to>
      <xdr:col>23</xdr:col>
      <xdr:colOff>1481667</xdr:colOff>
      <xdr:row>142</xdr:row>
      <xdr:rowOff>8456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3391747</xdr:colOff>
      <xdr:row>93</xdr:row>
      <xdr:rowOff>64346</xdr:rowOff>
    </xdr:from>
    <xdr:to>
      <xdr:col>42</xdr:col>
      <xdr:colOff>54187</xdr:colOff>
      <xdr:row>139</xdr:row>
      <xdr:rowOff>57573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51</xdr:row>
      <xdr:rowOff>152400</xdr:rowOff>
    </xdr:from>
    <xdr:to>
      <xdr:col>19</xdr:col>
      <xdr:colOff>643466</xdr:colOff>
      <xdr:row>71</xdr:row>
      <xdr:rowOff>33867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26</xdr:row>
      <xdr:rowOff>12700</xdr:rowOff>
    </xdr:from>
    <xdr:to>
      <xdr:col>15</xdr:col>
      <xdr:colOff>406400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7"/>
  <sheetViews>
    <sheetView workbookViewId="0">
      <selection activeCell="B52" sqref="B52"/>
    </sheetView>
  </sheetViews>
  <sheetFormatPr baseColWidth="10" defaultRowHeight="15" x14ac:dyDescent="0"/>
  <cols>
    <col min="1" max="1" width="20.33203125" style="1" customWidth="1"/>
    <col min="2" max="2" width="10.83203125" style="1"/>
    <col min="3" max="3" width="31.83203125" style="1" customWidth="1"/>
    <col min="4" max="4" width="22.83203125" style="1" customWidth="1"/>
    <col min="5" max="5" width="31.1640625" style="1" customWidth="1"/>
    <col min="6" max="6" width="34.33203125" style="1" customWidth="1"/>
    <col min="7" max="7" width="25.1640625" style="1" customWidth="1"/>
    <col min="8" max="8" width="30" style="1" customWidth="1"/>
    <col min="9" max="9" width="36.1640625" style="1" customWidth="1"/>
    <col min="10" max="10" width="26.5" style="1" customWidth="1"/>
    <col min="11" max="11" width="38.83203125" style="1" customWidth="1"/>
    <col min="12" max="12" width="19.33203125" style="1" customWidth="1"/>
    <col min="13" max="13" width="16.5" style="1" customWidth="1"/>
    <col min="14" max="16" width="17" style="1" customWidth="1"/>
    <col min="17" max="17" width="21.83203125" style="1" customWidth="1"/>
    <col min="18" max="18" width="26.5" style="1" customWidth="1"/>
    <col min="19" max="19" width="66.83203125" style="1" customWidth="1"/>
    <col min="20" max="20" width="28.6640625" style="1" customWidth="1"/>
    <col min="21" max="21" width="15.33203125" style="1" customWidth="1"/>
    <col min="22" max="22" width="12.33203125" style="1" customWidth="1"/>
    <col min="23" max="23" width="18.33203125" style="1" customWidth="1"/>
    <col min="24" max="24" width="21.33203125" style="1" customWidth="1"/>
    <col min="25" max="25" width="14.33203125" style="1" customWidth="1"/>
    <col min="26" max="26" width="47.1640625" style="1" customWidth="1"/>
    <col min="27" max="27" width="26" style="1" customWidth="1"/>
    <col min="28" max="28" width="20.5" style="1" customWidth="1"/>
    <col min="29" max="29" width="15.1640625" style="1" customWidth="1"/>
    <col min="30" max="30" width="28.1640625" style="1" customWidth="1"/>
    <col min="31" max="31" width="25.83203125" style="1" customWidth="1"/>
    <col min="32" max="32" width="49.1640625" style="1" customWidth="1"/>
    <col min="33" max="33" width="17" style="1" customWidth="1"/>
    <col min="34" max="34" width="10.83203125" style="1"/>
    <col min="35" max="35" width="17.1640625" style="1" customWidth="1"/>
    <col min="36" max="36" width="28" style="1" customWidth="1"/>
    <col min="37" max="37" width="26.33203125" style="1" customWidth="1"/>
    <col min="38" max="38" width="31" style="1" customWidth="1"/>
    <col min="39" max="39" width="16.33203125" style="1" customWidth="1"/>
    <col min="40" max="40" width="13.33203125" style="1" customWidth="1"/>
    <col min="41" max="41" width="25.1640625" style="1" customWidth="1"/>
    <col min="42" max="42" width="29.5" style="1" customWidth="1"/>
    <col min="43" max="43" width="24.33203125" style="1" customWidth="1"/>
    <col min="44" max="44" width="26" style="1" customWidth="1"/>
    <col min="45" max="45" width="17.1640625" style="1" customWidth="1"/>
    <col min="46" max="46" width="10.83203125" style="1"/>
    <col min="47" max="47" width="24" style="1" customWidth="1"/>
    <col min="48" max="48" width="30.1640625" style="1" customWidth="1"/>
    <col min="49" max="49" width="25.5" style="1" customWidth="1"/>
    <col min="50" max="16384" width="10.83203125" style="1"/>
  </cols>
  <sheetData>
    <row r="2" spans="1:49">
      <c r="A2" s="1" t="s">
        <v>96</v>
      </c>
    </row>
    <row r="3" spans="1:49">
      <c r="A3" s="5" t="s">
        <v>0</v>
      </c>
      <c r="B3" s="5" t="s">
        <v>29</v>
      </c>
      <c r="C3" s="5" t="s">
        <v>1</v>
      </c>
      <c r="D3" s="5" t="s">
        <v>27</v>
      </c>
      <c r="E3" s="5" t="s">
        <v>25</v>
      </c>
      <c r="F3" s="5" t="s">
        <v>2</v>
      </c>
      <c r="G3" s="5" t="s">
        <v>3</v>
      </c>
      <c r="H3" s="2" t="s">
        <v>4</v>
      </c>
      <c r="I3" s="2" t="s">
        <v>16</v>
      </c>
      <c r="J3" s="2" t="s">
        <v>14</v>
      </c>
      <c r="K3" s="2" t="s">
        <v>17</v>
      </c>
      <c r="L3" s="2" t="s">
        <v>5</v>
      </c>
      <c r="M3" s="2" t="s">
        <v>6</v>
      </c>
      <c r="N3" s="2" t="s">
        <v>7</v>
      </c>
      <c r="O3" s="2" t="s">
        <v>10</v>
      </c>
      <c r="P3" s="2" t="s">
        <v>11</v>
      </c>
      <c r="Q3" s="2" t="s">
        <v>18</v>
      </c>
      <c r="R3" s="2" t="s">
        <v>13</v>
      </c>
      <c r="S3" s="5" t="s">
        <v>8</v>
      </c>
      <c r="T3" s="5" t="s">
        <v>23</v>
      </c>
      <c r="U3" s="5" t="s">
        <v>19</v>
      </c>
      <c r="V3" s="5" t="s">
        <v>9</v>
      </c>
      <c r="W3" s="5" t="s">
        <v>20</v>
      </c>
      <c r="X3" s="5" t="s">
        <v>21</v>
      </c>
      <c r="Y3" s="2" t="s">
        <v>30</v>
      </c>
      <c r="Z3" s="2" t="s">
        <v>34</v>
      </c>
      <c r="AA3" s="2" t="s">
        <v>32</v>
      </c>
      <c r="AB3" s="2" t="s">
        <v>31</v>
      </c>
      <c r="AC3" s="2" t="s">
        <v>33</v>
      </c>
      <c r="AD3" s="2" t="s">
        <v>53</v>
      </c>
      <c r="AE3" s="2" t="s">
        <v>54</v>
      </c>
      <c r="AF3" s="5" t="s">
        <v>35</v>
      </c>
      <c r="AG3" s="5" t="s">
        <v>36</v>
      </c>
      <c r="AH3" s="5" t="s">
        <v>37</v>
      </c>
      <c r="AI3" s="5" t="s">
        <v>38</v>
      </c>
      <c r="AJ3" s="5" t="s">
        <v>50</v>
      </c>
      <c r="AK3" s="5" t="s">
        <v>51</v>
      </c>
      <c r="AL3" s="2" t="s">
        <v>46</v>
      </c>
      <c r="AM3" s="2" t="s">
        <v>45</v>
      </c>
      <c r="AN3" s="2" t="s">
        <v>44</v>
      </c>
      <c r="AO3" s="2" t="s">
        <v>43</v>
      </c>
      <c r="AP3" s="2" t="s">
        <v>55</v>
      </c>
      <c r="AQ3" s="2" t="s">
        <v>56</v>
      </c>
      <c r="AR3" s="5" t="s">
        <v>42</v>
      </c>
      <c r="AS3" s="5" t="s">
        <v>41</v>
      </c>
      <c r="AT3" s="5" t="s">
        <v>40</v>
      </c>
      <c r="AU3" s="5" t="s">
        <v>39</v>
      </c>
      <c r="AV3" s="5" t="s">
        <v>58</v>
      </c>
      <c r="AW3" s="5" t="s">
        <v>57</v>
      </c>
    </row>
    <row r="4" spans="1:49">
      <c r="A4" s="3">
        <v>41306</v>
      </c>
      <c r="B4" s="6">
        <v>104040</v>
      </c>
      <c r="C4" s="1" t="s">
        <v>24</v>
      </c>
      <c r="D4" s="1" t="s">
        <v>28</v>
      </c>
      <c r="E4" s="1">
        <v>0.51</v>
      </c>
      <c r="F4" s="1" t="s">
        <v>26</v>
      </c>
      <c r="G4" s="4">
        <v>1320082</v>
      </c>
      <c r="H4" s="1" t="s">
        <v>12</v>
      </c>
      <c r="I4" s="1">
        <v>2012</v>
      </c>
      <c r="J4" s="1" t="s">
        <v>15</v>
      </c>
      <c r="K4" s="1">
        <v>51.2</v>
      </c>
      <c r="L4" s="1">
        <v>2</v>
      </c>
      <c r="M4" s="1">
        <v>8</v>
      </c>
      <c r="N4" s="1">
        <v>16</v>
      </c>
      <c r="O4" s="1">
        <v>20</v>
      </c>
      <c r="P4" s="1">
        <v>22</v>
      </c>
      <c r="Q4" s="1">
        <v>60.8</v>
      </c>
      <c r="R4" s="1">
        <v>354</v>
      </c>
      <c r="S4" s="1" t="s">
        <v>22</v>
      </c>
      <c r="T4" s="1">
        <v>8533</v>
      </c>
      <c r="U4" s="1">
        <v>32</v>
      </c>
      <c r="V4" s="1">
        <v>24</v>
      </c>
      <c r="W4" s="1">
        <v>768</v>
      </c>
      <c r="X4" s="1">
        <v>384</v>
      </c>
      <c r="Y4" s="1">
        <v>41.3</v>
      </c>
      <c r="Z4" s="1" t="s">
        <v>49</v>
      </c>
      <c r="AA4" s="1">
        <v>420</v>
      </c>
      <c r="AB4" s="1">
        <v>12</v>
      </c>
      <c r="AC4" s="1">
        <v>2512</v>
      </c>
      <c r="AD4" s="1">
        <v>6</v>
      </c>
      <c r="AE4" s="1">
        <v>9</v>
      </c>
      <c r="AF4" s="1" t="s">
        <v>52</v>
      </c>
      <c r="AG4" s="1">
        <v>186</v>
      </c>
      <c r="AH4" s="1">
        <v>72</v>
      </c>
      <c r="AI4" s="1">
        <v>13378</v>
      </c>
      <c r="AJ4" s="1">
        <v>3</v>
      </c>
      <c r="AK4" s="1">
        <v>27</v>
      </c>
      <c r="AL4" s="1" t="s">
        <v>47</v>
      </c>
      <c r="AM4" s="1">
        <v>931</v>
      </c>
      <c r="AN4" s="1">
        <v>27</v>
      </c>
      <c r="AO4" s="1">
        <v>25137</v>
      </c>
      <c r="AP4" s="1">
        <v>6</v>
      </c>
      <c r="AQ4" s="1">
        <v>20.25</v>
      </c>
      <c r="AR4" s="1" t="s">
        <v>48</v>
      </c>
      <c r="AS4" s="1">
        <v>136</v>
      </c>
      <c r="AT4" s="1">
        <v>4</v>
      </c>
      <c r="AU4" s="1">
        <v>272</v>
      </c>
      <c r="AV4" s="1">
        <v>6</v>
      </c>
      <c r="AW4" s="1">
        <v>3</v>
      </c>
    </row>
    <row r="7" spans="1:49">
      <c r="A7" s="1" t="s">
        <v>60</v>
      </c>
      <c r="B7" s="1" t="s">
        <v>59</v>
      </c>
      <c r="C7" s="1" t="s">
        <v>61</v>
      </c>
      <c r="D7" s="2" t="s">
        <v>62</v>
      </c>
      <c r="E7" s="1" t="s">
        <v>63</v>
      </c>
      <c r="F7" s="1" t="s">
        <v>64</v>
      </c>
      <c r="G7" s="1" t="s">
        <v>65</v>
      </c>
      <c r="H7" s="2" t="s">
        <v>66</v>
      </c>
      <c r="I7" s="1" t="s">
        <v>70</v>
      </c>
      <c r="J7" s="1" t="s">
        <v>69</v>
      </c>
      <c r="K7" s="2" t="s">
        <v>68</v>
      </c>
      <c r="L7" s="1" t="s">
        <v>71</v>
      </c>
      <c r="M7" s="2" t="s">
        <v>67</v>
      </c>
      <c r="N7" s="1" t="s">
        <v>106</v>
      </c>
      <c r="O7" s="1" t="s">
        <v>107</v>
      </c>
    </row>
    <row r="8" spans="1:49">
      <c r="A8" s="1">
        <f>1/B8</f>
        <v>0.33333333333333331</v>
      </c>
      <c r="B8" s="1">
        <v>3</v>
      </c>
      <c r="C8" s="1">
        <f>N4*L4*A8</f>
        <v>10.666666666666666</v>
      </c>
      <c r="D8" s="1">
        <f>C8*2.9</f>
        <v>30.93333333333333</v>
      </c>
      <c r="E8" s="1">
        <f>D8/8</f>
        <v>3.8666666666666663</v>
      </c>
      <c r="F8" s="1">
        <v>3.2</v>
      </c>
      <c r="G8" s="1">
        <v>4</v>
      </c>
      <c r="H8" s="1">
        <f>G8*F8</f>
        <v>12.8</v>
      </c>
      <c r="I8" s="1">
        <v>6</v>
      </c>
      <c r="J8" s="1">
        <v>1</v>
      </c>
      <c r="K8" s="1">
        <f>J8*I8/2</f>
        <v>3</v>
      </c>
      <c r="L8" s="1">
        <f>H8+K8</f>
        <v>15.8</v>
      </c>
      <c r="M8" s="1">
        <f>W4/D8</f>
        <v>24.827586206896555</v>
      </c>
      <c r="N8" s="1">
        <f>(AE4+AK4)/Y4</f>
        <v>0.87167070217917686</v>
      </c>
      <c r="O8" s="1">
        <f>T4/U4</f>
        <v>266.65625</v>
      </c>
    </row>
    <row r="10" spans="1:49">
      <c r="A10" s="1" t="s">
        <v>98</v>
      </c>
    </row>
    <row r="11" spans="1:49">
      <c r="A11" s="7" t="s">
        <v>0</v>
      </c>
      <c r="B11" s="7" t="s">
        <v>29</v>
      </c>
      <c r="C11" s="7" t="s">
        <v>1</v>
      </c>
      <c r="D11" s="7" t="s">
        <v>27</v>
      </c>
      <c r="E11" s="7" t="s">
        <v>25</v>
      </c>
      <c r="F11" s="7" t="s">
        <v>2</v>
      </c>
      <c r="G11" s="7" t="s">
        <v>3</v>
      </c>
      <c r="H11" s="8" t="s">
        <v>4</v>
      </c>
      <c r="I11" s="8" t="s">
        <v>16</v>
      </c>
      <c r="J11" s="8" t="s">
        <v>14</v>
      </c>
      <c r="K11" s="8" t="s">
        <v>17</v>
      </c>
      <c r="L11" s="8" t="s">
        <v>5</v>
      </c>
      <c r="M11" s="8" t="s">
        <v>6</v>
      </c>
      <c r="N11" s="8" t="s">
        <v>7</v>
      </c>
      <c r="O11" s="8" t="s">
        <v>10</v>
      </c>
      <c r="P11" s="8" t="s">
        <v>11</v>
      </c>
      <c r="Q11" s="8" t="s">
        <v>18</v>
      </c>
      <c r="R11" s="8" t="s">
        <v>13</v>
      </c>
      <c r="S11" s="7" t="s">
        <v>8</v>
      </c>
      <c r="T11" s="7" t="s">
        <v>23</v>
      </c>
      <c r="U11" s="7" t="s">
        <v>19</v>
      </c>
      <c r="V11" s="7" t="s">
        <v>9</v>
      </c>
      <c r="W11" s="7" t="s">
        <v>20</v>
      </c>
      <c r="X11" s="7" t="s">
        <v>21</v>
      </c>
      <c r="Y11" s="8" t="s">
        <v>30</v>
      </c>
      <c r="Z11" s="8" t="s">
        <v>34</v>
      </c>
      <c r="AA11" s="8" t="s">
        <v>32</v>
      </c>
      <c r="AB11" s="8" t="s">
        <v>31</v>
      </c>
      <c r="AC11" s="8" t="s">
        <v>33</v>
      </c>
      <c r="AD11" s="8" t="s">
        <v>53</v>
      </c>
      <c r="AE11" s="8" t="s">
        <v>54</v>
      </c>
      <c r="AF11" s="7" t="s">
        <v>35</v>
      </c>
      <c r="AG11" s="7" t="s">
        <v>36</v>
      </c>
      <c r="AH11" s="7" t="s">
        <v>37</v>
      </c>
      <c r="AI11" s="7" t="s">
        <v>38</v>
      </c>
      <c r="AJ11" s="7" t="s">
        <v>50</v>
      </c>
      <c r="AK11" s="7" t="s">
        <v>51</v>
      </c>
    </row>
    <row r="12" spans="1:49">
      <c r="A12" s="9">
        <v>42125</v>
      </c>
      <c r="B12" s="10" t="s">
        <v>72</v>
      </c>
      <c r="C12" s="11" t="s">
        <v>84</v>
      </c>
      <c r="D12" s="11" t="s">
        <v>83</v>
      </c>
      <c r="E12" s="11">
        <v>1.82</v>
      </c>
      <c r="F12" s="11" t="s">
        <v>26</v>
      </c>
      <c r="G12" s="12">
        <v>606821</v>
      </c>
      <c r="H12" s="11" t="s">
        <v>85</v>
      </c>
      <c r="I12" s="11">
        <v>2015</v>
      </c>
      <c r="J12" s="11" t="s">
        <v>76</v>
      </c>
      <c r="K12" s="11">
        <v>102</v>
      </c>
      <c r="L12" s="11">
        <v>4</v>
      </c>
      <c r="M12" s="11">
        <v>18</v>
      </c>
      <c r="N12" s="11">
        <v>36</v>
      </c>
      <c r="O12" s="11">
        <v>45</v>
      </c>
      <c r="P12" s="11">
        <v>50</v>
      </c>
      <c r="Q12" s="11">
        <v>62.6</v>
      </c>
      <c r="R12" s="11">
        <v>717.5</v>
      </c>
      <c r="S12" s="11" t="s">
        <v>86</v>
      </c>
      <c r="T12" s="11">
        <v>17000</v>
      </c>
      <c r="U12" s="11">
        <v>32</v>
      </c>
      <c r="V12" s="11">
        <v>96</v>
      </c>
      <c r="W12" s="11">
        <f>U12*V12</f>
        <v>3072</v>
      </c>
      <c r="X12" s="11">
        <f>W12/L12</f>
        <v>768</v>
      </c>
      <c r="Y12" s="1">
        <f>(AC12+AI12)/1024</f>
        <v>86.71875</v>
      </c>
      <c r="Z12" s="11" t="s">
        <v>87</v>
      </c>
      <c r="AA12" s="11">
        <v>400</v>
      </c>
      <c r="AB12" s="11">
        <v>147</v>
      </c>
      <c r="AC12" s="11">
        <f>AA12*AB12</f>
        <v>58800</v>
      </c>
      <c r="AD12" s="11">
        <v>12</v>
      </c>
      <c r="AE12" s="11">
        <f>AB12*AD12/8</f>
        <v>220.5</v>
      </c>
      <c r="AF12" s="11" t="s">
        <v>88</v>
      </c>
      <c r="AG12" s="11">
        <v>300</v>
      </c>
      <c r="AH12" s="11">
        <v>100</v>
      </c>
      <c r="AI12" s="11">
        <f>AG12*AH12</f>
        <v>30000</v>
      </c>
      <c r="AJ12" s="11">
        <v>6</v>
      </c>
      <c r="AK12" s="11">
        <f>AH12*AJ12/8</f>
        <v>75</v>
      </c>
    </row>
    <row r="13" spans="1:4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4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49">
      <c r="A16" s="11" t="s">
        <v>60</v>
      </c>
      <c r="B16" s="11" t="s">
        <v>59</v>
      </c>
      <c r="C16" s="11" t="s">
        <v>61</v>
      </c>
      <c r="D16" s="8" t="s">
        <v>62</v>
      </c>
      <c r="E16" s="11" t="s">
        <v>63</v>
      </c>
      <c r="F16" s="11" t="s">
        <v>64</v>
      </c>
      <c r="G16" s="11" t="s">
        <v>65</v>
      </c>
      <c r="H16" s="8" t="s">
        <v>66</v>
      </c>
      <c r="I16" s="11" t="s">
        <v>80</v>
      </c>
      <c r="J16" s="11" t="s">
        <v>81</v>
      </c>
      <c r="K16" s="8" t="s">
        <v>82</v>
      </c>
      <c r="L16" s="11" t="s">
        <v>71</v>
      </c>
      <c r="M16" s="8" t="s">
        <v>67</v>
      </c>
      <c r="N16" s="1" t="s">
        <v>106</v>
      </c>
      <c r="O16" s="1" t="s">
        <v>107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49">
      <c r="A17" s="11">
        <f>1/B17</f>
        <v>0.5</v>
      </c>
      <c r="B17" s="11">
        <v>2</v>
      </c>
      <c r="C17" s="11">
        <f>N12*L12*A17</f>
        <v>72</v>
      </c>
      <c r="D17" s="11">
        <f>C17*2.5</f>
        <v>180</v>
      </c>
      <c r="E17" s="11">
        <f>D17/8</f>
        <v>22.5</v>
      </c>
      <c r="F17" s="11">
        <f>8*12/10</f>
        <v>9.6</v>
      </c>
      <c r="G17" s="11">
        <v>7</v>
      </c>
      <c r="H17" s="11">
        <f>F17*G17</f>
        <v>67.2</v>
      </c>
      <c r="I17" s="11">
        <v>22</v>
      </c>
      <c r="J17" s="11">
        <f>H17/8</f>
        <v>8.4</v>
      </c>
      <c r="K17" s="11">
        <f>H17+J17</f>
        <v>75.600000000000009</v>
      </c>
      <c r="L17" s="11">
        <f>K17</f>
        <v>75.600000000000009</v>
      </c>
      <c r="M17" s="11">
        <f>W12/D17</f>
        <v>17.066666666666666</v>
      </c>
      <c r="N17" s="1">
        <f>(AE12+AK12)/Y12</f>
        <v>3.4075675675675674</v>
      </c>
      <c r="O17" s="1">
        <f>T12/U12</f>
        <v>531.25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20" spans="1:49">
      <c r="A20" s="1" t="s">
        <v>97</v>
      </c>
    </row>
    <row r="21" spans="1:49">
      <c r="A21" s="5" t="s">
        <v>0</v>
      </c>
      <c r="B21" s="5" t="s">
        <v>29</v>
      </c>
      <c r="C21" s="5" t="s">
        <v>1</v>
      </c>
      <c r="D21" s="5" t="s">
        <v>27</v>
      </c>
      <c r="E21" s="5" t="s">
        <v>25</v>
      </c>
      <c r="F21" s="5" t="s">
        <v>2</v>
      </c>
      <c r="G21" s="5" t="s">
        <v>3</v>
      </c>
      <c r="H21" s="2" t="s">
        <v>4</v>
      </c>
      <c r="I21" s="2" t="s">
        <v>16</v>
      </c>
      <c r="J21" s="2" t="s">
        <v>14</v>
      </c>
      <c r="K21" s="2" t="s">
        <v>17</v>
      </c>
      <c r="L21" s="2" t="s">
        <v>5</v>
      </c>
      <c r="M21" s="2" t="s">
        <v>6</v>
      </c>
      <c r="N21" s="2" t="s">
        <v>7</v>
      </c>
      <c r="O21" s="2" t="s">
        <v>10</v>
      </c>
      <c r="P21" s="2" t="s">
        <v>11</v>
      </c>
      <c r="Q21" s="2" t="s">
        <v>18</v>
      </c>
      <c r="R21" s="2" t="s">
        <v>13</v>
      </c>
      <c r="S21" s="5" t="s">
        <v>8</v>
      </c>
      <c r="T21" s="5" t="s">
        <v>23</v>
      </c>
      <c r="U21" s="5" t="s">
        <v>19</v>
      </c>
      <c r="V21" s="5" t="s">
        <v>9</v>
      </c>
      <c r="W21" s="5" t="s">
        <v>20</v>
      </c>
      <c r="X21" s="5" t="s">
        <v>21</v>
      </c>
      <c r="Y21" s="2" t="s">
        <v>30</v>
      </c>
      <c r="Z21" s="2" t="s">
        <v>34</v>
      </c>
      <c r="AA21" s="2" t="s">
        <v>32</v>
      </c>
      <c r="AB21" s="2" t="s">
        <v>31</v>
      </c>
      <c r="AC21" s="2" t="s">
        <v>33</v>
      </c>
      <c r="AD21" s="2" t="s">
        <v>53</v>
      </c>
      <c r="AE21" s="2" t="s">
        <v>54</v>
      </c>
      <c r="AF21" s="5" t="s">
        <v>35</v>
      </c>
      <c r="AG21" s="5" t="s">
        <v>36</v>
      </c>
      <c r="AH21" s="5" t="s">
        <v>37</v>
      </c>
      <c r="AI21" s="5" t="s">
        <v>38</v>
      </c>
      <c r="AJ21" s="5" t="s">
        <v>50</v>
      </c>
      <c r="AK21" s="5" t="s">
        <v>51</v>
      </c>
      <c r="AL21" s="2"/>
      <c r="AM21" s="2"/>
      <c r="AN21" s="2"/>
      <c r="AO21" s="2"/>
      <c r="AP21" s="2"/>
      <c r="AQ21" s="2"/>
      <c r="AR21" s="5"/>
      <c r="AS21" s="5"/>
      <c r="AT21" s="5"/>
      <c r="AU21" s="5"/>
      <c r="AV21" s="5"/>
      <c r="AW21" s="5"/>
    </row>
    <row r="22" spans="1:49">
      <c r="A22" s="3">
        <v>41883</v>
      </c>
      <c r="B22" s="6" t="s">
        <v>72</v>
      </c>
      <c r="C22" s="1" t="s">
        <v>73</v>
      </c>
      <c r="D22" s="1" t="s">
        <v>74</v>
      </c>
      <c r="E22" s="1">
        <v>0.17</v>
      </c>
      <c r="F22" s="1" t="s">
        <v>26</v>
      </c>
      <c r="G22" s="4">
        <v>10133244</v>
      </c>
      <c r="H22" s="1" t="s">
        <v>75</v>
      </c>
      <c r="I22" s="1">
        <v>2013</v>
      </c>
      <c r="J22" s="1" t="s">
        <v>76</v>
      </c>
      <c r="K22" s="1">
        <v>59.7</v>
      </c>
      <c r="L22" s="1">
        <v>68</v>
      </c>
      <c r="M22" s="1">
        <v>10</v>
      </c>
      <c r="N22" s="1">
        <v>20</v>
      </c>
      <c r="O22" s="1">
        <v>25</v>
      </c>
      <c r="P22" s="1">
        <v>27.5</v>
      </c>
      <c r="Q22" s="1">
        <v>62.6</v>
      </c>
      <c r="R22" s="1">
        <v>430</v>
      </c>
      <c r="S22" s="1" t="s">
        <v>77</v>
      </c>
      <c r="T22" s="1">
        <v>29856</v>
      </c>
      <c r="U22" s="1">
        <v>20</v>
      </c>
      <c r="V22" s="1">
        <f>8*34</f>
        <v>272</v>
      </c>
      <c r="W22" s="1">
        <f>U22*V22</f>
        <v>5440</v>
      </c>
      <c r="X22" s="1">
        <f>W22/L22</f>
        <v>80</v>
      </c>
      <c r="Y22" s="1">
        <v>85.2</v>
      </c>
      <c r="Z22" s="1" t="s">
        <v>78</v>
      </c>
      <c r="AA22" s="1">
        <v>1200</v>
      </c>
      <c r="AB22" s="1">
        <f>L22</f>
        <v>68</v>
      </c>
      <c r="AC22" s="1">
        <f>AA22*AB22</f>
        <v>81600</v>
      </c>
      <c r="AD22" s="1">
        <v>6</v>
      </c>
      <c r="AE22" s="1">
        <f>AB22*AD22/8</f>
        <v>51</v>
      </c>
      <c r="AF22" s="1" t="s">
        <v>79</v>
      </c>
      <c r="AG22" s="1">
        <v>146</v>
      </c>
      <c r="AH22" s="1">
        <f>L22</f>
        <v>68</v>
      </c>
      <c r="AI22" s="1">
        <f>AG22*AH22</f>
        <v>9928</v>
      </c>
      <c r="AJ22" s="1">
        <v>6</v>
      </c>
      <c r="AK22" s="1">
        <f>AH22*AJ22/8</f>
        <v>51</v>
      </c>
    </row>
    <row r="26" spans="1:49">
      <c r="A26" s="1" t="s">
        <v>60</v>
      </c>
      <c r="B26" s="1" t="s">
        <v>59</v>
      </c>
      <c r="C26" s="1" t="s">
        <v>61</v>
      </c>
      <c r="D26" s="2" t="s">
        <v>62</v>
      </c>
      <c r="E26" s="1" t="s">
        <v>63</v>
      </c>
      <c r="F26" s="1" t="s">
        <v>64</v>
      </c>
      <c r="G26" s="1" t="s">
        <v>65</v>
      </c>
      <c r="H26" s="2" t="s">
        <v>66</v>
      </c>
      <c r="I26" s="1" t="s">
        <v>80</v>
      </c>
      <c r="J26" s="1" t="s">
        <v>81</v>
      </c>
      <c r="K26" s="2" t="s">
        <v>82</v>
      </c>
      <c r="L26" s="1" t="s">
        <v>71</v>
      </c>
      <c r="M26" s="2" t="s">
        <v>67</v>
      </c>
      <c r="N26" s="1" t="s">
        <v>106</v>
      </c>
      <c r="O26" s="1" t="s">
        <v>107</v>
      </c>
    </row>
    <row r="27" spans="1:49">
      <c r="A27" s="1">
        <f>1/B27</f>
        <v>2</v>
      </c>
      <c r="B27" s="1">
        <v>0.5</v>
      </c>
      <c r="C27" s="1">
        <f>N22*L22*A27</f>
        <v>2720</v>
      </c>
      <c r="D27" s="1">
        <f>C27*2.8</f>
        <v>7615.9999999999991</v>
      </c>
      <c r="E27" s="1">
        <f>D27/8</f>
        <v>951.99999999999989</v>
      </c>
      <c r="F27" s="1">
        <v>0.6</v>
      </c>
      <c r="G27" s="1">
        <v>34</v>
      </c>
      <c r="H27" s="1">
        <f>F27*G27</f>
        <v>20.399999999999999</v>
      </c>
      <c r="I27" s="1">
        <v>22</v>
      </c>
      <c r="J27" s="1">
        <f>H27/8</f>
        <v>2.5499999999999998</v>
      </c>
      <c r="K27" s="1">
        <f>H27+J27</f>
        <v>22.95</v>
      </c>
      <c r="L27" s="1">
        <f>K27</f>
        <v>22.95</v>
      </c>
      <c r="M27" s="1">
        <f>W22/D27</f>
        <v>0.71428571428571441</v>
      </c>
      <c r="N27" s="1">
        <f>(AE22+AK22)/Y22</f>
        <v>1.1971830985915493</v>
      </c>
      <c r="O27" s="1">
        <f>T22/U22</f>
        <v>1492.8</v>
      </c>
    </row>
    <row r="35" spans="1:37">
      <c r="A35" s="5"/>
      <c r="B35" s="5"/>
      <c r="C35" s="5"/>
      <c r="D35" s="5"/>
      <c r="E35" s="5"/>
      <c r="F35" s="5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5"/>
      <c r="T35" s="5"/>
      <c r="U35" s="5"/>
      <c r="V35" s="5"/>
      <c r="W35" s="5"/>
      <c r="X35" s="5"/>
      <c r="Y35" s="2"/>
      <c r="Z35" s="2"/>
      <c r="AA35" s="2"/>
      <c r="AB35" s="2"/>
      <c r="AC35" s="2"/>
      <c r="AD35" s="2"/>
      <c r="AE35" s="2"/>
      <c r="AF35" s="5"/>
      <c r="AG35" s="5"/>
      <c r="AH35" s="5"/>
      <c r="AI35" s="5"/>
      <c r="AJ35" s="5"/>
      <c r="AK35" s="5"/>
    </row>
    <row r="36" spans="1:37">
      <c r="A36" s="3" t="s">
        <v>89</v>
      </c>
      <c r="B36" s="6">
        <f>D8/(8*L8)</f>
        <v>0.24472573839662443</v>
      </c>
      <c r="G36" s="4"/>
    </row>
    <row r="37" spans="1:37">
      <c r="A37" s="1" t="s">
        <v>90</v>
      </c>
      <c r="B37" s="6">
        <f>D17/(8*L17)</f>
        <v>0.29761904761904756</v>
      </c>
    </row>
    <row r="38" spans="1:37">
      <c r="A38" s="1" t="s">
        <v>91</v>
      </c>
      <c r="B38" s="6">
        <f>D27/(8*L27)</f>
        <v>41.481481481481481</v>
      </c>
    </row>
    <row r="39" spans="1:37">
      <c r="A39" s="1" t="s">
        <v>104</v>
      </c>
      <c r="B39" s="1">
        <f>D47/(8*AK42)</f>
        <v>1.2923076923076924</v>
      </c>
    </row>
    <row r="40" spans="1:37">
      <c r="A40" s="1" t="s">
        <v>99</v>
      </c>
      <c r="D40" s="2"/>
      <c r="H40" s="2"/>
      <c r="K40" s="2"/>
      <c r="M40" s="2"/>
    </row>
    <row r="41" spans="1:37">
      <c r="A41" s="5" t="s">
        <v>0</v>
      </c>
      <c r="B41" s="5" t="s">
        <v>29</v>
      </c>
      <c r="C41" s="5" t="s">
        <v>1</v>
      </c>
      <c r="D41" s="5" t="s">
        <v>27</v>
      </c>
      <c r="E41" s="5" t="s">
        <v>25</v>
      </c>
      <c r="F41" s="5" t="s">
        <v>2</v>
      </c>
      <c r="G41" s="5" t="s">
        <v>3</v>
      </c>
      <c r="H41" s="2" t="s">
        <v>4</v>
      </c>
      <c r="I41" s="2" t="s">
        <v>16</v>
      </c>
      <c r="J41" s="2" t="s">
        <v>14</v>
      </c>
      <c r="K41" s="2" t="s">
        <v>17</v>
      </c>
      <c r="L41" s="2" t="s">
        <v>5</v>
      </c>
      <c r="M41" s="2" t="s">
        <v>6</v>
      </c>
      <c r="N41" s="2" t="s">
        <v>7</v>
      </c>
      <c r="O41" s="2" t="s">
        <v>10</v>
      </c>
      <c r="P41" s="2" t="s">
        <v>11</v>
      </c>
      <c r="Q41" s="2" t="s">
        <v>18</v>
      </c>
      <c r="R41" s="2" t="s">
        <v>13</v>
      </c>
      <c r="S41" s="5" t="s">
        <v>8</v>
      </c>
      <c r="T41" s="5" t="s">
        <v>23</v>
      </c>
      <c r="U41" s="5" t="s">
        <v>19</v>
      </c>
      <c r="V41" s="5" t="s">
        <v>9</v>
      </c>
      <c r="W41" s="5" t="s">
        <v>20</v>
      </c>
      <c r="X41" s="5" t="s">
        <v>21</v>
      </c>
      <c r="Y41" s="2" t="s">
        <v>30</v>
      </c>
      <c r="Z41" s="2" t="s">
        <v>34</v>
      </c>
      <c r="AA41" s="2" t="s">
        <v>32</v>
      </c>
      <c r="AB41" s="2" t="s">
        <v>31</v>
      </c>
      <c r="AC41" s="2" t="s">
        <v>33</v>
      </c>
      <c r="AD41" s="2" t="s">
        <v>53</v>
      </c>
      <c r="AE41" s="2" t="s">
        <v>54</v>
      </c>
      <c r="AF41" s="5" t="s">
        <v>35</v>
      </c>
      <c r="AG41" s="5" t="s">
        <v>36</v>
      </c>
      <c r="AH41" s="5" t="s">
        <v>37</v>
      </c>
      <c r="AI41" s="5" t="s">
        <v>38</v>
      </c>
      <c r="AJ41" s="5" t="s">
        <v>50</v>
      </c>
      <c r="AK41" s="5" t="s">
        <v>51</v>
      </c>
    </row>
    <row r="42" spans="1:37">
      <c r="A42" s="3">
        <v>42339</v>
      </c>
      <c r="C42" s="1" t="s">
        <v>93</v>
      </c>
      <c r="D42" s="1" t="s">
        <v>92</v>
      </c>
      <c r="E42" s="1">
        <v>143.91</v>
      </c>
      <c r="F42" s="1" t="s">
        <v>26</v>
      </c>
      <c r="G42" s="1">
        <v>11059</v>
      </c>
      <c r="H42" s="1" t="s">
        <v>94</v>
      </c>
      <c r="I42" s="1">
        <v>2015</v>
      </c>
      <c r="J42" s="1" t="s">
        <v>76</v>
      </c>
      <c r="K42" s="1">
        <v>102</v>
      </c>
      <c r="L42" s="1">
        <v>8</v>
      </c>
      <c r="M42" s="1">
        <v>18</v>
      </c>
      <c r="N42" s="1">
        <v>36</v>
      </c>
      <c r="O42" s="1">
        <v>45</v>
      </c>
      <c r="P42" s="1">
        <v>50</v>
      </c>
      <c r="Q42" s="13">
        <v>62.6</v>
      </c>
      <c r="R42" s="13">
        <v>717.5</v>
      </c>
      <c r="S42" s="1" t="s">
        <v>95</v>
      </c>
      <c r="T42" s="1">
        <v>17000</v>
      </c>
      <c r="U42" s="1">
        <v>32</v>
      </c>
      <c r="V42" s="1">
        <v>128</v>
      </c>
      <c r="W42" s="1">
        <f>U42*V42</f>
        <v>4096</v>
      </c>
      <c r="X42" s="1">
        <f>W42/L42</f>
        <v>512</v>
      </c>
      <c r="Y42" s="1">
        <f>(AC42+AI42)/1024</f>
        <v>85.9375</v>
      </c>
      <c r="Z42" s="1" t="s">
        <v>100</v>
      </c>
      <c r="AA42" s="1">
        <v>800</v>
      </c>
      <c r="AB42" s="1">
        <v>6</v>
      </c>
      <c r="AC42" s="1">
        <f>AA42*AB42</f>
        <v>4800</v>
      </c>
      <c r="AD42" s="1">
        <v>6</v>
      </c>
      <c r="AE42" s="1">
        <f>AB42*AD42/8</f>
        <v>4.5</v>
      </c>
      <c r="AF42" s="1" t="s">
        <v>101</v>
      </c>
      <c r="AG42" s="1">
        <v>800</v>
      </c>
      <c r="AH42" s="1">
        <v>104</v>
      </c>
      <c r="AI42" s="1">
        <f>AG42*AH42</f>
        <v>83200</v>
      </c>
      <c r="AJ42" s="1">
        <v>6</v>
      </c>
      <c r="AK42" s="1">
        <f>AH42*AJ42/8</f>
        <v>78</v>
      </c>
    </row>
    <row r="43" spans="1:37">
      <c r="AD43" s="1" t="s">
        <v>105</v>
      </c>
      <c r="AJ43" s="1" t="s">
        <v>105</v>
      </c>
    </row>
    <row r="45" spans="1:37">
      <c r="F45" s="1" t="s">
        <v>102</v>
      </c>
      <c r="I45" s="1" t="s">
        <v>103</v>
      </c>
    </row>
    <row r="46" spans="1:37">
      <c r="A46" s="1" t="s">
        <v>60</v>
      </c>
      <c r="B46" s="1" t="s">
        <v>59</v>
      </c>
      <c r="C46" s="1" t="s">
        <v>61</v>
      </c>
      <c r="D46" s="2" t="s">
        <v>62</v>
      </c>
      <c r="E46" s="1" t="s">
        <v>63</v>
      </c>
      <c r="F46" s="1" t="s">
        <v>64</v>
      </c>
      <c r="G46" s="1" t="s">
        <v>65</v>
      </c>
      <c r="H46" s="2" t="s">
        <v>66</v>
      </c>
      <c r="I46" s="1" t="s">
        <v>70</v>
      </c>
      <c r="J46" s="1" t="s">
        <v>69</v>
      </c>
      <c r="K46" s="2" t="s">
        <v>68</v>
      </c>
      <c r="L46" s="1" t="s">
        <v>71</v>
      </c>
      <c r="M46" s="2" t="s">
        <v>67</v>
      </c>
      <c r="N46" s="1" t="s">
        <v>106</v>
      </c>
      <c r="O46" s="1" t="s">
        <v>107</v>
      </c>
    </row>
    <row r="47" spans="1:37">
      <c r="A47" s="1">
        <f>1/B47</f>
        <v>1</v>
      </c>
      <c r="B47" s="1">
        <v>1</v>
      </c>
      <c r="C47" s="1">
        <f>N42*L42*A47</f>
        <v>288</v>
      </c>
      <c r="D47" s="1">
        <f>C47*2.8</f>
        <v>806.4</v>
      </c>
      <c r="E47" s="1">
        <f>D47/8</f>
        <v>100.8</v>
      </c>
      <c r="F47" s="1">
        <v>12</v>
      </c>
      <c r="G47" s="1">
        <v>6</v>
      </c>
      <c r="H47" s="1">
        <f>F47*G47</f>
        <v>72</v>
      </c>
      <c r="I47" s="1">
        <v>9</v>
      </c>
      <c r="J47" s="1">
        <v>1</v>
      </c>
      <c r="K47" s="1">
        <f>J47*J47</f>
        <v>1</v>
      </c>
      <c r="L47" s="1">
        <f>H47+K47</f>
        <v>73</v>
      </c>
      <c r="M47" s="1">
        <f>W42/D47</f>
        <v>5.0793650793650791</v>
      </c>
      <c r="N47" s="1">
        <f>(AE42+AK42)/Y42</f>
        <v>0.96</v>
      </c>
      <c r="O47" s="1">
        <f>T42/U42</f>
        <v>531.25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3"/>
  <sheetViews>
    <sheetView zoomScale="25" zoomScaleNormal="25" zoomScalePageLayoutView="25" workbookViewId="0">
      <selection activeCell="G161" sqref="G161"/>
    </sheetView>
  </sheetViews>
  <sheetFormatPr baseColWidth="10" defaultRowHeight="15" x14ac:dyDescent="0"/>
  <cols>
    <col min="1" max="1" width="50.6640625" style="1" customWidth="1"/>
    <col min="2" max="2" width="21.1640625" style="1" customWidth="1"/>
    <col min="3" max="3" width="53.6640625" style="1" customWidth="1"/>
    <col min="4" max="4" width="24.5" style="1" customWidth="1"/>
    <col min="5" max="5" width="17.83203125" style="1" customWidth="1"/>
    <col min="6" max="6" width="19.1640625" style="1" customWidth="1"/>
    <col min="7" max="7" width="16.6640625" style="1" customWidth="1"/>
    <col min="8" max="8" width="13.83203125" style="1" customWidth="1"/>
    <col min="9" max="11" width="10.83203125" style="1"/>
    <col min="12" max="12" width="18.33203125" style="1" customWidth="1"/>
    <col min="13" max="13" width="17" style="1" customWidth="1"/>
    <col min="14" max="14" width="23.5" style="1" customWidth="1"/>
    <col min="15" max="15" width="17.83203125" style="1" customWidth="1"/>
    <col min="16" max="19" width="10.83203125" style="1"/>
    <col min="20" max="20" width="17.6640625" style="1" customWidth="1"/>
    <col min="21" max="21" width="15.5" style="1" customWidth="1"/>
    <col min="22" max="22" width="18.1640625" style="1" customWidth="1"/>
    <col min="23" max="23" width="19.1640625" style="1" customWidth="1"/>
    <col min="24" max="24" width="24.6640625" style="1" customWidth="1"/>
    <col min="25" max="25" width="41.33203125" style="1" customWidth="1"/>
    <col min="26" max="26" width="15.5" style="1" customWidth="1"/>
    <col min="27" max="27" width="15.6640625" style="1" customWidth="1"/>
    <col min="28" max="28" width="16.1640625" style="1" customWidth="1"/>
    <col min="29" max="29" width="10.83203125" style="1"/>
    <col min="30" max="30" width="67.5" style="1" customWidth="1"/>
    <col min="31" max="16384" width="10.83203125" style="1"/>
  </cols>
  <sheetData>
    <row r="1" spans="1:30">
      <c r="A1" s="17" t="s">
        <v>109</v>
      </c>
      <c r="B1" s="17" t="s">
        <v>110</v>
      </c>
      <c r="C1" s="17" t="s">
        <v>111</v>
      </c>
      <c r="D1" s="17" t="s">
        <v>116</v>
      </c>
      <c r="E1" s="17" t="s">
        <v>117</v>
      </c>
      <c r="F1" s="17" t="s">
        <v>153</v>
      </c>
      <c r="G1" s="17" t="s">
        <v>112</v>
      </c>
      <c r="H1" s="17" t="s">
        <v>113</v>
      </c>
      <c r="I1" s="17" t="s">
        <v>115</v>
      </c>
      <c r="J1" s="17" t="s">
        <v>10</v>
      </c>
      <c r="K1" s="17" t="s">
        <v>260</v>
      </c>
      <c r="L1" s="17" t="s">
        <v>154</v>
      </c>
      <c r="M1" s="17" t="s">
        <v>147</v>
      </c>
      <c r="N1" s="17" t="s">
        <v>148</v>
      </c>
      <c r="O1" s="17" t="s">
        <v>149</v>
      </c>
      <c r="P1" s="17" t="s">
        <v>150</v>
      </c>
      <c r="R1" s="1" t="s">
        <v>255</v>
      </c>
      <c r="S1" s="1" t="s">
        <v>108</v>
      </c>
      <c r="T1" s="1" t="s">
        <v>175</v>
      </c>
      <c r="U1" s="1" t="s">
        <v>176</v>
      </c>
      <c r="V1" s="1" t="s">
        <v>177</v>
      </c>
      <c r="W1" s="1" t="s">
        <v>305</v>
      </c>
      <c r="X1" s="1" t="s">
        <v>178</v>
      </c>
      <c r="Y1" s="1" t="s">
        <v>179</v>
      </c>
      <c r="Z1" s="1" t="s">
        <v>181</v>
      </c>
      <c r="AA1" s="1" t="s">
        <v>182</v>
      </c>
      <c r="AB1" s="1" t="s">
        <v>183</v>
      </c>
      <c r="AC1" s="1" t="s">
        <v>306</v>
      </c>
      <c r="AD1" s="1" t="s">
        <v>309</v>
      </c>
    </row>
    <row r="2" spans="1:30">
      <c r="A2" s="21"/>
      <c r="B2" s="3"/>
      <c r="C2" s="18"/>
      <c r="F2" s="37" t="s">
        <v>310</v>
      </c>
    </row>
    <row r="9" spans="1:30">
      <c r="A9" s="28" t="s">
        <v>326</v>
      </c>
      <c r="B9" s="30">
        <v>34851</v>
      </c>
      <c r="C9" s="28" t="s">
        <v>325</v>
      </c>
      <c r="D9" s="28">
        <v>1995</v>
      </c>
      <c r="E9" s="28">
        <v>2</v>
      </c>
      <c r="F9" s="38">
        <v>37.799999999999997</v>
      </c>
      <c r="G9" s="28">
        <v>1</v>
      </c>
      <c r="H9" s="28">
        <v>133</v>
      </c>
      <c r="I9" s="28">
        <v>350</v>
      </c>
      <c r="J9" s="28">
        <v>1</v>
      </c>
      <c r="K9" s="28" t="s">
        <v>261</v>
      </c>
      <c r="L9" s="28">
        <f>F9*$D$81</f>
        <v>0.43229707621773222</v>
      </c>
      <c r="M9" s="28"/>
      <c r="N9" s="28"/>
      <c r="O9" s="28">
        <v>2450</v>
      </c>
      <c r="P9" s="28">
        <v>11.2</v>
      </c>
      <c r="Q9" s="28"/>
      <c r="R9" s="28">
        <v>3.6</v>
      </c>
      <c r="S9" s="28">
        <f>D9+0.25*(E9-1)</f>
        <v>1995.25</v>
      </c>
      <c r="T9" s="28">
        <f>L9/L$9</f>
        <v>1</v>
      </c>
      <c r="U9" s="28">
        <v>1</v>
      </c>
      <c r="V9" s="28">
        <f>J9/0.25</f>
        <v>4</v>
      </c>
      <c r="W9" s="28">
        <f>Z9/Z$9</f>
        <v>1</v>
      </c>
      <c r="X9" s="28"/>
      <c r="Y9" s="28" t="s">
        <v>286</v>
      </c>
      <c r="Z9" s="28">
        <v>64</v>
      </c>
      <c r="AA9" s="28"/>
      <c r="AB9" s="28">
        <v>64</v>
      </c>
      <c r="AC9" s="28">
        <v>66</v>
      </c>
    </row>
    <row r="10" spans="1:30">
      <c r="A10" s="28" t="s">
        <v>323</v>
      </c>
      <c r="B10" s="30">
        <v>35065</v>
      </c>
      <c r="C10" s="28" t="s">
        <v>324</v>
      </c>
      <c r="D10" s="28">
        <v>1996</v>
      </c>
      <c r="E10" s="28">
        <v>1</v>
      </c>
      <c r="F10" s="38">
        <v>43.3</v>
      </c>
      <c r="G10" s="28">
        <v>1</v>
      </c>
      <c r="H10" s="28">
        <v>166</v>
      </c>
      <c r="I10" s="28">
        <v>350</v>
      </c>
      <c r="J10" s="28">
        <v>1</v>
      </c>
      <c r="K10" s="28" t="s">
        <v>261</v>
      </c>
      <c r="L10" s="28">
        <f>F10*$D$81</f>
        <v>0.49519744445047104</v>
      </c>
      <c r="M10" s="28"/>
      <c r="N10" s="28"/>
      <c r="O10" s="28">
        <v>2450</v>
      </c>
      <c r="P10" s="28">
        <v>14.5</v>
      </c>
      <c r="Q10" s="28"/>
      <c r="R10" s="28">
        <v>3.6</v>
      </c>
      <c r="S10" s="28">
        <f t="shared" ref="S10:S19" si="0">D10+0.25*(E10-1)</f>
        <v>1996</v>
      </c>
      <c r="T10" s="28">
        <f t="shared" ref="T10:T52" si="1">L10/L$9</f>
        <v>1.1455026455026456</v>
      </c>
      <c r="U10" s="28">
        <v>1</v>
      </c>
      <c r="V10" s="28">
        <f t="shared" ref="V10:V52" si="2">J10/0.25</f>
        <v>4</v>
      </c>
      <c r="W10" s="28">
        <f t="shared" ref="W10:W52" si="3">Z10/Z$9</f>
        <v>1</v>
      </c>
      <c r="X10" s="28"/>
      <c r="Y10" s="28" t="s">
        <v>286</v>
      </c>
      <c r="Z10" s="28">
        <v>64</v>
      </c>
      <c r="AA10" s="28"/>
      <c r="AB10" s="28">
        <v>64</v>
      </c>
      <c r="AC10" s="28">
        <v>66</v>
      </c>
    </row>
    <row r="11" spans="1:30">
      <c r="A11" s="28" t="s">
        <v>313</v>
      </c>
      <c r="B11" s="30">
        <v>35034</v>
      </c>
      <c r="C11" s="28" t="s">
        <v>311</v>
      </c>
      <c r="D11" s="28">
        <v>1996</v>
      </c>
      <c r="E11" s="28">
        <v>1</v>
      </c>
      <c r="F11" s="38">
        <v>54.7</v>
      </c>
      <c r="G11" s="28">
        <v>1</v>
      </c>
      <c r="H11" s="28">
        <v>150</v>
      </c>
      <c r="I11" s="28">
        <v>350</v>
      </c>
      <c r="J11" s="28">
        <v>0.25</v>
      </c>
      <c r="K11" s="28" t="s">
        <v>261</v>
      </c>
      <c r="L11" s="28">
        <f t="shared" ref="L11:L19" si="4">F11*$D$81</f>
        <v>0.62557275315105698</v>
      </c>
      <c r="M11" s="28"/>
      <c r="N11" s="28"/>
      <c r="O11" s="28"/>
      <c r="P11" s="28">
        <v>31.7</v>
      </c>
      <c r="Q11" s="28"/>
      <c r="R11" s="28">
        <v>3.3</v>
      </c>
      <c r="S11" s="28">
        <f t="shared" si="0"/>
        <v>1996</v>
      </c>
      <c r="T11" s="28">
        <f t="shared" si="1"/>
        <v>1.4470899470899472</v>
      </c>
      <c r="U11" s="28">
        <v>1</v>
      </c>
      <c r="V11" s="28">
        <f t="shared" si="2"/>
        <v>1</v>
      </c>
      <c r="W11" s="28">
        <f t="shared" si="3"/>
        <v>2</v>
      </c>
      <c r="X11" s="28"/>
      <c r="Y11" s="28" t="s">
        <v>288</v>
      </c>
      <c r="Z11" s="28">
        <v>128</v>
      </c>
      <c r="AA11" s="28"/>
      <c r="AB11" s="28">
        <v>128</v>
      </c>
      <c r="AC11" s="28">
        <v>60</v>
      </c>
    </row>
    <row r="12" spans="1:30">
      <c r="A12" s="28" t="s">
        <v>314</v>
      </c>
      <c r="B12" s="30">
        <v>35034</v>
      </c>
      <c r="C12" s="28" t="s">
        <v>312</v>
      </c>
      <c r="D12" s="28">
        <v>1996</v>
      </c>
      <c r="E12" s="28">
        <v>1</v>
      </c>
      <c r="F12" s="38">
        <v>64</v>
      </c>
      <c r="G12" s="28">
        <v>1</v>
      </c>
      <c r="H12" s="28">
        <v>166</v>
      </c>
      <c r="I12" s="28">
        <v>350</v>
      </c>
      <c r="J12" s="28">
        <v>0.5</v>
      </c>
      <c r="K12" s="28" t="s">
        <v>261</v>
      </c>
      <c r="L12" s="28">
        <f t="shared" si="4"/>
        <v>0.73193155761732442</v>
      </c>
      <c r="M12" s="28"/>
      <c r="N12" s="28"/>
      <c r="O12" s="28"/>
      <c r="P12" s="28">
        <v>35</v>
      </c>
      <c r="Q12" s="28"/>
      <c r="R12" s="28">
        <v>3.3</v>
      </c>
      <c r="S12" s="28">
        <f t="shared" si="0"/>
        <v>1996</v>
      </c>
      <c r="T12" s="28">
        <f t="shared" si="1"/>
        <v>1.6931216931216932</v>
      </c>
      <c r="U12" s="28">
        <v>1</v>
      </c>
      <c r="V12" s="28">
        <f t="shared" si="2"/>
        <v>2</v>
      </c>
      <c r="W12" s="28">
        <f t="shared" si="3"/>
        <v>2</v>
      </c>
      <c r="X12" s="28"/>
      <c r="Y12" s="28" t="s">
        <v>288</v>
      </c>
      <c r="Z12" s="28">
        <v>128</v>
      </c>
      <c r="AA12" s="28"/>
      <c r="AB12" s="28">
        <v>128</v>
      </c>
      <c r="AC12" s="28">
        <v>66</v>
      </c>
    </row>
    <row r="13" spans="1:30">
      <c r="A13" s="28" t="s">
        <v>289</v>
      </c>
      <c r="B13" s="30">
        <v>35034</v>
      </c>
      <c r="C13" s="28" t="s">
        <v>287</v>
      </c>
      <c r="D13" s="28">
        <v>1996</v>
      </c>
      <c r="E13" s="28">
        <v>2</v>
      </c>
      <c r="F13" s="38">
        <v>65.599999999999994</v>
      </c>
      <c r="G13" s="28">
        <v>1</v>
      </c>
      <c r="H13" s="28">
        <v>200</v>
      </c>
      <c r="I13" s="28">
        <v>350</v>
      </c>
      <c r="J13" s="28">
        <v>0.25</v>
      </c>
      <c r="K13" s="28" t="s">
        <v>261</v>
      </c>
      <c r="L13" s="28">
        <f t="shared" si="4"/>
        <v>0.75022984655775748</v>
      </c>
      <c r="M13" s="28"/>
      <c r="N13" s="28"/>
      <c r="O13" s="28"/>
      <c r="P13" s="28">
        <v>35</v>
      </c>
      <c r="Q13" s="28"/>
      <c r="R13" s="28">
        <v>3.3</v>
      </c>
      <c r="S13" s="28">
        <f t="shared" si="0"/>
        <v>1996.25</v>
      </c>
      <c r="T13" s="28">
        <f t="shared" si="1"/>
        <v>1.7354497354497354</v>
      </c>
      <c r="U13" s="28">
        <v>1</v>
      </c>
      <c r="V13" s="28">
        <f t="shared" si="2"/>
        <v>1</v>
      </c>
      <c r="W13" s="28">
        <f t="shared" si="3"/>
        <v>2</v>
      </c>
      <c r="X13" s="28"/>
      <c r="Y13" s="28" t="s">
        <v>288</v>
      </c>
      <c r="Z13" s="28">
        <v>128</v>
      </c>
      <c r="AA13" s="28"/>
      <c r="AB13" s="28">
        <v>128</v>
      </c>
      <c r="AC13" s="28">
        <v>60</v>
      </c>
    </row>
    <row r="14" spans="1:30">
      <c r="A14" s="28" t="s">
        <v>317</v>
      </c>
      <c r="B14" s="30">
        <v>35551</v>
      </c>
      <c r="C14" s="28" t="s">
        <v>315</v>
      </c>
      <c r="D14" s="28">
        <v>1997</v>
      </c>
      <c r="E14" s="28">
        <v>4</v>
      </c>
      <c r="F14" s="38">
        <v>104</v>
      </c>
      <c r="G14" s="28">
        <v>1</v>
      </c>
      <c r="H14" s="28">
        <v>300</v>
      </c>
      <c r="I14" s="28">
        <v>250</v>
      </c>
      <c r="J14" s="28">
        <v>0.5</v>
      </c>
      <c r="K14" s="28" t="s">
        <v>261</v>
      </c>
      <c r="L14" s="28">
        <f t="shared" si="4"/>
        <v>1.1893887811281523</v>
      </c>
      <c r="M14" s="28"/>
      <c r="N14" s="28"/>
      <c r="O14" s="28"/>
      <c r="P14" s="28">
        <v>16.8</v>
      </c>
      <c r="Q14" s="28"/>
      <c r="R14" s="28">
        <v>2</v>
      </c>
      <c r="S14" s="28">
        <f t="shared" si="0"/>
        <v>1997.75</v>
      </c>
      <c r="T14" s="28">
        <f t="shared" si="1"/>
        <v>2.7513227513227516</v>
      </c>
      <c r="U14" s="28">
        <v>1</v>
      </c>
      <c r="V14" s="28">
        <f t="shared" si="2"/>
        <v>2</v>
      </c>
      <c r="W14" s="28">
        <f t="shared" si="3"/>
        <v>4</v>
      </c>
      <c r="X14" s="28"/>
      <c r="Y14" s="28" t="s">
        <v>322</v>
      </c>
      <c r="Z14" s="28">
        <v>256</v>
      </c>
      <c r="AA14" s="28"/>
      <c r="AB14" s="28">
        <v>256</v>
      </c>
      <c r="AC14" s="28">
        <v>66</v>
      </c>
    </row>
    <row r="15" spans="1:30">
      <c r="A15" s="28" t="s">
        <v>280</v>
      </c>
      <c r="B15" s="30">
        <v>35796</v>
      </c>
      <c r="C15" s="28" t="s">
        <v>316</v>
      </c>
      <c r="D15" s="28">
        <v>1997</v>
      </c>
      <c r="E15" s="28">
        <v>4</v>
      </c>
      <c r="F15" s="38">
        <v>115</v>
      </c>
      <c r="G15" s="28">
        <v>1</v>
      </c>
      <c r="H15" s="28">
        <v>333</v>
      </c>
      <c r="I15" s="28">
        <v>250</v>
      </c>
      <c r="J15" s="28">
        <v>0.5</v>
      </c>
      <c r="K15" s="28" t="s">
        <v>261</v>
      </c>
      <c r="L15" s="28">
        <f t="shared" si="4"/>
        <v>1.3151895175936299</v>
      </c>
      <c r="M15" s="28"/>
      <c r="N15" s="28"/>
      <c r="O15" s="28"/>
      <c r="P15" s="28">
        <v>18.600000000000001</v>
      </c>
      <c r="Q15" s="28"/>
      <c r="R15" s="28">
        <v>2</v>
      </c>
      <c r="S15" s="28">
        <f t="shared" si="0"/>
        <v>1997.75</v>
      </c>
      <c r="T15" s="28">
        <f t="shared" si="1"/>
        <v>3.0423280423280428</v>
      </c>
      <c r="U15" s="28">
        <v>1</v>
      </c>
      <c r="V15" s="28">
        <f t="shared" si="2"/>
        <v>2</v>
      </c>
      <c r="W15" s="28">
        <f t="shared" si="3"/>
        <v>1</v>
      </c>
      <c r="X15" s="28"/>
      <c r="Y15" s="28" t="s">
        <v>257</v>
      </c>
      <c r="Z15" s="28">
        <v>64</v>
      </c>
      <c r="AA15" s="28"/>
      <c r="AB15" s="28">
        <v>64</v>
      </c>
      <c r="AC15" s="28">
        <v>66</v>
      </c>
    </row>
    <row r="16" spans="1:30">
      <c r="A16" s="28" t="s">
        <v>319</v>
      </c>
      <c r="B16" s="30">
        <v>35977</v>
      </c>
      <c r="C16" s="28" t="s">
        <v>318</v>
      </c>
      <c r="D16" s="28">
        <v>1998</v>
      </c>
      <c r="E16" s="28">
        <v>2</v>
      </c>
      <c r="F16" s="38">
        <v>147</v>
      </c>
      <c r="G16" s="28">
        <v>1</v>
      </c>
      <c r="H16" s="28">
        <v>400</v>
      </c>
      <c r="I16" s="28">
        <v>250</v>
      </c>
      <c r="J16" s="28">
        <v>0.5</v>
      </c>
      <c r="K16" s="28" t="s">
        <v>261</v>
      </c>
      <c r="L16" s="28">
        <f t="shared" si="4"/>
        <v>1.681155296402292</v>
      </c>
      <c r="M16" s="28"/>
      <c r="N16" s="28"/>
      <c r="O16" s="28"/>
      <c r="P16" s="28">
        <v>30.8</v>
      </c>
      <c r="Q16" s="28"/>
      <c r="R16" s="28">
        <v>2</v>
      </c>
      <c r="S16" s="28">
        <f t="shared" si="0"/>
        <v>1998.25</v>
      </c>
      <c r="T16" s="28">
        <f t="shared" si="1"/>
        <v>3.8888888888888888</v>
      </c>
      <c r="U16" s="28">
        <v>1</v>
      </c>
      <c r="V16" s="28">
        <f t="shared" si="2"/>
        <v>2</v>
      </c>
      <c r="W16" s="28">
        <f t="shared" si="3"/>
        <v>2</v>
      </c>
      <c r="X16" s="28"/>
      <c r="Y16" s="34" t="s">
        <v>321</v>
      </c>
      <c r="Z16" s="28">
        <v>128</v>
      </c>
      <c r="AA16" s="28"/>
      <c r="AB16" s="28">
        <v>128</v>
      </c>
      <c r="AC16" s="28">
        <v>100</v>
      </c>
    </row>
    <row r="17" spans="1:29">
      <c r="A17" s="28" t="s">
        <v>320</v>
      </c>
      <c r="B17" s="30">
        <v>35977</v>
      </c>
      <c r="C17" s="28" t="s">
        <v>318</v>
      </c>
      <c r="D17" s="28">
        <v>1998</v>
      </c>
      <c r="E17" s="28">
        <v>2</v>
      </c>
      <c r="F17" s="38">
        <v>149</v>
      </c>
      <c r="G17" s="28">
        <v>1</v>
      </c>
      <c r="H17" s="28">
        <v>400</v>
      </c>
      <c r="I17" s="28">
        <v>250</v>
      </c>
      <c r="J17" s="28">
        <v>1</v>
      </c>
      <c r="K17" s="28" t="s">
        <v>261</v>
      </c>
      <c r="L17" s="28">
        <f t="shared" si="4"/>
        <v>1.7040281575778333</v>
      </c>
      <c r="M17" s="28"/>
      <c r="N17" s="28"/>
      <c r="O17" s="28"/>
      <c r="P17" s="28">
        <v>38.1</v>
      </c>
      <c r="Q17" s="28"/>
      <c r="R17" s="28">
        <v>2</v>
      </c>
      <c r="S17" s="28">
        <f t="shared" si="0"/>
        <v>1998.25</v>
      </c>
      <c r="T17" s="28">
        <f t="shared" si="1"/>
        <v>3.9417989417989419</v>
      </c>
      <c r="U17" s="28">
        <v>1</v>
      </c>
      <c r="V17" s="28">
        <f t="shared" si="2"/>
        <v>4</v>
      </c>
      <c r="W17" s="28">
        <f t="shared" si="3"/>
        <v>2</v>
      </c>
      <c r="X17" s="28"/>
      <c r="Y17" s="34" t="s">
        <v>321</v>
      </c>
      <c r="Z17" s="28">
        <v>128</v>
      </c>
      <c r="AA17" s="28"/>
      <c r="AB17" s="28">
        <v>128</v>
      </c>
      <c r="AC17" s="28">
        <v>100</v>
      </c>
    </row>
    <row r="18" spans="1:29">
      <c r="A18" s="28" t="s">
        <v>329</v>
      </c>
      <c r="B18" s="30">
        <v>36281</v>
      </c>
      <c r="C18" s="28" t="s">
        <v>328</v>
      </c>
      <c r="D18" s="28">
        <v>1999</v>
      </c>
      <c r="E18" s="28">
        <v>1</v>
      </c>
      <c r="F18" s="38">
        <v>202</v>
      </c>
      <c r="G18" s="28">
        <v>1</v>
      </c>
      <c r="H18" s="28">
        <v>500</v>
      </c>
      <c r="I18" s="28">
        <v>250</v>
      </c>
      <c r="J18" s="28">
        <v>2</v>
      </c>
      <c r="K18" s="28" t="s">
        <v>261</v>
      </c>
      <c r="L18" s="28">
        <f t="shared" si="4"/>
        <v>2.3101589787296803</v>
      </c>
      <c r="M18" s="28"/>
      <c r="N18" s="28"/>
      <c r="O18" s="28"/>
      <c r="P18" s="28">
        <v>44</v>
      </c>
      <c r="Q18" s="28"/>
      <c r="R18" s="28"/>
      <c r="S18" s="28">
        <f t="shared" si="0"/>
        <v>1999</v>
      </c>
      <c r="T18" s="28">
        <f t="shared" si="1"/>
        <v>5.3439153439153442</v>
      </c>
      <c r="U18" s="28">
        <v>1</v>
      </c>
      <c r="V18" s="28">
        <f t="shared" si="2"/>
        <v>8</v>
      </c>
      <c r="W18" s="28">
        <f t="shared" si="3"/>
        <v>16</v>
      </c>
      <c r="X18" s="28"/>
      <c r="Y18" s="28" t="s">
        <v>332</v>
      </c>
      <c r="Z18" s="28">
        <v>1024</v>
      </c>
      <c r="AA18" s="28"/>
      <c r="AB18" s="28">
        <v>1024</v>
      </c>
      <c r="AC18" s="28">
        <v>100</v>
      </c>
    </row>
    <row r="19" spans="1:29">
      <c r="A19" s="28" t="s">
        <v>330</v>
      </c>
      <c r="B19" s="30">
        <v>36465</v>
      </c>
      <c r="C19" s="28" t="s">
        <v>327</v>
      </c>
      <c r="D19" s="28">
        <v>1999</v>
      </c>
      <c r="E19" s="28">
        <v>4</v>
      </c>
      <c r="F19" s="38">
        <v>323</v>
      </c>
      <c r="G19" s="28">
        <v>1</v>
      </c>
      <c r="H19" s="28">
        <v>733</v>
      </c>
      <c r="I19" s="28">
        <v>180</v>
      </c>
      <c r="J19" s="28">
        <v>0.25</v>
      </c>
      <c r="K19" s="28" t="s">
        <v>261</v>
      </c>
      <c r="L19" s="28">
        <f t="shared" si="4"/>
        <v>3.693967079849934</v>
      </c>
      <c r="M19" s="28"/>
      <c r="N19" s="28"/>
      <c r="O19" s="28"/>
      <c r="P19" s="28">
        <v>23.3</v>
      </c>
      <c r="Q19" s="28"/>
      <c r="R19" s="28"/>
      <c r="S19" s="28">
        <f t="shared" si="0"/>
        <v>1999.75</v>
      </c>
      <c r="T19" s="28">
        <f t="shared" si="1"/>
        <v>8.5449735449735442</v>
      </c>
      <c r="U19" s="28">
        <v>1</v>
      </c>
      <c r="V19" s="28">
        <f t="shared" si="2"/>
        <v>1</v>
      </c>
      <c r="W19" s="28">
        <f t="shared" si="3"/>
        <v>4</v>
      </c>
      <c r="X19" s="28"/>
      <c r="Y19" s="28" t="s">
        <v>331</v>
      </c>
      <c r="Z19" s="28">
        <v>256</v>
      </c>
      <c r="AA19" s="28"/>
      <c r="AB19" s="28">
        <v>256</v>
      </c>
      <c r="AC19" s="28">
        <v>133</v>
      </c>
    </row>
    <row r="20" spans="1:29">
      <c r="A20" s="32" t="s">
        <v>167</v>
      </c>
      <c r="B20" s="30">
        <v>37012</v>
      </c>
      <c r="C20" s="28" t="s">
        <v>170</v>
      </c>
      <c r="D20" s="28">
        <v>2001</v>
      </c>
      <c r="E20" s="28">
        <v>2</v>
      </c>
      <c r="F20" s="28" t="s">
        <v>26</v>
      </c>
      <c r="G20" s="28">
        <v>1</v>
      </c>
      <c r="H20" s="28">
        <v>1700</v>
      </c>
      <c r="I20" s="28">
        <v>180</v>
      </c>
      <c r="J20" s="28">
        <v>0.25</v>
      </c>
      <c r="K20" s="28" t="s">
        <v>261</v>
      </c>
      <c r="L20" s="28">
        <v>6.05</v>
      </c>
      <c r="M20" s="28"/>
      <c r="N20" s="28"/>
      <c r="O20" s="28"/>
      <c r="P20" s="28">
        <v>65.8</v>
      </c>
      <c r="Q20" s="28"/>
      <c r="R20" s="28"/>
      <c r="S20" s="28">
        <f t="shared" ref="S20:S52" si="5">D20+0.25*(E20-1)</f>
        <v>2001.25</v>
      </c>
      <c r="T20" s="28">
        <f t="shared" si="1"/>
        <v>13.995005594145717</v>
      </c>
      <c r="U20" s="28">
        <f t="shared" ref="U20:U52" si="6">G20/G$20</f>
        <v>1</v>
      </c>
      <c r="V20" s="28">
        <f t="shared" si="2"/>
        <v>1</v>
      </c>
      <c r="W20" s="28">
        <f t="shared" si="3"/>
        <v>4</v>
      </c>
      <c r="X20" s="28">
        <f t="shared" ref="X20:X52" si="7">AA20/AA$20</f>
        <v>1</v>
      </c>
      <c r="Y20" s="27" t="s">
        <v>197</v>
      </c>
      <c r="Z20" s="28">
        <v>256</v>
      </c>
      <c r="AA20" s="28">
        <v>1600</v>
      </c>
      <c r="AB20" s="28">
        <v>256</v>
      </c>
      <c r="AC20" s="28"/>
    </row>
    <row r="21" spans="1:29">
      <c r="A21" s="32" t="s">
        <v>169</v>
      </c>
      <c r="B21" s="30">
        <v>37288</v>
      </c>
      <c r="C21" s="28" t="s">
        <v>168</v>
      </c>
      <c r="D21" s="28">
        <v>2002</v>
      </c>
      <c r="E21" s="28">
        <v>1</v>
      </c>
      <c r="F21" s="28" t="s">
        <v>26</v>
      </c>
      <c r="G21" s="28">
        <v>1</v>
      </c>
      <c r="H21" s="28">
        <v>2000</v>
      </c>
      <c r="I21" s="28">
        <v>130</v>
      </c>
      <c r="J21" s="28">
        <v>0.5</v>
      </c>
      <c r="K21" s="28" t="s">
        <v>261</v>
      </c>
      <c r="L21" s="28">
        <v>8.1300000000000008</v>
      </c>
      <c r="M21" s="28">
        <v>131</v>
      </c>
      <c r="N21" s="28">
        <v>55</v>
      </c>
      <c r="O21" s="28">
        <v>1860</v>
      </c>
      <c r="P21" s="28">
        <v>58</v>
      </c>
      <c r="Q21" s="28"/>
      <c r="R21" s="28"/>
      <c r="S21" s="28">
        <f t="shared" si="5"/>
        <v>2002</v>
      </c>
      <c r="T21" s="28">
        <f t="shared" si="1"/>
        <v>18.806511649653668</v>
      </c>
      <c r="U21" s="28">
        <f t="shared" si="6"/>
        <v>1</v>
      </c>
      <c r="V21" s="28">
        <f t="shared" si="2"/>
        <v>2</v>
      </c>
      <c r="W21" s="28">
        <f t="shared" si="3"/>
        <v>4</v>
      </c>
      <c r="X21" s="28">
        <f t="shared" si="7"/>
        <v>1</v>
      </c>
      <c r="Y21" s="27" t="s">
        <v>304</v>
      </c>
      <c r="Z21" s="28">
        <v>256</v>
      </c>
      <c r="AA21" s="28">
        <v>1600</v>
      </c>
      <c r="AB21" s="28">
        <v>4096</v>
      </c>
      <c r="AC21" s="28"/>
    </row>
    <row r="22" spans="1:29">
      <c r="A22" s="32" t="s">
        <v>167</v>
      </c>
      <c r="B22" s="30">
        <v>37530</v>
      </c>
      <c r="C22" s="28" t="s">
        <v>165</v>
      </c>
      <c r="D22" s="28">
        <v>2002</v>
      </c>
      <c r="E22" s="28">
        <v>2</v>
      </c>
      <c r="F22" s="28" t="s">
        <v>26</v>
      </c>
      <c r="G22" s="28">
        <v>1</v>
      </c>
      <c r="H22" s="28">
        <v>2400</v>
      </c>
      <c r="I22" s="28">
        <v>130</v>
      </c>
      <c r="J22" s="28">
        <v>0.5</v>
      </c>
      <c r="K22" s="28" t="s">
        <v>261</v>
      </c>
      <c r="L22" s="28">
        <v>9.9700000000000006</v>
      </c>
      <c r="M22" s="28">
        <v>131</v>
      </c>
      <c r="N22" s="28">
        <v>55</v>
      </c>
      <c r="O22" s="28">
        <v>1860</v>
      </c>
      <c r="P22" s="28">
        <v>65</v>
      </c>
      <c r="Q22" s="28"/>
      <c r="R22" s="28"/>
      <c r="S22" s="28">
        <f t="shared" si="5"/>
        <v>2002.25</v>
      </c>
      <c r="T22" s="28">
        <f t="shared" si="1"/>
        <v>23.062843929526085</v>
      </c>
      <c r="U22" s="28">
        <f t="shared" si="6"/>
        <v>1</v>
      </c>
      <c r="V22" s="28">
        <f t="shared" si="2"/>
        <v>2</v>
      </c>
      <c r="W22" s="28">
        <f t="shared" si="3"/>
        <v>4</v>
      </c>
      <c r="X22" s="28">
        <f t="shared" si="7"/>
        <v>1</v>
      </c>
      <c r="Y22" s="27" t="s">
        <v>303</v>
      </c>
      <c r="Z22" s="28">
        <v>256</v>
      </c>
      <c r="AA22" s="28">
        <v>1600</v>
      </c>
      <c r="AB22" s="28">
        <v>512</v>
      </c>
      <c r="AC22" s="28"/>
    </row>
    <row r="23" spans="1:29">
      <c r="A23" s="32" t="s">
        <v>167</v>
      </c>
      <c r="B23" s="30">
        <v>37530</v>
      </c>
      <c r="C23" s="28" t="s">
        <v>166</v>
      </c>
      <c r="D23" s="28">
        <v>2002</v>
      </c>
      <c r="E23" s="28">
        <v>3</v>
      </c>
      <c r="F23" s="28" t="s">
        <v>26</v>
      </c>
      <c r="G23" s="28">
        <v>1</v>
      </c>
      <c r="H23" s="28">
        <v>2600</v>
      </c>
      <c r="I23" s="28">
        <v>130</v>
      </c>
      <c r="J23" s="28">
        <v>0.5</v>
      </c>
      <c r="K23" s="28" t="s">
        <v>261</v>
      </c>
      <c r="L23" s="28">
        <v>11.1</v>
      </c>
      <c r="M23" s="28">
        <v>131</v>
      </c>
      <c r="N23" s="28">
        <v>55</v>
      </c>
      <c r="O23" s="28">
        <v>1860</v>
      </c>
      <c r="P23" s="28">
        <v>60</v>
      </c>
      <c r="Q23" s="28"/>
      <c r="R23" s="28"/>
      <c r="S23" s="28">
        <f t="shared" si="5"/>
        <v>2002.5</v>
      </c>
      <c r="T23" s="28">
        <f t="shared" si="1"/>
        <v>25.676787123143381</v>
      </c>
      <c r="U23" s="28">
        <f t="shared" si="6"/>
        <v>1</v>
      </c>
      <c r="V23" s="28">
        <f t="shared" si="2"/>
        <v>2</v>
      </c>
      <c r="W23" s="28">
        <f t="shared" si="3"/>
        <v>4</v>
      </c>
      <c r="X23" s="28">
        <f t="shared" si="7"/>
        <v>1</v>
      </c>
      <c r="Y23" s="27" t="s">
        <v>303</v>
      </c>
      <c r="Z23" s="28">
        <v>256</v>
      </c>
      <c r="AA23" s="28">
        <v>1600</v>
      </c>
      <c r="AB23" s="28">
        <v>512</v>
      </c>
      <c r="AC23" s="28"/>
    </row>
    <row r="24" spans="1:29">
      <c r="A24" s="32" t="s">
        <v>162</v>
      </c>
      <c r="B24" s="30">
        <v>37712</v>
      </c>
      <c r="C24" s="28" t="s">
        <v>164</v>
      </c>
      <c r="D24" s="28">
        <v>2002</v>
      </c>
      <c r="E24" s="28">
        <v>3</v>
      </c>
      <c r="F24" s="28" t="s">
        <v>26</v>
      </c>
      <c r="G24" s="28">
        <v>1</v>
      </c>
      <c r="H24" s="28">
        <v>2800</v>
      </c>
      <c r="I24" s="28">
        <v>130</v>
      </c>
      <c r="J24" s="28">
        <v>0.5</v>
      </c>
      <c r="K24" s="28" t="s">
        <v>261</v>
      </c>
      <c r="L24" s="28">
        <v>12.4</v>
      </c>
      <c r="M24" s="28">
        <v>131</v>
      </c>
      <c r="N24" s="28">
        <v>55</v>
      </c>
      <c r="O24" s="28">
        <v>1860</v>
      </c>
      <c r="P24" s="28">
        <v>74</v>
      </c>
      <c r="Q24" s="28"/>
      <c r="R24" s="28"/>
      <c r="S24" s="28">
        <f t="shared" si="5"/>
        <v>2002.5</v>
      </c>
      <c r="T24" s="28">
        <f t="shared" si="1"/>
        <v>28.683978407835852</v>
      </c>
      <c r="U24" s="28">
        <f t="shared" si="6"/>
        <v>1</v>
      </c>
      <c r="V24" s="28">
        <f t="shared" si="2"/>
        <v>2</v>
      </c>
      <c r="W24" s="28">
        <f t="shared" si="3"/>
        <v>8</v>
      </c>
      <c r="X24" s="28">
        <f t="shared" si="7"/>
        <v>1.3125</v>
      </c>
      <c r="Y24" s="27" t="s">
        <v>302</v>
      </c>
      <c r="Z24" s="28">
        <v>512</v>
      </c>
      <c r="AA24" s="28">
        <v>2100</v>
      </c>
      <c r="AB24" s="28">
        <v>2048</v>
      </c>
      <c r="AC24" s="28"/>
    </row>
    <row r="25" spans="1:29">
      <c r="A25" s="32" t="s">
        <v>162</v>
      </c>
      <c r="B25" s="30">
        <v>37712</v>
      </c>
      <c r="C25" s="28" t="s">
        <v>163</v>
      </c>
      <c r="D25" s="28">
        <v>2003</v>
      </c>
      <c r="E25" s="28">
        <v>1</v>
      </c>
      <c r="F25" s="28" t="s">
        <v>26</v>
      </c>
      <c r="G25" s="28">
        <v>1</v>
      </c>
      <c r="H25" s="28">
        <v>3060</v>
      </c>
      <c r="I25" s="28">
        <v>130</v>
      </c>
      <c r="J25" s="28">
        <v>0.5</v>
      </c>
      <c r="K25" s="28" t="s">
        <v>261</v>
      </c>
      <c r="L25" s="28">
        <v>13.2</v>
      </c>
      <c r="M25" s="28">
        <v>131</v>
      </c>
      <c r="N25" s="28">
        <v>55</v>
      </c>
      <c r="O25" s="28">
        <v>1860</v>
      </c>
      <c r="P25" s="28">
        <v>85</v>
      </c>
      <c r="Q25" s="28"/>
      <c r="R25" s="28"/>
      <c r="S25" s="28">
        <f t="shared" si="5"/>
        <v>2003</v>
      </c>
      <c r="T25" s="28">
        <f t="shared" si="1"/>
        <v>30.534557659954292</v>
      </c>
      <c r="U25" s="28">
        <f t="shared" si="6"/>
        <v>1</v>
      </c>
      <c r="V25" s="28">
        <f t="shared" si="2"/>
        <v>2</v>
      </c>
      <c r="W25" s="28">
        <f t="shared" si="3"/>
        <v>8</v>
      </c>
      <c r="X25" s="28">
        <f t="shared" si="7"/>
        <v>1.3125</v>
      </c>
      <c r="Y25" s="27" t="s">
        <v>302</v>
      </c>
      <c r="Z25" s="28">
        <v>512</v>
      </c>
      <c r="AA25" s="28">
        <v>2100</v>
      </c>
      <c r="AB25" s="28">
        <v>2048</v>
      </c>
      <c r="AC25" s="28"/>
    </row>
    <row r="26" spans="1:29">
      <c r="A26" s="33" t="s">
        <v>160</v>
      </c>
      <c r="B26" s="30">
        <v>37895</v>
      </c>
      <c r="C26" s="26" t="s">
        <v>161</v>
      </c>
      <c r="D26" s="28">
        <v>2003</v>
      </c>
      <c r="E26" s="28">
        <v>3</v>
      </c>
      <c r="F26" s="28" t="s">
        <v>26</v>
      </c>
      <c r="G26" s="28">
        <v>1</v>
      </c>
      <c r="H26" s="28">
        <v>3200</v>
      </c>
      <c r="I26" s="28">
        <v>130</v>
      </c>
      <c r="J26" s="28">
        <v>1</v>
      </c>
      <c r="K26" s="28" t="s">
        <v>261</v>
      </c>
      <c r="L26" s="28">
        <v>15.5</v>
      </c>
      <c r="M26" s="28"/>
      <c r="N26" s="28"/>
      <c r="O26" s="28"/>
      <c r="P26" s="28">
        <v>92</v>
      </c>
      <c r="Q26" s="28"/>
      <c r="R26" s="28"/>
      <c r="S26" s="28">
        <f t="shared" si="5"/>
        <v>2003.5</v>
      </c>
      <c r="T26" s="28">
        <f t="shared" si="1"/>
        <v>35.854973009794811</v>
      </c>
      <c r="U26" s="28">
        <f t="shared" si="6"/>
        <v>1</v>
      </c>
      <c r="V26" s="28">
        <f t="shared" si="2"/>
        <v>4</v>
      </c>
      <c r="W26" s="28">
        <f t="shared" si="3"/>
        <v>8</v>
      </c>
      <c r="X26" s="28">
        <f t="shared" si="7"/>
        <v>1.3125</v>
      </c>
      <c r="Y26" s="28" t="s">
        <v>353</v>
      </c>
      <c r="Z26" s="28">
        <v>512</v>
      </c>
      <c r="AA26" s="28">
        <v>2100</v>
      </c>
      <c r="AB26" s="28">
        <v>2048</v>
      </c>
      <c r="AC26" s="28"/>
    </row>
    <row r="27" spans="1:29">
      <c r="A27" s="32" t="s">
        <v>172</v>
      </c>
      <c r="B27" s="30">
        <v>38200</v>
      </c>
      <c r="C27" s="26" t="s">
        <v>171</v>
      </c>
      <c r="D27" s="28">
        <v>2004</v>
      </c>
      <c r="E27" s="28">
        <v>2</v>
      </c>
      <c r="F27" s="28" t="s">
        <v>26</v>
      </c>
      <c r="G27" s="28">
        <v>1</v>
      </c>
      <c r="H27" s="28">
        <v>3600</v>
      </c>
      <c r="I27" s="28">
        <v>90</v>
      </c>
      <c r="J27" s="28">
        <v>1</v>
      </c>
      <c r="K27" s="28" t="s">
        <v>261</v>
      </c>
      <c r="L27" s="28">
        <v>18</v>
      </c>
      <c r="M27" s="28">
        <v>112</v>
      </c>
      <c r="N27" s="28">
        <v>125</v>
      </c>
      <c r="O27" s="28"/>
      <c r="P27" s="28">
        <v>103</v>
      </c>
      <c r="Q27" s="28"/>
      <c r="R27" s="28"/>
      <c r="S27" s="28">
        <f t="shared" si="5"/>
        <v>2004.25</v>
      </c>
      <c r="T27" s="28">
        <f t="shared" si="1"/>
        <v>41.638033172664947</v>
      </c>
      <c r="U27" s="28">
        <f t="shared" si="6"/>
        <v>1</v>
      </c>
      <c r="V27" s="28">
        <f t="shared" si="2"/>
        <v>4</v>
      </c>
      <c r="W27" s="28">
        <f t="shared" si="3"/>
        <v>8</v>
      </c>
      <c r="X27" s="28">
        <f t="shared" si="7"/>
        <v>2</v>
      </c>
      <c r="Y27" s="28" t="s">
        <v>354</v>
      </c>
      <c r="Z27" s="28">
        <v>512</v>
      </c>
      <c r="AA27" s="28">
        <v>3200</v>
      </c>
      <c r="AB27" s="28">
        <v>2048</v>
      </c>
      <c r="AC27" s="28"/>
    </row>
    <row r="28" spans="1:29">
      <c r="A28" s="32" t="s">
        <v>174</v>
      </c>
      <c r="B28" s="30">
        <v>38443</v>
      </c>
      <c r="C28" s="26" t="s">
        <v>173</v>
      </c>
      <c r="D28" s="28">
        <v>2005</v>
      </c>
      <c r="E28" s="28">
        <v>1</v>
      </c>
      <c r="F28" s="28" t="s">
        <v>26</v>
      </c>
      <c r="G28" s="28">
        <v>1</v>
      </c>
      <c r="H28" s="28">
        <v>3600</v>
      </c>
      <c r="I28" s="28">
        <v>90</v>
      </c>
      <c r="J28" s="28">
        <v>2</v>
      </c>
      <c r="K28" s="28" t="s">
        <v>261</v>
      </c>
      <c r="L28" s="28">
        <v>19.899999999999999</v>
      </c>
      <c r="M28" s="28">
        <v>135</v>
      </c>
      <c r="N28" s="28">
        <v>169</v>
      </c>
      <c r="O28" s="28"/>
      <c r="P28" s="28">
        <v>110</v>
      </c>
      <c r="Q28" s="28"/>
      <c r="R28" s="28"/>
      <c r="S28" s="28">
        <f t="shared" si="5"/>
        <v>2005</v>
      </c>
      <c r="T28" s="28">
        <f t="shared" si="1"/>
        <v>46.033158896446238</v>
      </c>
      <c r="U28" s="28">
        <f t="shared" si="6"/>
        <v>1</v>
      </c>
      <c r="V28" s="28">
        <f t="shared" si="2"/>
        <v>8</v>
      </c>
      <c r="W28" s="28">
        <f t="shared" si="3"/>
        <v>32</v>
      </c>
      <c r="X28" s="28">
        <f t="shared" si="7"/>
        <v>2</v>
      </c>
      <c r="Y28" s="28" t="s">
        <v>196</v>
      </c>
      <c r="Z28" s="28">
        <v>2048</v>
      </c>
      <c r="AA28" s="28">
        <v>3200</v>
      </c>
      <c r="AB28" s="28">
        <v>8192</v>
      </c>
      <c r="AC28" s="28"/>
    </row>
    <row r="29" spans="1:29">
      <c r="A29" s="32" t="s">
        <v>159</v>
      </c>
      <c r="B29" s="30">
        <v>38838</v>
      </c>
      <c r="C29" s="34" t="s">
        <v>158</v>
      </c>
      <c r="D29" s="28">
        <v>2005</v>
      </c>
      <c r="E29" s="28">
        <v>4</v>
      </c>
      <c r="F29" s="28" t="s">
        <v>26</v>
      </c>
      <c r="G29" s="28">
        <v>2</v>
      </c>
      <c r="H29" s="28">
        <v>3000</v>
      </c>
      <c r="I29" s="28">
        <v>90</v>
      </c>
      <c r="J29" s="28">
        <v>4</v>
      </c>
      <c r="K29" s="28" t="s">
        <v>261</v>
      </c>
      <c r="L29" s="28">
        <v>32.6</v>
      </c>
      <c r="M29" s="28">
        <v>206</v>
      </c>
      <c r="N29" s="28">
        <v>230</v>
      </c>
      <c r="O29" s="28">
        <v>2841</v>
      </c>
      <c r="P29" s="28">
        <v>165</v>
      </c>
      <c r="Q29" s="28"/>
      <c r="R29" s="28"/>
      <c r="S29" s="28">
        <f t="shared" si="5"/>
        <v>2005.75</v>
      </c>
      <c r="T29" s="28">
        <f t="shared" si="1"/>
        <v>75.411104523826509</v>
      </c>
      <c r="U29" s="28">
        <f t="shared" si="6"/>
        <v>2</v>
      </c>
      <c r="V29" s="28">
        <f t="shared" si="2"/>
        <v>16</v>
      </c>
      <c r="W29" s="28">
        <f t="shared" si="3"/>
        <v>32</v>
      </c>
      <c r="X29" s="28">
        <f t="shared" si="7"/>
        <v>2</v>
      </c>
      <c r="Y29" s="27" t="s">
        <v>195</v>
      </c>
      <c r="Z29" s="28">
        <v>2048</v>
      </c>
      <c r="AA29" s="28">
        <v>3200</v>
      </c>
      <c r="AB29" s="28">
        <v>32768</v>
      </c>
      <c r="AC29" s="28"/>
    </row>
    <row r="30" spans="1:29">
      <c r="A30" s="32" t="s">
        <v>152</v>
      </c>
      <c r="B30" s="35">
        <v>38869</v>
      </c>
      <c r="C30" s="34" t="s">
        <v>157</v>
      </c>
      <c r="D30" s="28">
        <v>2006</v>
      </c>
      <c r="E30" s="28">
        <v>2</v>
      </c>
      <c r="F30" s="28">
        <v>34.6</v>
      </c>
      <c r="G30" s="28">
        <v>2</v>
      </c>
      <c r="H30" s="28">
        <v>3000</v>
      </c>
      <c r="I30" s="28">
        <v>65</v>
      </c>
      <c r="J30" s="28">
        <v>4</v>
      </c>
      <c r="K30" s="28" t="s">
        <v>261</v>
      </c>
      <c r="L30" s="36">
        <v>63.1</v>
      </c>
      <c r="M30" s="28">
        <v>143</v>
      </c>
      <c r="N30" s="28">
        <v>291</v>
      </c>
      <c r="O30" s="28">
        <v>1404</v>
      </c>
      <c r="P30" s="28">
        <v>80</v>
      </c>
      <c r="Q30" s="28"/>
      <c r="R30" s="28"/>
      <c r="S30" s="28">
        <f t="shared" si="5"/>
        <v>2006.25</v>
      </c>
      <c r="T30" s="28">
        <f t="shared" si="1"/>
        <v>145.96443851084211</v>
      </c>
      <c r="U30" s="28">
        <f t="shared" si="6"/>
        <v>2</v>
      </c>
      <c r="V30" s="28">
        <f t="shared" si="2"/>
        <v>16</v>
      </c>
      <c r="W30" s="28">
        <f t="shared" si="3"/>
        <v>32</v>
      </c>
      <c r="X30" s="28">
        <f t="shared" si="7"/>
        <v>3.3125</v>
      </c>
      <c r="Y30" s="27" t="s">
        <v>192</v>
      </c>
      <c r="Z30" s="28">
        <v>2048</v>
      </c>
      <c r="AA30" s="28">
        <v>5300</v>
      </c>
      <c r="AB30" s="28">
        <v>16384</v>
      </c>
      <c r="AC30" s="28"/>
    </row>
    <row r="31" spans="1:29">
      <c r="A31" s="32" t="s">
        <v>146</v>
      </c>
      <c r="B31" s="30">
        <v>39326</v>
      </c>
      <c r="C31" s="34" t="s">
        <v>143</v>
      </c>
      <c r="D31" s="28">
        <v>2006</v>
      </c>
      <c r="E31" s="28">
        <v>3</v>
      </c>
      <c r="F31" s="28">
        <v>33.299999999999997</v>
      </c>
      <c r="G31" s="28">
        <v>2</v>
      </c>
      <c r="H31" s="28">
        <v>2930</v>
      </c>
      <c r="I31" s="28">
        <v>65</v>
      </c>
      <c r="J31" s="28">
        <v>4</v>
      </c>
      <c r="K31" s="36" t="s">
        <v>308</v>
      </c>
      <c r="L31" s="36">
        <v>63.6</v>
      </c>
      <c r="M31" s="29">
        <v>143</v>
      </c>
      <c r="N31" s="29">
        <v>291</v>
      </c>
      <c r="O31" s="29">
        <v>1406</v>
      </c>
      <c r="P31" s="29">
        <v>75</v>
      </c>
      <c r="Q31" s="29"/>
      <c r="R31" s="29"/>
      <c r="S31" s="29">
        <f t="shared" si="5"/>
        <v>2006.5</v>
      </c>
      <c r="T31" s="29">
        <f t="shared" si="1"/>
        <v>147.12105054341615</v>
      </c>
      <c r="U31" s="28">
        <f t="shared" si="6"/>
        <v>2</v>
      </c>
      <c r="V31" s="28">
        <f t="shared" si="2"/>
        <v>16</v>
      </c>
      <c r="W31" s="28">
        <f t="shared" si="3"/>
        <v>16</v>
      </c>
      <c r="X31" s="28">
        <f t="shared" si="7"/>
        <v>3.3125</v>
      </c>
      <c r="Y31" s="27" t="s">
        <v>194</v>
      </c>
      <c r="Z31" s="28">
        <v>1024</v>
      </c>
      <c r="AA31" s="28">
        <v>5300</v>
      </c>
      <c r="AB31" s="28">
        <v>4096</v>
      </c>
      <c r="AC31" s="28"/>
    </row>
    <row r="32" spans="1:29">
      <c r="A32" s="32" t="s">
        <v>152</v>
      </c>
      <c r="B32" s="30">
        <v>39295</v>
      </c>
      <c r="C32" s="34" t="s">
        <v>151</v>
      </c>
      <c r="D32" s="28">
        <v>2006</v>
      </c>
      <c r="E32" s="28">
        <v>4</v>
      </c>
      <c r="F32" s="28">
        <v>56.3</v>
      </c>
      <c r="G32" s="28">
        <v>4</v>
      </c>
      <c r="H32" s="28">
        <v>2666</v>
      </c>
      <c r="I32" s="28">
        <v>65</v>
      </c>
      <c r="J32" s="28">
        <v>8</v>
      </c>
      <c r="K32" s="28" t="s">
        <v>261</v>
      </c>
      <c r="L32" s="36">
        <v>108</v>
      </c>
      <c r="M32" s="28">
        <v>286</v>
      </c>
      <c r="N32" s="28">
        <v>582</v>
      </c>
      <c r="O32" s="27">
        <v>1406</v>
      </c>
      <c r="P32" s="28">
        <v>120</v>
      </c>
      <c r="Q32" s="28"/>
      <c r="R32" s="28"/>
      <c r="S32" s="28">
        <f t="shared" si="5"/>
        <v>2006.75</v>
      </c>
      <c r="T32" s="28">
        <f t="shared" si="1"/>
        <v>249.82819903598966</v>
      </c>
      <c r="U32" s="28">
        <f t="shared" si="6"/>
        <v>4</v>
      </c>
      <c r="V32" s="28">
        <f t="shared" si="2"/>
        <v>32</v>
      </c>
      <c r="W32" s="28">
        <f t="shared" si="3"/>
        <v>32</v>
      </c>
      <c r="X32" s="28">
        <f t="shared" si="7"/>
        <v>3.3125</v>
      </c>
      <c r="Y32" s="27" t="s">
        <v>192</v>
      </c>
      <c r="Z32" s="28">
        <v>2048</v>
      </c>
      <c r="AA32" s="28">
        <v>5300</v>
      </c>
      <c r="AB32" s="28">
        <v>16384</v>
      </c>
      <c r="AC32" s="28"/>
    </row>
    <row r="33" spans="1:29">
      <c r="A33" s="32" t="s">
        <v>118</v>
      </c>
      <c r="B33" s="30">
        <v>39264</v>
      </c>
      <c r="C33" s="34" t="s">
        <v>155</v>
      </c>
      <c r="D33" s="28">
        <v>2007</v>
      </c>
      <c r="E33" s="28">
        <v>1</v>
      </c>
      <c r="F33" s="28">
        <v>52.1</v>
      </c>
      <c r="G33" s="28">
        <v>4</v>
      </c>
      <c r="H33" s="28">
        <v>2333</v>
      </c>
      <c r="I33" s="28">
        <v>65</v>
      </c>
      <c r="J33" s="28">
        <v>8</v>
      </c>
      <c r="K33" s="28" t="s">
        <v>261</v>
      </c>
      <c r="L33" s="36">
        <v>96.5</v>
      </c>
      <c r="M33" s="28">
        <v>286</v>
      </c>
      <c r="N33" s="28">
        <v>582</v>
      </c>
      <c r="O33" s="27">
        <v>1406</v>
      </c>
      <c r="P33" s="28">
        <v>80</v>
      </c>
      <c r="Q33" s="28"/>
      <c r="R33" s="28"/>
      <c r="S33" s="28">
        <f t="shared" si="5"/>
        <v>2007</v>
      </c>
      <c r="T33" s="28">
        <f t="shared" si="1"/>
        <v>223.22612228678707</v>
      </c>
      <c r="U33" s="28">
        <f t="shared" si="6"/>
        <v>4</v>
      </c>
      <c r="V33" s="28">
        <f t="shared" si="2"/>
        <v>32</v>
      </c>
      <c r="W33" s="28">
        <f t="shared" si="3"/>
        <v>32</v>
      </c>
      <c r="X33" s="28">
        <f t="shared" si="7"/>
        <v>3.3125</v>
      </c>
      <c r="Y33" s="27" t="s">
        <v>192</v>
      </c>
      <c r="Z33" s="28">
        <v>2048</v>
      </c>
      <c r="AA33" s="28">
        <v>5300</v>
      </c>
      <c r="AB33" s="28">
        <v>16384</v>
      </c>
      <c r="AC33" s="28"/>
    </row>
    <row r="34" spans="1:29">
      <c r="A34" s="32" t="s">
        <v>144</v>
      </c>
      <c r="B34" s="30">
        <v>39387</v>
      </c>
      <c r="C34" s="34" t="s">
        <v>145</v>
      </c>
      <c r="D34" s="28">
        <v>2007</v>
      </c>
      <c r="E34" s="28">
        <v>2</v>
      </c>
      <c r="F34" s="28">
        <v>59.8</v>
      </c>
      <c r="G34" s="28">
        <v>4</v>
      </c>
      <c r="H34" s="28">
        <v>2930</v>
      </c>
      <c r="I34" s="28">
        <v>65</v>
      </c>
      <c r="J34" s="28">
        <v>8</v>
      </c>
      <c r="K34" s="36" t="s">
        <v>308</v>
      </c>
      <c r="L34" s="29">
        <f t="shared" ref="L34:L52" si="8">F34*$B$58</f>
        <v>112.18646654473696</v>
      </c>
      <c r="M34" s="29">
        <v>286</v>
      </c>
      <c r="N34" s="29">
        <v>582</v>
      </c>
      <c r="O34" s="29">
        <v>1406</v>
      </c>
      <c r="P34" s="29">
        <v>130</v>
      </c>
      <c r="Q34" s="29"/>
      <c r="R34" s="29"/>
      <c r="S34" s="29">
        <f t="shared" si="5"/>
        <v>2007.25</v>
      </c>
      <c r="T34" s="29">
        <f t="shared" si="1"/>
        <v>259.51243419521239</v>
      </c>
      <c r="U34" s="28">
        <f t="shared" si="6"/>
        <v>4</v>
      </c>
      <c r="V34" s="28">
        <f t="shared" si="2"/>
        <v>32</v>
      </c>
      <c r="W34" s="28">
        <f t="shared" si="3"/>
        <v>16</v>
      </c>
      <c r="X34" s="28">
        <f t="shared" si="7"/>
        <v>4</v>
      </c>
      <c r="Y34" s="27" t="s">
        <v>193</v>
      </c>
      <c r="Z34" s="28">
        <v>1024</v>
      </c>
      <c r="AA34" s="28">
        <v>6400</v>
      </c>
      <c r="AB34" s="28">
        <v>4096</v>
      </c>
      <c r="AC34" s="28"/>
    </row>
    <row r="35" spans="1:29">
      <c r="A35" s="32" t="s">
        <v>118</v>
      </c>
      <c r="B35" s="30">
        <v>39417</v>
      </c>
      <c r="C35" s="28" t="s">
        <v>114</v>
      </c>
      <c r="D35" s="28">
        <v>2007</v>
      </c>
      <c r="E35" s="28">
        <v>3</v>
      </c>
      <c r="F35" s="28">
        <v>62.6</v>
      </c>
      <c r="G35" s="28">
        <v>4</v>
      </c>
      <c r="H35" s="28">
        <v>3000</v>
      </c>
      <c r="I35" s="28">
        <v>65</v>
      </c>
      <c r="J35" s="28">
        <v>8</v>
      </c>
      <c r="K35" s="28" t="s">
        <v>261</v>
      </c>
      <c r="L35" s="28">
        <f t="shared" si="8"/>
        <v>117.439344576932</v>
      </c>
      <c r="M35" s="28">
        <v>286</v>
      </c>
      <c r="N35" s="28">
        <v>582</v>
      </c>
      <c r="O35" s="28">
        <v>1406</v>
      </c>
      <c r="P35" s="28">
        <v>150</v>
      </c>
      <c r="Q35" s="28"/>
      <c r="R35" s="28"/>
      <c r="S35" s="28">
        <f t="shared" si="5"/>
        <v>2007.5</v>
      </c>
      <c r="T35" s="28">
        <f t="shared" si="1"/>
        <v>271.66351807057356</v>
      </c>
      <c r="U35" s="28">
        <f t="shared" si="6"/>
        <v>4</v>
      </c>
      <c r="V35" s="28">
        <f t="shared" si="2"/>
        <v>32</v>
      </c>
      <c r="W35" s="28">
        <f t="shared" si="3"/>
        <v>32</v>
      </c>
      <c r="X35" s="28">
        <f t="shared" si="7"/>
        <v>3.3125</v>
      </c>
      <c r="Y35" s="27" t="s">
        <v>192</v>
      </c>
      <c r="Z35" s="28">
        <v>2048</v>
      </c>
      <c r="AA35" s="28">
        <v>5300</v>
      </c>
      <c r="AB35" s="28">
        <v>16384</v>
      </c>
      <c r="AC35" s="28"/>
    </row>
    <row r="36" spans="1:29">
      <c r="A36" s="32" t="s">
        <v>300</v>
      </c>
      <c r="B36" s="30">
        <v>39845</v>
      </c>
      <c r="C36" s="34" t="s">
        <v>119</v>
      </c>
      <c r="D36" s="28">
        <v>2008</v>
      </c>
      <c r="E36" s="28">
        <v>4</v>
      </c>
      <c r="F36" s="28">
        <v>135</v>
      </c>
      <c r="G36" s="28">
        <v>4</v>
      </c>
      <c r="H36" s="28">
        <v>3200</v>
      </c>
      <c r="I36" s="28">
        <v>45</v>
      </c>
      <c r="J36" s="28">
        <v>8</v>
      </c>
      <c r="K36" s="36" t="s">
        <v>308</v>
      </c>
      <c r="L36" s="29">
        <f t="shared" si="8"/>
        <v>253.26376226654665</v>
      </c>
      <c r="M36" s="29">
        <v>263</v>
      </c>
      <c r="N36" s="29">
        <v>731</v>
      </c>
      <c r="O36" s="29">
        <v>1912</v>
      </c>
      <c r="P36" s="29">
        <v>130</v>
      </c>
      <c r="Q36" s="29"/>
      <c r="R36" s="29"/>
      <c r="S36" s="29">
        <f t="shared" si="5"/>
        <v>2008.75</v>
      </c>
      <c r="T36" s="29">
        <f t="shared" si="1"/>
        <v>585.855829704911</v>
      </c>
      <c r="U36" s="28">
        <f t="shared" si="6"/>
        <v>4</v>
      </c>
      <c r="V36" s="28">
        <f t="shared" si="2"/>
        <v>32</v>
      </c>
      <c r="W36" s="28">
        <f t="shared" si="3"/>
        <v>32</v>
      </c>
      <c r="X36" s="28">
        <f t="shared" si="7"/>
        <v>6.625</v>
      </c>
      <c r="Y36" s="27" t="s">
        <v>301</v>
      </c>
      <c r="Z36" s="28">
        <v>2048</v>
      </c>
      <c r="AA36" s="28">
        <v>10600</v>
      </c>
      <c r="AB36" s="28">
        <f>12*1024</f>
        <v>12288</v>
      </c>
      <c r="AC36" s="28"/>
    </row>
    <row r="37" spans="1:29">
      <c r="A37" s="32" t="s">
        <v>123</v>
      </c>
      <c r="B37" s="30">
        <v>40087</v>
      </c>
      <c r="C37" s="34" t="s">
        <v>120</v>
      </c>
      <c r="D37" s="28">
        <v>2009</v>
      </c>
      <c r="E37" s="28">
        <v>3</v>
      </c>
      <c r="F37" s="28">
        <v>140</v>
      </c>
      <c r="G37" s="28">
        <v>4</v>
      </c>
      <c r="H37" s="28">
        <v>3333</v>
      </c>
      <c r="I37" s="28">
        <v>45</v>
      </c>
      <c r="J37" s="28">
        <v>8</v>
      </c>
      <c r="K37" s="28" t="s">
        <v>261</v>
      </c>
      <c r="L37" s="28">
        <f t="shared" si="8"/>
        <v>262.64390160975211</v>
      </c>
      <c r="M37" s="28">
        <v>263</v>
      </c>
      <c r="N37" s="28">
        <v>731</v>
      </c>
      <c r="O37" s="28">
        <v>1912</v>
      </c>
      <c r="P37" s="28">
        <v>130</v>
      </c>
      <c r="Q37" s="28"/>
      <c r="R37" s="28"/>
      <c r="S37" s="28">
        <f t="shared" si="5"/>
        <v>2009.5</v>
      </c>
      <c r="T37" s="28">
        <f t="shared" si="1"/>
        <v>607.55419376805594</v>
      </c>
      <c r="U37" s="28">
        <f t="shared" si="6"/>
        <v>4</v>
      </c>
      <c r="V37" s="28">
        <f t="shared" si="2"/>
        <v>32</v>
      </c>
      <c r="W37" s="28">
        <f t="shared" si="3"/>
        <v>64</v>
      </c>
      <c r="X37" s="28">
        <f t="shared" si="7"/>
        <v>6.625</v>
      </c>
      <c r="Y37" s="27" t="s">
        <v>191</v>
      </c>
      <c r="Z37" s="28">
        <v>4096</v>
      </c>
      <c r="AA37" s="28">
        <v>10600</v>
      </c>
      <c r="AB37" s="28">
        <f>24*1024</f>
        <v>24576</v>
      </c>
      <c r="AC37" s="28"/>
    </row>
    <row r="38" spans="1:29">
      <c r="A38" s="32" t="s">
        <v>122</v>
      </c>
      <c r="B38" s="30">
        <v>40483</v>
      </c>
      <c r="C38" s="34" t="s">
        <v>121</v>
      </c>
      <c r="D38" s="28">
        <v>2010</v>
      </c>
      <c r="E38" s="28">
        <v>1</v>
      </c>
      <c r="F38" s="28">
        <v>196</v>
      </c>
      <c r="G38" s="28">
        <v>8</v>
      </c>
      <c r="H38" s="28">
        <v>2.2599999999999998</v>
      </c>
      <c r="I38" s="28">
        <v>45</v>
      </c>
      <c r="J38" s="28">
        <v>24</v>
      </c>
      <c r="K38" s="28" t="s">
        <v>261</v>
      </c>
      <c r="L38" s="28">
        <f t="shared" si="8"/>
        <v>367.70146225365289</v>
      </c>
      <c r="M38" s="28"/>
      <c r="N38" s="28"/>
      <c r="O38" s="28"/>
      <c r="P38" s="28">
        <v>130</v>
      </c>
      <c r="Q38" s="28"/>
      <c r="R38" s="28"/>
      <c r="S38" s="28">
        <f t="shared" si="5"/>
        <v>2010</v>
      </c>
      <c r="T38" s="28">
        <f t="shared" si="1"/>
        <v>850.57587127527813</v>
      </c>
      <c r="U38" s="28">
        <f t="shared" si="6"/>
        <v>8</v>
      </c>
      <c r="V38" s="28">
        <f t="shared" si="2"/>
        <v>96</v>
      </c>
      <c r="W38" s="28">
        <f t="shared" si="3"/>
        <v>64</v>
      </c>
      <c r="X38" s="28">
        <f t="shared" si="7"/>
        <v>6.625</v>
      </c>
      <c r="Y38" s="27" t="s">
        <v>190</v>
      </c>
      <c r="Z38" s="28">
        <v>4096</v>
      </c>
      <c r="AA38" s="28">
        <v>10600</v>
      </c>
      <c r="AB38" s="28">
        <f>128*1024</f>
        <v>131072</v>
      </c>
      <c r="AC38" s="28"/>
    </row>
    <row r="39" spans="1:29">
      <c r="A39" s="32" t="s">
        <v>125</v>
      </c>
      <c r="B39" s="30">
        <v>40360</v>
      </c>
      <c r="C39" s="34" t="s">
        <v>124</v>
      </c>
      <c r="D39" s="28">
        <v>2010</v>
      </c>
      <c r="E39" s="28">
        <v>1</v>
      </c>
      <c r="F39" s="28">
        <v>194</v>
      </c>
      <c r="G39" s="28">
        <v>6</v>
      </c>
      <c r="H39" s="28">
        <v>3333</v>
      </c>
      <c r="I39" s="28">
        <v>32</v>
      </c>
      <c r="J39" s="28">
        <v>12</v>
      </c>
      <c r="K39" s="28" t="s">
        <v>261</v>
      </c>
      <c r="L39" s="28">
        <f t="shared" si="8"/>
        <v>363.94940651637074</v>
      </c>
      <c r="M39" s="28"/>
      <c r="N39" s="28"/>
      <c r="O39" s="28">
        <v>1912</v>
      </c>
      <c r="P39" s="28">
        <v>130</v>
      </c>
      <c r="Q39" s="28"/>
      <c r="R39" s="28"/>
      <c r="S39" s="28">
        <f t="shared" si="5"/>
        <v>2010</v>
      </c>
      <c r="T39" s="28">
        <f t="shared" si="1"/>
        <v>841.89652565002018</v>
      </c>
      <c r="U39" s="28">
        <f t="shared" si="6"/>
        <v>6</v>
      </c>
      <c r="V39" s="28">
        <f t="shared" si="2"/>
        <v>48</v>
      </c>
      <c r="W39" s="28">
        <f t="shared" si="3"/>
        <v>64</v>
      </c>
      <c r="X39" s="28">
        <f t="shared" si="7"/>
        <v>6.625</v>
      </c>
      <c r="Y39" s="27" t="s">
        <v>189</v>
      </c>
      <c r="Z39" s="28">
        <v>4096</v>
      </c>
      <c r="AA39" s="28">
        <v>10600</v>
      </c>
      <c r="AB39" s="28">
        <f>24*1024</f>
        <v>24576</v>
      </c>
      <c r="AC39" s="28"/>
    </row>
    <row r="40" spans="1:29">
      <c r="A40" s="32" t="s">
        <v>129</v>
      </c>
      <c r="B40" s="30">
        <v>40756</v>
      </c>
      <c r="C40" s="34" t="s">
        <v>128</v>
      </c>
      <c r="D40" s="28">
        <v>2010</v>
      </c>
      <c r="E40" s="28">
        <v>1</v>
      </c>
      <c r="F40" s="28">
        <v>215</v>
      </c>
      <c r="G40" s="28">
        <v>6</v>
      </c>
      <c r="H40" s="28">
        <v>3460</v>
      </c>
      <c r="I40" s="28">
        <v>32</v>
      </c>
      <c r="J40" s="28">
        <v>12</v>
      </c>
      <c r="K40" s="28" t="s">
        <v>261</v>
      </c>
      <c r="L40" s="28">
        <f t="shared" si="8"/>
        <v>403.34599175783353</v>
      </c>
      <c r="M40" s="28"/>
      <c r="N40" s="28"/>
      <c r="O40" s="28">
        <v>1912</v>
      </c>
      <c r="P40" s="28">
        <v>130</v>
      </c>
      <c r="Q40" s="28"/>
      <c r="R40" s="28"/>
      <c r="S40" s="28">
        <f t="shared" si="5"/>
        <v>2010</v>
      </c>
      <c r="T40" s="28">
        <f t="shared" si="1"/>
        <v>933.0296547152285</v>
      </c>
      <c r="U40" s="28">
        <f t="shared" si="6"/>
        <v>6</v>
      </c>
      <c r="V40" s="28">
        <f t="shared" si="2"/>
        <v>48</v>
      </c>
      <c r="W40" s="28">
        <f t="shared" si="3"/>
        <v>128</v>
      </c>
      <c r="X40" s="28">
        <f t="shared" si="7"/>
        <v>6.625</v>
      </c>
      <c r="Y40" s="27" t="s">
        <v>188</v>
      </c>
      <c r="Z40" s="28">
        <v>8192</v>
      </c>
      <c r="AA40" s="28">
        <v>10600</v>
      </c>
      <c r="AB40" s="28">
        <f>48*1024</f>
        <v>49152</v>
      </c>
      <c r="AC40" s="28"/>
    </row>
    <row r="41" spans="1:29">
      <c r="A41" s="32" t="s">
        <v>127</v>
      </c>
      <c r="B41" s="30">
        <v>40878</v>
      </c>
      <c r="C41" s="34" t="s">
        <v>126</v>
      </c>
      <c r="D41" s="28">
        <v>2011</v>
      </c>
      <c r="E41" s="28">
        <v>4</v>
      </c>
      <c r="F41" s="28">
        <v>267</v>
      </c>
      <c r="G41" s="28">
        <v>6</v>
      </c>
      <c r="H41" s="28">
        <v>3300</v>
      </c>
      <c r="I41" s="28">
        <v>32</v>
      </c>
      <c r="J41" s="28">
        <v>15</v>
      </c>
      <c r="K41" s="36" t="s">
        <v>308</v>
      </c>
      <c r="L41" s="29">
        <f t="shared" si="8"/>
        <v>500.89944092717002</v>
      </c>
      <c r="M41" s="29"/>
      <c r="N41" s="29"/>
      <c r="O41" s="29">
        <v>2362</v>
      </c>
      <c r="P41" s="29">
        <v>130</v>
      </c>
      <c r="Q41" s="29"/>
      <c r="R41" s="29"/>
      <c r="S41" s="29">
        <f t="shared" si="5"/>
        <v>2011.75</v>
      </c>
      <c r="T41" s="29">
        <f t="shared" si="1"/>
        <v>1158.6926409719349</v>
      </c>
      <c r="U41" s="28">
        <f t="shared" si="6"/>
        <v>6</v>
      </c>
      <c r="V41" s="28">
        <f t="shared" si="2"/>
        <v>60</v>
      </c>
      <c r="W41" s="28">
        <f t="shared" si="3"/>
        <v>64</v>
      </c>
      <c r="X41" s="28">
        <f t="shared" si="7"/>
        <v>8</v>
      </c>
      <c r="Y41" s="27" t="s">
        <v>187</v>
      </c>
      <c r="Z41" s="28">
        <v>4096</v>
      </c>
      <c r="AA41" s="28">
        <v>12800</v>
      </c>
      <c r="AB41" s="28">
        <v>16384</v>
      </c>
      <c r="AC41" s="28"/>
    </row>
    <row r="42" spans="1:29">
      <c r="A42" s="32" t="s">
        <v>130</v>
      </c>
      <c r="B42" s="30">
        <v>41061</v>
      </c>
      <c r="C42" s="34" t="s">
        <v>12</v>
      </c>
      <c r="D42" s="28">
        <v>2012</v>
      </c>
      <c r="E42" s="28">
        <v>1</v>
      </c>
      <c r="F42" s="28">
        <v>357</v>
      </c>
      <c r="G42" s="28">
        <v>8</v>
      </c>
      <c r="H42" s="28">
        <v>2900</v>
      </c>
      <c r="I42" s="28">
        <v>32</v>
      </c>
      <c r="J42" s="28">
        <v>20</v>
      </c>
      <c r="K42" s="28" t="s">
        <v>261</v>
      </c>
      <c r="L42" s="28">
        <f t="shared" si="8"/>
        <v>669.74194910486779</v>
      </c>
      <c r="M42" s="28"/>
      <c r="N42" s="28"/>
      <c r="O42" s="28">
        <v>2362</v>
      </c>
      <c r="P42" s="28">
        <v>135</v>
      </c>
      <c r="Q42" s="28"/>
      <c r="R42" s="28"/>
      <c r="S42" s="28">
        <f t="shared" si="5"/>
        <v>2012</v>
      </c>
      <c r="T42" s="28">
        <f t="shared" si="1"/>
        <v>1549.2631941085424</v>
      </c>
      <c r="U42" s="28">
        <f t="shared" si="6"/>
        <v>8</v>
      </c>
      <c r="V42" s="28">
        <f t="shared" si="2"/>
        <v>80</v>
      </c>
      <c r="W42" s="28">
        <f t="shared" si="3"/>
        <v>128</v>
      </c>
      <c r="X42" s="28">
        <f t="shared" si="7"/>
        <v>8</v>
      </c>
      <c r="Y42" s="27" t="s">
        <v>186</v>
      </c>
      <c r="Z42" s="28">
        <v>8192</v>
      </c>
      <c r="AA42" s="28">
        <v>12800</v>
      </c>
      <c r="AB42" s="28">
        <f>64*1024</f>
        <v>65536</v>
      </c>
      <c r="AC42" s="28"/>
    </row>
    <row r="43" spans="1:29">
      <c r="A43" s="32" t="s">
        <v>132</v>
      </c>
      <c r="B43" s="30">
        <v>40969</v>
      </c>
      <c r="C43" s="34" t="s">
        <v>131</v>
      </c>
      <c r="D43" s="28">
        <v>2012</v>
      </c>
      <c r="E43" s="28">
        <v>1</v>
      </c>
      <c r="F43" s="28">
        <v>340</v>
      </c>
      <c r="G43" s="28">
        <v>8</v>
      </c>
      <c r="H43" s="28">
        <v>2700</v>
      </c>
      <c r="I43" s="28">
        <v>32</v>
      </c>
      <c r="J43" s="28">
        <v>20</v>
      </c>
      <c r="K43" s="28" t="s">
        <v>261</v>
      </c>
      <c r="L43" s="28">
        <f t="shared" si="8"/>
        <v>637.84947533796935</v>
      </c>
      <c r="M43" s="28"/>
      <c r="N43" s="28"/>
      <c r="O43" s="28">
        <v>2362</v>
      </c>
      <c r="P43" s="28">
        <v>130</v>
      </c>
      <c r="Q43" s="28"/>
      <c r="R43" s="28"/>
      <c r="S43" s="28">
        <f t="shared" si="5"/>
        <v>2012</v>
      </c>
      <c r="T43" s="28">
        <f t="shared" si="1"/>
        <v>1475.48875629385</v>
      </c>
      <c r="U43" s="28">
        <f t="shared" si="6"/>
        <v>8</v>
      </c>
      <c r="V43" s="28">
        <f t="shared" si="2"/>
        <v>80</v>
      </c>
      <c r="W43" s="28">
        <f t="shared" si="3"/>
        <v>128</v>
      </c>
      <c r="X43" s="28">
        <f t="shared" si="7"/>
        <v>8</v>
      </c>
      <c r="Y43" s="27" t="s">
        <v>186</v>
      </c>
      <c r="Z43" s="28">
        <v>8192</v>
      </c>
      <c r="AA43" s="28">
        <v>12800</v>
      </c>
      <c r="AB43" s="28">
        <f>64*1024</f>
        <v>65536</v>
      </c>
      <c r="AC43" s="28"/>
    </row>
    <row r="44" spans="1:29">
      <c r="A44" s="32" t="s">
        <v>133</v>
      </c>
      <c r="B44" s="30">
        <v>41609</v>
      </c>
      <c r="C44" s="34" t="s">
        <v>134</v>
      </c>
      <c r="D44" s="28">
        <v>2013</v>
      </c>
      <c r="E44" s="28">
        <v>3</v>
      </c>
      <c r="F44" s="28">
        <v>465</v>
      </c>
      <c r="G44" s="28">
        <v>12</v>
      </c>
      <c r="H44" s="28">
        <v>2400</v>
      </c>
      <c r="I44" s="28">
        <v>22</v>
      </c>
      <c r="J44" s="28">
        <v>30</v>
      </c>
      <c r="K44" s="28" t="s">
        <v>261</v>
      </c>
      <c r="L44" s="28">
        <f t="shared" si="8"/>
        <v>872.35295891810517</v>
      </c>
      <c r="M44" s="28"/>
      <c r="N44" s="28"/>
      <c r="O44" s="28">
        <v>2677</v>
      </c>
      <c r="P44" s="28">
        <v>115</v>
      </c>
      <c r="Q44" s="28"/>
      <c r="R44" s="28"/>
      <c r="S44" s="28">
        <f t="shared" si="5"/>
        <v>2013.5</v>
      </c>
      <c r="T44" s="28">
        <f t="shared" si="1"/>
        <v>2017.9478578724713</v>
      </c>
      <c r="U44" s="28">
        <f t="shared" si="6"/>
        <v>12</v>
      </c>
      <c r="V44" s="28">
        <f t="shared" si="2"/>
        <v>120</v>
      </c>
      <c r="W44" s="28">
        <f t="shared" si="3"/>
        <v>256</v>
      </c>
      <c r="X44" s="28">
        <f t="shared" si="7"/>
        <v>9.3331250000000008</v>
      </c>
      <c r="Y44" s="27" t="s">
        <v>185</v>
      </c>
      <c r="Z44" s="28">
        <f t="shared" ref="Z44:Z52" si="9">16*1024</f>
        <v>16384</v>
      </c>
      <c r="AA44" s="28">
        <v>14933</v>
      </c>
      <c r="AB44" s="28">
        <f>64*1024</f>
        <v>65536</v>
      </c>
      <c r="AC44" s="28"/>
    </row>
    <row r="45" spans="1:29">
      <c r="A45" s="32" t="s">
        <v>133</v>
      </c>
      <c r="B45" s="30">
        <v>41579</v>
      </c>
      <c r="C45" s="34" t="s">
        <v>135</v>
      </c>
      <c r="D45" s="28">
        <v>2013</v>
      </c>
      <c r="E45" s="28">
        <v>3</v>
      </c>
      <c r="F45" s="28">
        <v>488</v>
      </c>
      <c r="G45" s="28">
        <v>12</v>
      </c>
      <c r="H45" s="28">
        <v>2700</v>
      </c>
      <c r="I45" s="28">
        <v>22</v>
      </c>
      <c r="J45" s="28">
        <v>30</v>
      </c>
      <c r="K45" s="28" t="s">
        <v>261</v>
      </c>
      <c r="L45" s="28">
        <f t="shared" si="8"/>
        <v>915.50159989685005</v>
      </c>
      <c r="M45" s="28"/>
      <c r="N45" s="28"/>
      <c r="O45" s="28">
        <v>2677</v>
      </c>
      <c r="P45" s="28">
        <v>130</v>
      </c>
      <c r="Q45" s="28"/>
      <c r="R45" s="28"/>
      <c r="S45" s="28">
        <f t="shared" si="5"/>
        <v>2013.5</v>
      </c>
      <c r="T45" s="28">
        <f t="shared" si="1"/>
        <v>2117.7603325629375</v>
      </c>
      <c r="U45" s="28">
        <f t="shared" si="6"/>
        <v>12</v>
      </c>
      <c r="V45" s="28">
        <f t="shared" si="2"/>
        <v>120</v>
      </c>
      <c r="W45" s="28">
        <f t="shared" si="3"/>
        <v>256</v>
      </c>
      <c r="X45" s="28">
        <f t="shared" si="7"/>
        <v>9.3331250000000008</v>
      </c>
      <c r="Y45" s="27" t="s">
        <v>185</v>
      </c>
      <c r="Z45" s="28">
        <f t="shared" si="9"/>
        <v>16384</v>
      </c>
      <c r="AA45" s="28">
        <v>14933</v>
      </c>
      <c r="AB45" s="28">
        <f>64*1024</f>
        <v>65536</v>
      </c>
      <c r="AC45" s="28"/>
    </row>
    <row r="46" spans="1:29">
      <c r="A46" s="32" t="s">
        <v>137</v>
      </c>
      <c r="B46" s="30">
        <v>41974</v>
      </c>
      <c r="C46" s="34" t="s">
        <v>136</v>
      </c>
      <c r="D46" s="28">
        <v>2014</v>
      </c>
      <c r="E46" s="28">
        <v>3</v>
      </c>
      <c r="F46" s="28">
        <v>470</v>
      </c>
      <c r="G46" s="28">
        <v>10</v>
      </c>
      <c r="H46" s="28">
        <v>2600</v>
      </c>
      <c r="I46" s="28">
        <v>22</v>
      </c>
      <c r="J46" s="28">
        <v>25</v>
      </c>
      <c r="K46" s="29" t="s">
        <v>308</v>
      </c>
      <c r="L46" s="29">
        <f t="shared" si="8"/>
        <v>881.7330982613106</v>
      </c>
      <c r="M46" s="29"/>
      <c r="N46" s="29"/>
      <c r="O46" s="29">
        <v>2362</v>
      </c>
      <c r="P46" s="29">
        <v>105</v>
      </c>
      <c r="Q46" s="29"/>
      <c r="R46" s="29"/>
      <c r="S46" s="29">
        <f t="shared" si="5"/>
        <v>2014.5</v>
      </c>
      <c r="T46" s="29">
        <f t="shared" si="1"/>
        <v>2039.646221935616</v>
      </c>
      <c r="U46" s="28">
        <f t="shared" si="6"/>
        <v>10</v>
      </c>
      <c r="V46" s="28">
        <f t="shared" si="2"/>
        <v>100</v>
      </c>
      <c r="W46" s="28">
        <f t="shared" si="3"/>
        <v>256</v>
      </c>
      <c r="X46" s="28">
        <f t="shared" si="7"/>
        <v>10.666668749999999</v>
      </c>
      <c r="Y46" s="27" t="s">
        <v>184</v>
      </c>
      <c r="Z46" s="28">
        <f t="shared" si="9"/>
        <v>16384</v>
      </c>
      <c r="AA46" s="27">
        <v>17066.669999999998</v>
      </c>
      <c r="AB46" s="28">
        <f t="shared" ref="AB46:AB52" si="10">8*16*1024</f>
        <v>131072</v>
      </c>
      <c r="AC46" s="28"/>
    </row>
    <row r="47" spans="1:29">
      <c r="A47" s="32" t="s">
        <v>137</v>
      </c>
      <c r="B47" s="30">
        <v>41974</v>
      </c>
      <c r="C47" s="34" t="s">
        <v>138</v>
      </c>
      <c r="D47" s="28">
        <v>2014</v>
      </c>
      <c r="E47" s="28">
        <v>3</v>
      </c>
      <c r="F47" s="28">
        <v>569</v>
      </c>
      <c r="G47" s="28">
        <v>12</v>
      </c>
      <c r="H47" s="28">
        <v>2600</v>
      </c>
      <c r="I47" s="28">
        <v>22</v>
      </c>
      <c r="J47" s="28">
        <v>30</v>
      </c>
      <c r="K47" s="29" t="s">
        <v>308</v>
      </c>
      <c r="L47" s="29">
        <f t="shared" si="8"/>
        <v>1067.4598572567782</v>
      </c>
      <c r="M47" s="29"/>
      <c r="N47" s="29"/>
      <c r="O47" s="29">
        <v>2362</v>
      </c>
      <c r="P47" s="29">
        <v>135</v>
      </c>
      <c r="Q47" s="29"/>
      <c r="R47" s="29"/>
      <c r="S47" s="29">
        <f t="shared" si="5"/>
        <v>2014.5</v>
      </c>
      <c r="T47" s="29">
        <f t="shared" si="1"/>
        <v>2469.2738303858841</v>
      </c>
      <c r="U47" s="28">
        <f t="shared" si="6"/>
        <v>12</v>
      </c>
      <c r="V47" s="28">
        <f t="shared" si="2"/>
        <v>120</v>
      </c>
      <c r="W47" s="28">
        <f t="shared" si="3"/>
        <v>256</v>
      </c>
      <c r="X47" s="28">
        <f t="shared" si="7"/>
        <v>10.666668749999999</v>
      </c>
      <c r="Y47" s="27" t="s">
        <v>184</v>
      </c>
      <c r="Z47" s="28">
        <f t="shared" si="9"/>
        <v>16384</v>
      </c>
      <c r="AA47" s="27">
        <v>17066.669999999998</v>
      </c>
      <c r="AB47" s="28">
        <f t="shared" si="10"/>
        <v>131072</v>
      </c>
      <c r="AC47" s="28"/>
    </row>
    <row r="48" spans="1:29">
      <c r="A48" s="32" t="s">
        <v>137</v>
      </c>
      <c r="B48" s="30">
        <v>41974</v>
      </c>
      <c r="C48" s="34" t="s">
        <v>139</v>
      </c>
      <c r="D48" s="28">
        <v>2014</v>
      </c>
      <c r="E48" s="28">
        <v>3</v>
      </c>
      <c r="F48" s="28">
        <v>707</v>
      </c>
      <c r="G48" s="28">
        <v>18</v>
      </c>
      <c r="H48" s="28">
        <v>2300</v>
      </c>
      <c r="I48" s="28">
        <v>22</v>
      </c>
      <c r="J48" s="28">
        <v>45</v>
      </c>
      <c r="K48" s="28" t="s">
        <v>261</v>
      </c>
      <c r="L48" s="28">
        <f t="shared" si="8"/>
        <v>1326.3517031292481</v>
      </c>
      <c r="M48" s="28"/>
      <c r="N48" s="28"/>
      <c r="O48" s="28">
        <v>2677</v>
      </c>
      <c r="P48" s="28">
        <v>145</v>
      </c>
      <c r="Q48" s="28"/>
      <c r="R48" s="28"/>
      <c r="S48" s="28">
        <f t="shared" si="5"/>
        <v>2014.5</v>
      </c>
      <c r="T48" s="28">
        <f t="shared" si="1"/>
        <v>3068.148678528682</v>
      </c>
      <c r="U48" s="28">
        <f t="shared" si="6"/>
        <v>18</v>
      </c>
      <c r="V48" s="28">
        <f t="shared" si="2"/>
        <v>180</v>
      </c>
      <c r="W48" s="28">
        <f t="shared" si="3"/>
        <v>256</v>
      </c>
      <c r="X48" s="28">
        <f t="shared" si="7"/>
        <v>10.666668749999999</v>
      </c>
      <c r="Y48" s="27" t="s">
        <v>184</v>
      </c>
      <c r="Z48" s="28">
        <f t="shared" si="9"/>
        <v>16384</v>
      </c>
      <c r="AA48" s="27">
        <v>17066.669999999998</v>
      </c>
      <c r="AB48" s="28">
        <f t="shared" si="10"/>
        <v>131072</v>
      </c>
      <c r="AC48" s="28"/>
    </row>
    <row r="49" spans="1:29">
      <c r="A49" s="32" t="s">
        <v>137</v>
      </c>
      <c r="B49" s="30">
        <v>41974</v>
      </c>
      <c r="C49" s="34" t="s">
        <v>140</v>
      </c>
      <c r="D49" s="28">
        <v>2014</v>
      </c>
      <c r="E49" s="28">
        <v>3</v>
      </c>
      <c r="F49" s="28">
        <v>630</v>
      </c>
      <c r="G49" s="28">
        <v>14</v>
      </c>
      <c r="H49" s="28">
        <v>2600</v>
      </c>
      <c r="I49" s="28">
        <v>22</v>
      </c>
      <c r="J49" s="28">
        <v>35</v>
      </c>
      <c r="K49" s="29" t="s">
        <v>308</v>
      </c>
      <c r="L49" s="29">
        <f t="shared" si="8"/>
        <v>1181.8975572438844</v>
      </c>
      <c r="M49" s="29"/>
      <c r="N49" s="29"/>
      <c r="O49" s="29">
        <v>2677</v>
      </c>
      <c r="P49" s="29">
        <v>145</v>
      </c>
      <c r="Q49" s="29"/>
      <c r="R49" s="29"/>
      <c r="S49" s="29">
        <f t="shared" si="5"/>
        <v>2014.5</v>
      </c>
      <c r="T49" s="29">
        <f t="shared" si="1"/>
        <v>2733.9938719562515</v>
      </c>
      <c r="U49" s="28">
        <f t="shared" si="6"/>
        <v>14</v>
      </c>
      <c r="V49" s="28">
        <f t="shared" si="2"/>
        <v>140</v>
      </c>
      <c r="W49" s="28">
        <f t="shared" si="3"/>
        <v>256</v>
      </c>
      <c r="X49" s="28">
        <f t="shared" si="7"/>
        <v>10.666668749999999</v>
      </c>
      <c r="Y49" s="27" t="s">
        <v>184</v>
      </c>
      <c r="Z49" s="28">
        <f t="shared" si="9"/>
        <v>16384</v>
      </c>
      <c r="AA49" s="27">
        <v>17066.669999999998</v>
      </c>
      <c r="AB49" s="28">
        <f t="shared" si="10"/>
        <v>131072</v>
      </c>
      <c r="AC49" s="28"/>
    </row>
    <row r="50" spans="1:29">
      <c r="A50" s="32" t="s">
        <v>137</v>
      </c>
      <c r="B50" s="30">
        <v>42064</v>
      </c>
      <c r="C50" s="34" t="s">
        <v>141</v>
      </c>
      <c r="D50" s="28">
        <v>2014</v>
      </c>
      <c r="E50" s="28">
        <v>3</v>
      </c>
      <c r="F50" s="28">
        <v>638</v>
      </c>
      <c r="G50" s="28">
        <v>16</v>
      </c>
      <c r="H50" s="28">
        <v>2300</v>
      </c>
      <c r="I50" s="28">
        <v>22</v>
      </c>
      <c r="J50" s="28">
        <v>40</v>
      </c>
      <c r="K50" s="28" t="s">
        <v>261</v>
      </c>
      <c r="L50" s="28">
        <f t="shared" si="8"/>
        <v>1196.905780193013</v>
      </c>
      <c r="M50" s="28"/>
      <c r="N50" s="28"/>
      <c r="O50" s="28">
        <v>2677</v>
      </c>
      <c r="P50" s="28">
        <v>135</v>
      </c>
      <c r="Q50" s="28"/>
      <c r="R50" s="28"/>
      <c r="S50" s="28">
        <f t="shared" si="5"/>
        <v>2014.5</v>
      </c>
      <c r="T50" s="28">
        <f t="shared" si="1"/>
        <v>2768.7112544572828</v>
      </c>
      <c r="U50" s="28">
        <f t="shared" si="6"/>
        <v>16</v>
      </c>
      <c r="V50" s="28">
        <f t="shared" si="2"/>
        <v>160</v>
      </c>
      <c r="W50" s="28">
        <f t="shared" si="3"/>
        <v>256</v>
      </c>
      <c r="X50" s="28">
        <f t="shared" si="7"/>
        <v>10.666668749999999</v>
      </c>
      <c r="Y50" s="27" t="s">
        <v>184</v>
      </c>
      <c r="Z50" s="28">
        <f t="shared" si="9"/>
        <v>16384</v>
      </c>
      <c r="AA50" s="27">
        <v>17066.669999999998</v>
      </c>
      <c r="AB50" s="28">
        <f t="shared" si="10"/>
        <v>131072</v>
      </c>
      <c r="AC50" s="28"/>
    </row>
    <row r="51" spans="1:29">
      <c r="A51" s="32" t="s">
        <v>156</v>
      </c>
      <c r="B51" s="30">
        <v>42156</v>
      </c>
      <c r="C51" s="34" t="s">
        <v>142</v>
      </c>
      <c r="D51" s="28">
        <v>2015</v>
      </c>
      <c r="E51" s="28">
        <v>2</v>
      </c>
      <c r="F51" s="34">
        <v>720</v>
      </c>
      <c r="G51" s="28">
        <v>18</v>
      </c>
      <c r="H51" s="28">
        <v>2500</v>
      </c>
      <c r="I51" s="28">
        <v>22</v>
      </c>
      <c r="J51" s="28">
        <v>45</v>
      </c>
      <c r="K51" s="28" t="s">
        <v>261</v>
      </c>
      <c r="L51" s="28">
        <f t="shared" si="8"/>
        <v>1350.7400654215821</v>
      </c>
      <c r="M51" s="28"/>
      <c r="N51" s="28"/>
      <c r="O51" s="28">
        <v>2340</v>
      </c>
      <c r="P51" s="28">
        <v>165</v>
      </c>
      <c r="Q51" s="28"/>
      <c r="R51" s="28"/>
      <c r="S51" s="28">
        <f t="shared" si="5"/>
        <v>2015.25</v>
      </c>
      <c r="T51" s="28">
        <f t="shared" si="1"/>
        <v>3124.5644250928585</v>
      </c>
      <c r="U51" s="28">
        <f t="shared" si="6"/>
        <v>18</v>
      </c>
      <c r="V51" s="28">
        <f t="shared" si="2"/>
        <v>180</v>
      </c>
      <c r="W51" s="28">
        <f t="shared" si="3"/>
        <v>256</v>
      </c>
      <c r="X51" s="28">
        <f t="shared" si="7"/>
        <v>10.666668749999999</v>
      </c>
      <c r="Y51" s="27" t="s">
        <v>180</v>
      </c>
      <c r="Z51" s="28">
        <f t="shared" si="9"/>
        <v>16384</v>
      </c>
      <c r="AA51" s="27">
        <v>17066.669999999998</v>
      </c>
      <c r="AB51" s="28">
        <f t="shared" si="10"/>
        <v>131072</v>
      </c>
      <c r="AC51" s="28"/>
    </row>
    <row r="52" spans="1:29">
      <c r="A52" s="32" t="s">
        <v>299</v>
      </c>
      <c r="B52" s="30">
        <v>42461</v>
      </c>
      <c r="C52" s="27" t="s">
        <v>297</v>
      </c>
      <c r="D52" s="28">
        <v>2016</v>
      </c>
      <c r="E52" s="28">
        <v>1</v>
      </c>
      <c r="F52" s="28">
        <v>838</v>
      </c>
      <c r="G52" s="28">
        <v>20</v>
      </c>
      <c r="H52" s="28">
        <v>2200</v>
      </c>
      <c r="I52" s="28">
        <v>14</v>
      </c>
      <c r="J52" s="28">
        <v>50</v>
      </c>
      <c r="K52" s="28" t="s">
        <v>261</v>
      </c>
      <c r="L52" s="28">
        <f t="shared" si="8"/>
        <v>1572.1113539212304</v>
      </c>
      <c r="M52" s="28"/>
      <c r="N52" s="28"/>
      <c r="O52" s="28"/>
      <c r="P52" s="28">
        <v>135</v>
      </c>
      <c r="Q52" s="28"/>
      <c r="R52" s="28"/>
      <c r="S52" s="28">
        <f t="shared" si="5"/>
        <v>2016</v>
      </c>
      <c r="T52" s="28">
        <f t="shared" si="1"/>
        <v>3636.6458169830771</v>
      </c>
      <c r="U52" s="28">
        <f t="shared" si="6"/>
        <v>20</v>
      </c>
      <c r="V52" s="28">
        <f t="shared" si="2"/>
        <v>200</v>
      </c>
      <c r="W52" s="28">
        <f t="shared" si="3"/>
        <v>256</v>
      </c>
      <c r="X52" s="28">
        <f t="shared" si="7"/>
        <v>12</v>
      </c>
      <c r="Y52" s="27" t="s">
        <v>298</v>
      </c>
      <c r="Z52" s="28">
        <f t="shared" si="9"/>
        <v>16384</v>
      </c>
      <c r="AA52" s="28">
        <v>19200</v>
      </c>
      <c r="AB52" s="28">
        <f t="shared" si="10"/>
        <v>131072</v>
      </c>
      <c r="AC52" s="28"/>
    </row>
    <row r="53" spans="1:29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8" spans="1:29">
      <c r="A58" s="1" t="s">
        <v>307</v>
      </c>
      <c r="B58" s="1">
        <f>AVERAGE(A59:A62)</f>
        <v>1.8760278686410863</v>
      </c>
      <c r="C58" s="1" t="s">
        <v>333</v>
      </c>
      <c r="D58" s="1" t="s">
        <v>335</v>
      </c>
      <c r="E58" s="1" t="s">
        <v>336</v>
      </c>
      <c r="F58" s="1" t="s">
        <v>338</v>
      </c>
    </row>
    <row r="59" spans="1:29">
      <c r="A59" s="1">
        <f>L30/F30</f>
        <v>1.823699421965318</v>
      </c>
      <c r="C59" s="15" t="s">
        <v>334</v>
      </c>
      <c r="D59" s="1">
        <v>19</v>
      </c>
      <c r="E59" s="1">
        <v>171</v>
      </c>
      <c r="F59" s="1">
        <f>E59/D59</f>
        <v>9</v>
      </c>
    </row>
    <row r="60" spans="1:29">
      <c r="A60" s="1">
        <f>L31/F31</f>
        <v>1.9099099099099102</v>
      </c>
      <c r="C60" s="15" t="s">
        <v>337</v>
      </c>
      <c r="D60" s="1">
        <v>16.5</v>
      </c>
      <c r="E60" s="1">
        <v>149</v>
      </c>
      <c r="F60" s="1">
        <f>E60/D60</f>
        <v>9.0303030303030312</v>
      </c>
    </row>
    <row r="61" spans="1:29">
      <c r="A61" s="1">
        <f>L32/F32</f>
        <v>1.9182948490230907</v>
      </c>
      <c r="C61" s="15" t="s">
        <v>339</v>
      </c>
      <c r="D61" s="1">
        <v>8.59</v>
      </c>
      <c r="E61" s="1">
        <v>77.3</v>
      </c>
      <c r="F61" s="1">
        <f>E61/D61</f>
        <v>8.9988358556460994</v>
      </c>
    </row>
    <row r="62" spans="1:29">
      <c r="A62" s="1">
        <f>L33/F33</f>
        <v>1.8522072936660268</v>
      </c>
      <c r="F62" s="2">
        <f>AVERAGE(F59:F61)</f>
        <v>9.0097129619830429</v>
      </c>
    </row>
    <row r="64" spans="1:29">
      <c r="C64" s="1" t="s">
        <v>340</v>
      </c>
      <c r="D64" s="1" t="s">
        <v>342</v>
      </c>
      <c r="E64" s="1" t="s">
        <v>343</v>
      </c>
      <c r="W64">
        <v>1</v>
      </c>
      <c r="X64" s="1">
        <v>1</v>
      </c>
      <c r="Y64" s="1">
        <v>1</v>
      </c>
    </row>
    <row r="65" spans="3:25">
      <c r="C65" s="15" t="s">
        <v>356</v>
      </c>
      <c r="D65" s="1">
        <v>41.7</v>
      </c>
      <c r="E65" s="1">
        <v>384</v>
      </c>
      <c r="F65" s="1">
        <f>E65/D65</f>
        <v>9.2086330935251794</v>
      </c>
      <c r="W65">
        <v>1.6479338842975209</v>
      </c>
      <c r="X65" s="1">
        <v>1</v>
      </c>
      <c r="Y65" s="1">
        <v>1</v>
      </c>
    </row>
    <row r="66" spans="3:25">
      <c r="C66" s="15" t="s">
        <v>341</v>
      </c>
      <c r="D66" s="1">
        <v>46.8</v>
      </c>
      <c r="E66" s="1">
        <v>410</v>
      </c>
      <c r="F66" s="1">
        <f>E66/D66</f>
        <v>8.7606837606837615</v>
      </c>
      <c r="W66">
        <v>2.1818181818181817</v>
      </c>
      <c r="X66" s="1">
        <v>2</v>
      </c>
      <c r="Y66" s="1">
        <v>1.3125</v>
      </c>
    </row>
    <row r="67" spans="3:25">
      <c r="C67" s="15" t="s">
        <v>344</v>
      </c>
      <c r="D67" s="1">
        <v>33.299999999999997</v>
      </c>
      <c r="E67" s="1">
        <v>307</v>
      </c>
      <c r="F67" s="1">
        <f>E67/D67</f>
        <v>9.2192192192192195</v>
      </c>
      <c r="W67">
        <v>2.9752066115702482</v>
      </c>
      <c r="X67" s="1">
        <v>2</v>
      </c>
      <c r="Y67" s="1">
        <v>2</v>
      </c>
    </row>
    <row r="68" spans="3:25" ht="16">
      <c r="C68" s="14" t="s">
        <v>355</v>
      </c>
      <c r="D68" s="1">
        <v>38.9</v>
      </c>
      <c r="E68" s="1">
        <v>364</v>
      </c>
      <c r="F68" s="1">
        <f>E68/D68</f>
        <v>9.3573264781491012</v>
      </c>
      <c r="W68">
        <v>5.3884297520661164</v>
      </c>
      <c r="X68" s="1">
        <v>4</v>
      </c>
      <c r="Y68" s="1">
        <v>2</v>
      </c>
    </row>
    <row r="69" spans="3:25">
      <c r="F69" s="2">
        <f>AVERAGE(F65:F68)</f>
        <v>9.1364656378943145</v>
      </c>
      <c r="W69">
        <v>10.24793388429752</v>
      </c>
      <c r="X69" s="1">
        <v>8</v>
      </c>
      <c r="Y69" s="1">
        <v>3.3125</v>
      </c>
    </row>
    <row r="70" spans="3:25">
      <c r="W70">
        <v>19.097797357023815</v>
      </c>
      <c r="X70" s="1">
        <v>8</v>
      </c>
      <c r="Y70" s="1">
        <v>3.3125</v>
      </c>
    </row>
    <row r="71" spans="3:25">
      <c r="W71">
        <v>38.503623703677043</v>
      </c>
      <c r="X71" s="1">
        <v>8</v>
      </c>
      <c r="Y71" s="1">
        <v>6.625</v>
      </c>
    </row>
    <row r="72" spans="3:25">
      <c r="W72">
        <v>43.124058548118292</v>
      </c>
      <c r="X72" s="1">
        <v>16</v>
      </c>
      <c r="Y72" s="1">
        <v>6.625</v>
      </c>
    </row>
    <row r="73" spans="3:25">
      <c r="W73">
        <v>60.373681967365613</v>
      </c>
      <c r="X73" s="1">
        <v>16</v>
      </c>
      <c r="Y73" s="1">
        <v>6.625</v>
      </c>
    </row>
    <row r="74" spans="3:25">
      <c r="C74" s="1" t="s">
        <v>345</v>
      </c>
      <c r="D74" s="1" t="s">
        <v>346</v>
      </c>
      <c r="E74" s="1" t="s">
        <v>347</v>
      </c>
      <c r="W74">
        <v>82.243740231054176</v>
      </c>
      <c r="X74" s="1">
        <v>16</v>
      </c>
      <c r="Y74" s="1">
        <v>8</v>
      </c>
    </row>
    <row r="75" spans="3:25" ht="16">
      <c r="C75" s="14" t="s">
        <v>348</v>
      </c>
      <c r="D75" s="14">
        <v>664</v>
      </c>
      <c r="E75" s="15">
        <v>7.55</v>
      </c>
      <c r="F75" s="1">
        <f>D75/E75</f>
        <v>87.94701986754967</v>
      </c>
      <c r="W75">
        <v>109.96634929770164</v>
      </c>
      <c r="X75" s="1">
        <v>32</v>
      </c>
      <c r="Y75" s="1">
        <v>8</v>
      </c>
    </row>
    <row r="76" spans="3:25" ht="16">
      <c r="C76" s="14" t="s">
        <v>349</v>
      </c>
      <c r="D76" s="1">
        <v>650</v>
      </c>
      <c r="E76" s="1">
        <v>7.22</v>
      </c>
      <c r="F76" s="1">
        <f>D76/E76</f>
        <v>90.02770083102493</v>
      </c>
      <c r="W76">
        <v>150.31814693915518</v>
      </c>
      <c r="X76" s="1">
        <v>32</v>
      </c>
      <c r="Y76" s="1">
        <v>9.33</v>
      </c>
    </row>
    <row r="77" spans="3:25">
      <c r="C77" s="15" t="s">
        <v>350</v>
      </c>
      <c r="D77" s="1">
        <v>833</v>
      </c>
      <c r="E77" s="1">
        <v>9.2100000000000009</v>
      </c>
      <c r="F77" s="1">
        <f>D77/E77</f>
        <v>90.445168295331158</v>
      </c>
      <c r="W77">
        <v>194.05826346653234</v>
      </c>
      <c r="X77" s="1">
        <v>64</v>
      </c>
      <c r="Y77" s="1">
        <v>10.66</v>
      </c>
    </row>
    <row r="78" spans="3:25">
      <c r="C78" s="15" t="s">
        <v>351</v>
      </c>
      <c r="D78" s="1">
        <v>1061</v>
      </c>
      <c r="E78" s="1">
        <v>12.3</v>
      </c>
      <c r="F78" s="1">
        <f>D78/E78</f>
        <v>86.260162601626007</v>
      </c>
      <c r="W78">
        <v>221.78087253317977</v>
      </c>
      <c r="X78" s="1">
        <v>64</v>
      </c>
      <c r="Y78" s="1">
        <v>10.66</v>
      </c>
    </row>
    <row r="79" spans="3:25">
      <c r="F79" s="2">
        <f>AVERAGE(F75:F78)</f>
        <v>88.670012898882945</v>
      </c>
    </row>
    <row r="81" spans="3:4">
      <c r="C81" s="1" t="s">
        <v>352</v>
      </c>
      <c r="D81" s="2">
        <f>F69/(F62*F79)</f>
        <v>1.1436430587770694E-2</v>
      </c>
    </row>
    <row r="125" spans="28:59"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</row>
    <row r="126" spans="28:59"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</row>
    <row r="127" spans="28:59"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</row>
    <row r="128" spans="28:59"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</row>
    <row r="129" spans="31:59"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</row>
    <row r="130" spans="31:59"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</row>
    <row r="131" spans="31:59"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</row>
    <row r="132" spans="31:59"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</row>
    <row r="133" spans="31:59"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</row>
    <row r="134" spans="31:59"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</row>
    <row r="135" spans="31:59"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</row>
    <row r="136" spans="31:59"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</row>
    <row r="137" spans="31:59"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</row>
    <row r="138" spans="31:59"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</row>
    <row r="139" spans="31:59"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</row>
    <row r="150" spans="3:3">
      <c r="C150"/>
    </row>
    <row r="162" spans="1:30">
      <c r="A162" s="27" t="s">
        <v>253</v>
      </c>
      <c r="B162" s="30">
        <v>36586</v>
      </c>
      <c r="C162" s="27" t="s">
        <v>254</v>
      </c>
      <c r="D162" s="28">
        <v>2000</v>
      </c>
      <c r="E162" s="28">
        <v>1</v>
      </c>
      <c r="F162" s="38">
        <v>46.8</v>
      </c>
      <c r="G162" s="28">
        <v>1</v>
      </c>
      <c r="H162" s="28">
        <v>1000</v>
      </c>
      <c r="I162" s="28">
        <v>180</v>
      </c>
      <c r="J162" s="28">
        <v>0.25</v>
      </c>
      <c r="K162" s="28" t="s">
        <v>261</v>
      </c>
      <c r="L162" s="28"/>
      <c r="M162" s="28"/>
      <c r="N162" s="28"/>
      <c r="O162" s="28"/>
      <c r="P162" s="28">
        <v>29</v>
      </c>
      <c r="Q162" s="28"/>
      <c r="R162" s="28">
        <v>1.75</v>
      </c>
      <c r="S162" s="28">
        <f>D162+0.25*(E162-1)</f>
        <v>2000</v>
      </c>
      <c r="T162" s="28"/>
      <c r="U162" s="28"/>
      <c r="V162" s="28"/>
      <c r="W162" s="28" t="s">
        <v>256</v>
      </c>
      <c r="X162" s="28"/>
      <c r="Y162" s="31" t="s">
        <v>262</v>
      </c>
      <c r="Z162" s="28">
        <v>256</v>
      </c>
      <c r="AA162" s="28"/>
      <c r="AB162" s="28"/>
      <c r="AC162" s="28" t="s">
        <v>272</v>
      </c>
      <c r="AD162" s="23"/>
    </row>
    <row r="163" spans="1:30">
      <c r="A163" s="27" t="s">
        <v>264</v>
      </c>
      <c r="B163" s="30">
        <v>36342</v>
      </c>
      <c r="C163" s="28" t="s">
        <v>259</v>
      </c>
      <c r="D163" s="28">
        <v>1999</v>
      </c>
      <c r="E163" s="28">
        <v>2</v>
      </c>
      <c r="F163" s="38">
        <v>24.1</v>
      </c>
      <c r="G163" s="28">
        <v>1</v>
      </c>
      <c r="H163" s="28">
        <v>600</v>
      </c>
      <c r="I163" s="28">
        <v>250</v>
      </c>
      <c r="J163" s="28">
        <v>0.5</v>
      </c>
      <c r="K163" s="28" t="s">
        <v>261</v>
      </c>
      <c r="L163" s="28"/>
      <c r="M163" s="28"/>
      <c r="N163" s="28"/>
      <c r="O163" s="28"/>
      <c r="P163" s="28">
        <v>34.5</v>
      </c>
      <c r="Q163" s="28"/>
      <c r="R163" s="28">
        <v>2.0499999999999998</v>
      </c>
      <c r="S163" s="28">
        <f t="shared" ref="S163:S174" si="11">D163+0.25*(E163-1)</f>
        <v>1999.25</v>
      </c>
      <c r="T163" s="28"/>
      <c r="U163" s="28"/>
      <c r="V163" s="28"/>
      <c r="W163" s="28"/>
      <c r="X163" s="28"/>
      <c r="Y163" s="31" t="s">
        <v>258</v>
      </c>
      <c r="Z163" s="28">
        <v>128</v>
      </c>
      <c r="AA163" s="28"/>
      <c r="AB163" s="28"/>
      <c r="AC163" s="28" t="s">
        <v>272</v>
      </c>
      <c r="AD163" s="23"/>
    </row>
    <row r="164" spans="1:30">
      <c r="A164" s="27" t="s">
        <v>267</v>
      </c>
      <c r="B164" s="30">
        <v>36220</v>
      </c>
      <c r="C164" s="28" t="s">
        <v>266</v>
      </c>
      <c r="D164" s="28">
        <v>1999</v>
      </c>
      <c r="E164" s="28">
        <v>2</v>
      </c>
      <c r="F164" s="38">
        <v>23.6</v>
      </c>
      <c r="G164" s="28">
        <v>1</v>
      </c>
      <c r="H164" s="28">
        <v>550</v>
      </c>
      <c r="I164" s="28">
        <v>250</v>
      </c>
      <c r="J164" s="28">
        <v>0.5</v>
      </c>
      <c r="K164" s="28" t="s">
        <v>261</v>
      </c>
      <c r="L164" s="28"/>
      <c r="M164" s="28"/>
      <c r="N164" s="28"/>
      <c r="O164" s="28"/>
      <c r="P164" s="28">
        <v>34</v>
      </c>
      <c r="Q164" s="28"/>
      <c r="R164" s="28">
        <v>2</v>
      </c>
      <c r="S164" s="28">
        <f t="shared" si="11"/>
        <v>1999.25</v>
      </c>
      <c r="T164" s="28"/>
      <c r="U164" s="28"/>
      <c r="V164" s="28"/>
      <c r="W164" s="28"/>
      <c r="X164" s="28"/>
      <c r="Y164" s="31" t="s">
        <v>265</v>
      </c>
      <c r="Z164" s="28">
        <v>64</v>
      </c>
      <c r="AA164" s="28"/>
      <c r="AB164" s="28"/>
      <c r="AC164" s="28" t="s">
        <v>272</v>
      </c>
      <c r="AD164" s="23"/>
    </row>
    <row r="165" spans="1:30">
      <c r="A165" s="27" t="s">
        <v>268</v>
      </c>
      <c r="B165" s="30">
        <v>36220</v>
      </c>
      <c r="C165" s="28" t="s">
        <v>269</v>
      </c>
      <c r="D165" s="28">
        <v>1999</v>
      </c>
      <c r="E165" s="28">
        <v>1</v>
      </c>
      <c r="F165" s="38">
        <v>15.8</v>
      </c>
      <c r="G165" s="28">
        <v>1</v>
      </c>
      <c r="H165" s="28">
        <v>433</v>
      </c>
      <c r="I165" s="28">
        <v>250</v>
      </c>
      <c r="J165" s="28">
        <v>0.125</v>
      </c>
      <c r="K165" s="28" t="s">
        <v>270</v>
      </c>
      <c r="L165" s="28"/>
      <c r="M165" s="28">
        <v>154</v>
      </c>
      <c r="N165" s="28">
        <v>19</v>
      </c>
      <c r="O165" s="28">
        <v>2401</v>
      </c>
      <c r="P165" s="28">
        <v>24.1</v>
      </c>
      <c r="Q165" s="28"/>
      <c r="R165" s="28">
        <v>2</v>
      </c>
      <c r="S165" s="28">
        <f t="shared" si="11"/>
        <v>1999</v>
      </c>
      <c r="T165" s="28"/>
      <c r="U165" s="28"/>
      <c r="V165" s="28"/>
      <c r="W165" s="28"/>
      <c r="X165" s="28"/>
      <c r="Y165" s="31" t="s">
        <v>274</v>
      </c>
      <c r="Z165" s="28">
        <v>64</v>
      </c>
      <c r="AA165" s="28"/>
      <c r="AB165" s="28"/>
      <c r="AC165" s="28" t="s">
        <v>271</v>
      </c>
      <c r="AD165" s="23"/>
    </row>
    <row r="166" spans="1:30">
      <c r="A166" s="27" t="s">
        <v>275</v>
      </c>
      <c r="B166" s="30">
        <v>36008</v>
      </c>
      <c r="C166" s="28" t="s">
        <v>273</v>
      </c>
      <c r="D166" s="28">
        <v>1998</v>
      </c>
      <c r="E166" s="28">
        <v>3</v>
      </c>
      <c r="F166" s="38">
        <v>17.2</v>
      </c>
      <c r="G166" s="28">
        <v>1</v>
      </c>
      <c r="H166" s="28">
        <v>450</v>
      </c>
      <c r="I166" s="28">
        <v>250</v>
      </c>
      <c r="J166" s="28">
        <v>0.5</v>
      </c>
      <c r="K166" s="28" t="s">
        <v>261</v>
      </c>
      <c r="L166" s="28"/>
      <c r="M166" s="28"/>
      <c r="N166" s="28"/>
      <c r="O166" s="28"/>
      <c r="P166" s="28"/>
      <c r="Q166" s="28"/>
      <c r="R166" s="28">
        <v>2</v>
      </c>
      <c r="S166" s="28">
        <f t="shared" si="11"/>
        <v>1998.5</v>
      </c>
      <c r="T166" s="28"/>
      <c r="U166" s="28"/>
      <c r="V166" s="28"/>
      <c r="W166" s="28"/>
      <c r="X166" s="28"/>
      <c r="Y166" s="31" t="s">
        <v>257</v>
      </c>
      <c r="Z166" s="28">
        <v>64</v>
      </c>
      <c r="AA166" s="28"/>
      <c r="AB166" s="28"/>
      <c r="AC166" s="28" t="s">
        <v>272</v>
      </c>
      <c r="AD166" s="23"/>
    </row>
    <row r="167" spans="1:30">
      <c r="A167" s="26" t="s">
        <v>276</v>
      </c>
      <c r="B167" s="30">
        <v>36008</v>
      </c>
      <c r="C167" s="28" t="s">
        <v>277</v>
      </c>
      <c r="D167" s="28">
        <v>1998</v>
      </c>
      <c r="E167" s="28">
        <v>3</v>
      </c>
      <c r="F167" s="38">
        <v>8.3000000000000007</v>
      </c>
      <c r="G167" s="28">
        <v>1</v>
      </c>
      <c r="H167" s="28">
        <v>300</v>
      </c>
      <c r="I167" s="28">
        <v>250</v>
      </c>
      <c r="J167" s="28">
        <v>0</v>
      </c>
      <c r="K167" s="28" t="s">
        <v>270</v>
      </c>
      <c r="L167" s="28"/>
      <c r="M167" s="28"/>
      <c r="N167" s="28"/>
      <c r="O167" s="28"/>
      <c r="P167" s="28">
        <v>18.48</v>
      </c>
      <c r="Q167" s="28"/>
      <c r="R167" s="28">
        <v>2</v>
      </c>
      <c r="S167" s="28">
        <f t="shared" si="11"/>
        <v>1998.5</v>
      </c>
      <c r="T167" s="28"/>
      <c r="U167" s="28"/>
      <c r="V167" s="28"/>
      <c r="W167" s="28"/>
      <c r="X167" s="28"/>
      <c r="Y167" s="31" t="s">
        <v>257</v>
      </c>
      <c r="Z167" s="28">
        <v>64</v>
      </c>
      <c r="AA167" s="28"/>
      <c r="AB167" s="28"/>
      <c r="AC167" s="28" t="s">
        <v>271</v>
      </c>
      <c r="AD167" s="23"/>
    </row>
    <row r="168" spans="1:30">
      <c r="A168" s="26" t="s">
        <v>279</v>
      </c>
      <c r="B168" s="30">
        <v>36008</v>
      </c>
      <c r="C168" s="28" t="s">
        <v>278</v>
      </c>
      <c r="D168" s="28">
        <v>1998</v>
      </c>
      <c r="E168" s="28">
        <v>3</v>
      </c>
      <c r="F168" s="38">
        <v>11.3</v>
      </c>
      <c r="G168" s="28">
        <v>1</v>
      </c>
      <c r="H168" s="28">
        <v>300</v>
      </c>
      <c r="I168" s="28">
        <v>250</v>
      </c>
      <c r="J168" s="28">
        <v>0.125</v>
      </c>
      <c r="K168" s="28" t="s">
        <v>270</v>
      </c>
      <c r="L168" s="28"/>
      <c r="M168" s="28">
        <v>154</v>
      </c>
      <c r="N168" s="28">
        <v>19</v>
      </c>
      <c r="O168" s="28">
        <v>2401</v>
      </c>
      <c r="P168" s="28">
        <v>17.8</v>
      </c>
      <c r="Q168" s="28"/>
      <c r="R168" s="28">
        <v>2</v>
      </c>
      <c r="S168" s="28">
        <f t="shared" si="11"/>
        <v>1998.5</v>
      </c>
      <c r="T168" s="28"/>
      <c r="U168" s="28"/>
      <c r="V168" s="28"/>
      <c r="W168" s="28"/>
      <c r="X168" s="28"/>
      <c r="Y168" s="31" t="s">
        <v>257</v>
      </c>
      <c r="Z168" s="28">
        <v>64</v>
      </c>
      <c r="AA168" s="28"/>
      <c r="AB168" s="28"/>
      <c r="AC168" s="28" t="s">
        <v>271</v>
      </c>
      <c r="AD168" s="23"/>
    </row>
    <row r="169" spans="1:30">
      <c r="A169" s="28" t="s">
        <v>280</v>
      </c>
      <c r="B169" s="30">
        <v>35796</v>
      </c>
      <c r="C169" s="28" t="s">
        <v>281</v>
      </c>
      <c r="D169" s="28">
        <v>1998</v>
      </c>
      <c r="E169" s="28">
        <v>1</v>
      </c>
      <c r="F169" s="38">
        <v>12.8</v>
      </c>
      <c r="G169" s="28">
        <v>1</v>
      </c>
      <c r="H169" s="28">
        <v>333</v>
      </c>
      <c r="I169" s="28">
        <v>250</v>
      </c>
      <c r="J169" s="28">
        <v>0.5</v>
      </c>
      <c r="K169" s="28" t="s">
        <v>261</v>
      </c>
      <c r="L169" s="28"/>
      <c r="M169" s="28"/>
      <c r="N169" s="28"/>
      <c r="O169" s="28"/>
      <c r="P169" s="28">
        <v>20.6</v>
      </c>
      <c r="Q169" s="28"/>
      <c r="R169" s="28">
        <v>2</v>
      </c>
      <c r="S169" s="28">
        <f t="shared" si="11"/>
        <v>1998</v>
      </c>
      <c r="T169" s="28"/>
      <c r="U169" s="28"/>
      <c r="V169" s="28"/>
      <c r="W169" s="28"/>
      <c r="X169" s="28"/>
      <c r="Y169" s="31" t="s">
        <v>257</v>
      </c>
      <c r="Z169" s="28">
        <v>64</v>
      </c>
      <c r="AA169" s="28"/>
      <c r="AB169" s="28"/>
      <c r="AC169" s="28" t="s">
        <v>271</v>
      </c>
      <c r="AD169" s="23"/>
    </row>
    <row r="170" spans="1:30">
      <c r="A170" s="27" t="s">
        <v>283</v>
      </c>
      <c r="B170" s="30">
        <v>35643</v>
      </c>
      <c r="C170" s="28" t="s">
        <v>282</v>
      </c>
      <c r="D170" s="28">
        <v>1997</v>
      </c>
      <c r="E170" s="28">
        <v>2</v>
      </c>
      <c r="F170" s="38">
        <v>7.12</v>
      </c>
      <c r="G170" s="28">
        <v>1</v>
      </c>
      <c r="H170" s="28">
        <v>233</v>
      </c>
      <c r="I170" s="28">
        <v>350</v>
      </c>
      <c r="J170" s="28">
        <v>0.5</v>
      </c>
      <c r="K170" s="28" t="s">
        <v>263</v>
      </c>
      <c r="L170" s="28"/>
      <c r="M170" s="28">
        <v>140</v>
      </c>
      <c r="N170" s="28">
        <v>4.5</v>
      </c>
      <c r="O170" s="28"/>
      <c r="P170" s="28">
        <v>17</v>
      </c>
      <c r="Q170" s="28"/>
      <c r="R170" s="28">
        <v>2.8</v>
      </c>
      <c r="S170" s="28">
        <f t="shared" si="11"/>
        <v>1997.25</v>
      </c>
      <c r="T170" s="28"/>
      <c r="U170" s="28"/>
      <c r="V170" s="28"/>
      <c r="W170" s="28"/>
      <c r="X170" s="28"/>
      <c r="Y170" s="31" t="s">
        <v>257</v>
      </c>
      <c r="Z170" s="28">
        <v>64</v>
      </c>
      <c r="AA170" s="28"/>
      <c r="AB170" s="28"/>
      <c r="AC170" s="28" t="s">
        <v>271</v>
      </c>
      <c r="AD170" s="23"/>
    </row>
    <row r="171" spans="1:30">
      <c r="A171" s="27" t="s">
        <v>285</v>
      </c>
      <c r="B171" s="30">
        <v>35217</v>
      </c>
      <c r="C171" s="28" t="s">
        <v>284</v>
      </c>
      <c r="D171" s="28">
        <v>1996</v>
      </c>
      <c r="E171" s="28">
        <v>2</v>
      </c>
      <c r="F171" s="38">
        <v>5.47</v>
      </c>
      <c r="G171" s="28">
        <v>1</v>
      </c>
      <c r="H171" s="28">
        <v>200</v>
      </c>
      <c r="I171" s="28">
        <v>350</v>
      </c>
      <c r="J171" s="28">
        <v>1</v>
      </c>
      <c r="K171" s="28" t="s">
        <v>261</v>
      </c>
      <c r="L171" s="28"/>
      <c r="M171" s="28">
        <v>91</v>
      </c>
      <c r="N171" s="28">
        <v>3.3</v>
      </c>
      <c r="O171" s="28"/>
      <c r="P171" s="28">
        <v>16.600000000000001</v>
      </c>
      <c r="Q171" s="28"/>
      <c r="R171" s="28">
        <v>3.3</v>
      </c>
      <c r="S171" s="28">
        <f t="shared" si="11"/>
        <v>1996.25</v>
      </c>
      <c r="T171" s="28"/>
      <c r="U171" s="28"/>
      <c r="V171" s="28"/>
      <c r="W171" s="28"/>
      <c r="X171" s="28"/>
      <c r="Y171" s="31" t="s">
        <v>286</v>
      </c>
      <c r="Z171" s="28">
        <v>64</v>
      </c>
      <c r="AA171" s="28"/>
      <c r="AB171" s="28"/>
      <c r="AC171" s="27" t="s">
        <v>271</v>
      </c>
      <c r="AD171" s="23"/>
    </row>
    <row r="172" spans="1:30">
      <c r="A172" s="27" t="s">
        <v>289</v>
      </c>
      <c r="B172" s="30">
        <v>35186</v>
      </c>
      <c r="C172" s="28" t="s">
        <v>287</v>
      </c>
      <c r="D172" s="28">
        <v>1996</v>
      </c>
      <c r="E172" s="28">
        <v>2</v>
      </c>
      <c r="F172" s="38">
        <v>8.09</v>
      </c>
      <c r="G172" s="28">
        <v>1</v>
      </c>
      <c r="H172" s="28">
        <v>200</v>
      </c>
      <c r="I172" s="28">
        <v>350</v>
      </c>
      <c r="J172" s="28">
        <v>0.25</v>
      </c>
      <c r="K172" s="28" t="s">
        <v>261</v>
      </c>
      <c r="L172" s="28"/>
      <c r="M172" s="28"/>
      <c r="N172" s="28"/>
      <c r="O172" s="28"/>
      <c r="P172" s="28">
        <v>35</v>
      </c>
      <c r="Q172" s="28"/>
      <c r="R172" s="28">
        <v>3.3</v>
      </c>
      <c r="S172" s="28">
        <f t="shared" si="11"/>
        <v>1996.25</v>
      </c>
      <c r="T172" s="28"/>
      <c r="U172" s="28"/>
      <c r="V172" s="28"/>
      <c r="W172" s="28"/>
      <c r="X172" s="28"/>
      <c r="Y172" s="31" t="s">
        <v>288</v>
      </c>
      <c r="Z172" s="28">
        <v>128</v>
      </c>
      <c r="AA172" s="28"/>
      <c r="AB172" s="28"/>
      <c r="AC172" s="27" t="s">
        <v>271</v>
      </c>
      <c r="AD172" s="23"/>
    </row>
    <row r="173" spans="1:30">
      <c r="A173" s="29" t="s">
        <v>253</v>
      </c>
      <c r="B173" s="30">
        <v>36495</v>
      </c>
      <c r="C173" s="28" t="s">
        <v>290</v>
      </c>
      <c r="D173" s="28">
        <v>1999</v>
      </c>
      <c r="E173" s="28">
        <v>4</v>
      </c>
      <c r="F173" s="38">
        <v>35.700000000000003</v>
      </c>
      <c r="G173" s="28">
        <v>1</v>
      </c>
      <c r="H173" s="28">
        <v>733</v>
      </c>
      <c r="I173" s="28">
        <v>180</v>
      </c>
      <c r="J173" s="28">
        <v>0.25</v>
      </c>
      <c r="K173" s="28" t="s">
        <v>261</v>
      </c>
      <c r="L173" s="28"/>
      <c r="M173" s="28"/>
      <c r="N173" s="28"/>
      <c r="O173" s="28"/>
      <c r="P173" s="28">
        <v>22.8</v>
      </c>
      <c r="Q173" s="28"/>
      <c r="R173" s="28">
        <v>1.75</v>
      </c>
      <c r="S173" s="28">
        <f t="shared" si="11"/>
        <v>1999.75</v>
      </c>
      <c r="T173" s="28"/>
      <c r="U173" s="28"/>
      <c r="V173" s="28"/>
      <c r="W173" s="28"/>
      <c r="X173" s="28"/>
      <c r="Y173" s="31" t="s">
        <v>292</v>
      </c>
      <c r="Z173" s="28">
        <v>128</v>
      </c>
      <c r="AA173" s="28"/>
      <c r="AB173" s="28"/>
      <c r="AC173" s="28" t="s">
        <v>291</v>
      </c>
      <c r="AD173" s="23"/>
    </row>
    <row r="174" spans="1:30">
      <c r="A174" s="29" t="s">
        <v>253</v>
      </c>
      <c r="B174" s="30">
        <v>36495</v>
      </c>
      <c r="C174" s="28" t="s">
        <v>294</v>
      </c>
      <c r="D174" s="28">
        <v>1999</v>
      </c>
      <c r="E174" s="28">
        <v>4</v>
      </c>
      <c r="F174" s="38">
        <v>38.4</v>
      </c>
      <c r="G174" s="28">
        <v>1</v>
      </c>
      <c r="H174" s="28">
        <v>800</v>
      </c>
      <c r="I174" s="28">
        <v>180</v>
      </c>
      <c r="J174" s="28">
        <v>0.25</v>
      </c>
      <c r="K174" s="28" t="s">
        <v>261</v>
      </c>
      <c r="L174" s="28"/>
      <c r="M174" s="28"/>
      <c r="N174" s="28"/>
      <c r="O174" s="28"/>
      <c r="P174" s="28">
        <v>20.8</v>
      </c>
      <c r="Q174" s="28"/>
      <c r="R174" s="28">
        <v>1.75</v>
      </c>
      <c r="S174" s="28">
        <f t="shared" si="11"/>
        <v>1999.75</v>
      </c>
      <c r="T174" s="28"/>
      <c r="U174" s="28"/>
      <c r="V174" s="28"/>
      <c r="W174" s="28"/>
      <c r="X174" s="28"/>
      <c r="Y174" s="31" t="s">
        <v>292</v>
      </c>
      <c r="Z174" s="28">
        <v>128</v>
      </c>
      <c r="AA174" s="28"/>
      <c r="AB174" s="28"/>
      <c r="AC174" s="28" t="s">
        <v>291</v>
      </c>
      <c r="AD174" s="23"/>
    </row>
    <row r="179" spans="1:25">
      <c r="A179" s="1">
        <v>2000</v>
      </c>
      <c r="F179" s="2"/>
    </row>
    <row r="180" spans="1:25">
      <c r="A180" s="24" t="s">
        <v>253</v>
      </c>
      <c r="B180" s="22">
        <v>36586</v>
      </c>
      <c r="C180" s="19" t="s">
        <v>254</v>
      </c>
      <c r="D180" s="23">
        <v>2000</v>
      </c>
      <c r="E180" s="23">
        <v>1</v>
      </c>
      <c r="F180" s="25">
        <v>428</v>
      </c>
      <c r="G180" s="23">
        <v>1</v>
      </c>
      <c r="H180" s="23">
        <v>1000</v>
      </c>
      <c r="I180" s="23">
        <v>180</v>
      </c>
      <c r="J180" s="23">
        <v>0.25</v>
      </c>
      <c r="K180" s="23" t="s">
        <v>261</v>
      </c>
      <c r="L180" s="23" t="s">
        <v>272</v>
      </c>
      <c r="P180" s="23">
        <v>29</v>
      </c>
      <c r="Q180" s="23">
        <v>1.75</v>
      </c>
      <c r="X180" s="19" t="s">
        <v>262</v>
      </c>
      <c r="Y180" s="1">
        <v>256</v>
      </c>
    </row>
    <row r="181" spans="1:25">
      <c r="A181" s="19" t="s">
        <v>293</v>
      </c>
      <c r="B181" s="22">
        <v>36586</v>
      </c>
      <c r="C181" s="19" t="s">
        <v>290</v>
      </c>
      <c r="D181" s="23">
        <v>1999</v>
      </c>
      <c r="E181" s="23">
        <v>4</v>
      </c>
      <c r="F181" s="1">
        <v>335</v>
      </c>
      <c r="G181" s="23">
        <v>1</v>
      </c>
      <c r="H181" s="23">
        <v>733</v>
      </c>
      <c r="I181" s="23">
        <v>180</v>
      </c>
      <c r="J181" s="23">
        <v>0.25</v>
      </c>
      <c r="K181" s="1" t="s">
        <v>261</v>
      </c>
      <c r="L181" s="23" t="s">
        <v>291</v>
      </c>
      <c r="X181" s="19" t="s">
        <v>262</v>
      </c>
      <c r="Y181" s="1">
        <v>256</v>
      </c>
    </row>
    <row r="182" spans="1:25">
      <c r="A182" s="19" t="s">
        <v>295</v>
      </c>
      <c r="B182" s="3">
        <v>36678</v>
      </c>
      <c r="C182" s="18" t="s">
        <v>294</v>
      </c>
      <c r="D182" s="23">
        <v>1999</v>
      </c>
      <c r="E182" s="23">
        <v>4</v>
      </c>
      <c r="F182" s="1">
        <v>371</v>
      </c>
      <c r="G182" s="1">
        <v>1</v>
      </c>
      <c r="H182" s="1">
        <v>800</v>
      </c>
      <c r="I182" s="1">
        <v>180</v>
      </c>
      <c r="J182" s="1">
        <v>0.25</v>
      </c>
      <c r="K182" s="1" t="s">
        <v>261</v>
      </c>
      <c r="L182" s="23" t="s">
        <v>291</v>
      </c>
      <c r="P182" s="23">
        <v>20.8</v>
      </c>
      <c r="Q182" s="23">
        <v>1.75</v>
      </c>
      <c r="X182" s="19" t="s">
        <v>296</v>
      </c>
      <c r="Y182" s="1">
        <v>256</v>
      </c>
    </row>
    <row r="183" spans="1:25">
      <c r="A183"/>
      <c r="C183"/>
      <c r="X183"/>
    </row>
  </sheetData>
  <sortState ref="A9:AC19">
    <sortCondition ref="D11:D42"/>
    <sortCondition ref="E11:E4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A6" zoomScale="75" zoomScaleNormal="75" zoomScalePageLayoutView="75" workbookViewId="0">
      <selection activeCell="U53" sqref="U53"/>
    </sheetView>
  </sheetViews>
  <sheetFormatPr baseColWidth="10" defaultRowHeight="15" x14ac:dyDescent="0"/>
  <sheetData>
    <row r="1" spans="1:30">
      <c r="A1" s="17" t="s">
        <v>109</v>
      </c>
      <c r="B1" s="17" t="s">
        <v>110</v>
      </c>
      <c r="C1" s="17" t="s">
        <v>111</v>
      </c>
      <c r="D1" s="17" t="s">
        <v>116</v>
      </c>
      <c r="E1" s="17" t="s">
        <v>117</v>
      </c>
      <c r="F1" s="17" t="s">
        <v>153</v>
      </c>
      <c r="G1" s="17" t="s">
        <v>112</v>
      </c>
      <c r="H1" s="17" t="s">
        <v>113</v>
      </c>
      <c r="I1" s="17" t="s">
        <v>115</v>
      </c>
      <c r="J1" s="17" t="s">
        <v>10</v>
      </c>
      <c r="K1" s="17" t="s">
        <v>260</v>
      </c>
      <c r="L1" s="17" t="s">
        <v>154</v>
      </c>
      <c r="M1" s="17" t="s">
        <v>147</v>
      </c>
      <c r="N1" s="17" t="s">
        <v>148</v>
      </c>
      <c r="O1" s="17" t="s">
        <v>149</v>
      </c>
      <c r="P1" s="17" t="s">
        <v>150</v>
      </c>
      <c r="Q1" s="1"/>
      <c r="R1" s="1" t="s">
        <v>255</v>
      </c>
      <c r="S1" s="1" t="s">
        <v>108</v>
      </c>
      <c r="T1" s="1" t="s">
        <v>175</v>
      </c>
      <c r="U1" s="1" t="s">
        <v>176</v>
      </c>
      <c r="V1" s="1" t="s">
        <v>177</v>
      </c>
      <c r="W1" s="1" t="s">
        <v>305</v>
      </c>
      <c r="X1" s="1" t="s">
        <v>178</v>
      </c>
      <c r="Y1" s="1" t="s">
        <v>179</v>
      </c>
      <c r="Z1" s="1" t="s">
        <v>181</v>
      </c>
      <c r="AA1" s="1" t="s">
        <v>182</v>
      </c>
      <c r="AB1" s="1" t="s">
        <v>183</v>
      </c>
      <c r="AC1" s="1" t="s">
        <v>306</v>
      </c>
      <c r="AD1" s="1" t="s">
        <v>309</v>
      </c>
    </row>
    <row r="2" spans="1:30">
      <c r="A2" s="21"/>
      <c r="B2" s="3"/>
      <c r="C2" s="18"/>
      <c r="D2" s="1"/>
      <c r="E2" s="1"/>
      <c r="F2" s="37" t="s">
        <v>310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28" t="s">
        <v>326</v>
      </c>
      <c r="B9" s="30">
        <v>34851</v>
      </c>
      <c r="C9" s="28" t="s">
        <v>325</v>
      </c>
      <c r="D9" s="28">
        <v>1995</v>
      </c>
      <c r="E9" s="28">
        <v>2</v>
      </c>
      <c r="F9" s="38">
        <v>37.799999999999997</v>
      </c>
      <c r="G9" s="28">
        <v>1</v>
      </c>
      <c r="H9" s="28">
        <v>133</v>
      </c>
      <c r="I9" s="28">
        <v>350</v>
      </c>
      <c r="J9" s="28">
        <v>1</v>
      </c>
      <c r="K9" s="28" t="s">
        <v>261</v>
      </c>
      <c r="L9" s="28">
        <f>F9*$D$75</f>
        <v>0.43229707621773222</v>
      </c>
      <c r="M9" s="28"/>
      <c r="N9" s="28"/>
      <c r="O9" s="28">
        <v>2450</v>
      </c>
      <c r="P9" s="28">
        <v>11.2</v>
      </c>
      <c r="Q9" s="28"/>
      <c r="R9" s="28">
        <v>3.6</v>
      </c>
      <c r="S9" s="28">
        <f>D9+0.25*(E9-1)</f>
        <v>1995.25</v>
      </c>
      <c r="T9" s="28">
        <f>L9/L$9</f>
        <v>1</v>
      </c>
      <c r="U9" s="28">
        <v>1</v>
      </c>
      <c r="V9" s="28">
        <f>J9/0.25</f>
        <v>4</v>
      </c>
      <c r="W9" s="28">
        <f>Z9/Z$9</f>
        <v>1</v>
      </c>
      <c r="X9" s="28"/>
      <c r="Y9" s="28" t="s">
        <v>286</v>
      </c>
      <c r="Z9" s="28">
        <v>64</v>
      </c>
      <c r="AA9" s="28"/>
      <c r="AB9" s="28">
        <v>64</v>
      </c>
      <c r="AC9" s="28">
        <v>66</v>
      </c>
      <c r="AD9" s="1"/>
    </row>
    <row r="10" spans="1:30">
      <c r="A10" s="28" t="s">
        <v>323</v>
      </c>
      <c r="B10" s="30">
        <v>35065</v>
      </c>
      <c r="C10" s="28" t="s">
        <v>324</v>
      </c>
      <c r="D10" s="28">
        <v>1996</v>
      </c>
      <c r="E10" s="28">
        <v>1</v>
      </c>
      <c r="F10" s="38">
        <v>43.3</v>
      </c>
      <c r="G10" s="28">
        <v>1</v>
      </c>
      <c r="H10" s="28">
        <v>166</v>
      </c>
      <c r="I10" s="28">
        <v>350</v>
      </c>
      <c r="J10" s="28">
        <v>1</v>
      </c>
      <c r="K10" s="28" t="s">
        <v>261</v>
      </c>
      <c r="L10" s="28">
        <f>F10*$D$75</f>
        <v>0.49519744445047104</v>
      </c>
      <c r="M10" s="28"/>
      <c r="N10" s="28"/>
      <c r="O10" s="28">
        <v>2450</v>
      </c>
      <c r="P10" s="28">
        <v>14.5</v>
      </c>
      <c r="Q10" s="28"/>
      <c r="R10" s="28">
        <v>3.6</v>
      </c>
      <c r="S10" s="28">
        <f t="shared" ref="S10:S19" si="0">D10+0.25*(E10-1)</f>
        <v>1996</v>
      </c>
      <c r="T10" s="28">
        <f t="shared" ref="T10:T46" si="1">L10/L$9</f>
        <v>1.1455026455026456</v>
      </c>
      <c r="U10" s="28">
        <v>1</v>
      </c>
      <c r="V10" s="28">
        <f t="shared" ref="V10:V46" si="2">J10/0.25</f>
        <v>4</v>
      </c>
      <c r="W10" s="28">
        <f t="shared" ref="W10:W46" si="3">Z10/Z$9</f>
        <v>1</v>
      </c>
      <c r="X10" s="28"/>
      <c r="Y10" s="28" t="s">
        <v>286</v>
      </c>
      <c r="Z10" s="28">
        <v>64</v>
      </c>
      <c r="AA10" s="28"/>
      <c r="AB10" s="28">
        <v>64</v>
      </c>
      <c r="AC10" s="28">
        <v>66</v>
      </c>
      <c r="AD10" s="1"/>
    </row>
    <row r="11" spans="1:30">
      <c r="A11" s="28" t="s">
        <v>313</v>
      </c>
      <c r="B11" s="30">
        <v>35034</v>
      </c>
      <c r="C11" s="28" t="s">
        <v>311</v>
      </c>
      <c r="D11" s="28">
        <v>1996</v>
      </c>
      <c r="E11" s="28">
        <v>1</v>
      </c>
      <c r="F11" s="38">
        <v>54.7</v>
      </c>
      <c r="G11" s="28">
        <v>1</v>
      </c>
      <c r="H11" s="28">
        <v>150</v>
      </c>
      <c r="I11" s="28">
        <v>350</v>
      </c>
      <c r="J11" s="28">
        <v>0.25</v>
      </c>
      <c r="K11" s="28" t="s">
        <v>261</v>
      </c>
      <c r="L11" s="28">
        <f t="shared" ref="L11:L19" si="4">F11*$D$75</f>
        <v>0.62557275315105698</v>
      </c>
      <c r="M11" s="28"/>
      <c r="N11" s="28"/>
      <c r="O11" s="28"/>
      <c r="P11" s="28">
        <v>31.7</v>
      </c>
      <c r="Q11" s="28"/>
      <c r="R11" s="28">
        <v>3.3</v>
      </c>
      <c r="S11" s="28">
        <f t="shared" si="0"/>
        <v>1996</v>
      </c>
      <c r="T11" s="28">
        <f t="shared" si="1"/>
        <v>1.4470899470899472</v>
      </c>
      <c r="U11" s="28">
        <v>1</v>
      </c>
      <c r="V11" s="28">
        <f t="shared" si="2"/>
        <v>1</v>
      </c>
      <c r="W11" s="28">
        <f t="shared" si="3"/>
        <v>2</v>
      </c>
      <c r="X11" s="28"/>
      <c r="Y11" s="28" t="s">
        <v>288</v>
      </c>
      <c r="Z11" s="28">
        <v>128</v>
      </c>
      <c r="AA11" s="28"/>
      <c r="AB11" s="28">
        <v>128</v>
      </c>
      <c r="AC11" s="28">
        <v>60</v>
      </c>
      <c r="AD11" s="1"/>
    </row>
    <row r="12" spans="1:30">
      <c r="A12" s="28" t="s">
        <v>314</v>
      </c>
      <c r="B12" s="30">
        <v>35034</v>
      </c>
      <c r="C12" s="28" t="s">
        <v>312</v>
      </c>
      <c r="D12" s="28">
        <v>1996</v>
      </c>
      <c r="E12" s="28">
        <v>1</v>
      </c>
      <c r="F12" s="38">
        <v>64</v>
      </c>
      <c r="G12" s="28">
        <v>1</v>
      </c>
      <c r="H12" s="28">
        <v>166</v>
      </c>
      <c r="I12" s="28">
        <v>350</v>
      </c>
      <c r="J12" s="28">
        <v>0.5</v>
      </c>
      <c r="K12" s="28" t="s">
        <v>261</v>
      </c>
      <c r="L12" s="28">
        <f t="shared" si="4"/>
        <v>0.73193155761732442</v>
      </c>
      <c r="M12" s="28"/>
      <c r="N12" s="28"/>
      <c r="O12" s="28"/>
      <c r="P12" s="28">
        <v>35</v>
      </c>
      <c r="Q12" s="28"/>
      <c r="R12" s="28">
        <v>3.3</v>
      </c>
      <c r="S12" s="28">
        <f t="shared" si="0"/>
        <v>1996</v>
      </c>
      <c r="T12" s="28">
        <f t="shared" si="1"/>
        <v>1.6931216931216932</v>
      </c>
      <c r="U12" s="28">
        <v>1</v>
      </c>
      <c r="V12" s="28">
        <f t="shared" si="2"/>
        <v>2</v>
      </c>
      <c r="W12" s="28">
        <f t="shared" si="3"/>
        <v>2</v>
      </c>
      <c r="X12" s="28"/>
      <c r="Y12" s="28" t="s">
        <v>288</v>
      </c>
      <c r="Z12" s="28">
        <v>128</v>
      </c>
      <c r="AA12" s="28"/>
      <c r="AB12" s="28">
        <v>128</v>
      </c>
      <c r="AC12" s="28">
        <v>66</v>
      </c>
      <c r="AD12" s="1"/>
    </row>
    <row r="13" spans="1:30">
      <c r="A13" s="28" t="s">
        <v>289</v>
      </c>
      <c r="B13" s="30">
        <v>35034</v>
      </c>
      <c r="C13" s="28" t="s">
        <v>287</v>
      </c>
      <c r="D13" s="28">
        <v>1996</v>
      </c>
      <c r="E13" s="28">
        <v>2</v>
      </c>
      <c r="F13" s="38">
        <v>65.599999999999994</v>
      </c>
      <c r="G13" s="28">
        <v>1</v>
      </c>
      <c r="H13" s="28">
        <v>200</v>
      </c>
      <c r="I13" s="28">
        <v>350</v>
      </c>
      <c r="J13" s="28">
        <v>0.25</v>
      </c>
      <c r="K13" s="28" t="s">
        <v>261</v>
      </c>
      <c r="L13" s="28">
        <f t="shared" si="4"/>
        <v>0.75022984655775748</v>
      </c>
      <c r="M13" s="28"/>
      <c r="N13" s="28"/>
      <c r="O13" s="28"/>
      <c r="P13" s="28">
        <v>35</v>
      </c>
      <c r="Q13" s="28"/>
      <c r="R13" s="28">
        <v>3.3</v>
      </c>
      <c r="S13" s="28">
        <f t="shared" si="0"/>
        <v>1996.25</v>
      </c>
      <c r="T13" s="28">
        <f t="shared" si="1"/>
        <v>1.7354497354497354</v>
      </c>
      <c r="U13" s="28">
        <v>1</v>
      </c>
      <c r="V13" s="28">
        <f t="shared" si="2"/>
        <v>1</v>
      </c>
      <c r="W13" s="28">
        <f t="shared" si="3"/>
        <v>2</v>
      </c>
      <c r="X13" s="28"/>
      <c r="Y13" s="28" t="s">
        <v>288</v>
      </c>
      <c r="Z13" s="28">
        <v>128</v>
      </c>
      <c r="AA13" s="28"/>
      <c r="AB13" s="28">
        <v>128</v>
      </c>
      <c r="AC13" s="28">
        <v>60</v>
      </c>
      <c r="AD13" s="1"/>
    </row>
    <row r="14" spans="1:30">
      <c r="A14" s="28" t="s">
        <v>317</v>
      </c>
      <c r="B14" s="30">
        <v>35551</v>
      </c>
      <c r="C14" s="28" t="s">
        <v>315</v>
      </c>
      <c r="D14" s="28">
        <v>1997</v>
      </c>
      <c r="E14" s="28">
        <v>4</v>
      </c>
      <c r="F14" s="38">
        <v>104</v>
      </c>
      <c r="G14" s="28">
        <v>1</v>
      </c>
      <c r="H14" s="28">
        <v>300</v>
      </c>
      <c r="I14" s="28">
        <v>250</v>
      </c>
      <c r="J14" s="28">
        <v>0.5</v>
      </c>
      <c r="K14" s="28" t="s">
        <v>261</v>
      </c>
      <c r="L14" s="28">
        <f t="shared" si="4"/>
        <v>1.1893887811281523</v>
      </c>
      <c r="M14" s="28"/>
      <c r="N14" s="28"/>
      <c r="O14" s="28"/>
      <c r="P14" s="28">
        <v>16.8</v>
      </c>
      <c r="Q14" s="28"/>
      <c r="R14" s="28">
        <v>2</v>
      </c>
      <c r="S14" s="28">
        <f t="shared" si="0"/>
        <v>1997.75</v>
      </c>
      <c r="T14" s="28">
        <f t="shared" si="1"/>
        <v>2.7513227513227516</v>
      </c>
      <c r="U14" s="28">
        <v>1</v>
      </c>
      <c r="V14" s="28">
        <f t="shared" si="2"/>
        <v>2</v>
      </c>
      <c r="W14" s="28">
        <f t="shared" si="3"/>
        <v>4</v>
      </c>
      <c r="X14" s="28"/>
      <c r="Y14" s="28" t="s">
        <v>322</v>
      </c>
      <c r="Z14" s="28">
        <v>256</v>
      </c>
      <c r="AA14" s="28"/>
      <c r="AB14" s="28">
        <v>256</v>
      </c>
      <c r="AC14" s="28">
        <v>66</v>
      </c>
      <c r="AD14" s="1"/>
    </row>
    <row r="15" spans="1:30">
      <c r="A15" s="28" t="s">
        <v>280</v>
      </c>
      <c r="B15" s="30">
        <v>35796</v>
      </c>
      <c r="C15" s="28" t="s">
        <v>316</v>
      </c>
      <c r="D15" s="28">
        <v>1997</v>
      </c>
      <c r="E15" s="28">
        <v>4</v>
      </c>
      <c r="F15" s="38">
        <v>115</v>
      </c>
      <c r="G15" s="28">
        <v>1</v>
      </c>
      <c r="H15" s="28">
        <v>333</v>
      </c>
      <c r="I15" s="28">
        <v>250</v>
      </c>
      <c r="J15" s="28">
        <v>0.5</v>
      </c>
      <c r="K15" s="28" t="s">
        <v>261</v>
      </c>
      <c r="L15" s="28">
        <f t="shared" si="4"/>
        <v>1.3151895175936299</v>
      </c>
      <c r="M15" s="28"/>
      <c r="N15" s="28"/>
      <c r="O15" s="28"/>
      <c r="P15" s="28">
        <v>18.600000000000001</v>
      </c>
      <c r="Q15" s="28"/>
      <c r="R15" s="28">
        <v>2</v>
      </c>
      <c r="S15" s="28">
        <f t="shared" si="0"/>
        <v>1997.75</v>
      </c>
      <c r="T15" s="28">
        <f t="shared" si="1"/>
        <v>3.0423280423280428</v>
      </c>
      <c r="U15" s="28">
        <v>1</v>
      </c>
      <c r="V15" s="28">
        <f t="shared" si="2"/>
        <v>2</v>
      </c>
      <c r="W15" s="28">
        <f t="shared" si="3"/>
        <v>1</v>
      </c>
      <c r="X15" s="28"/>
      <c r="Y15" s="28" t="s">
        <v>257</v>
      </c>
      <c r="Z15" s="28">
        <v>64</v>
      </c>
      <c r="AA15" s="28"/>
      <c r="AB15" s="28">
        <v>64</v>
      </c>
      <c r="AC15" s="28">
        <v>66</v>
      </c>
      <c r="AD15" s="1"/>
    </row>
    <row r="16" spans="1:30">
      <c r="A16" s="28" t="s">
        <v>319</v>
      </c>
      <c r="B16" s="30">
        <v>35977</v>
      </c>
      <c r="C16" s="28" t="s">
        <v>318</v>
      </c>
      <c r="D16" s="28">
        <v>1998</v>
      </c>
      <c r="E16" s="28">
        <v>2</v>
      </c>
      <c r="F16" s="38">
        <v>147</v>
      </c>
      <c r="G16" s="28">
        <v>1</v>
      </c>
      <c r="H16" s="28">
        <v>400</v>
      </c>
      <c r="I16" s="28">
        <v>250</v>
      </c>
      <c r="J16" s="28">
        <v>0.5</v>
      </c>
      <c r="K16" s="28" t="s">
        <v>261</v>
      </c>
      <c r="L16" s="28">
        <f t="shared" si="4"/>
        <v>1.681155296402292</v>
      </c>
      <c r="M16" s="28"/>
      <c r="N16" s="28"/>
      <c r="O16" s="28"/>
      <c r="P16" s="28">
        <v>30.8</v>
      </c>
      <c r="Q16" s="28"/>
      <c r="R16" s="28">
        <v>2</v>
      </c>
      <c r="S16" s="28">
        <f t="shared" si="0"/>
        <v>1998.25</v>
      </c>
      <c r="T16" s="28">
        <f t="shared" si="1"/>
        <v>3.8888888888888888</v>
      </c>
      <c r="U16" s="28">
        <v>1</v>
      </c>
      <c r="V16" s="28">
        <f t="shared" si="2"/>
        <v>2</v>
      </c>
      <c r="W16" s="28">
        <f t="shared" si="3"/>
        <v>2</v>
      </c>
      <c r="X16" s="28"/>
      <c r="Y16" s="34" t="s">
        <v>321</v>
      </c>
      <c r="Z16" s="28">
        <v>128</v>
      </c>
      <c r="AA16" s="28"/>
      <c r="AB16" s="28">
        <v>128</v>
      </c>
      <c r="AC16" s="28">
        <v>100</v>
      </c>
      <c r="AD16" s="1"/>
    </row>
    <row r="17" spans="1:30">
      <c r="A17" s="28" t="s">
        <v>320</v>
      </c>
      <c r="B17" s="30">
        <v>35977</v>
      </c>
      <c r="C17" s="28" t="s">
        <v>318</v>
      </c>
      <c r="D17" s="28">
        <v>1998</v>
      </c>
      <c r="E17" s="28">
        <v>2</v>
      </c>
      <c r="F17" s="38">
        <v>149</v>
      </c>
      <c r="G17" s="28">
        <v>1</v>
      </c>
      <c r="H17" s="28">
        <v>400</v>
      </c>
      <c r="I17" s="28">
        <v>250</v>
      </c>
      <c r="J17" s="28">
        <v>1</v>
      </c>
      <c r="K17" s="28" t="s">
        <v>261</v>
      </c>
      <c r="L17" s="28">
        <f t="shared" si="4"/>
        <v>1.7040281575778333</v>
      </c>
      <c r="M17" s="28"/>
      <c r="N17" s="28"/>
      <c r="O17" s="28"/>
      <c r="P17" s="28">
        <v>38.1</v>
      </c>
      <c r="Q17" s="28"/>
      <c r="R17" s="28">
        <v>2</v>
      </c>
      <c r="S17" s="28">
        <f t="shared" si="0"/>
        <v>1998.25</v>
      </c>
      <c r="T17" s="28">
        <f t="shared" si="1"/>
        <v>3.9417989417989419</v>
      </c>
      <c r="U17" s="28">
        <v>1</v>
      </c>
      <c r="V17" s="28">
        <f t="shared" si="2"/>
        <v>4</v>
      </c>
      <c r="W17" s="28">
        <f t="shared" si="3"/>
        <v>2</v>
      </c>
      <c r="X17" s="28"/>
      <c r="Y17" s="34" t="s">
        <v>321</v>
      </c>
      <c r="Z17" s="28">
        <v>128</v>
      </c>
      <c r="AA17" s="28"/>
      <c r="AB17" s="28">
        <v>128</v>
      </c>
      <c r="AC17" s="28">
        <v>100</v>
      </c>
      <c r="AD17" s="1"/>
    </row>
    <row r="18" spans="1:30">
      <c r="A18" s="28" t="s">
        <v>329</v>
      </c>
      <c r="B18" s="30">
        <v>36281</v>
      </c>
      <c r="C18" s="28" t="s">
        <v>328</v>
      </c>
      <c r="D18" s="28">
        <v>1999</v>
      </c>
      <c r="E18" s="28">
        <v>1</v>
      </c>
      <c r="F18" s="38">
        <v>202</v>
      </c>
      <c r="G18" s="28">
        <v>1</v>
      </c>
      <c r="H18" s="28">
        <v>500</v>
      </c>
      <c r="I18" s="28">
        <v>250</v>
      </c>
      <c r="J18" s="28">
        <v>2</v>
      </c>
      <c r="K18" s="28" t="s">
        <v>261</v>
      </c>
      <c r="L18" s="28">
        <f t="shared" si="4"/>
        <v>2.3101589787296803</v>
      </c>
      <c r="M18" s="28"/>
      <c r="N18" s="28"/>
      <c r="O18" s="28"/>
      <c r="P18" s="28">
        <v>44</v>
      </c>
      <c r="Q18" s="28"/>
      <c r="R18" s="28"/>
      <c r="S18" s="28">
        <f t="shared" si="0"/>
        <v>1999</v>
      </c>
      <c r="T18" s="28">
        <f t="shared" si="1"/>
        <v>5.3439153439153442</v>
      </c>
      <c r="U18" s="28">
        <v>1</v>
      </c>
      <c r="V18" s="28">
        <f t="shared" si="2"/>
        <v>8</v>
      </c>
      <c r="W18" s="28">
        <f t="shared" si="3"/>
        <v>16</v>
      </c>
      <c r="X18" s="28"/>
      <c r="Y18" s="28" t="s">
        <v>332</v>
      </c>
      <c r="Z18" s="28">
        <v>1024</v>
      </c>
      <c r="AA18" s="28"/>
      <c r="AB18" s="28">
        <v>1024</v>
      </c>
      <c r="AC18" s="28">
        <v>100</v>
      </c>
      <c r="AD18" s="1"/>
    </row>
    <row r="19" spans="1:30">
      <c r="A19" s="28" t="s">
        <v>330</v>
      </c>
      <c r="B19" s="30">
        <v>36465</v>
      </c>
      <c r="C19" s="28" t="s">
        <v>327</v>
      </c>
      <c r="D19" s="28">
        <v>1999</v>
      </c>
      <c r="E19" s="28">
        <v>4</v>
      </c>
      <c r="F19" s="38">
        <v>323</v>
      </c>
      <c r="G19" s="28">
        <v>1</v>
      </c>
      <c r="H19" s="28">
        <v>733</v>
      </c>
      <c r="I19" s="28">
        <v>180</v>
      </c>
      <c r="J19" s="28">
        <v>0.25</v>
      </c>
      <c r="K19" s="28" t="s">
        <v>261</v>
      </c>
      <c r="L19" s="28">
        <f t="shared" si="4"/>
        <v>3.693967079849934</v>
      </c>
      <c r="M19" s="28"/>
      <c r="N19" s="28"/>
      <c r="O19" s="28"/>
      <c r="P19" s="28">
        <v>23.3</v>
      </c>
      <c r="Q19" s="28"/>
      <c r="R19" s="28"/>
      <c r="S19" s="28">
        <f t="shared" si="0"/>
        <v>1999.75</v>
      </c>
      <c r="T19" s="28">
        <f t="shared" si="1"/>
        <v>8.5449735449735442</v>
      </c>
      <c r="U19" s="28">
        <v>1</v>
      </c>
      <c r="V19" s="28">
        <f t="shared" si="2"/>
        <v>1</v>
      </c>
      <c r="W19" s="28">
        <f t="shared" si="3"/>
        <v>4</v>
      </c>
      <c r="X19" s="28"/>
      <c r="Y19" s="28" t="s">
        <v>331</v>
      </c>
      <c r="Z19" s="28">
        <v>256</v>
      </c>
      <c r="AA19" s="28"/>
      <c r="AB19" s="28">
        <v>256</v>
      </c>
      <c r="AC19" s="28">
        <v>133</v>
      </c>
      <c r="AD19" s="1"/>
    </row>
    <row r="20" spans="1:30">
      <c r="A20" s="32" t="s">
        <v>167</v>
      </c>
      <c r="B20" s="30">
        <v>37012</v>
      </c>
      <c r="C20" s="28" t="s">
        <v>170</v>
      </c>
      <c r="D20" s="28">
        <v>2001</v>
      </c>
      <c r="E20" s="28">
        <v>2</v>
      </c>
      <c r="F20" s="28" t="s">
        <v>26</v>
      </c>
      <c r="G20" s="28">
        <v>1</v>
      </c>
      <c r="H20" s="28">
        <v>1700</v>
      </c>
      <c r="I20" s="28">
        <v>180</v>
      </c>
      <c r="J20" s="28">
        <v>0.25</v>
      </c>
      <c r="K20" s="28" t="s">
        <v>261</v>
      </c>
      <c r="L20" s="28">
        <v>6.05</v>
      </c>
      <c r="M20" s="28"/>
      <c r="N20" s="28"/>
      <c r="O20" s="28"/>
      <c r="P20" s="28">
        <v>65.8</v>
      </c>
      <c r="Q20" s="28"/>
      <c r="R20" s="28"/>
      <c r="S20" s="28">
        <f t="shared" ref="S20:S46" si="5">D20+0.25*(E20-1)</f>
        <v>2001.25</v>
      </c>
      <c r="T20" s="28">
        <f t="shared" si="1"/>
        <v>13.995005594145717</v>
      </c>
      <c r="U20" s="28">
        <f t="shared" ref="U20:U46" si="6">G20/G$20</f>
        <v>1</v>
      </c>
      <c r="V20" s="28">
        <f t="shared" si="2"/>
        <v>1</v>
      </c>
      <c r="W20" s="28">
        <f t="shared" si="3"/>
        <v>4</v>
      </c>
      <c r="X20" s="28">
        <f t="shared" ref="X20:X46" si="7">AA20/AA$20</f>
        <v>1</v>
      </c>
      <c r="Y20" s="27" t="s">
        <v>197</v>
      </c>
      <c r="Z20" s="28">
        <v>256</v>
      </c>
      <c r="AA20" s="28">
        <v>1600</v>
      </c>
      <c r="AB20" s="28">
        <v>256</v>
      </c>
      <c r="AC20" s="28"/>
      <c r="AD20" s="1"/>
    </row>
    <row r="21" spans="1:30">
      <c r="A21" s="32" t="s">
        <v>169</v>
      </c>
      <c r="B21" s="30">
        <v>37288</v>
      </c>
      <c r="C21" s="28" t="s">
        <v>168</v>
      </c>
      <c r="D21" s="28">
        <v>2002</v>
      </c>
      <c r="E21" s="28">
        <v>1</v>
      </c>
      <c r="F21" s="28" t="s">
        <v>26</v>
      </c>
      <c r="G21" s="28">
        <v>1</v>
      </c>
      <c r="H21" s="28">
        <v>2000</v>
      </c>
      <c r="I21" s="28">
        <v>130</v>
      </c>
      <c r="J21" s="28">
        <v>0.5</v>
      </c>
      <c r="K21" s="28" t="s">
        <v>261</v>
      </c>
      <c r="L21" s="28">
        <v>8.1300000000000008</v>
      </c>
      <c r="M21" s="28">
        <v>131</v>
      </c>
      <c r="N21" s="28">
        <v>55</v>
      </c>
      <c r="O21" s="28">
        <v>1860</v>
      </c>
      <c r="P21" s="28">
        <v>58</v>
      </c>
      <c r="Q21" s="28"/>
      <c r="R21" s="28"/>
      <c r="S21" s="28">
        <f t="shared" si="5"/>
        <v>2002</v>
      </c>
      <c r="T21" s="28">
        <f t="shared" si="1"/>
        <v>18.806511649653668</v>
      </c>
      <c r="U21" s="28">
        <f t="shared" si="6"/>
        <v>1</v>
      </c>
      <c r="V21" s="28">
        <f t="shared" si="2"/>
        <v>2</v>
      </c>
      <c r="W21" s="28">
        <f t="shared" si="3"/>
        <v>4</v>
      </c>
      <c r="X21" s="28">
        <f t="shared" si="7"/>
        <v>1</v>
      </c>
      <c r="Y21" s="27" t="s">
        <v>304</v>
      </c>
      <c r="Z21" s="28">
        <v>256</v>
      </c>
      <c r="AA21" s="28">
        <v>1600</v>
      </c>
      <c r="AB21" s="28">
        <v>4096</v>
      </c>
      <c r="AC21" s="28"/>
      <c r="AD21" s="1"/>
    </row>
    <row r="22" spans="1:30">
      <c r="A22" s="32" t="s">
        <v>167</v>
      </c>
      <c r="B22" s="30">
        <v>37530</v>
      </c>
      <c r="C22" s="28" t="s">
        <v>165</v>
      </c>
      <c r="D22" s="28">
        <v>2002</v>
      </c>
      <c r="E22" s="28">
        <v>2</v>
      </c>
      <c r="F22" s="28" t="s">
        <v>26</v>
      </c>
      <c r="G22" s="28">
        <v>1</v>
      </c>
      <c r="H22" s="28">
        <v>2400</v>
      </c>
      <c r="I22" s="28">
        <v>130</v>
      </c>
      <c r="J22" s="28">
        <v>0.5</v>
      </c>
      <c r="K22" s="28" t="s">
        <v>261</v>
      </c>
      <c r="L22" s="28">
        <v>9.9700000000000006</v>
      </c>
      <c r="M22" s="28">
        <v>131</v>
      </c>
      <c r="N22" s="28">
        <v>55</v>
      </c>
      <c r="O22" s="28">
        <v>1860</v>
      </c>
      <c r="P22" s="28">
        <v>65</v>
      </c>
      <c r="Q22" s="28"/>
      <c r="R22" s="28"/>
      <c r="S22" s="28">
        <f t="shared" si="5"/>
        <v>2002.25</v>
      </c>
      <c r="T22" s="28">
        <f t="shared" si="1"/>
        <v>23.062843929526085</v>
      </c>
      <c r="U22" s="28">
        <f t="shared" si="6"/>
        <v>1</v>
      </c>
      <c r="V22" s="28">
        <f t="shared" si="2"/>
        <v>2</v>
      </c>
      <c r="W22" s="28">
        <f t="shared" si="3"/>
        <v>4</v>
      </c>
      <c r="X22" s="28">
        <f t="shared" si="7"/>
        <v>1</v>
      </c>
      <c r="Y22" s="27" t="s">
        <v>303</v>
      </c>
      <c r="Z22" s="28">
        <v>256</v>
      </c>
      <c r="AA22" s="28">
        <v>1600</v>
      </c>
      <c r="AB22" s="28">
        <v>512</v>
      </c>
      <c r="AC22" s="28"/>
      <c r="AD22" s="1"/>
    </row>
    <row r="23" spans="1:30">
      <c r="A23" s="32" t="s">
        <v>167</v>
      </c>
      <c r="B23" s="30">
        <v>37530</v>
      </c>
      <c r="C23" s="28" t="s">
        <v>166</v>
      </c>
      <c r="D23" s="28">
        <v>2002</v>
      </c>
      <c r="E23" s="28">
        <v>3</v>
      </c>
      <c r="F23" s="28" t="s">
        <v>26</v>
      </c>
      <c r="G23" s="28">
        <v>1</v>
      </c>
      <c r="H23" s="28">
        <v>2600</v>
      </c>
      <c r="I23" s="28">
        <v>130</v>
      </c>
      <c r="J23" s="28">
        <v>0.5</v>
      </c>
      <c r="K23" s="28" t="s">
        <v>261</v>
      </c>
      <c r="L23" s="28">
        <v>11.1</v>
      </c>
      <c r="M23" s="28">
        <v>131</v>
      </c>
      <c r="N23" s="28">
        <v>55</v>
      </c>
      <c r="O23" s="28">
        <v>1860</v>
      </c>
      <c r="P23" s="28">
        <v>60</v>
      </c>
      <c r="Q23" s="28"/>
      <c r="R23" s="28"/>
      <c r="S23" s="28">
        <f t="shared" si="5"/>
        <v>2002.5</v>
      </c>
      <c r="T23" s="28">
        <f t="shared" si="1"/>
        <v>25.676787123143381</v>
      </c>
      <c r="U23" s="28">
        <f t="shared" si="6"/>
        <v>1</v>
      </c>
      <c r="V23" s="28">
        <f t="shared" si="2"/>
        <v>2</v>
      </c>
      <c r="W23" s="28">
        <f t="shared" si="3"/>
        <v>4</v>
      </c>
      <c r="X23" s="28">
        <f t="shared" si="7"/>
        <v>1</v>
      </c>
      <c r="Y23" s="27" t="s">
        <v>303</v>
      </c>
      <c r="Z23" s="28">
        <v>256</v>
      </c>
      <c r="AA23" s="28">
        <v>1600</v>
      </c>
      <c r="AB23" s="28">
        <v>512</v>
      </c>
      <c r="AC23" s="28"/>
      <c r="AD23" s="1"/>
    </row>
    <row r="24" spans="1:30">
      <c r="A24" s="32" t="s">
        <v>162</v>
      </c>
      <c r="B24" s="30">
        <v>37712</v>
      </c>
      <c r="C24" s="28" t="s">
        <v>164</v>
      </c>
      <c r="D24" s="28">
        <v>2002</v>
      </c>
      <c r="E24" s="28">
        <v>3</v>
      </c>
      <c r="F24" s="28" t="s">
        <v>26</v>
      </c>
      <c r="G24" s="28">
        <v>1</v>
      </c>
      <c r="H24" s="28">
        <v>2800</v>
      </c>
      <c r="I24" s="28">
        <v>130</v>
      </c>
      <c r="J24" s="28">
        <v>0.5</v>
      </c>
      <c r="K24" s="28" t="s">
        <v>261</v>
      </c>
      <c r="L24" s="28">
        <v>12.4</v>
      </c>
      <c r="M24" s="28">
        <v>131</v>
      </c>
      <c r="N24" s="28">
        <v>55</v>
      </c>
      <c r="O24" s="28">
        <v>1860</v>
      </c>
      <c r="P24" s="28">
        <v>74</v>
      </c>
      <c r="Q24" s="28"/>
      <c r="R24" s="28"/>
      <c r="S24" s="28">
        <f t="shared" si="5"/>
        <v>2002.5</v>
      </c>
      <c r="T24" s="28">
        <f t="shared" si="1"/>
        <v>28.683978407835852</v>
      </c>
      <c r="U24" s="28">
        <f t="shared" si="6"/>
        <v>1</v>
      </c>
      <c r="V24" s="28">
        <f t="shared" si="2"/>
        <v>2</v>
      </c>
      <c r="W24" s="28">
        <f t="shared" si="3"/>
        <v>8</v>
      </c>
      <c r="X24" s="28">
        <f t="shared" si="7"/>
        <v>1.3125</v>
      </c>
      <c r="Y24" s="27" t="s">
        <v>302</v>
      </c>
      <c r="Z24" s="28">
        <v>512</v>
      </c>
      <c r="AA24" s="28">
        <v>2100</v>
      </c>
      <c r="AB24" s="28">
        <v>2048</v>
      </c>
      <c r="AC24" s="28"/>
      <c r="AD24" s="1"/>
    </row>
    <row r="25" spans="1:30">
      <c r="A25" s="32" t="s">
        <v>162</v>
      </c>
      <c r="B25" s="30">
        <v>37712</v>
      </c>
      <c r="C25" s="28" t="s">
        <v>163</v>
      </c>
      <c r="D25" s="28">
        <v>2003</v>
      </c>
      <c r="E25" s="28">
        <v>1</v>
      </c>
      <c r="F25" s="28" t="s">
        <v>26</v>
      </c>
      <c r="G25" s="28">
        <v>1</v>
      </c>
      <c r="H25" s="28">
        <v>3060</v>
      </c>
      <c r="I25" s="28">
        <v>130</v>
      </c>
      <c r="J25" s="28">
        <v>0.5</v>
      </c>
      <c r="K25" s="28" t="s">
        <v>261</v>
      </c>
      <c r="L25" s="28">
        <v>13.2</v>
      </c>
      <c r="M25" s="28">
        <v>131</v>
      </c>
      <c r="N25" s="28">
        <v>55</v>
      </c>
      <c r="O25" s="28">
        <v>1860</v>
      </c>
      <c r="P25" s="28">
        <v>85</v>
      </c>
      <c r="Q25" s="28"/>
      <c r="R25" s="28"/>
      <c r="S25" s="28">
        <f t="shared" si="5"/>
        <v>2003</v>
      </c>
      <c r="T25" s="28">
        <f t="shared" si="1"/>
        <v>30.534557659954292</v>
      </c>
      <c r="U25" s="28">
        <f t="shared" si="6"/>
        <v>1</v>
      </c>
      <c r="V25" s="28">
        <f t="shared" si="2"/>
        <v>2</v>
      </c>
      <c r="W25" s="28">
        <f t="shared" si="3"/>
        <v>8</v>
      </c>
      <c r="X25" s="28">
        <f t="shared" si="7"/>
        <v>1.3125</v>
      </c>
      <c r="Y25" s="27" t="s">
        <v>302</v>
      </c>
      <c r="Z25" s="28">
        <v>512</v>
      </c>
      <c r="AA25" s="28">
        <v>2100</v>
      </c>
      <c r="AB25" s="28">
        <v>2048</v>
      </c>
      <c r="AC25" s="28"/>
      <c r="AD25" s="1"/>
    </row>
    <row r="26" spans="1:30">
      <c r="A26" s="33" t="s">
        <v>160</v>
      </c>
      <c r="B26" s="30">
        <v>37895</v>
      </c>
      <c r="C26" s="26" t="s">
        <v>161</v>
      </c>
      <c r="D26" s="28">
        <v>2003</v>
      </c>
      <c r="E26" s="28">
        <v>3</v>
      </c>
      <c r="F26" s="28" t="s">
        <v>26</v>
      </c>
      <c r="G26" s="28">
        <v>1</v>
      </c>
      <c r="H26" s="28">
        <v>3200</v>
      </c>
      <c r="I26" s="28">
        <v>130</v>
      </c>
      <c r="J26" s="28">
        <v>1</v>
      </c>
      <c r="K26" s="28" t="s">
        <v>261</v>
      </c>
      <c r="L26" s="28">
        <v>15.5</v>
      </c>
      <c r="M26" s="28"/>
      <c r="N26" s="28"/>
      <c r="O26" s="28"/>
      <c r="P26" s="28">
        <v>92</v>
      </c>
      <c r="Q26" s="28"/>
      <c r="R26" s="28"/>
      <c r="S26" s="28">
        <f t="shared" si="5"/>
        <v>2003.5</v>
      </c>
      <c r="T26" s="28">
        <f t="shared" si="1"/>
        <v>35.854973009794811</v>
      </c>
      <c r="U26" s="28">
        <f t="shared" si="6"/>
        <v>1</v>
      </c>
      <c r="V26" s="28">
        <f t="shared" si="2"/>
        <v>4</v>
      </c>
      <c r="W26" s="28">
        <f t="shared" si="3"/>
        <v>8</v>
      </c>
      <c r="X26" s="28">
        <f t="shared" si="7"/>
        <v>1.3125</v>
      </c>
      <c r="Y26" s="28" t="s">
        <v>353</v>
      </c>
      <c r="Z26" s="28">
        <v>512</v>
      </c>
      <c r="AA26" s="28">
        <v>2100</v>
      </c>
      <c r="AB26" s="28">
        <v>2048</v>
      </c>
      <c r="AC26" s="28"/>
      <c r="AD26" s="1"/>
    </row>
    <row r="27" spans="1:30">
      <c r="A27" s="32" t="s">
        <v>172</v>
      </c>
      <c r="B27" s="30">
        <v>38200</v>
      </c>
      <c r="C27" s="26" t="s">
        <v>171</v>
      </c>
      <c r="D27" s="28">
        <v>2004</v>
      </c>
      <c r="E27" s="28">
        <v>2</v>
      </c>
      <c r="F27" s="28" t="s">
        <v>26</v>
      </c>
      <c r="G27" s="28">
        <v>1</v>
      </c>
      <c r="H27" s="28">
        <v>3600</v>
      </c>
      <c r="I27" s="28">
        <v>90</v>
      </c>
      <c r="J27" s="28">
        <v>1</v>
      </c>
      <c r="K27" s="28" t="s">
        <v>261</v>
      </c>
      <c r="L27" s="28">
        <v>18</v>
      </c>
      <c r="M27" s="28">
        <v>112</v>
      </c>
      <c r="N27" s="28">
        <v>125</v>
      </c>
      <c r="O27" s="28"/>
      <c r="P27" s="28">
        <v>103</v>
      </c>
      <c r="Q27" s="28"/>
      <c r="R27" s="28"/>
      <c r="S27" s="28">
        <f t="shared" si="5"/>
        <v>2004.25</v>
      </c>
      <c r="T27" s="28">
        <f t="shared" si="1"/>
        <v>41.638033172664947</v>
      </c>
      <c r="U27" s="28">
        <f t="shared" si="6"/>
        <v>1</v>
      </c>
      <c r="V27" s="28">
        <f t="shared" si="2"/>
        <v>4</v>
      </c>
      <c r="W27" s="28">
        <f t="shared" si="3"/>
        <v>8</v>
      </c>
      <c r="X27" s="28">
        <f t="shared" si="7"/>
        <v>2</v>
      </c>
      <c r="Y27" s="28" t="s">
        <v>354</v>
      </c>
      <c r="Z27" s="28">
        <v>512</v>
      </c>
      <c r="AA27" s="28">
        <v>3200</v>
      </c>
      <c r="AB27" s="28">
        <v>2048</v>
      </c>
      <c r="AC27" s="28"/>
      <c r="AD27" s="1"/>
    </row>
    <row r="28" spans="1:30">
      <c r="A28" s="32" t="s">
        <v>174</v>
      </c>
      <c r="B28" s="30">
        <v>38443</v>
      </c>
      <c r="C28" s="26" t="s">
        <v>173</v>
      </c>
      <c r="D28" s="28">
        <v>2005</v>
      </c>
      <c r="E28" s="28">
        <v>1</v>
      </c>
      <c r="F28" s="28" t="s">
        <v>26</v>
      </c>
      <c r="G28" s="28">
        <v>1</v>
      </c>
      <c r="H28" s="28">
        <v>3600</v>
      </c>
      <c r="I28" s="28">
        <v>90</v>
      </c>
      <c r="J28" s="28">
        <v>2</v>
      </c>
      <c r="K28" s="28" t="s">
        <v>261</v>
      </c>
      <c r="L28" s="28">
        <v>19.899999999999999</v>
      </c>
      <c r="M28" s="28">
        <v>135</v>
      </c>
      <c r="N28" s="28">
        <v>169</v>
      </c>
      <c r="O28" s="28"/>
      <c r="P28" s="28">
        <v>110</v>
      </c>
      <c r="Q28" s="28"/>
      <c r="R28" s="28"/>
      <c r="S28" s="28">
        <f t="shared" si="5"/>
        <v>2005</v>
      </c>
      <c r="T28" s="28">
        <f t="shared" si="1"/>
        <v>46.033158896446238</v>
      </c>
      <c r="U28" s="28">
        <f t="shared" si="6"/>
        <v>1</v>
      </c>
      <c r="V28" s="28">
        <f t="shared" si="2"/>
        <v>8</v>
      </c>
      <c r="W28" s="28">
        <f t="shared" si="3"/>
        <v>32</v>
      </c>
      <c r="X28" s="28">
        <f t="shared" si="7"/>
        <v>2</v>
      </c>
      <c r="Y28" s="28" t="s">
        <v>196</v>
      </c>
      <c r="Z28" s="28">
        <v>2048</v>
      </c>
      <c r="AA28" s="28">
        <v>3200</v>
      </c>
      <c r="AB28" s="28">
        <v>8192</v>
      </c>
      <c r="AC28" s="28"/>
      <c r="AD28" s="1"/>
    </row>
    <row r="29" spans="1:30">
      <c r="A29" s="32" t="s">
        <v>159</v>
      </c>
      <c r="B29" s="30">
        <v>38838</v>
      </c>
      <c r="C29" s="34" t="s">
        <v>158</v>
      </c>
      <c r="D29" s="28">
        <v>2005</v>
      </c>
      <c r="E29" s="28">
        <v>4</v>
      </c>
      <c r="F29" s="28" t="s">
        <v>26</v>
      </c>
      <c r="G29" s="28">
        <v>2</v>
      </c>
      <c r="H29" s="28">
        <v>3000</v>
      </c>
      <c r="I29" s="28">
        <v>90</v>
      </c>
      <c r="J29" s="28">
        <v>4</v>
      </c>
      <c r="K29" s="28" t="s">
        <v>261</v>
      </c>
      <c r="L29" s="28">
        <v>32.6</v>
      </c>
      <c r="M29" s="28">
        <v>206</v>
      </c>
      <c r="N29" s="28">
        <v>230</v>
      </c>
      <c r="O29" s="28">
        <v>2841</v>
      </c>
      <c r="P29" s="28">
        <v>165</v>
      </c>
      <c r="Q29" s="28"/>
      <c r="R29" s="28"/>
      <c r="S29" s="28">
        <f t="shared" si="5"/>
        <v>2005.75</v>
      </c>
      <c r="T29" s="28">
        <f t="shared" si="1"/>
        <v>75.411104523826509</v>
      </c>
      <c r="U29" s="28">
        <f t="shared" si="6"/>
        <v>2</v>
      </c>
      <c r="V29" s="28">
        <f t="shared" si="2"/>
        <v>16</v>
      </c>
      <c r="W29" s="28">
        <f t="shared" si="3"/>
        <v>32</v>
      </c>
      <c r="X29" s="28">
        <f t="shared" si="7"/>
        <v>2</v>
      </c>
      <c r="Y29" s="27" t="s">
        <v>195</v>
      </c>
      <c r="Z29" s="28">
        <v>2048</v>
      </c>
      <c r="AA29" s="28">
        <v>3200</v>
      </c>
      <c r="AB29" s="28">
        <v>32768</v>
      </c>
      <c r="AC29" s="28"/>
      <c r="AD29" s="1"/>
    </row>
    <row r="30" spans="1:30">
      <c r="A30" s="32" t="s">
        <v>152</v>
      </c>
      <c r="B30" s="35">
        <v>38869</v>
      </c>
      <c r="C30" s="34" t="s">
        <v>157</v>
      </c>
      <c r="D30" s="28">
        <v>2006</v>
      </c>
      <c r="E30" s="28">
        <v>2</v>
      </c>
      <c r="F30" s="28">
        <v>34.6</v>
      </c>
      <c r="G30" s="28">
        <v>2</v>
      </c>
      <c r="H30" s="28">
        <v>3000</v>
      </c>
      <c r="I30" s="28">
        <v>65</v>
      </c>
      <c r="J30" s="28">
        <v>4</v>
      </c>
      <c r="K30" s="28" t="s">
        <v>261</v>
      </c>
      <c r="L30" s="36">
        <v>63.1</v>
      </c>
      <c r="M30" s="28">
        <v>143</v>
      </c>
      <c r="N30" s="28">
        <v>291</v>
      </c>
      <c r="O30" s="28">
        <v>1404</v>
      </c>
      <c r="P30" s="28">
        <v>80</v>
      </c>
      <c r="Q30" s="28"/>
      <c r="R30" s="28"/>
      <c r="S30" s="28">
        <f t="shared" si="5"/>
        <v>2006.25</v>
      </c>
      <c r="T30" s="28">
        <f t="shared" si="1"/>
        <v>145.96443851084211</v>
      </c>
      <c r="U30" s="28">
        <f t="shared" si="6"/>
        <v>2</v>
      </c>
      <c r="V30" s="28">
        <f t="shared" si="2"/>
        <v>16</v>
      </c>
      <c r="W30" s="28">
        <f t="shared" si="3"/>
        <v>32</v>
      </c>
      <c r="X30" s="28">
        <f t="shared" si="7"/>
        <v>3.3125</v>
      </c>
      <c r="Y30" s="27" t="s">
        <v>192</v>
      </c>
      <c r="Z30" s="28">
        <v>2048</v>
      </c>
      <c r="AA30" s="28">
        <v>5300</v>
      </c>
      <c r="AB30" s="28">
        <v>16384</v>
      </c>
      <c r="AC30" s="28"/>
      <c r="AD30" s="1"/>
    </row>
    <row r="31" spans="1:30">
      <c r="A31" s="32" t="s">
        <v>146</v>
      </c>
      <c r="B31" s="30">
        <v>39326</v>
      </c>
      <c r="C31" s="34" t="s">
        <v>143</v>
      </c>
      <c r="D31" s="28">
        <v>2006</v>
      </c>
      <c r="E31" s="28">
        <v>3</v>
      </c>
      <c r="F31" s="28">
        <v>33.299999999999997</v>
      </c>
      <c r="G31" s="28">
        <v>2</v>
      </c>
      <c r="H31" s="28">
        <v>2930</v>
      </c>
      <c r="I31" s="28">
        <v>65</v>
      </c>
      <c r="J31" s="28">
        <v>4</v>
      </c>
      <c r="K31" s="36" t="s">
        <v>308</v>
      </c>
      <c r="L31" s="36">
        <v>63.6</v>
      </c>
      <c r="M31" s="29">
        <v>143</v>
      </c>
      <c r="N31" s="29">
        <v>291</v>
      </c>
      <c r="O31" s="29">
        <v>1406</v>
      </c>
      <c r="P31" s="29">
        <v>75</v>
      </c>
      <c r="Q31" s="29"/>
      <c r="R31" s="29"/>
      <c r="S31" s="29">
        <f t="shared" si="5"/>
        <v>2006.5</v>
      </c>
      <c r="T31" s="29">
        <f t="shared" si="1"/>
        <v>147.12105054341615</v>
      </c>
      <c r="U31" s="28">
        <f t="shared" si="6"/>
        <v>2</v>
      </c>
      <c r="V31" s="28">
        <f t="shared" si="2"/>
        <v>16</v>
      </c>
      <c r="W31" s="28">
        <f t="shared" si="3"/>
        <v>16</v>
      </c>
      <c r="X31" s="28">
        <f t="shared" si="7"/>
        <v>3.3125</v>
      </c>
      <c r="Y31" s="27" t="s">
        <v>194</v>
      </c>
      <c r="Z31" s="28">
        <v>1024</v>
      </c>
      <c r="AA31" s="28">
        <v>5300</v>
      </c>
      <c r="AB31" s="28">
        <v>4096</v>
      </c>
      <c r="AC31" s="28"/>
      <c r="AD31" s="1"/>
    </row>
    <row r="32" spans="1:30">
      <c r="A32" s="32" t="s">
        <v>152</v>
      </c>
      <c r="B32" s="30">
        <v>39295</v>
      </c>
      <c r="C32" s="34" t="s">
        <v>151</v>
      </c>
      <c r="D32" s="28">
        <v>2006</v>
      </c>
      <c r="E32" s="28">
        <v>4</v>
      </c>
      <c r="F32" s="28">
        <v>56.3</v>
      </c>
      <c r="G32" s="28">
        <v>4</v>
      </c>
      <c r="H32" s="28">
        <v>2666</v>
      </c>
      <c r="I32" s="28">
        <v>65</v>
      </c>
      <c r="J32" s="28">
        <v>8</v>
      </c>
      <c r="K32" s="28" t="s">
        <v>261</v>
      </c>
      <c r="L32" s="36">
        <v>108</v>
      </c>
      <c r="M32" s="28">
        <v>286</v>
      </c>
      <c r="N32" s="28">
        <v>582</v>
      </c>
      <c r="O32" s="27">
        <v>1406</v>
      </c>
      <c r="P32" s="28">
        <v>120</v>
      </c>
      <c r="Q32" s="28"/>
      <c r="R32" s="28"/>
      <c r="S32" s="28">
        <f t="shared" si="5"/>
        <v>2006.75</v>
      </c>
      <c r="T32" s="28">
        <f t="shared" si="1"/>
        <v>249.82819903598966</v>
      </c>
      <c r="U32" s="28">
        <f t="shared" si="6"/>
        <v>4</v>
      </c>
      <c r="V32" s="28">
        <f t="shared" si="2"/>
        <v>32</v>
      </c>
      <c r="W32" s="28">
        <f t="shared" si="3"/>
        <v>32</v>
      </c>
      <c r="X32" s="28">
        <f t="shared" si="7"/>
        <v>3.3125</v>
      </c>
      <c r="Y32" s="27" t="s">
        <v>192</v>
      </c>
      <c r="Z32" s="28">
        <v>2048</v>
      </c>
      <c r="AA32" s="28">
        <v>5300</v>
      </c>
      <c r="AB32" s="28">
        <v>16384</v>
      </c>
      <c r="AC32" s="28"/>
      <c r="AD32" s="1"/>
    </row>
    <row r="33" spans="1:30">
      <c r="A33" s="32" t="s">
        <v>118</v>
      </c>
      <c r="B33" s="30">
        <v>39264</v>
      </c>
      <c r="C33" s="34" t="s">
        <v>155</v>
      </c>
      <c r="D33" s="28">
        <v>2007</v>
      </c>
      <c r="E33" s="28">
        <v>1</v>
      </c>
      <c r="F33" s="28">
        <v>52.1</v>
      </c>
      <c r="G33" s="28">
        <v>4</v>
      </c>
      <c r="H33" s="28">
        <v>2333</v>
      </c>
      <c r="I33" s="28">
        <v>65</v>
      </c>
      <c r="J33" s="28">
        <v>8</v>
      </c>
      <c r="K33" s="28" t="s">
        <v>261</v>
      </c>
      <c r="L33" s="36">
        <v>96.5</v>
      </c>
      <c r="M33" s="28">
        <v>286</v>
      </c>
      <c r="N33" s="28">
        <v>582</v>
      </c>
      <c r="O33" s="27">
        <v>1406</v>
      </c>
      <c r="P33" s="28">
        <v>80</v>
      </c>
      <c r="Q33" s="28"/>
      <c r="R33" s="28"/>
      <c r="S33" s="28">
        <f t="shared" si="5"/>
        <v>2007</v>
      </c>
      <c r="T33" s="28">
        <f t="shared" si="1"/>
        <v>223.22612228678707</v>
      </c>
      <c r="U33" s="28">
        <f t="shared" si="6"/>
        <v>4</v>
      </c>
      <c r="V33" s="28">
        <f t="shared" si="2"/>
        <v>32</v>
      </c>
      <c r="W33" s="28">
        <f t="shared" si="3"/>
        <v>32</v>
      </c>
      <c r="X33" s="28">
        <f t="shared" si="7"/>
        <v>3.3125</v>
      </c>
      <c r="Y33" s="27" t="s">
        <v>192</v>
      </c>
      <c r="Z33" s="28">
        <v>2048</v>
      </c>
      <c r="AA33" s="28">
        <v>5300</v>
      </c>
      <c r="AB33" s="28">
        <v>16384</v>
      </c>
      <c r="AC33" s="28"/>
      <c r="AD33" s="1"/>
    </row>
    <row r="34" spans="1:30">
      <c r="A34" s="32" t="s">
        <v>118</v>
      </c>
      <c r="B34" s="30">
        <v>39417</v>
      </c>
      <c r="C34" s="28" t="s">
        <v>114</v>
      </c>
      <c r="D34" s="28">
        <v>2007</v>
      </c>
      <c r="E34" s="28">
        <v>3</v>
      </c>
      <c r="F34" s="28">
        <v>62.6</v>
      </c>
      <c r="G34" s="28">
        <v>4</v>
      </c>
      <c r="H34" s="28">
        <v>3000</v>
      </c>
      <c r="I34" s="28">
        <v>65</v>
      </c>
      <c r="J34" s="28">
        <v>8</v>
      </c>
      <c r="K34" s="28" t="s">
        <v>261</v>
      </c>
      <c r="L34" s="28">
        <f t="shared" ref="L34:L46" si="8">F34*$B$52</f>
        <v>117.439344576932</v>
      </c>
      <c r="M34" s="28">
        <v>286</v>
      </c>
      <c r="N34" s="28">
        <v>582</v>
      </c>
      <c r="O34" s="28">
        <v>1406</v>
      </c>
      <c r="P34" s="28">
        <v>150</v>
      </c>
      <c r="Q34" s="28"/>
      <c r="R34" s="28"/>
      <c r="S34" s="28">
        <f t="shared" si="5"/>
        <v>2007.5</v>
      </c>
      <c r="T34" s="28">
        <f t="shared" si="1"/>
        <v>271.66351807057356</v>
      </c>
      <c r="U34" s="28">
        <f t="shared" si="6"/>
        <v>4</v>
      </c>
      <c r="V34" s="28">
        <f t="shared" si="2"/>
        <v>32</v>
      </c>
      <c r="W34" s="28">
        <f t="shared" si="3"/>
        <v>32</v>
      </c>
      <c r="X34" s="28">
        <f t="shared" si="7"/>
        <v>3.3125</v>
      </c>
      <c r="Y34" s="27" t="s">
        <v>192</v>
      </c>
      <c r="Z34" s="28">
        <v>2048</v>
      </c>
      <c r="AA34" s="28">
        <v>5300</v>
      </c>
      <c r="AB34" s="28">
        <v>16384</v>
      </c>
      <c r="AC34" s="28"/>
      <c r="AD34" s="1"/>
    </row>
    <row r="35" spans="1:30">
      <c r="A35" s="32" t="s">
        <v>123</v>
      </c>
      <c r="B35" s="30">
        <v>40087</v>
      </c>
      <c r="C35" s="34" t="s">
        <v>120</v>
      </c>
      <c r="D35" s="28">
        <v>2009</v>
      </c>
      <c r="E35" s="28">
        <v>3</v>
      </c>
      <c r="F35" s="28">
        <v>140</v>
      </c>
      <c r="G35" s="28">
        <v>4</v>
      </c>
      <c r="H35" s="28">
        <v>3333</v>
      </c>
      <c r="I35" s="28">
        <v>45</v>
      </c>
      <c r="J35" s="28">
        <v>8</v>
      </c>
      <c r="K35" s="28" t="s">
        <v>261</v>
      </c>
      <c r="L35" s="28">
        <f t="shared" si="8"/>
        <v>262.64390160975211</v>
      </c>
      <c r="M35" s="28">
        <v>263</v>
      </c>
      <c r="N35" s="28">
        <v>731</v>
      </c>
      <c r="O35" s="28">
        <v>1912</v>
      </c>
      <c r="P35" s="28">
        <v>130</v>
      </c>
      <c r="Q35" s="28"/>
      <c r="R35" s="28"/>
      <c r="S35" s="28">
        <f t="shared" si="5"/>
        <v>2009.5</v>
      </c>
      <c r="T35" s="28">
        <f t="shared" si="1"/>
        <v>607.55419376805594</v>
      </c>
      <c r="U35" s="28">
        <f t="shared" si="6"/>
        <v>4</v>
      </c>
      <c r="V35" s="28">
        <f t="shared" si="2"/>
        <v>32</v>
      </c>
      <c r="W35" s="28">
        <f t="shared" si="3"/>
        <v>64</v>
      </c>
      <c r="X35" s="28">
        <f t="shared" si="7"/>
        <v>6.625</v>
      </c>
      <c r="Y35" s="27" t="s">
        <v>191</v>
      </c>
      <c r="Z35" s="28">
        <v>4096</v>
      </c>
      <c r="AA35" s="28">
        <v>10600</v>
      </c>
      <c r="AB35" s="28">
        <f>24*1024</f>
        <v>24576</v>
      </c>
      <c r="AC35" s="28"/>
      <c r="AD35" s="1"/>
    </row>
    <row r="36" spans="1:30">
      <c r="A36" s="32" t="s">
        <v>122</v>
      </c>
      <c r="B36" s="30">
        <v>40483</v>
      </c>
      <c r="C36" s="34" t="s">
        <v>121</v>
      </c>
      <c r="D36" s="28">
        <v>2010</v>
      </c>
      <c r="E36" s="28">
        <v>1</v>
      </c>
      <c r="F36" s="28">
        <v>196</v>
      </c>
      <c r="G36" s="28">
        <v>8</v>
      </c>
      <c r="H36" s="28">
        <v>2.2599999999999998</v>
      </c>
      <c r="I36" s="28">
        <v>45</v>
      </c>
      <c r="J36" s="28">
        <v>24</v>
      </c>
      <c r="K36" s="28" t="s">
        <v>261</v>
      </c>
      <c r="L36" s="28">
        <f t="shared" si="8"/>
        <v>367.70146225365289</v>
      </c>
      <c r="M36" s="28"/>
      <c r="N36" s="28"/>
      <c r="O36" s="28"/>
      <c r="P36" s="28">
        <v>130</v>
      </c>
      <c r="Q36" s="28"/>
      <c r="R36" s="28"/>
      <c r="S36" s="28">
        <f t="shared" si="5"/>
        <v>2010</v>
      </c>
      <c r="T36" s="28">
        <f t="shared" si="1"/>
        <v>850.57587127527813</v>
      </c>
      <c r="U36" s="28">
        <f t="shared" si="6"/>
        <v>8</v>
      </c>
      <c r="V36" s="28">
        <f t="shared" si="2"/>
        <v>96</v>
      </c>
      <c r="W36" s="28">
        <f t="shared" si="3"/>
        <v>64</v>
      </c>
      <c r="X36" s="28">
        <f t="shared" si="7"/>
        <v>6.625</v>
      </c>
      <c r="Y36" s="27" t="s">
        <v>190</v>
      </c>
      <c r="Z36" s="28">
        <v>4096</v>
      </c>
      <c r="AA36" s="28">
        <v>10600</v>
      </c>
      <c r="AB36" s="28">
        <f>128*1024</f>
        <v>131072</v>
      </c>
      <c r="AC36" s="28"/>
      <c r="AD36" s="1"/>
    </row>
    <row r="37" spans="1:30">
      <c r="A37" s="32" t="s">
        <v>125</v>
      </c>
      <c r="B37" s="30">
        <v>40360</v>
      </c>
      <c r="C37" s="34" t="s">
        <v>124</v>
      </c>
      <c r="D37" s="28">
        <v>2010</v>
      </c>
      <c r="E37" s="28">
        <v>1</v>
      </c>
      <c r="F37" s="28">
        <v>194</v>
      </c>
      <c r="G37" s="28">
        <v>6</v>
      </c>
      <c r="H37" s="28">
        <v>3333</v>
      </c>
      <c r="I37" s="28">
        <v>32</v>
      </c>
      <c r="J37" s="28">
        <v>12</v>
      </c>
      <c r="K37" s="28" t="s">
        <v>261</v>
      </c>
      <c r="L37" s="28">
        <f t="shared" si="8"/>
        <v>363.94940651637074</v>
      </c>
      <c r="M37" s="28"/>
      <c r="N37" s="28"/>
      <c r="O37" s="28">
        <v>1912</v>
      </c>
      <c r="P37" s="28">
        <v>130</v>
      </c>
      <c r="Q37" s="28"/>
      <c r="R37" s="28"/>
      <c r="S37" s="28">
        <f t="shared" si="5"/>
        <v>2010</v>
      </c>
      <c r="T37" s="28">
        <f t="shared" si="1"/>
        <v>841.89652565002018</v>
      </c>
      <c r="U37" s="28">
        <f t="shared" si="6"/>
        <v>6</v>
      </c>
      <c r="V37" s="28">
        <f t="shared" si="2"/>
        <v>48</v>
      </c>
      <c r="W37" s="28">
        <f t="shared" si="3"/>
        <v>64</v>
      </c>
      <c r="X37" s="28">
        <f t="shared" si="7"/>
        <v>6.625</v>
      </c>
      <c r="Y37" s="27" t="s">
        <v>189</v>
      </c>
      <c r="Z37" s="28">
        <v>4096</v>
      </c>
      <c r="AA37" s="28">
        <v>10600</v>
      </c>
      <c r="AB37" s="28">
        <f>24*1024</f>
        <v>24576</v>
      </c>
      <c r="AC37" s="28"/>
      <c r="AD37" s="1"/>
    </row>
    <row r="38" spans="1:30">
      <c r="A38" s="32" t="s">
        <v>129</v>
      </c>
      <c r="B38" s="30">
        <v>40756</v>
      </c>
      <c r="C38" s="34" t="s">
        <v>128</v>
      </c>
      <c r="D38" s="28">
        <v>2010</v>
      </c>
      <c r="E38" s="28">
        <v>1</v>
      </c>
      <c r="F38" s="28">
        <v>215</v>
      </c>
      <c r="G38" s="28">
        <v>6</v>
      </c>
      <c r="H38" s="28">
        <v>3460</v>
      </c>
      <c r="I38" s="28">
        <v>32</v>
      </c>
      <c r="J38" s="28">
        <v>12</v>
      </c>
      <c r="K38" s="28" t="s">
        <v>261</v>
      </c>
      <c r="L38" s="28">
        <f t="shared" si="8"/>
        <v>403.34599175783353</v>
      </c>
      <c r="M38" s="28"/>
      <c r="N38" s="28"/>
      <c r="O38" s="28">
        <v>1912</v>
      </c>
      <c r="P38" s="28">
        <v>130</v>
      </c>
      <c r="Q38" s="28"/>
      <c r="R38" s="28"/>
      <c r="S38" s="28">
        <f t="shared" si="5"/>
        <v>2010</v>
      </c>
      <c r="T38" s="28">
        <f t="shared" si="1"/>
        <v>933.0296547152285</v>
      </c>
      <c r="U38" s="28">
        <f t="shared" si="6"/>
        <v>6</v>
      </c>
      <c r="V38" s="28">
        <f t="shared" si="2"/>
        <v>48</v>
      </c>
      <c r="W38" s="28">
        <f t="shared" si="3"/>
        <v>128</v>
      </c>
      <c r="X38" s="28">
        <f t="shared" si="7"/>
        <v>6.625</v>
      </c>
      <c r="Y38" s="27" t="s">
        <v>188</v>
      </c>
      <c r="Z38" s="28">
        <v>8192</v>
      </c>
      <c r="AA38" s="28">
        <v>10600</v>
      </c>
      <c r="AB38" s="28">
        <f>48*1024</f>
        <v>49152</v>
      </c>
      <c r="AC38" s="28"/>
      <c r="AD38" s="1"/>
    </row>
    <row r="39" spans="1:30">
      <c r="A39" s="32" t="s">
        <v>130</v>
      </c>
      <c r="B39" s="30">
        <v>41061</v>
      </c>
      <c r="C39" s="34" t="s">
        <v>12</v>
      </c>
      <c r="D39" s="28">
        <v>2012</v>
      </c>
      <c r="E39" s="28">
        <v>1</v>
      </c>
      <c r="F39" s="28">
        <v>357</v>
      </c>
      <c r="G39" s="28">
        <v>8</v>
      </c>
      <c r="H39" s="28">
        <v>2900</v>
      </c>
      <c r="I39" s="28">
        <v>32</v>
      </c>
      <c r="J39" s="28">
        <v>20</v>
      </c>
      <c r="K39" s="28" t="s">
        <v>261</v>
      </c>
      <c r="L39" s="28">
        <f t="shared" si="8"/>
        <v>669.74194910486779</v>
      </c>
      <c r="M39" s="28"/>
      <c r="N39" s="28"/>
      <c r="O39" s="28">
        <v>2362</v>
      </c>
      <c r="P39" s="28">
        <v>135</v>
      </c>
      <c r="Q39" s="28"/>
      <c r="R39" s="28"/>
      <c r="S39" s="28">
        <f t="shared" si="5"/>
        <v>2012</v>
      </c>
      <c r="T39" s="28">
        <f t="shared" si="1"/>
        <v>1549.2631941085424</v>
      </c>
      <c r="U39" s="28">
        <f t="shared" si="6"/>
        <v>8</v>
      </c>
      <c r="V39" s="28">
        <f t="shared" si="2"/>
        <v>80</v>
      </c>
      <c r="W39" s="28">
        <f t="shared" si="3"/>
        <v>128</v>
      </c>
      <c r="X39" s="28">
        <f t="shared" si="7"/>
        <v>8</v>
      </c>
      <c r="Y39" s="27" t="s">
        <v>186</v>
      </c>
      <c r="Z39" s="28">
        <v>8192</v>
      </c>
      <c r="AA39" s="28">
        <v>12800</v>
      </c>
      <c r="AB39" s="28">
        <f>64*1024</f>
        <v>65536</v>
      </c>
      <c r="AC39" s="28"/>
      <c r="AD39" s="1"/>
    </row>
    <row r="40" spans="1:30">
      <c r="A40" s="32" t="s">
        <v>132</v>
      </c>
      <c r="B40" s="30">
        <v>40969</v>
      </c>
      <c r="C40" s="34" t="s">
        <v>131</v>
      </c>
      <c r="D40" s="28">
        <v>2012</v>
      </c>
      <c r="E40" s="28">
        <v>1</v>
      </c>
      <c r="F40" s="28">
        <v>340</v>
      </c>
      <c r="G40" s="28">
        <v>8</v>
      </c>
      <c r="H40" s="28">
        <v>2700</v>
      </c>
      <c r="I40" s="28">
        <v>32</v>
      </c>
      <c r="J40" s="28">
        <v>20</v>
      </c>
      <c r="K40" s="28" t="s">
        <v>261</v>
      </c>
      <c r="L40" s="28">
        <f t="shared" si="8"/>
        <v>637.84947533796935</v>
      </c>
      <c r="M40" s="28"/>
      <c r="N40" s="28"/>
      <c r="O40" s="28">
        <v>2362</v>
      </c>
      <c r="P40" s="28">
        <v>130</v>
      </c>
      <c r="Q40" s="28"/>
      <c r="R40" s="28"/>
      <c r="S40" s="28">
        <f t="shared" si="5"/>
        <v>2012</v>
      </c>
      <c r="T40" s="28">
        <f t="shared" si="1"/>
        <v>1475.48875629385</v>
      </c>
      <c r="U40" s="28">
        <f t="shared" si="6"/>
        <v>8</v>
      </c>
      <c r="V40" s="28">
        <f t="shared" si="2"/>
        <v>80</v>
      </c>
      <c r="W40" s="28">
        <f t="shared" si="3"/>
        <v>128</v>
      </c>
      <c r="X40" s="28">
        <f t="shared" si="7"/>
        <v>8</v>
      </c>
      <c r="Y40" s="27" t="s">
        <v>186</v>
      </c>
      <c r="Z40" s="28">
        <v>8192</v>
      </c>
      <c r="AA40" s="28">
        <v>12800</v>
      </c>
      <c r="AB40" s="28">
        <f>64*1024</f>
        <v>65536</v>
      </c>
      <c r="AC40" s="28"/>
      <c r="AD40" s="1"/>
    </row>
    <row r="41" spans="1:30">
      <c r="A41" s="32" t="s">
        <v>133</v>
      </c>
      <c r="B41" s="30">
        <v>41609</v>
      </c>
      <c r="C41" s="34" t="s">
        <v>134</v>
      </c>
      <c r="D41" s="28">
        <v>2013</v>
      </c>
      <c r="E41" s="28">
        <v>3</v>
      </c>
      <c r="F41" s="28">
        <v>465</v>
      </c>
      <c r="G41" s="28">
        <v>12</v>
      </c>
      <c r="H41" s="28">
        <v>2400</v>
      </c>
      <c r="I41" s="28">
        <v>22</v>
      </c>
      <c r="J41" s="28">
        <v>30</v>
      </c>
      <c r="K41" s="28" t="s">
        <v>261</v>
      </c>
      <c r="L41" s="28">
        <f t="shared" si="8"/>
        <v>872.35295891810517</v>
      </c>
      <c r="M41" s="28"/>
      <c r="N41" s="28"/>
      <c r="O41" s="28">
        <v>2677</v>
      </c>
      <c r="P41" s="28">
        <v>115</v>
      </c>
      <c r="Q41" s="28"/>
      <c r="R41" s="28"/>
      <c r="S41" s="28">
        <f t="shared" si="5"/>
        <v>2013.5</v>
      </c>
      <c r="T41" s="28">
        <f t="shared" si="1"/>
        <v>2017.9478578724713</v>
      </c>
      <c r="U41" s="28">
        <f t="shared" si="6"/>
        <v>12</v>
      </c>
      <c r="V41" s="28">
        <f t="shared" si="2"/>
        <v>120</v>
      </c>
      <c r="W41" s="28">
        <f t="shared" si="3"/>
        <v>256</v>
      </c>
      <c r="X41" s="28">
        <f t="shared" si="7"/>
        <v>9.3331250000000008</v>
      </c>
      <c r="Y41" s="27" t="s">
        <v>185</v>
      </c>
      <c r="Z41" s="28">
        <f t="shared" ref="Z41:Z46" si="9">16*1024</f>
        <v>16384</v>
      </c>
      <c r="AA41" s="28">
        <v>14933</v>
      </c>
      <c r="AB41" s="28">
        <f>64*1024</f>
        <v>65536</v>
      </c>
      <c r="AC41" s="28"/>
      <c r="AD41" s="1"/>
    </row>
    <row r="42" spans="1:30">
      <c r="A42" s="32" t="s">
        <v>133</v>
      </c>
      <c r="B42" s="30">
        <v>41579</v>
      </c>
      <c r="C42" s="34" t="s">
        <v>135</v>
      </c>
      <c r="D42" s="28">
        <v>2013</v>
      </c>
      <c r="E42" s="28">
        <v>3</v>
      </c>
      <c r="F42" s="28">
        <v>488</v>
      </c>
      <c r="G42" s="28">
        <v>12</v>
      </c>
      <c r="H42" s="28">
        <v>2700</v>
      </c>
      <c r="I42" s="28">
        <v>22</v>
      </c>
      <c r="J42" s="28">
        <v>30</v>
      </c>
      <c r="K42" s="28" t="s">
        <v>261</v>
      </c>
      <c r="L42" s="28">
        <f t="shared" si="8"/>
        <v>915.50159989685005</v>
      </c>
      <c r="M42" s="28"/>
      <c r="N42" s="28"/>
      <c r="O42" s="28">
        <v>2677</v>
      </c>
      <c r="P42" s="28">
        <v>130</v>
      </c>
      <c r="Q42" s="28"/>
      <c r="R42" s="28"/>
      <c r="S42" s="28">
        <f t="shared" si="5"/>
        <v>2013.5</v>
      </c>
      <c r="T42" s="28">
        <f t="shared" si="1"/>
        <v>2117.7603325629375</v>
      </c>
      <c r="U42" s="28">
        <f t="shared" si="6"/>
        <v>12</v>
      </c>
      <c r="V42" s="28">
        <f t="shared" si="2"/>
        <v>120</v>
      </c>
      <c r="W42" s="28">
        <f t="shared" si="3"/>
        <v>256</v>
      </c>
      <c r="X42" s="28">
        <f t="shared" si="7"/>
        <v>9.3331250000000008</v>
      </c>
      <c r="Y42" s="27" t="s">
        <v>185</v>
      </c>
      <c r="Z42" s="28">
        <f t="shared" si="9"/>
        <v>16384</v>
      </c>
      <c r="AA42" s="28">
        <v>14933</v>
      </c>
      <c r="AB42" s="28">
        <f>64*1024</f>
        <v>65536</v>
      </c>
      <c r="AC42" s="28"/>
      <c r="AD42" s="1"/>
    </row>
    <row r="43" spans="1:30">
      <c r="A43" s="32" t="s">
        <v>137</v>
      </c>
      <c r="B43" s="30">
        <v>41974</v>
      </c>
      <c r="C43" s="34" t="s">
        <v>139</v>
      </c>
      <c r="D43" s="28">
        <v>2014</v>
      </c>
      <c r="E43" s="28">
        <v>3</v>
      </c>
      <c r="F43" s="28">
        <v>707</v>
      </c>
      <c r="G43" s="28">
        <v>18</v>
      </c>
      <c r="H43" s="28">
        <v>2300</v>
      </c>
      <c r="I43" s="28">
        <v>22</v>
      </c>
      <c r="J43" s="28">
        <v>45</v>
      </c>
      <c r="K43" s="28" t="s">
        <v>261</v>
      </c>
      <c r="L43" s="28">
        <f t="shared" si="8"/>
        <v>1326.3517031292481</v>
      </c>
      <c r="M43" s="28"/>
      <c r="N43" s="28"/>
      <c r="O43" s="28">
        <v>2677</v>
      </c>
      <c r="P43" s="28">
        <v>145</v>
      </c>
      <c r="Q43" s="28"/>
      <c r="R43" s="28"/>
      <c r="S43" s="28">
        <f t="shared" si="5"/>
        <v>2014.5</v>
      </c>
      <c r="T43" s="28">
        <f t="shared" si="1"/>
        <v>3068.148678528682</v>
      </c>
      <c r="U43" s="28">
        <f t="shared" si="6"/>
        <v>18</v>
      </c>
      <c r="V43" s="28">
        <f t="shared" si="2"/>
        <v>180</v>
      </c>
      <c r="W43" s="28">
        <f t="shared" si="3"/>
        <v>256</v>
      </c>
      <c r="X43" s="28">
        <f t="shared" si="7"/>
        <v>10.666668749999999</v>
      </c>
      <c r="Y43" s="27" t="s">
        <v>184</v>
      </c>
      <c r="Z43" s="28">
        <f t="shared" si="9"/>
        <v>16384</v>
      </c>
      <c r="AA43" s="27">
        <v>17066.669999999998</v>
      </c>
      <c r="AB43" s="28">
        <f t="shared" ref="AB43:AB46" si="10">8*16*1024</f>
        <v>131072</v>
      </c>
      <c r="AC43" s="28"/>
      <c r="AD43" s="1"/>
    </row>
    <row r="44" spans="1:30">
      <c r="A44" s="32" t="s">
        <v>137</v>
      </c>
      <c r="B44" s="30">
        <v>42064</v>
      </c>
      <c r="C44" s="34" t="s">
        <v>141</v>
      </c>
      <c r="D44" s="28">
        <v>2014</v>
      </c>
      <c r="E44" s="28">
        <v>3</v>
      </c>
      <c r="F44" s="28">
        <v>638</v>
      </c>
      <c r="G44" s="28">
        <v>16</v>
      </c>
      <c r="H44" s="28">
        <v>2300</v>
      </c>
      <c r="I44" s="28">
        <v>22</v>
      </c>
      <c r="J44" s="28">
        <v>40</v>
      </c>
      <c r="K44" s="28" t="s">
        <v>261</v>
      </c>
      <c r="L44" s="28">
        <f t="shared" si="8"/>
        <v>1196.905780193013</v>
      </c>
      <c r="M44" s="28"/>
      <c r="N44" s="28"/>
      <c r="O44" s="28">
        <v>2677</v>
      </c>
      <c r="P44" s="28">
        <v>135</v>
      </c>
      <c r="Q44" s="28"/>
      <c r="R44" s="28"/>
      <c r="S44" s="28">
        <f t="shared" si="5"/>
        <v>2014.5</v>
      </c>
      <c r="T44" s="28">
        <f t="shared" si="1"/>
        <v>2768.7112544572828</v>
      </c>
      <c r="U44" s="28">
        <f t="shared" si="6"/>
        <v>16</v>
      </c>
      <c r="V44" s="28">
        <f t="shared" si="2"/>
        <v>160</v>
      </c>
      <c r="W44" s="28">
        <f t="shared" si="3"/>
        <v>256</v>
      </c>
      <c r="X44" s="28">
        <f t="shared" si="7"/>
        <v>10.666668749999999</v>
      </c>
      <c r="Y44" s="27" t="s">
        <v>184</v>
      </c>
      <c r="Z44" s="28">
        <f t="shared" si="9"/>
        <v>16384</v>
      </c>
      <c r="AA44" s="27">
        <v>17066.669999999998</v>
      </c>
      <c r="AB44" s="28">
        <f t="shared" si="10"/>
        <v>131072</v>
      </c>
      <c r="AC44" s="28"/>
      <c r="AD44" s="1"/>
    </row>
    <row r="45" spans="1:30">
      <c r="A45" s="32" t="s">
        <v>156</v>
      </c>
      <c r="B45" s="30">
        <v>42156</v>
      </c>
      <c r="C45" s="34" t="s">
        <v>142</v>
      </c>
      <c r="D45" s="28">
        <v>2015</v>
      </c>
      <c r="E45" s="28">
        <v>2</v>
      </c>
      <c r="F45" s="34">
        <v>720</v>
      </c>
      <c r="G45" s="28">
        <v>18</v>
      </c>
      <c r="H45" s="28">
        <v>2500</v>
      </c>
      <c r="I45" s="28">
        <v>22</v>
      </c>
      <c r="J45" s="28">
        <v>45</v>
      </c>
      <c r="K45" s="28" t="s">
        <v>261</v>
      </c>
      <c r="L45" s="28">
        <f t="shared" si="8"/>
        <v>1350.7400654215821</v>
      </c>
      <c r="M45" s="28"/>
      <c r="N45" s="28"/>
      <c r="O45" s="28">
        <v>2340</v>
      </c>
      <c r="P45" s="28">
        <v>165</v>
      </c>
      <c r="Q45" s="28"/>
      <c r="R45" s="28"/>
      <c r="S45" s="28">
        <f t="shared" si="5"/>
        <v>2015.25</v>
      </c>
      <c r="T45" s="28">
        <f t="shared" si="1"/>
        <v>3124.5644250928585</v>
      </c>
      <c r="U45" s="28">
        <f t="shared" si="6"/>
        <v>18</v>
      </c>
      <c r="V45" s="28">
        <f t="shared" si="2"/>
        <v>180</v>
      </c>
      <c r="W45" s="28">
        <f t="shared" si="3"/>
        <v>256</v>
      </c>
      <c r="X45" s="28">
        <f t="shared" si="7"/>
        <v>10.666668749999999</v>
      </c>
      <c r="Y45" s="27" t="s">
        <v>180</v>
      </c>
      <c r="Z45" s="28">
        <f t="shared" si="9"/>
        <v>16384</v>
      </c>
      <c r="AA45" s="27">
        <v>17066.669999999998</v>
      </c>
      <c r="AB45" s="28">
        <f t="shared" si="10"/>
        <v>131072</v>
      </c>
      <c r="AC45" s="28"/>
      <c r="AD45" s="1"/>
    </row>
    <row r="46" spans="1:30">
      <c r="A46" s="32" t="s">
        <v>299</v>
      </c>
      <c r="B46" s="30">
        <v>42461</v>
      </c>
      <c r="C46" s="27" t="s">
        <v>297</v>
      </c>
      <c r="D46" s="28">
        <v>2016</v>
      </c>
      <c r="E46" s="28">
        <v>1</v>
      </c>
      <c r="F46" s="28">
        <v>838</v>
      </c>
      <c r="G46" s="28">
        <v>20</v>
      </c>
      <c r="H46" s="28">
        <v>2200</v>
      </c>
      <c r="I46" s="28">
        <v>14</v>
      </c>
      <c r="J46" s="28">
        <v>50</v>
      </c>
      <c r="K46" s="28" t="s">
        <v>261</v>
      </c>
      <c r="L46" s="28">
        <f t="shared" si="8"/>
        <v>1572.1113539212304</v>
      </c>
      <c r="M46" s="28"/>
      <c r="N46" s="28"/>
      <c r="O46" s="28"/>
      <c r="P46" s="28">
        <v>135</v>
      </c>
      <c r="Q46" s="28"/>
      <c r="R46" s="28"/>
      <c r="S46" s="28">
        <f t="shared" si="5"/>
        <v>2016</v>
      </c>
      <c r="T46" s="28">
        <f t="shared" si="1"/>
        <v>3636.6458169830771</v>
      </c>
      <c r="U46" s="28">
        <f t="shared" si="6"/>
        <v>20</v>
      </c>
      <c r="V46" s="28">
        <f t="shared" si="2"/>
        <v>200</v>
      </c>
      <c r="W46" s="28">
        <f t="shared" si="3"/>
        <v>256</v>
      </c>
      <c r="X46" s="28">
        <f t="shared" si="7"/>
        <v>12</v>
      </c>
      <c r="Y46" s="27" t="s">
        <v>298</v>
      </c>
      <c r="Z46" s="28">
        <f t="shared" si="9"/>
        <v>16384</v>
      </c>
      <c r="AA46" s="28">
        <v>19200</v>
      </c>
      <c r="AB46" s="28">
        <f t="shared" si="10"/>
        <v>131072</v>
      </c>
      <c r="AC46" s="28"/>
      <c r="AD46" s="1"/>
    </row>
    <row r="47" spans="1:3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1"/>
    </row>
    <row r="48" spans="1:3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1"/>
    </row>
    <row r="49" spans="1:3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 t="s">
        <v>307</v>
      </c>
      <c r="B52" s="1">
        <f>AVERAGE(A53:A56)</f>
        <v>1.8760278686410863</v>
      </c>
      <c r="C52" s="1" t="s">
        <v>333</v>
      </c>
      <c r="D52" s="1" t="s">
        <v>335</v>
      </c>
      <c r="E52" s="1" t="s">
        <v>336</v>
      </c>
      <c r="F52" s="1" t="s">
        <v>338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>
        <f>L30/F30</f>
        <v>1.823699421965318</v>
      </c>
      <c r="B53" s="1"/>
      <c r="C53" s="15" t="s">
        <v>334</v>
      </c>
      <c r="D53" s="1">
        <v>19</v>
      </c>
      <c r="E53" s="1">
        <v>171</v>
      </c>
      <c r="F53" s="1">
        <f>E53/D53</f>
        <v>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>
        <f>L31/F31</f>
        <v>1.9099099099099102</v>
      </c>
      <c r="B54" s="1"/>
      <c r="C54" s="15" t="s">
        <v>337</v>
      </c>
      <c r="D54" s="1">
        <v>16.5</v>
      </c>
      <c r="E54" s="1">
        <v>149</v>
      </c>
      <c r="F54" s="1">
        <f>E54/D54</f>
        <v>9.0303030303030312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>
        <f>L32/F32</f>
        <v>1.9182948490230907</v>
      </c>
      <c r="B55" s="1"/>
      <c r="C55" s="15" t="s">
        <v>339</v>
      </c>
      <c r="D55" s="1">
        <v>8.59</v>
      </c>
      <c r="E55" s="1">
        <v>77.3</v>
      </c>
      <c r="F55" s="1">
        <f>E55/D55</f>
        <v>8.9988358556460994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1">
        <f>L33/F33</f>
        <v>1.8522072936660268</v>
      </c>
      <c r="B56" s="1"/>
      <c r="C56" s="1"/>
      <c r="D56" s="1"/>
      <c r="E56" s="1"/>
      <c r="F56" s="2">
        <f>AVERAGE(F53:F55)</f>
        <v>9.0097129619830429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1"/>
      <c r="B58" s="1"/>
      <c r="C58" s="1" t="s">
        <v>340</v>
      </c>
      <c r="D58" s="1" t="s">
        <v>342</v>
      </c>
      <c r="E58" s="1" t="s">
        <v>343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>
        <v>1</v>
      </c>
      <c r="X58" s="1">
        <v>1</v>
      </c>
      <c r="Y58" s="1">
        <v>1</v>
      </c>
      <c r="Z58" s="1"/>
      <c r="AA58" s="1"/>
      <c r="AB58" s="1"/>
      <c r="AC58" s="1"/>
      <c r="AD58" s="1"/>
    </row>
    <row r="59" spans="1:30">
      <c r="A59" s="1"/>
      <c r="B59" s="1"/>
      <c r="C59" s="15" t="s">
        <v>356</v>
      </c>
      <c r="D59" s="1">
        <v>41.7</v>
      </c>
      <c r="E59" s="1">
        <v>384</v>
      </c>
      <c r="F59" s="1">
        <f>E59/D59</f>
        <v>9.2086330935251794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>
        <v>1.6479338842975209</v>
      </c>
      <c r="X59" s="1">
        <v>1</v>
      </c>
      <c r="Y59" s="1">
        <v>1</v>
      </c>
      <c r="Z59" s="1"/>
      <c r="AA59" s="1"/>
      <c r="AB59" s="1"/>
      <c r="AC59" s="1"/>
      <c r="AD59" s="1"/>
    </row>
    <row r="60" spans="1:30">
      <c r="A60" s="1"/>
      <c r="B60" s="1"/>
      <c r="C60" s="15" t="s">
        <v>341</v>
      </c>
      <c r="D60" s="1">
        <v>46.8</v>
      </c>
      <c r="E60" s="1">
        <v>410</v>
      </c>
      <c r="F60" s="1">
        <f>E60/D60</f>
        <v>8.7606837606837615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>
        <v>2.1818181818181817</v>
      </c>
      <c r="X60" s="1">
        <v>2</v>
      </c>
      <c r="Y60" s="1">
        <v>1.3125</v>
      </c>
      <c r="Z60" s="1"/>
      <c r="AA60" s="1"/>
      <c r="AB60" s="1"/>
      <c r="AC60" s="1"/>
      <c r="AD60" s="1"/>
    </row>
    <row r="61" spans="1:30">
      <c r="A61" s="1"/>
      <c r="B61" s="1"/>
      <c r="C61" s="15" t="s">
        <v>344</v>
      </c>
      <c r="D61" s="1">
        <v>33.299999999999997</v>
      </c>
      <c r="E61" s="1">
        <v>307</v>
      </c>
      <c r="F61" s="1">
        <f>E61/D61</f>
        <v>9.2192192192192195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>
        <v>2.9752066115702482</v>
      </c>
      <c r="X61" s="1">
        <v>2</v>
      </c>
      <c r="Y61" s="1">
        <v>2</v>
      </c>
      <c r="Z61" s="1"/>
      <c r="AA61" s="1"/>
      <c r="AB61" s="1"/>
      <c r="AC61" s="1"/>
      <c r="AD61" s="1"/>
    </row>
    <row r="62" spans="1:30" ht="16">
      <c r="A62" s="1"/>
      <c r="B62" s="1"/>
      <c r="C62" s="14" t="s">
        <v>355</v>
      </c>
      <c r="D62" s="1">
        <v>38.9</v>
      </c>
      <c r="E62" s="1">
        <v>364</v>
      </c>
      <c r="F62" s="1">
        <f>E62/D62</f>
        <v>9.3573264781491012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>
        <v>5.3884297520661164</v>
      </c>
      <c r="X62" s="1">
        <v>4</v>
      </c>
      <c r="Y62" s="1">
        <v>2</v>
      </c>
      <c r="Z62" s="1"/>
      <c r="AA62" s="1"/>
      <c r="AB62" s="1"/>
      <c r="AC62" s="1"/>
      <c r="AD62" s="1"/>
    </row>
    <row r="63" spans="1:30">
      <c r="A63" s="1"/>
      <c r="B63" s="1"/>
      <c r="C63" s="1"/>
      <c r="D63" s="1"/>
      <c r="E63" s="1"/>
      <c r="F63" s="2">
        <f>AVERAGE(F59:F62)</f>
        <v>9.1364656378943145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>
        <v>10.24793388429752</v>
      </c>
      <c r="X63" s="1">
        <v>8</v>
      </c>
      <c r="Y63" s="1">
        <v>3.3125</v>
      </c>
      <c r="Z63" s="1"/>
      <c r="AA63" s="1"/>
      <c r="AB63" s="1"/>
      <c r="AC63" s="1"/>
      <c r="AD63" s="1"/>
    </row>
    <row r="64" spans="1:3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>
        <v>19.097797357023815</v>
      </c>
      <c r="X64" s="1">
        <v>8</v>
      </c>
      <c r="Y64" s="1">
        <v>3.3125</v>
      </c>
      <c r="Z64" s="1"/>
      <c r="AA64" s="1"/>
      <c r="AB64" s="1"/>
      <c r="AC64" s="1"/>
      <c r="AD64" s="1"/>
    </row>
    <row r="65" spans="1:3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>
        <v>38.503623703677043</v>
      </c>
      <c r="X65" s="1">
        <v>8</v>
      </c>
      <c r="Y65" s="1">
        <v>6.625</v>
      </c>
      <c r="Z65" s="1"/>
      <c r="AA65" s="1"/>
      <c r="AB65" s="1"/>
      <c r="AC65" s="1"/>
      <c r="AD65" s="1"/>
    </row>
    <row r="66" spans="1:3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>
        <v>43.124058548118292</v>
      </c>
      <c r="X66" s="1">
        <v>16</v>
      </c>
      <c r="Y66" s="1">
        <v>6.625</v>
      </c>
      <c r="Z66" s="1"/>
      <c r="AA66" s="1"/>
      <c r="AB66" s="1"/>
      <c r="AC66" s="1"/>
      <c r="AD66" s="1"/>
    </row>
    <row r="67" spans="1: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>
        <v>60.373681967365613</v>
      </c>
      <c r="X67" s="1">
        <v>16</v>
      </c>
      <c r="Y67" s="1">
        <v>6.625</v>
      </c>
      <c r="Z67" s="1"/>
      <c r="AA67" s="1"/>
      <c r="AB67" s="1"/>
      <c r="AC67" s="1"/>
      <c r="AD67" s="1"/>
    </row>
    <row r="68" spans="1:30">
      <c r="A68" s="1"/>
      <c r="B68" s="1"/>
      <c r="C68" s="1" t="s">
        <v>345</v>
      </c>
      <c r="D68" s="1" t="s">
        <v>346</v>
      </c>
      <c r="E68" s="1" t="s">
        <v>347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>
        <v>82.243740231054176</v>
      </c>
      <c r="X68" s="1">
        <v>16</v>
      </c>
      <c r="Y68" s="1">
        <v>8</v>
      </c>
      <c r="Z68" s="1"/>
      <c r="AA68" s="1"/>
      <c r="AB68" s="1"/>
      <c r="AC68" s="1"/>
      <c r="AD68" s="1"/>
    </row>
    <row r="69" spans="1:30" ht="16">
      <c r="A69" s="1"/>
      <c r="B69" s="1"/>
      <c r="C69" s="14" t="s">
        <v>348</v>
      </c>
      <c r="D69" s="14">
        <v>664</v>
      </c>
      <c r="E69" s="15">
        <v>7.55</v>
      </c>
      <c r="F69" s="1">
        <f>D69/E69</f>
        <v>87.94701986754967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>
        <v>109.96634929770164</v>
      </c>
      <c r="X69" s="1">
        <v>32</v>
      </c>
      <c r="Y69" s="1">
        <v>8</v>
      </c>
      <c r="Z69" s="1"/>
      <c r="AA69" s="1"/>
      <c r="AB69" s="1"/>
      <c r="AC69" s="1"/>
      <c r="AD69" s="1"/>
    </row>
    <row r="70" spans="1:30" ht="16">
      <c r="A70" s="1"/>
      <c r="B70" s="1"/>
      <c r="C70" s="14" t="s">
        <v>349</v>
      </c>
      <c r="D70" s="1">
        <v>650</v>
      </c>
      <c r="E70" s="1">
        <v>7.22</v>
      </c>
      <c r="F70" s="1">
        <f>D70/E70</f>
        <v>90.02770083102493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>
        <v>150.31814693915518</v>
      </c>
      <c r="X70" s="1">
        <v>32</v>
      </c>
      <c r="Y70" s="1">
        <v>9.33</v>
      </c>
      <c r="Z70" s="1"/>
      <c r="AA70" s="1"/>
      <c r="AB70" s="1"/>
      <c r="AC70" s="1"/>
      <c r="AD70" s="1"/>
    </row>
    <row r="71" spans="1:30">
      <c r="A71" s="1"/>
      <c r="B71" s="1"/>
      <c r="C71" s="15" t="s">
        <v>350</v>
      </c>
      <c r="D71" s="1">
        <v>833</v>
      </c>
      <c r="E71" s="1">
        <v>9.2100000000000009</v>
      </c>
      <c r="F71" s="1">
        <f>D71/E71</f>
        <v>90.445168295331158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>
        <v>194.05826346653234</v>
      </c>
      <c r="X71" s="1">
        <v>64</v>
      </c>
      <c r="Y71" s="1">
        <v>10.66</v>
      </c>
      <c r="Z71" s="1"/>
      <c r="AA71" s="1"/>
      <c r="AB71" s="1"/>
      <c r="AC71" s="1"/>
      <c r="AD71" s="1"/>
    </row>
    <row r="72" spans="1:30">
      <c r="A72" s="1"/>
      <c r="B72" s="1"/>
      <c r="C72" s="15" t="s">
        <v>351</v>
      </c>
      <c r="D72" s="1">
        <v>1061</v>
      </c>
      <c r="E72" s="1">
        <v>12.3</v>
      </c>
      <c r="F72" s="1">
        <f>D72/E72</f>
        <v>86.260162601626007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>
        <v>221.78087253317977</v>
      </c>
      <c r="X72" s="1">
        <v>64</v>
      </c>
      <c r="Y72" s="1">
        <v>10.66</v>
      </c>
      <c r="Z72" s="1"/>
      <c r="AA72" s="1"/>
      <c r="AB72" s="1"/>
      <c r="AC72" s="1"/>
      <c r="AD72" s="1"/>
    </row>
    <row r="73" spans="1:30">
      <c r="A73" s="1"/>
      <c r="B73" s="1"/>
      <c r="C73" s="1"/>
      <c r="D73" s="1"/>
      <c r="E73" s="1"/>
      <c r="F73" s="2">
        <f>AVERAGE(F69:F72)</f>
        <v>88.670012898882945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1"/>
      <c r="B75" s="1"/>
      <c r="C75" s="1" t="s">
        <v>352</v>
      </c>
      <c r="D75" s="2">
        <f>F63/(F56*F73)</f>
        <v>1.1436430587770694E-2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C23" sqref="C23"/>
    </sheetView>
  </sheetViews>
  <sheetFormatPr baseColWidth="10" defaultRowHeight="15" x14ac:dyDescent="0"/>
  <sheetData>
    <row r="1" spans="1:15"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201</v>
      </c>
      <c r="J1" t="s">
        <v>203</v>
      </c>
      <c r="K1" t="s">
        <v>203</v>
      </c>
      <c r="L1" t="s">
        <v>200</v>
      </c>
      <c r="M1" t="s">
        <v>201</v>
      </c>
      <c r="N1" t="s">
        <v>200</v>
      </c>
      <c r="O1" t="s">
        <v>201</v>
      </c>
    </row>
    <row r="2" spans="1:15">
      <c r="A2" t="s">
        <v>205</v>
      </c>
      <c r="B2" t="s">
        <v>206</v>
      </c>
      <c r="C2" t="s">
        <v>198</v>
      </c>
      <c r="D2" t="s">
        <v>207</v>
      </c>
      <c r="E2" t="s">
        <v>208</v>
      </c>
      <c r="F2" t="s">
        <v>206</v>
      </c>
      <c r="G2" t="s">
        <v>202</v>
      </c>
      <c r="H2" t="s">
        <v>207</v>
      </c>
      <c r="I2" t="s">
        <v>208</v>
      </c>
      <c r="J2" t="s">
        <v>198</v>
      </c>
      <c r="K2" t="s">
        <v>209</v>
      </c>
      <c r="L2" t="s">
        <v>198</v>
      </c>
      <c r="M2" t="s">
        <v>198</v>
      </c>
      <c r="N2" t="s">
        <v>209</v>
      </c>
      <c r="O2" t="s">
        <v>209</v>
      </c>
    </row>
    <row r="3" spans="1:15">
      <c r="A3">
        <v>1995</v>
      </c>
      <c r="B3" t="s">
        <v>210</v>
      </c>
      <c r="C3">
        <v>40</v>
      </c>
      <c r="D3">
        <v>0.32</v>
      </c>
      <c r="E3">
        <v>2</v>
      </c>
      <c r="F3" t="s">
        <v>211</v>
      </c>
      <c r="G3">
        <v>12</v>
      </c>
      <c r="H3">
        <v>0.6</v>
      </c>
      <c r="I3">
        <v>4</v>
      </c>
      <c r="J3">
        <f>C3/C$3</f>
        <v>1</v>
      </c>
      <c r="K3">
        <f>G3/G$3</f>
        <v>1</v>
      </c>
      <c r="L3">
        <f>D3/D$3</f>
        <v>1</v>
      </c>
      <c r="M3">
        <f>E3/E$3</f>
        <v>1</v>
      </c>
      <c r="N3">
        <f>H3/H$3</f>
        <v>1</v>
      </c>
      <c r="O3">
        <f>I3/I$3</f>
        <v>1</v>
      </c>
    </row>
    <row r="4" spans="1:15">
      <c r="A4">
        <v>1996</v>
      </c>
      <c r="B4" t="s">
        <v>212</v>
      </c>
      <c r="C4">
        <v>60</v>
      </c>
      <c r="D4">
        <v>0.66400000000000003</v>
      </c>
      <c r="E4">
        <v>8</v>
      </c>
      <c r="F4" t="s">
        <v>211</v>
      </c>
      <c r="G4">
        <v>12</v>
      </c>
      <c r="H4">
        <v>0.6</v>
      </c>
      <c r="I4">
        <v>4</v>
      </c>
      <c r="J4">
        <f t="shared" ref="J4:J8" si="0">C4/C$3</f>
        <v>1.5</v>
      </c>
      <c r="K4">
        <f t="shared" ref="K4:K8" si="1">G4/G$3</f>
        <v>1</v>
      </c>
      <c r="L4">
        <f t="shared" ref="L4:M8" si="2">D4/D$3</f>
        <v>2.0750000000000002</v>
      </c>
      <c r="M4">
        <f t="shared" si="2"/>
        <v>4</v>
      </c>
      <c r="N4">
        <f t="shared" ref="N4:O8" si="3">H4/H$3</f>
        <v>1</v>
      </c>
      <c r="O4">
        <f t="shared" si="3"/>
        <v>1</v>
      </c>
    </row>
    <row r="5" spans="1:15">
      <c r="A5">
        <v>1997</v>
      </c>
      <c r="B5" t="s">
        <v>213</v>
      </c>
      <c r="C5">
        <v>75</v>
      </c>
      <c r="D5">
        <v>0.6</v>
      </c>
      <c r="E5">
        <v>16</v>
      </c>
      <c r="F5" t="s">
        <v>214</v>
      </c>
      <c r="G5">
        <v>100</v>
      </c>
      <c r="H5">
        <v>1.6</v>
      </c>
      <c r="I5">
        <v>4</v>
      </c>
      <c r="J5">
        <f t="shared" si="0"/>
        <v>1.875</v>
      </c>
      <c r="K5">
        <f t="shared" si="1"/>
        <v>8.3333333333333339</v>
      </c>
      <c r="L5">
        <f t="shared" si="2"/>
        <v>1.875</v>
      </c>
      <c r="M5">
        <f t="shared" si="2"/>
        <v>8</v>
      </c>
      <c r="N5">
        <f t="shared" si="3"/>
        <v>2.666666666666667</v>
      </c>
      <c r="O5">
        <f t="shared" si="3"/>
        <v>1</v>
      </c>
    </row>
    <row r="6" spans="1:15">
      <c r="A6">
        <v>1998</v>
      </c>
      <c r="B6" t="s">
        <v>215</v>
      </c>
      <c r="C6">
        <v>206</v>
      </c>
      <c r="D6">
        <v>1.6479999999999999</v>
      </c>
      <c r="E6">
        <v>32</v>
      </c>
      <c r="F6" t="s">
        <v>216</v>
      </c>
      <c r="G6">
        <v>180</v>
      </c>
      <c r="H6">
        <v>1.76</v>
      </c>
      <c r="I6">
        <v>16</v>
      </c>
      <c r="J6">
        <f t="shared" si="0"/>
        <v>5.15</v>
      </c>
      <c r="K6">
        <f t="shared" si="1"/>
        <v>15</v>
      </c>
      <c r="L6">
        <f t="shared" si="2"/>
        <v>5.1499999999999995</v>
      </c>
      <c r="M6">
        <f t="shared" si="2"/>
        <v>16</v>
      </c>
      <c r="N6">
        <f t="shared" si="3"/>
        <v>2.9333333333333336</v>
      </c>
      <c r="O6">
        <f t="shared" si="3"/>
        <v>4</v>
      </c>
    </row>
    <row r="7" spans="1:15">
      <c r="A7">
        <v>1999</v>
      </c>
      <c r="B7" t="s">
        <v>217</v>
      </c>
      <c r="C7">
        <v>500</v>
      </c>
      <c r="D7">
        <v>4.5759999999999996</v>
      </c>
      <c r="E7">
        <v>32</v>
      </c>
      <c r="F7" t="s">
        <v>218</v>
      </c>
      <c r="G7">
        <v>480</v>
      </c>
      <c r="H7">
        <v>2.6560000000000001</v>
      </c>
      <c r="I7">
        <v>64</v>
      </c>
      <c r="J7">
        <f t="shared" si="0"/>
        <v>12.5</v>
      </c>
      <c r="K7">
        <f t="shared" si="1"/>
        <v>40</v>
      </c>
      <c r="L7">
        <f t="shared" si="2"/>
        <v>14.299999999999999</v>
      </c>
      <c r="M7">
        <f t="shared" si="2"/>
        <v>16</v>
      </c>
      <c r="N7">
        <f t="shared" si="3"/>
        <v>4.4266666666666667</v>
      </c>
      <c r="O7">
        <f t="shared" si="3"/>
        <v>16</v>
      </c>
    </row>
    <row r="8" spans="1:15">
      <c r="A8">
        <v>2000</v>
      </c>
      <c r="B8" t="s">
        <v>219</v>
      </c>
      <c r="C8">
        <v>366</v>
      </c>
      <c r="D8">
        <v>5.3120000000000003</v>
      </c>
      <c r="E8">
        <v>64</v>
      </c>
      <c r="F8" t="s">
        <v>220</v>
      </c>
      <c r="G8">
        <v>1000</v>
      </c>
      <c r="H8">
        <v>7.36</v>
      </c>
      <c r="I8">
        <v>64</v>
      </c>
      <c r="J8">
        <f t="shared" si="0"/>
        <v>9.15</v>
      </c>
      <c r="K8">
        <f t="shared" si="1"/>
        <v>83.333333333333329</v>
      </c>
      <c r="L8">
        <f t="shared" si="2"/>
        <v>16.600000000000001</v>
      </c>
      <c r="M8">
        <f t="shared" si="2"/>
        <v>32</v>
      </c>
      <c r="N8">
        <f t="shared" si="3"/>
        <v>12.266666666666667</v>
      </c>
      <c r="O8">
        <f t="shared" si="3"/>
        <v>16</v>
      </c>
    </row>
    <row r="9" spans="1:15">
      <c r="A9">
        <v>2001</v>
      </c>
      <c r="B9" t="s">
        <v>221</v>
      </c>
      <c r="C9">
        <v>1100</v>
      </c>
      <c r="D9">
        <v>8.8000000000000007</v>
      </c>
      <c r="E9">
        <v>128</v>
      </c>
      <c r="F9" t="s">
        <v>222</v>
      </c>
      <c r="G9">
        <v>1000</v>
      </c>
      <c r="H9">
        <v>6.4</v>
      </c>
      <c r="I9">
        <v>64</v>
      </c>
      <c r="J9">
        <f>C9/C$9</f>
        <v>1</v>
      </c>
      <c r="K9">
        <f>G9/G$9</f>
        <v>1</v>
      </c>
      <c r="L9">
        <f>D9/D$9</f>
        <v>1</v>
      </c>
      <c r="M9">
        <f>E9/E$9</f>
        <v>1</v>
      </c>
      <c r="N9">
        <f>H9/H$9</f>
        <v>1</v>
      </c>
      <c r="O9">
        <f>I9/I$9</f>
        <v>1</v>
      </c>
    </row>
    <row r="10" spans="1:15">
      <c r="A10">
        <v>2002</v>
      </c>
      <c r="B10" t="s">
        <v>223</v>
      </c>
      <c r="C10">
        <v>2600</v>
      </c>
      <c r="D10">
        <v>19.84</v>
      </c>
      <c r="E10">
        <v>128</v>
      </c>
      <c r="F10" t="s">
        <v>224</v>
      </c>
      <c r="G10">
        <v>1200</v>
      </c>
      <c r="H10">
        <v>10.4</v>
      </c>
      <c r="I10">
        <v>128</v>
      </c>
      <c r="J10">
        <f t="shared" ref="J10:J23" si="4">C10/C$9</f>
        <v>2.3636363636363638</v>
      </c>
      <c r="K10">
        <f t="shared" ref="K10:K23" si="5">G10/G$9</f>
        <v>1.2</v>
      </c>
      <c r="L10">
        <f t="shared" ref="L10:L23" si="6">D10/D$9</f>
        <v>2.2545454545454544</v>
      </c>
      <c r="M10">
        <f t="shared" ref="M10:M23" si="7">E10/E$9</f>
        <v>1</v>
      </c>
      <c r="N10">
        <f t="shared" ref="N10:N23" si="8">H10/H$9</f>
        <v>1.625</v>
      </c>
      <c r="O10">
        <f t="shared" ref="O10:O23" si="9">I10/I$9</f>
        <v>2</v>
      </c>
    </row>
    <row r="11" spans="1:15">
      <c r="A11">
        <v>2003</v>
      </c>
      <c r="B11" t="s">
        <v>225</v>
      </c>
      <c r="C11">
        <v>3296</v>
      </c>
      <c r="D11">
        <v>23.36</v>
      </c>
      <c r="E11">
        <v>256</v>
      </c>
      <c r="F11" t="s">
        <v>226</v>
      </c>
      <c r="G11">
        <v>1900</v>
      </c>
      <c r="H11">
        <v>30.4</v>
      </c>
      <c r="I11">
        <v>256</v>
      </c>
      <c r="J11">
        <f t="shared" si="4"/>
        <v>2.9963636363636366</v>
      </c>
      <c r="K11">
        <f t="shared" si="5"/>
        <v>1.9</v>
      </c>
      <c r="L11">
        <f t="shared" si="6"/>
        <v>2.6545454545454543</v>
      </c>
      <c r="M11">
        <f t="shared" si="7"/>
        <v>2</v>
      </c>
      <c r="N11">
        <f t="shared" si="8"/>
        <v>4.7499999999999991</v>
      </c>
      <c r="O11">
        <f t="shared" si="9"/>
        <v>4</v>
      </c>
    </row>
    <row r="12" spans="1:15">
      <c r="A12">
        <v>2004</v>
      </c>
      <c r="B12" t="s">
        <v>227</v>
      </c>
      <c r="C12">
        <v>8640</v>
      </c>
      <c r="D12">
        <v>37.76</v>
      </c>
      <c r="E12">
        <v>256</v>
      </c>
      <c r="F12" t="s">
        <v>228</v>
      </c>
      <c r="G12">
        <v>7200</v>
      </c>
      <c r="H12">
        <v>35.200000000000003</v>
      </c>
      <c r="I12">
        <v>256</v>
      </c>
      <c r="J12">
        <f t="shared" si="4"/>
        <v>7.8545454545454545</v>
      </c>
      <c r="K12">
        <f t="shared" si="5"/>
        <v>7.2</v>
      </c>
      <c r="L12">
        <f t="shared" si="6"/>
        <v>4.2909090909090901</v>
      </c>
      <c r="M12">
        <f t="shared" si="7"/>
        <v>2</v>
      </c>
      <c r="N12">
        <f t="shared" si="8"/>
        <v>5.5</v>
      </c>
      <c r="O12">
        <f t="shared" si="9"/>
        <v>4</v>
      </c>
    </row>
    <row r="13" spans="1:15">
      <c r="A13">
        <v>2005</v>
      </c>
      <c r="B13" t="s">
        <v>229</v>
      </c>
      <c r="C13">
        <v>10000</v>
      </c>
      <c r="D13">
        <v>48</v>
      </c>
      <c r="E13">
        <v>512</v>
      </c>
      <c r="F13" t="s">
        <v>230</v>
      </c>
      <c r="G13">
        <v>8800</v>
      </c>
      <c r="H13">
        <v>54.4</v>
      </c>
      <c r="I13">
        <v>512</v>
      </c>
      <c r="J13">
        <f t="shared" si="4"/>
        <v>9.0909090909090917</v>
      </c>
      <c r="K13">
        <f t="shared" si="5"/>
        <v>8.8000000000000007</v>
      </c>
      <c r="L13">
        <f t="shared" si="6"/>
        <v>5.4545454545454541</v>
      </c>
      <c r="M13">
        <f t="shared" si="7"/>
        <v>4</v>
      </c>
      <c r="N13">
        <f t="shared" si="8"/>
        <v>8.5</v>
      </c>
      <c r="O13">
        <f t="shared" si="9"/>
        <v>8</v>
      </c>
    </row>
    <row r="14" spans="1:15">
      <c r="A14">
        <v>2006</v>
      </c>
      <c r="B14" t="s">
        <v>231</v>
      </c>
      <c r="C14">
        <v>10400</v>
      </c>
      <c r="D14">
        <v>64</v>
      </c>
      <c r="E14">
        <v>512</v>
      </c>
      <c r="F14" t="s">
        <v>232</v>
      </c>
      <c r="G14">
        <v>13800</v>
      </c>
      <c r="H14">
        <v>86.4</v>
      </c>
      <c r="I14">
        <v>768</v>
      </c>
      <c r="J14">
        <f t="shared" si="4"/>
        <v>9.454545454545455</v>
      </c>
      <c r="K14">
        <f t="shared" si="5"/>
        <v>13.8</v>
      </c>
      <c r="L14">
        <f t="shared" si="6"/>
        <v>7.2727272727272725</v>
      </c>
      <c r="M14">
        <f t="shared" si="7"/>
        <v>4</v>
      </c>
      <c r="N14">
        <f t="shared" si="8"/>
        <v>13.5</v>
      </c>
      <c r="O14">
        <f t="shared" si="9"/>
        <v>12</v>
      </c>
    </row>
    <row r="15" spans="1:15">
      <c r="A15">
        <v>2007</v>
      </c>
      <c r="B15" t="s">
        <v>233</v>
      </c>
      <c r="C15">
        <v>12400</v>
      </c>
      <c r="D15">
        <v>72.099999999999994</v>
      </c>
      <c r="E15">
        <v>1024</v>
      </c>
      <c r="F15" t="s">
        <v>234</v>
      </c>
      <c r="G15">
        <v>14700</v>
      </c>
      <c r="H15">
        <v>103.7</v>
      </c>
      <c r="I15">
        <v>768</v>
      </c>
      <c r="J15">
        <f t="shared" si="4"/>
        <v>11.272727272727273</v>
      </c>
      <c r="K15">
        <f t="shared" si="5"/>
        <v>14.7</v>
      </c>
      <c r="L15">
        <f t="shared" si="6"/>
        <v>8.1931818181818166</v>
      </c>
      <c r="M15">
        <f t="shared" si="7"/>
        <v>8</v>
      </c>
      <c r="N15">
        <f t="shared" si="8"/>
        <v>16.203125</v>
      </c>
      <c r="O15">
        <f t="shared" si="9"/>
        <v>12</v>
      </c>
    </row>
    <row r="16" spans="1:15">
      <c r="A16">
        <v>2008</v>
      </c>
      <c r="B16" t="s">
        <v>235</v>
      </c>
      <c r="C16">
        <v>12000</v>
      </c>
      <c r="D16">
        <v>115.2</v>
      </c>
      <c r="E16">
        <v>2048</v>
      </c>
      <c r="F16" t="s">
        <v>236</v>
      </c>
      <c r="G16">
        <v>19264</v>
      </c>
      <c r="H16">
        <v>159</v>
      </c>
      <c r="I16">
        <v>1024</v>
      </c>
      <c r="J16">
        <f t="shared" si="4"/>
        <v>10.909090909090908</v>
      </c>
      <c r="K16">
        <f t="shared" si="5"/>
        <v>19.263999999999999</v>
      </c>
      <c r="L16">
        <f t="shared" si="6"/>
        <v>13.09090909090909</v>
      </c>
      <c r="M16">
        <f t="shared" si="7"/>
        <v>16</v>
      </c>
      <c r="N16">
        <f t="shared" si="8"/>
        <v>24.84375</v>
      </c>
      <c r="O16">
        <f t="shared" si="9"/>
        <v>16</v>
      </c>
    </row>
    <row r="17" spans="1:15">
      <c r="A17">
        <v>2009</v>
      </c>
      <c r="B17" t="s">
        <v>237</v>
      </c>
      <c r="C17">
        <v>46400</v>
      </c>
      <c r="D17">
        <v>128</v>
      </c>
      <c r="E17">
        <v>2048</v>
      </c>
      <c r="F17" t="s">
        <v>238</v>
      </c>
      <c r="G17">
        <v>20736</v>
      </c>
      <c r="H17">
        <v>159</v>
      </c>
      <c r="I17">
        <v>1024</v>
      </c>
      <c r="J17">
        <f t="shared" si="4"/>
        <v>42.18181818181818</v>
      </c>
      <c r="K17">
        <f t="shared" si="5"/>
        <v>20.736000000000001</v>
      </c>
      <c r="L17">
        <f t="shared" si="6"/>
        <v>14.545454545454545</v>
      </c>
      <c r="M17">
        <f t="shared" si="7"/>
        <v>16</v>
      </c>
      <c r="N17">
        <f t="shared" si="8"/>
        <v>24.84375</v>
      </c>
      <c r="O17">
        <f t="shared" si="9"/>
        <v>16</v>
      </c>
    </row>
    <row r="18" spans="1:15">
      <c r="A18">
        <v>2010</v>
      </c>
      <c r="B18" t="s">
        <v>239</v>
      </c>
      <c r="C18">
        <v>28800</v>
      </c>
      <c r="D18">
        <v>134.4</v>
      </c>
      <c r="E18">
        <v>2048</v>
      </c>
      <c r="F18" t="s">
        <v>240</v>
      </c>
      <c r="G18">
        <v>37050</v>
      </c>
      <c r="H18">
        <v>192.38399999999999</v>
      </c>
      <c r="I18">
        <v>3072</v>
      </c>
      <c r="J18">
        <f t="shared" si="4"/>
        <v>26.181818181818183</v>
      </c>
      <c r="K18">
        <f t="shared" si="5"/>
        <v>37.049999999999997</v>
      </c>
      <c r="L18">
        <f t="shared" si="6"/>
        <v>15.272727272727272</v>
      </c>
      <c r="M18">
        <f t="shared" si="7"/>
        <v>16</v>
      </c>
      <c r="N18">
        <f t="shared" si="8"/>
        <v>30.059999999999995</v>
      </c>
      <c r="O18">
        <f t="shared" si="9"/>
        <v>48</v>
      </c>
    </row>
    <row r="19" spans="1:15">
      <c r="A19">
        <v>2011</v>
      </c>
      <c r="B19" t="s">
        <v>241</v>
      </c>
      <c r="C19">
        <v>26500</v>
      </c>
      <c r="D19">
        <v>160</v>
      </c>
      <c r="E19">
        <v>2048</v>
      </c>
      <c r="F19" t="s">
        <v>242</v>
      </c>
      <c r="G19">
        <v>29140</v>
      </c>
      <c r="H19">
        <v>163.87</v>
      </c>
      <c r="I19">
        <v>1536</v>
      </c>
      <c r="J19">
        <f t="shared" si="4"/>
        <v>24.09090909090909</v>
      </c>
      <c r="K19">
        <f t="shared" si="5"/>
        <v>29.14</v>
      </c>
      <c r="L19">
        <f t="shared" si="6"/>
        <v>18.18181818181818</v>
      </c>
      <c r="M19">
        <f t="shared" si="7"/>
        <v>16</v>
      </c>
      <c r="N19">
        <f t="shared" si="8"/>
        <v>25.604687500000001</v>
      </c>
      <c r="O19">
        <f t="shared" si="9"/>
        <v>24</v>
      </c>
    </row>
    <row r="20" spans="1:15">
      <c r="A20">
        <v>2012</v>
      </c>
      <c r="B20" t="s">
        <v>243</v>
      </c>
      <c r="C20">
        <v>32000</v>
      </c>
      <c r="D20">
        <v>288</v>
      </c>
      <c r="E20">
        <v>6144</v>
      </c>
      <c r="F20" t="s">
        <v>244</v>
      </c>
      <c r="G20">
        <v>32200</v>
      </c>
      <c r="H20">
        <v>192.256</v>
      </c>
      <c r="I20">
        <v>4096</v>
      </c>
      <c r="J20">
        <f t="shared" si="4"/>
        <v>29.09090909090909</v>
      </c>
      <c r="K20">
        <f t="shared" si="5"/>
        <v>32.200000000000003</v>
      </c>
      <c r="L20">
        <f t="shared" si="6"/>
        <v>32.727272727272727</v>
      </c>
      <c r="M20">
        <f t="shared" si="7"/>
        <v>48</v>
      </c>
      <c r="N20">
        <f t="shared" si="8"/>
        <v>30.04</v>
      </c>
      <c r="O20">
        <f t="shared" si="9"/>
        <v>64</v>
      </c>
    </row>
    <row r="21" spans="1:15">
      <c r="A21">
        <v>2013</v>
      </c>
      <c r="B21" t="s">
        <v>245</v>
      </c>
      <c r="C21">
        <v>64000</v>
      </c>
      <c r="D21">
        <v>320</v>
      </c>
      <c r="E21">
        <v>4096</v>
      </c>
      <c r="F21" t="s">
        <v>246</v>
      </c>
      <c r="G21">
        <v>40200</v>
      </c>
      <c r="H21">
        <v>288.39999999999998</v>
      </c>
      <c r="I21">
        <v>6144</v>
      </c>
      <c r="J21">
        <f t="shared" si="4"/>
        <v>58.18181818181818</v>
      </c>
      <c r="K21">
        <f t="shared" si="5"/>
        <v>40.200000000000003</v>
      </c>
      <c r="L21">
        <f t="shared" si="6"/>
        <v>36.36363636363636</v>
      </c>
      <c r="M21">
        <f t="shared" si="7"/>
        <v>32</v>
      </c>
      <c r="N21">
        <f t="shared" si="8"/>
        <v>45.062499999999993</v>
      </c>
      <c r="O21">
        <f t="shared" si="9"/>
        <v>96</v>
      </c>
    </row>
    <row r="22" spans="1:15">
      <c r="A22">
        <v>2014</v>
      </c>
      <c r="B22" t="s">
        <v>247</v>
      </c>
      <c r="C22">
        <v>65152</v>
      </c>
      <c r="D22">
        <v>320</v>
      </c>
      <c r="E22">
        <v>4096</v>
      </c>
      <c r="F22" t="s">
        <v>248</v>
      </c>
      <c r="G22">
        <v>72100</v>
      </c>
      <c r="H22">
        <v>366</v>
      </c>
      <c r="I22">
        <v>6144</v>
      </c>
      <c r="J22">
        <f t="shared" si="4"/>
        <v>59.229090909090907</v>
      </c>
      <c r="K22">
        <f t="shared" si="5"/>
        <v>72.099999999999994</v>
      </c>
      <c r="L22">
        <f t="shared" si="6"/>
        <v>36.36363636363636</v>
      </c>
      <c r="M22">
        <f t="shared" si="7"/>
        <v>32</v>
      </c>
      <c r="N22">
        <f t="shared" si="8"/>
        <v>57.1875</v>
      </c>
      <c r="O22">
        <f t="shared" si="9"/>
        <v>96</v>
      </c>
    </row>
    <row r="23" spans="1:15">
      <c r="A23">
        <v>2015</v>
      </c>
      <c r="B23" t="s">
        <v>249</v>
      </c>
      <c r="C23">
        <v>67200</v>
      </c>
      <c r="D23">
        <v>512</v>
      </c>
      <c r="E23">
        <v>4096</v>
      </c>
      <c r="F23" t="s">
        <v>250</v>
      </c>
      <c r="G23">
        <v>96000</v>
      </c>
      <c r="H23">
        <v>336</v>
      </c>
      <c r="I23">
        <v>12288</v>
      </c>
      <c r="J23">
        <f t="shared" si="4"/>
        <v>61.090909090909093</v>
      </c>
      <c r="K23">
        <f t="shared" si="5"/>
        <v>96</v>
      </c>
      <c r="L23">
        <f t="shared" si="6"/>
        <v>58.18181818181818</v>
      </c>
      <c r="M23">
        <f t="shared" si="7"/>
        <v>32</v>
      </c>
      <c r="N23">
        <f t="shared" si="8"/>
        <v>52.5</v>
      </c>
      <c r="O23">
        <f t="shared" si="9"/>
        <v>192</v>
      </c>
    </row>
    <row r="27" spans="1:15">
      <c r="E27" t="s">
        <v>108</v>
      </c>
      <c r="F27" t="s">
        <v>198</v>
      </c>
      <c r="G27" t="s">
        <v>209</v>
      </c>
      <c r="H27" t="s">
        <v>251</v>
      </c>
    </row>
    <row r="28" spans="1:15">
      <c r="E28" s="20">
        <v>2001</v>
      </c>
      <c r="F28">
        <v>1</v>
      </c>
      <c r="G28">
        <v>1</v>
      </c>
      <c r="H28">
        <v>1</v>
      </c>
    </row>
    <row r="29" spans="1:15">
      <c r="E29" s="20">
        <v>2002</v>
      </c>
      <c r="F29">
        <v>2.3636363636363638</v>
      </c>
      <c r="G29">
        <v>1.2</v>
      </c>
      <c r="H29">
        <v>1.6479338842975209</v>
      </c>
    </row>
    <row r="30" spans="1:15">
      <c r="E30" s="20">
        <v>2003</v>
      </c>
      <c r="F30">
        <v>2.9963636363636366</v>
      </c>
      <c r="G30">
        <v>1.9</v>
      </c>
      <c r="H30">
        <v>2.1818181818181817</v>
      </c>
    </row>
    <row r="31" spans="1:15">
      <c r="E31" s="20">
        <v>2004</v>
      </c>
      <c r="F31">
        <v>7.8545454545454545</v>
      </c>
      <c r="G31">
        <v>7.2</v>
      </c>
      <c r="H31">
        <v>2.9752066115702482</v>
      </c>
    </row>
    <row r="32" spans="1:15">
      <c r="E32" s="20">
        <v>2005</v>
      </c>
      <c r="F32">
        <v>9.0909090909090917</v>
      </c>
      <c r="G32">
        <v>8.8000000000000007</v>
      </c>
      <c r="H32">
        <v>5.3884297520661164</v>
      </c>
    </row>
    <row r="33" spans="5:9">
      <c r="E33" s="20">
        <v>2006</v>
      </c>
      <c r="F33">
        <v>9.454545454545455</v>
      </c>
      <c r="G33">
        <v>13.8</v>
      </c>
      <c r="H33">
        <v>10.24793388429752</v>
      </c>
    </row>
    <row r="34" spans="5:9">
      <c r="E34" s="20">
        <v>2007</v>
      </c>
      <c r="F34">
        <v>11.272727272727273</v>
      </c>
      <c r="G34">
        <v>14.7</v>
      </c>
      <c r="H34">
        <v>19.097797357023815</v>
      </c>
    </row>
    <row r="35" spans="5:9">
      <c r="E35" s="20">
        <v>2008</v>
      </c>
      <c r="F35">
        <v>10.909090909090908</v>
      </c>
      <c r="G35">
        <v>19.263999999999999</v>
      </c>
      <c r="H35">
        <v>38.503623703677043</v>
      </c>
    </row>
    <row r="36" spans="5:9">
      <c r="E36" s="20">
        <v>2009</v>
      </c>
      <c r="F36">
        <v>42.18181818181818</v>
      </c>
      <c r="G36">
        <v>20.736000000000001</v>
      </c>
      <c r="H36">
        <v>43.124058548118292</v>
      </c>
    </row>
    <row r="37" spans="5:9">
      <c r="E37" s="20">
        <v>2010</v>
      </c>
      <c r="F37">
        <v>26.181818181818183</v>
      </c>
      <c r="G37">
        <v>37.049999999999997</v>
      </c>
      <c r="H37">
        <v>60.373681967365613</v>
      </c>
    </row>
    <row r="38" spans="5:9">
      <c r="E38" s="20">
        <v>2011</v>
      </c>
      <c r="F38">
        <v>24.09090909090909</v>
      </c>
      <c r="G38">
        <v>29.14</v>
      </c>
      <c r="H38">
        <v>82.243740231054176</v>
      </c>
    </row>
    <row r="39" spans="5:9">
      <c r="E39" s="20">
        <v>2012</v>
      </c>
      <c r="F39">
        <v>29.09090909090909</v>
      </c>
      <c r="G39">
        <v>32.200000000000003</v>
      </c>
      <c r="H39">
        <v>109.96634929770164</v>
      </c>
    </row>
    <row r="40" spans="5:9">
      <c r="E40" s="20">
        <v>2013</v>
      </c>
      <c r="F40">
        <v>58.18181818181818</v>
      </c>
      <c r="G40">
        <v>40.200000000000003</v>
      </c>
      <c r="H40">
        <v>150.31814693915518</v>
      </c>
    </row>
    <row r="41" spans="5:9">
      <c r="E41" s="20">
        <v>2014</v>
      </c>
      <c r="F41">
        <v>59.229090909090907</v>
      </c>
      <c r="G41">
        <v>72.099999999999994</v>
      </c>
      <c r="H41">
        <v>194.05826346653234</v>
      </c>
    </row>
    <row r="42" spans="5:9">
      <c r="E42" s="20">
        <v>2015</v>
      </c>
      <c r="F42">
        <v>61.090909090909093</v>
      </c>
      <c r="G42">
        <v>96</v>
      </c>
      <c r="H42">
        <v>221.78087253317977</v>
      </c>
    </row>
    <row r="43" spans="5:9">
      <c r="H43" s="16"/>
    </row>
    <row r="44" spans="5:9">
      <c r="H44" s="16"/>
    </row>
    <row r="45" spans="5:9">
      <c r="H45" s="16"/>
    </row>
    <row r="46" spans="5:9">
      <c r="H46" s="16"/>
    </row>
    <row r="47" spans="5:9">
      <c r="H47" s="16"/>
    </row>
    <row r="48" spans="5:9">
      <c r="G48" t="s">
        <v>252</v>
      </c>
      <c r="I48" t="s">
        <v>252</v>
      </c>
    </row>
    <row r="49" spans="7:10">
      <c r="G49" s="1">
        <v>1</v>
      </c>
      <c r="H49" s="1">
        <v>1</v>
      </c>
      <c r="I49" s="20">
        <v>1</v>
      </c>
      <c r="J49" s="20">
        <v>1</v>
      </c>
    </row>
    <row r="50" spans="7:10">
      <c r="G50" s="1">
        <v>1</v>
      </c>
      <c r="H50" s="1">
        <v>1</v>
      </c>
      <c r="I50" s="20">
        <v>2.2545454550000001</v>
      </c>
      <c r="J50" s="20">
        <v>1</v>
      </c>
    </row>
    <row r="51" spans="7:10">
      <c r="G51" s="1">
        <v>2</v>
      </c>
      <c r="H51" s="1">
        <v>1.3125</v>
      </c>
      <c r="I51" s="20">
        <v>2.6545454550000001</v>
      </c>
      <c r="J51" s="20">
        <v>2</v>
      </c>
    </row>
    <row r="52" spans="7:10">
      <c r="G52" s="1">
        <v>2</v>
      </c>
      <c r="H52" s="1">
        <v>2</v>
      </c>
      <c r="I52" s="20">
        <v>4.2909090909999996</v>
      </c>
      <c r="J52" s="20">
        <v>2</v>
      </c>
    </row>
    <row r="53" spans="7:10">
      <c r="G53" s="1">
        <v>4</v>
      </c>
      <c r="H53" s="1">
        <v>2</v>
      </c>
      <c r="I53" s="20">
        <v>5.4545454549999999</v>
      </c>
      <c r="J53" s="20">
        <v>4</v>
      </c>
    </row>
    <row r="54" spans="7:10">
      <c r="G54" s="1">
        <v>8</v>
      </c>
      <c r="H54" s="1">
        <v>3.3125</v>
      </c>
      <c r="I54" s="20">
        <v>7.2727272730000001</v>
      </c>
      <c r="J54" s="20">
        <v>4</v>
      </c>
    </row>
    <row r="55" spans="7:10">
      <c r="G55" s="1">
        <v>8</v>
      </c>
      <c r="H55" s="1">
        <v>3.3125</v>
      </c>
      <c r="I55" s="20">
        <v>8.1931818179999993</v>
      </c>
      <c r="J55" s="20">
        <v>8</v>
      </c>
    </row>
    <row r="56" spans="7:10">
      <c r="G56" s="1">
        <v>8</v>
      </c>
      <c r="H56" s="1">
        <v>6.625</v>
      </c>
      <c r="I56" s="20">
        <v>13.09090909</v>
      </c>
      <c r="J56" s="20">
        <v>16</v>
      </c>
    </row>
    <row r="57" spans="7:10">
      <c r="G57" s="1">
        <v>16</v>
      </c>
      <c r="H57" s="1">
        <v>6.625</v>
      </c>
      <c r="I57" s="20">
        <v>14.545454550000001</v>
      </c>
      <c r="J57" s="20">
        <v>16</v>
      </c>
    </row>
    <row r="58" spans="7:10">
      <c r="G58" s="1">
        <v>16</v>
      </c>
      <c r="H58" s="1">
        <v>6.625</v>
      </c>
      <c r="I58" s="20">
        <v>15.272727270000001</v>
      </c>
      <c r="J58" s="20">
        <v>16</v>
      </c>
    </row>
    <row r="59" spans="7:10">
      <c r="G59" s="1">
        <v>16</v>
      </c>
      <c r="H59" s="1">
        <v>8</v>
      </c>
      <c r="I59" s="20">
        <v>18.18181818</v>
      </c>
      <c r="J59" s="20">
        <v>16</v>
      </c>
    </row>
    <row r="60" spans="7:10">
      <c r="G60" s="1">
        <v>32</v>
      </c>
      <c r="H60" s="1">
        <v>8</v>
      </c>
      <c r="I60" s="20">
        <v>32.727272730000003</v>
      </c>
      <c r="J60" s="20">
        <v>48</v>
      </c>
    </row>
    <row r="61" spans="7:10">
      <c r="G61" s="1">
        <v>32</v>
      </c>
      <c r="H61" s="1">
        <v>9.33</v>
      </c>
      <c r="I61" s="20">
        <v>36.363636360000001</v>
      </c>
      <c r="J61" s="20">
        <v>32</v>
      </c>
    </row>
    <row r="62" spans="7:10">
      <c r="G62" s="1">
        <v>64</v>
      </c>
      <c r="H62" s="1">
        <v>10.66</v>
      </c>
      <c r="I62" s="20">
        <v>36.363636360000001</v>
      </c>
      <c r="J62" s="20">
        <v>32</v>
      </c>
    </row>
    <row r="63" spans="7:10">
      <c r="G63" s="1">
        <v>64</v>
      </c>
      <c r="H63" s="1">
        <v>10.66</v>
      </c>
      <c r="I63" s="20">
        <v>58.18181818</v>
      </c>
      <c r="J63" s="20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56" sqref="G56"/>
    </sheetView>
  </sheetViews>
  <sheetFormatPr baseColWidth="10" defaultRowHeight="15" x14ac:dyDescent="0"/>
  <sheetData>
    <row r="1" spans="1:9">
      <c r="B1" t="s">
        <v>198</v>
      </c>
      <c r="D1" t="s">
        <v>200</v>
      </c>
      <c r="E1" t="s">
        <v>201</v>
      </c>
      <c r="F1" t="s">
        <v>202</v>
      </c>
      <c r="H1" t="s">
        <v>204</v>
      </c>
      <c r="I1" t="s">
        <v>201</v>
      </c>
    </row>
    <row r="2" spans="1:9">
      <c r="A2" t="s">
        <v>205</v>
      </c>
      <c r="B2" t="s">
        <v>206</v>
      </c>
      <c r="C2" t="s">
        <v>199</v>
      </c>
      <c r="D2" t="s">
        <v>207</v>
      </c>
      <c r="E2" t="s">
        <v>208</v>
      </c>
      <c r="F2" t="s">
        <v>206</v>
      </c>
      <c r="G2" t="s">
        <v>203</v>
      </c>
      <c r="H2" t="s">
        <v>207</v>
      </c>
      <c r="I2" t="s">
        <v>208</v>
      </c>
    </row>
    <row r="3" spans="1:9">
      <c r="A3">
        <v>1995</v>
      </c>
    </row>
    <row r="4" spans="1:9">
      <c r="A4">
        <v>1996</v>
      </c>
      <c r="B4" t="s">
        <v>357</v>
      </c>
      <c r="C4">
        <v>60</v>
      </c>
      <c r="D4">
        <v>0.53</v>
      </c>
      <c r="E4">
        <v>4</v>
      </c>
    </row>
    <row r="5" spans="1:9">
      <c r="A5">
        <v>1997</v>
      </c>
      <c r="B5" t="s">
        <v>358</v>
      </c>
      <c r="C5">
        <v>75</v>
      </c>
      <c r="D5">
        <v>0.8</v>
      </c>
      <c r="E5">
        <v>8</v>
      </c>
    </row>
    <row r="6" spans="1:9">
      <c r="A6">
        <v>1998</v>
      </c>
      <c r="B6" t="s">
        <v>215</v>
      </c>
      <c r="C6">
        <v>206</v>
      </c>
      <c r="D6">
        <v>1.65</v>
      </c>
      <c r="E6">
        <v>32</v>
      </c>
    </row>
    <row r="7" spans="1:9">
      <c r="A7">
        <v>1999</v>
      </c>
      <c r="B7" t="s">
        <v>359</v>
      </c>
      <c r="C7">
        <v>210</v>
      </c>
      <c r="D7">
        <v>2.2799999999999998</v>
      </c>
      <c r="E7">
        <v>32</v>
      </c>
    </row>
    <row r="8" spans="1:9">
      <c r="A8">
        <v>2000</v>
      </c>
      <c r="F8" t="s">
        <v>360</v>
      </c>
      <c r="G8">
        <v>286</v>
      </c>
      <c r="H8">
        <v>2.6560000000000001</v>
      </c>
      <c r="I8">
        <v>32</v>
      </c>
    </row>
    <row r="9" spans="1:9">
      <c r="A9">
        <v>2001</v>
      </c>
      <c r="B9" t="s">
        <v>361</v>
      </c>
      <c r="C9">
        <v>560</v>
      </c>
      <c r="D9">
        <v>6.4</v>
      </c>
      <c r="E9">
        <v>64</v>
      </c>
      <c r="F9" t="s">
        <v>362</v>
      </c>
      <c r="G9">
        <v>286</v>
      </c>
      <c r="H9">
        <v>2.6560000000000001</v>
      </c>
      <c r="I9">
        <v>32</v>
      </c>
    </row>
    <row r="10" spans="1:9">
      <c r="A10">
        <v>2002</v>
      </c>
      <c r="B10" t="s">
        <v>363</v>
      </c>
      <c r="C10">
        <v>1000</v>
      </c>
      <c r="D10">
        <v>6.4</v>
      </c>
      <c r="E10">
        <v>64</v>
      </c>
      <c r="F10" t="s">
        <v>364</v>
      </c>
      <c r="G10">
        <v>800</v>
      </c>
      <c r="H10">
        <v>6.4</v>
      </c>
      <c r="I10">
        <v>64</v>
      </c>
    </row>
    <row r="11" spans="1:9">
      <c r="A11">
        <v>2003</v>
      </c>
      <c r="B11" t="s">
        <v>365</v>
      </c>
      <c r="C11">
        <v>1400</v>
      </c>
      <c r="D11">
        <v>9.6</v>
      </c>
      <c r="E11">
        <v>128</v>
      </c>
      <c r="F11" t="s">
        <v>366</v>
      </c>
      <c r="G11">
        <v>1400</v>
      </c>
      <c r="H11">
        <v>9.6</v>
      </c>
      <c r="I11">
        <v>32</v>
      </c>
    </row>
    <row r="12" spans="1:9">
      <c r="A12">
        <v>2004</v>
      </c>
      <c r="B12" t="s">
        <v>367</v>
      </c>
      <c r="C12">
        <v>4800</v>
      </c>
      <c r="D12">
        <v>25.6</v>
      </c>
      <c r="E12">
        <v>256</v>
      </c>
      <c r="F12" t="s">
        <v>368</v>
      </c>
      <c r="G12">
        <v>3000</v>
      </c>
      <c r="H12">
        <v>35.200000000000003</v>
      </c>
      <c r="I12">
        <v>128</v>
      </c>
    </row>
    <row r="13" spans="1:9">
      <c r="A13">
        <v>2005</v>
      </c>
      <c r="B13" t="s">
        <v>369</v>
      </c>
      <c r="C13">
        <v>7680</v>
      </c>
      <c r="D13">
        <v>35.200000000000003</v>
      </c>
      <c r="E13">
        <v>256</v>
      </c>
      <c r="F13" t="s">
        <v>370</v>
      </c>
      <c r="G13">
        <v>5400</v>
      </c>
      <c r="H13">
        <v>35.200000000000003</v>
      </c>
      <c r="I13">
        <v>256</v>
      </c>
    </row>
    <row r="14" spans="1:9">
      <c r="A14">
        <v>2006</v>
      </c>
      <c r="B14" t="s">
        <v>371</v>
      </c>
      <c r="C14">
        <v>8800</v>
      </c>
      <c r="D14">
        <v>41.6</v>
      </c>
      <c r="E14">
        <v>256</v>
      </c>
      <c r="F14" t="s">
        <v>372</v>
      </c>
      <c r="G14">
        <v>9200</v>
      </c>
      <c r="H14">
        <v>44.8</v>
      </c>
      <c r="I14">
        <v>512</v>
      </c>
    </row>
    <row r="15" spans="1:9">
      <c r="A15">
        <v>2007</v>
      </c>
      <c r="B15" t="s">
        <v>373</v>
      </c>
      <c r="C15">
        <v>5200</v>
      </c>
      <c r="D15">
        <v>22.4</v>
      </c>
      <c r="E15">
        <v>256</v>
      </c>
      <c r="F15" t="s">
        <v>374</v>
      </c>
      <c r="G15">
        <v>8000</v>
      </c>
      <c r="H15">
        <v>51.2</v>
      </c>
      <c r="I15">
        <v>512</v>
      </c>
    </row>
    <row r="16" spans="1:9">
      <c r="A16">
        <v>2008</v>
      </c>
      <c r="B16" t="s">
        <v>375</v>
      </c>
      <c r="C16">
        <v>10560</v>
      </c>
      <c r="D16">
        <v>54.4</v>
      </c>
      <c r="E16">
        <v>512</v>
      </c>
      <c r="F16" t="s">
        <v>376</v>
      </c>
      <c r="G16">
        <v>8000</v>
      </c>
      <c r="H16">
        <v>51.2</v>
      </c>
      <c r="I16">
        <v>1024</v>
      </c>
    </row>
    <row r="17" spans="1:9">
      <c r="A17">
        <v>2009</v>
      </c>
      <c r="B17" t="s">
        <v>377</v>
      </c>
      <c r="C17">
        <v>8800</v>
      </c>
      <c r="D17">
        <v>89.6</v>
      </c>
      <c r="E17">
        <v>2048</v>
      </c>
      <c r="F17" t="s">
        <v>378</v>
      </c>
      <c r="G17">
        <v>9360</v>
      </c>
      <c r="H17">
        <v>60.8</v>
      </c>
      <c r="I17">
        <v>1024</v>
      </c>
    </row>
    <row r="18" spans="1:9">
      <c r="A18">
        <v>2010</v>
      </c>
      <c r="B18" t="s">
        <v>379</v>
      </c>
      <c r="C18">
        <v>11200</v>
      </c>
      <c r="D18">
        <v>64</v>
      </c>
      <c r="E18">
        <v>1024</v>
      </c>
      <c r="F18" t="s">
        <v>380</v>
      </c>
      <c r="G18">
        <v>4400</v>
      </c>
      <c r="H18">
        <v>57.6</v>
      </c>
      <c r="I18">
        <v>1024</v>
      </c>
    </row>
    <row r="19" spans="1:9">
      <c r="A19">
        <v>2011</v>
      </c>
      <c r="B19" t="s">
        <v>381</v>
      </c>
      <c r="C19">
        <v>22880</v>
      </c>
      <c r="D19">
        <v>115.2</v>
      </c>
      <c r="E19">
        <v>2048</v>
      </c>
      <c r="F19" t="s">
        <v>382</v>
      </c>
      <c r="G19">
        <v>19800</v>
      </c>
      <c r="H19">
        <v>96</v>
      </c>
      <c r="I19">
        <v>2048</v>
      </c>
    </row>
    <row r="20" spans="1:9">
      <c r="A20">
        <v>2012</v>
      </c>
      <c r="B20" t="s">
        <v>383</v>
      </c>
      <c r="C20">
        <v>27200</v>
      </c>
      <c r="D20">
        <v>153.6</v>
      </c>
      <c r="E20">
        <v>4096</v>
      </c>
      <c r="F20" t="s">
        <v>384</v>
      </c>
      <c r="G20">
        <v>23000</v>
      </c>
      <c r="H20">
        <v>160</v>
      </c>
      <c r="I20">
        <v>4096</v>
      </c>
    </row>
    <row r="21" spans="1:9">
      <c r="A21">
        <v>2013</v>
      </c>
      <c r="B21" t="s">
        <v>385</v>
      </c>
      <c r="C21">
        <v>28800</v>
      </c>
      <c r="D21">
        <v>153.6</v>
      </c>
      <c r="E21">
        <v>4096</v>
      </c>
      <c r="F21" t="s">
        <v>386</v>
      </c>
      <c r="G21">
        <v>26300</v>
      </c>
      <c r="H21">
        <v>160</v>
      </c>
      <c r="I21">
        <v>4096</v>
      </c>
    </row>
    <row r="22" spans="1:9">
      <c r="A22">
        <v>2014</v>
      </c>
      <c r="B22" t="s">
        <v>387</v>
      </c>
      <c r="C22">
        <v>25600</v>
      </c>
      <c r="D22">
        <v>176</v>
      </c>
      <c r="E22">
        <v>4096</v>
      </c>
      <c r="F22" t="s">
        <v>388</v>
      </c>
      <c r="G22">
        <v>30500</v>
      </c>
      <c r="H22">
        <v>160</v>
      </c>
      <c r="I22">
        <v>8000</v>
      </c>
    </row>
    <row r="23" spans="1:9">
      <c r="A23">
        <v>2015</v>
      </c>
      <c r="B23" t="s">
        <v>389</v>
      </c>
      <c r="C23">
        <v>29100</v>
      </c>
      <c r="D23">
        <v>174.7</v>
      </c>
      <c r="E23">
        <v>4096</v>
      </c>
      <c r="F23" t="s">
        <v>248</v>
      </c>
      <c r="G23">
        <v>68100</v>
      </c>
      <c r="H23">
        <v>224</v>
      </c>
      <c r="I23">
        <v>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48" sqref="H48"/>
    </sheetView>
  </sheetViews>
  <sheetFormatPr baseColWidth="10" defaultRowHeight="15" x14ac:dyDescent="0"/>
  <sheetData>
    <row r="1" spans="1:9">
      <c r="B1" t="s">
        <v>198</v>
      </c>
      <c r="D1" t="s">
        <v>200</v>
      </c>
      <c r="E1" t="s">
        <v>201</v>
      </c>
      <c r="F1" t="s">
        <v>202</v>
      </c>
      <c r="H1" t="s">
        <v>204</v>
      </c>
      <c r="I1" t="s">
        <v>201</v>
      </c>
    </row>
    <row r="2" spans="1:9">
      <c r="A2" t="s">
        <v>205</v>
      </c>
      <c r="B2" t="s">
        <v>206</v>
      </c>
      <c r="C2" t="s">
        <v>199</v>
      </c>
      <c r="D2" t="s">
        <v>207</v>
      </c>
      <c r="E2" t="s">
        <v>208</v>
      </c>
      <c r="F2" t="s">
        <v>206</v>
      </c>
      <c r="G2" t="s">
        <v>203</v>
      </c>
      <c r="H2" t="s">
        <v>207</v>
      </c>
      <c r="I2" t="s">
        <v>208</v>
      </c>
    </row>
    <row r="3" spans="1:9">
      <c r="A3">
        <v>1995</v>
      </c>
    </row>
    <row r="4" spans="1:9">
      <c r="A4">
        <v>1996</v>
      </c>
    </row>
    <row r="5" spans="1:9">
      <c r="A5">
        <v>1997</v>
      </c>
    </row>
    <row r="6" spans="1:9">
      <c r="A6">
        <v>1998</v>
      </c>
      <c r="B6" t="s">
        <v>390</v>
      </c>
      <c r="C6">
        <v>125</v>
      </c>
      <c r="D6">
        <v>0.66400000000000003</v>
      </c>
      <c r="E6">
        <v>8</v>
      </c>
      <c r="F6" t="s">
        <v>391</v>
      </c>
      <c r="G6">
        <v>100</v>
      </c>
      <c r="H6">
        <v>1.6</v>
      </c>
      <c r="I6">
        <v>8</v>
      </c>
    </row>
    <row r="7" spans="1:9">
      <c r="A7">
        <v>1999</v>
      </c>
      <c r="B7" t="s">
        <v>392</v>
      </c>
      <c r="C7">
        <v>250</v>
      </c>
      <c r="D7">
        <v>2.2879999999999998</v>
      </c>
      <c r="E7">
        <v>32</v>
      </c>
      <c r="F7" t="s">
        <v>393</v>
      </c>
      <c r="G7">
        <v>200</v>
      </c>
      <c r="H7">
        <v>1</v>
      </c>
      <c r="I7">
        <v>16</v>
      </c>
    </row>
    <row r="8" spans="1:9">
      <c r="A8">
        <v>2000</v>
      </c>
      <c r="B8" t="s">
        <v>394</v>
      </c>
      <c r="C8">
        <v>333</v>
      </c>
      <c r="D8">
        <v>2.6560000000000001</v>
      </c>
      <c r="E8">
        <v>32</v>
      </c>
      <c r="F8" t="s">
        <v>395</v>
      </c>
      <c r="G8">
        <v>160</v>
      </c>
      <c r="H8">
        <v>0.8</v>
      </c>
      <c r="I8">
        <v>16</v>
      </c>
    </row>
    <row r="9" spans="1:9">
      <c r="A9">
        <v>2001</v>
      </c>
      <c r="B9" t="s">
        <v>396</v>
      </c>
      <c r="C9">
        <v>336</v>
      </c>
      <c r="D9">
        <v>2.6880000000000002</v>
      </c>
      <c r="E9">
        <v>32</v>
      </c>
      <c r="F9" t="s">
        <v>397</v>
      </c>
      <c r="G9">
        <v>350</v>
      </c>
      <c r="H9">
        <v>1.3280000000000001</v>
      </c>
      <c r="I9">
        <v>64</v>
      </c>
    </row>
    <row r="10" spans="1:9">
      <c r="A10">
        <v>2002</v>
      </c>
      <c r="B10" t="s">
        <v>398</v>
      </c>
      <c r="C10">
        <v>160</v>
      </c>
      <c r="D10">
        <v>2.1280000000000001</v>
      </c>
      <c r="E10" t="s">
        <v>399</v>
      </c>
      <c r="F10" t="s">
        <v>400</v>
      </c>
      <c r="G10">
        <v>500</v>
      </c>
      <c r="H10">
        <v>2.6560000000000001</v>
      </c>
      <c r="I10">
        <v>64</v>
      </c>
    </row>
    <row r="11" spans="1:9">
      <c r="A11">
        <v>2003</v>
      </c>
      <c r="B11" t="s">
        <v>401</v>
      </c>
      <c r="C11">
        <v>600</v>
      </c>
      <c r="D11">
        <v>3.2</v>
      </c>
      <c r="E11">
        <v>128</v>
      </c>
      <c r="F11" t="s">
        <v>402</v>
      </c>
      <c r="G11">
        <v>500</v>
      </c>
      <c r="H11">
        <v>2.6560000000000001</v>
      </c>
      <c r="I11">
        <v>128</v>
      </c>
    </row>
    <row r="12" spans="1:9">
      <c r="A12">
        <v>2004</v>
      </c>
      <c r="B12" t="s">
        <v>403</v>
      </c>
      <c r="C12">
        <v>600</v>
      </c>
      <c r="D12">
        <v>6.4</v>
      </c>
      <c r="E12">
        <v>128</v>
      </c>
      <c r="F12" t="s">
        <v>404</v>
      </c>
      <c r="G12">
        <v>1000</v>
      </c>
      <c r="H12">
        <v>3.2</v>
      </c>
      <c r="I12">
        <v>128</v>
      </c>
    </row>
    <row r="13" spans="1:9">
      <c r="A13">
        <v>2005</v>
      </c>
      <c r="B13" t="s">
        <v>405</v>
      </c>
      <c r="C13">
        <v>600</v>
      </c>
      <c r="D13">
        <v>12.8</v>
      </c>
      <c r="E13">
        <v>128</v>
      </c>
      <c r="F13" t="s">
        <v>406</v>
      </c>
      <c r="G13">
        <v>700</v>
      </c>
      <c r="H13">
        <v>4.2560000000000002</v>
      </c>
      <c r="I13">
        <v>256</v>
      </c>
    </row>
    <row r="14" spans="1:9">
      <c r="A14">
        <v>2006</v>
      </c>
      <c r="B14" t="s">
        <v>407</v>
      </c>
      <c r="C14">
        <v>800</v>
      </c>
      <c r="D14">
        <v>12.8</v>
      </c>
      <c r="E14">
        <v>128</v>
      </c>
      <c r="F14" t="s">
        <v>408</v>
      </c>
      <c r="G14">
        <v>700</v>
      </c>
      <c r="H14">
        <v>4.8</v>
      </c>
      <c r="I14">
        <v>256</v>
      </c>
    </row>
    <row r="15" spans="1:9">
      <c r="A15">
        <v>2007</v>
      </c>
      <c r="B15" t="s">
        <v>409</v>
      </c>
      <c r="C15">
        <v>1400</v>
      </c>
      <c r="D15">
        <v>12.8</v>
      </c>
      <c r="E15">
        <v>512</v>
      </c>
      <c r="F15" t="s">
        <v>410</v>
      </c>
      <c r="G15">
        <v>850</v>
      </c>
      <c r="H15">
        <v>8.5280000000000005</v>
      </c>
      <c r="I15">
        <v>256</v>
      </c>
    </row>
    <row r="16" spans="1:9">
      <c r="A16">
        <v>2008</v>
      </c>
      <c r="B16" t="s">
        <v>411</v>
      </c>
      <c r="C16">
        <v>2000</v>
      </c>
      <c r="D16">
        <v>12.8</v>
      </c>
      <c r="E16">
        <v>512</v>
      </c>
      <c r="F16" t="s">
        <v>412</v>
      </c>
      <c r="G16">
        <v>2000</v>
      </c>
      <c r="H16">
        <v>12.8</v>
      </c>
      <c r="I16">
        <v>512</v>
      </c>
    </row>
    <row r="17" spans="1:9">
      <c r="A17">
        <v>2009</v>
      </c>
      <c r="B17" t="s">
        <v>413</v>
      </c>
      <c r="C17">
        <v>1400</v>
      </c>
      <c r="D17">
        <v>20.8</v>
      </c>
      <c r="E17">
        <v>512</v>
      </c>
      <c r="F17" t="s">
        <v>414</v>
      </c>
      <c r="G17">
        <v>2150</v>
      </c>
      <c r="H17">
        <v>8</v>
      </c>
      <c r="I17">
        <v>512</v>
      </c>
    </row>
    <row r="18" spans="1:9">
      <c r="A18">
        <v>2010</v>
      </c>
      <c r="B18" t="s">
        <v>415</v>
      </c>
      <c r="C18">
        <v>2240</v>
      </c>
      <c r="D18">
        <v>20.8</v>
      </c>
      <c r="E18">
        <v>512</v>
      </c>
      <c r="F18" t="s">
        <v>416</v>
      </c>
      <c r="G18">
        <v>3800</v>
      </c>
      <c r="H18">
        <v>12.6</v>
      </c>
      <c r="I18">
        <v>512</v>
      </c>
    </row>
    <row r="19" spans="1:9">
      <c r="A19">
        <v>2011</v>
      </c>
      <c r="B19" t="s">
        <v>417</v>
      </c>
      <c r="C19">
        <v>2600</v>
      </c>
      <c r="D19">
        <v>12.8</v>
      </c>
      <c r="E19">
        <v>512</v>
      </c>
      <c r="F19" t="s">
        <v>418</v>
      </c>
      <c r="G19">
        <v>3800</v>
      </c>
      <c r="H19">
        <v>12.6</v>
      </c>
      <c r="I19">
        <v>1024</v>
      </c>
    </row>
    <row r="20" spans="1:9">
      <c r="A20">
        <v>2012</v>
      </c>
      <c r="B20" t="s">
        <v>419</v>
      </c>
      <c r="C20">
        <v>2600</v>
      </c>
      <c r="D20">
        <v>12.8</v>
      </c>
      <c r="E20">
        <v>512</v>
      </c>
      <c r="F20" t="s">
        <v>420</v>
      </c>
      <c r="G20">
        <v>1050</v>
      </c>
      <c r="H20">
        <v>14.4</v>
      </c>
      <c r="I20">
        <v>1024</v>
      </c>
    </row>
    <row r="21" spans="1:9">
      <c r="A21">
        <v>2013</v>
      </c>
      <c r="B21" t="s">
        <v>421</v>
      </c>
      <c r="C21">
        <v>2600</v>
      </c>
      <c r="D21">
        <v>12.8</v>
      </c>
      <c r="E21">
        <v>512</v>
      </c>
      <c r="F21" t="s">
        <v>422</v>
      </c>
      <c r="G21">
        <v>3240</v>
      </c>
      <c r="H21">
        <v>14.4</v>
      </c>
      <c r="I21">
        <v>1024</v>
      </c>
    </row>
    <row r="22" spans="1:9">
      <c r="A22">
        <v>2014</v>
      </c>
      <c r="B22" t="s">
        <v>423</v>
      </c>
      <c r="C22">
        <v>2500</v>
      </c>
      <c r="D22">
        <v>8.5299999999999994</v>
      </c>
      <c r="E22">
        <v>1024</v>
      </c>
      <c r="F22" t="s">
        <v>424</v>
      </c>
      <c r="G22">
        <v>3240</v>
      </c>
      <c r="H22">
        <v>14.4</v>
      </c>
      <c r="I22">
        <v>1024</v>
      </c>
    </row>
    <row r="23" spans="1:9">
      <c r="A23">
        <v>2015</v>
      </c>
      <c r="B23" t="s">
        <v>425</v>
      </c>
      <c r="C23">
        <v>68400</v>
      </c>
      <c r="D23">
        <v>28.8</v>
      </c>
      <c r="E23">
        <v>2048</v>
      </c>
    </row>
    <row r="24" spans="1:9">
      <c r="A24">
        <v>2016</v>
      </c>
      <c r="F24" t="s">
        <v>426</v>
      </c>
      <c r="G24">
        <v>7600</v>
      </c>
      <c r="H24">
        <v>14.4</v>
      </c>
      <c r="I24">
        <v>2048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TPC</vt:lpstr>
      <vt:lpstr>SPEC CPU</vt:lpstr>
      <vt:lpstr>Sheet1</vt:lpstr>
      <vt:lpstr>GPUs</vt:lpstr>
      <vt:lpstr>GPU laptop</vt:lpstr>
      <vt:lpstr>GPU low range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2016-01-19T02:19:21Z</dcterms:created>
  <dcterms:modified xsi:type="dcterms:W3CDTF">2016-04-25T16:28:51Z</dcterms:modified>
</cp:coreProperties>
</file>