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090" windowHeight="7485" firstSheet="5" activeTab="7"/>
  </bookViews>
  <sheets>
    <sheet name="Informações Definição de CD" sheetId="10" state="hidden" r:id="rId1"/>
    <sheet name="Centro de gravidade" sheetId="18" r:id="rId2"/>
    <sheet name="Pontuações Ponderadas" sheetId="25" r:id="rId3"/>
    <sheet name="Plan1" sheetId="24" state="hidden" r:id="rId4"/>
    <sheet name="P-Medianas" sheetId="19" state="hidden" r:id="rId5"/>
    <sheet name="P-Centro" sheetId="22" r:id="rId6"/>
    <sheet name="P-Mediana" sheetId="26" r:id="rId7"/>
    <sheet name="Definição da Localização" sheetId="27" r:id="rId8"/>
    <sheet name="P-Centros" sheetId="23" state="hidden" r:id="rId9"/>
    <sheet name="Centro de gravidade GABARITO" sheetId="17" state="hidden" r:id="rId10"/>
  </sheets>
  <definedNames>
    <definedName name="_xlnm._FilterDatabase" localSheetId="5" hidden="1">'P-Centro'!$K$2:$M$2</definedName>
    <definedName name="_xlnm._FilterDatabase" localSheetId="6" hidden="1">'P-Mediana'!$K$2:$M$2</definedName>
    <definedName name="_xlnm._FilterDatabase" localSheetId="4" hidden="1">'P-Medianas'!$X$2:$Y$22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5" l="1"/>
  <c r="C23" i="25"/>
  <c r="C24" i="25"/>
  <c r="C25" i="25"/>
  <c r="C26" i="25"/>
  <c r="C27" i="25"/>
  <c r="C28" i="25"/>
  <c r="C29" i="25"/>
  <c r="C21" i="25"/>
  <c r="T17" i="25"/>
  <c r="T16" i="25"/>
  <c r="T15" i="25"/>
  <c r="T14" i="25"/>
  <c r="T13" i="25"/>
  <c r="T12" i="25"/>
  <c r="R17" i="25"/>
  <c r="R16" i="25"/>
  <c r="R15" i="25"/>
  <c r="R14" i="25"/>
  <c r="R13" i="25"/>
  <c r="R12" i="25"/>
  <c r="R18" i="25" s="1"/>
  <c r="P17" i="25"/>
  <c r="P16" i="25"/>
  <c r="P15" i="25"/>
  <c r="P14" i="25"/>
  <c r="P13" i="25"/>
  <c r="P12" i="25"/>
  <c r="N17" i="25"/>
  <c r="N16" i="25"/>
  <c r="N15" i="25"/>
  <c r="N14" i="25"/>
  <c r="N13" i="25"/>
  <c r="N12" i="25"/>
  <c r="N18" i="25" s="1"/>
  <c r="L17" i="25"/>
  <c r="L16" i="25"/>
  <c r="L15" i="25"/>
  <c r="L14" i="25"/>
  <c r="L13" i="25"/>
  <c r="L12" i="25"/>
  <c r="J17" i="25"/>
  <c r="J16" i="25"/>
  <c r="J15" i="25"/>
  <c r="J14" i="25"/>
  <c r="J13" i="25"/>
  <c r="J12" i="25"/>
  <c r="J18" i="25" s="1"/>
  <c r="H17" i="25"/>
  <c r="H16" i="25"/>
  <c r="H15" i="25"/>
  <c r="H14" i="25"/>
  <c r="H13" i="25"/>
  <c r="H12" i="25"/>
  <c r="F17" i="25"/>
  <c r="F16" i="25"/>
  <c r="F15" i="25"/>
  <c r="F14" i="25"/>
  <c r="F13" i="25"/>
  <c r="F12" i="25"/>
  <c r="F18" i="25" s="1"/>
  <c r="D13" i="25"/>
  <c r="D14" i="25"/>
  <c r="D15" i="25"/>
  <c r="D16" i="25"/>
  <c r="D17" i="25"/>
  <c r="D12" i="25"/>
  <c r="H18" i="25" l="1"/>
  <c r="L18" i="25"/>
  <c r="P18" i="25"/>
  <c r="T18" i="25"/>
  <c r="D18" i="25"/>
  <c r="H4" i="26" l="1"/>
  <c r="H5" i="26"/>
  <c r="H6" i="26"/>
  <c r="H7" i="26"/>
  <c r="H8" i="26"/>
  <c r="H9" i="26"/>
  <c r="H10" i="26"/>
  <c r="H11" i="26"/>
  <c r="H3" i="26"/>
  <c r="I8" i="26" l="1"/>
  <c r="I3" i="26"/>
  <c r="I5" i="26"/>
  <c r="I7" i="26"/>
  <c r="I9" i="26"/>
  <c r="I11" i="26"/>
  <c r="I4" i="26"/>
  <c r="I10" i="26"/>
  <c r="I6" i="26"/>
  <c r="D16" i="18"/>
  <c r="D15" i="18"/>
  <c r="G4" i="18"/>
  <c r="G5" i="18"/>
  <c r="G3" i="18"/>
  <c r="F4" i="18"/>
  <c r="F5" i="18"/>
  <c r="F3" i="18"/>
  <c r="H4" i="22" l="1"/>
  <c r="H5" i="22"/>
  <c r="H6" i="22"/>
  <c r="H7" i="22"/>
  <c r="H8" i="22"/>
  <c r="H9" i="22"/>
  <c r="H10" i="22"/>
  <c r="H11" i="22"/>
  <c r="H3" i="22"/>
  <c r="I6" i="22" l="1"/>
  <c r="I8" i="22"/>
  <c r="I10" i="22"/>
  <c r="I3" i="22"/>
  <c r="I7" i="22"/>
  <c r="I11" i="22"/>
  <c r="I4" i="22"/>
  <c r="I5" i="22"/>
  <c r="I9" i="22"/>
  <c r="I6" i="23"/>
  <c r="Q5" i="23"/>
  <c r="C12" i="17" l="1"/>
  <c r="F3" i="17"/>
  <c r="G4" i="17"/>
  <c r="G5" i="17"/>
  <c r="G6" i="17"/>
  <c r="G7" i="17"/>
  <c r="G8" i="17"/>
  <c r="G9" i="17"/>
  <c r="G10" i="17"/>
  <c r="G11" i="17"/>
  <c r="G3" i="17"/>
  <c r="F4" i="17"/>
  <c r="F5" i="17"/>
  <c r="F6" i="17"/>
  <c r="F7" i="17"/>
  <c r="F8" i="17"/>
  <c r="F9" i="17"/>
  <c r="F10" i="17"/>
  <c r="F11" i="17"/>
  <c r="G12" i="17" l="1"/>
  <c r="D16" i="17" s="1"/>
  <c r="F12" i="17"/>
  <c r="D15" i="17" s="1"/>
</calcChain>
</file>

<file path=xl/sharedStrings.xml><?xml version="1.0" encoding="utf-8"?>
<sst xmlns="http://schemas.openxmlformats.org/spreadsheetml/2006/main" count="362" uniqueCount="102">
  <si>
    <t>Demanda (V)</t>
  </si>
  <si>
    <t>Coordenadas no eixo X</t>
  </si>
  <si>
    <t>Coordenadas no eixo Y</t>
  </si>
  <si>
    <t>XiVi</t>
  </si>
  <si>
    <t>YiVi</t>
  </si>
  <si>
    <t>Coordenada X</t>
  </si>
  <si>
    <t>Coordenada Y</t>
  </si>
  <si>
    <t>Local escolhido:</t>
  </si>
  <si>
    <t>Icara</t>
  </si>
  <si>
    <t>Ararangua</t>
  </si>
  <si>
    <t>Sombrio</t>
  </si>
  <si>
    <t>Criciuma</t>
  </si>
  <si>
    <t>Tubarao</t>
  </si>
  <si>
    <t>Sao Jose</t>
  </si>
  <si>
    <t>Joinville</t>
  </si>
  <si>
    <t>Blumenau</t>
  </si>
  <si>
    <t>Palhoca</t>
  </si>
  <si>
    <t>Cidade</t>
  </si>
  <si>
    <t>Demanda Média</t>
  </si>
  <si>
    <t>Içara</t>
  </si>
  <si>
    <t>Criciúma</t>
  </si>
  <si>
    <t>Tubarão</t>
  </si>
  <si>
    <t>São José</t>
  </si>
  <si>
    <t>Palhoça</t>
  </si>
  <si>
    <t>Araranguá</t>
  </si>
  <si>
    <t>Jaragua do Sul</t>
  </si>
  <si>
    <t>Itajai</t>
  </si>
  <si>
    <t>Biguacu</t>
  </si>
  <si>
    <t>Tijucas</t>
  </si>
  <si>
    <t>Itapema</t>
  </si>
  <si>
    <t>Camboriu</t>
  </si>
  <si>
    <t>Penha</t>
  </si>
  <si>
    <t>Barra Velha</t>
  </si>
  <si>
    <t>Garopaba</t>
  </si>
  <si>
    <t>Imbituba</t>
  </si>
  <si>
    <t>Brusque</t>
  </si>
  <si>
    <t>Demanda</t>
  </si>
  <si>
    <t>MáxDist</t>
  </si>
  <si>
    <t>Dist*Dem</t>
  </si>
  <si>
    <t>Soma:</t>
  </si>
  <si>
    <t>Ordem</t>
  </si>
  <si>
    <t>Anitapolis</t>
  </si>
  <si>
    <t>Itajaí</t>
  </si>
  <si>
    <r>
      <t xml:space="preserve">           Cliente
</t>
    </r>
    <r>
      <rPr>
        <b/>
        <sz val="12"/>
        <color theme="1"/>
        <rFont val="Times New Roman"/>
        <family val="1"/>
      </rPr>
      <t xml:space="preserve">
    CD</t>
    </r>
  </si>
  <si>
    <t>Belém</t>
  </si>
  <si>
    <t>Goiânia</t>
  </si>
  <si>
    <t>Manaus</t>
  </si>
  <si>
    <t>Palmas</t>
  </si>
  <si>
    <t>Porto Belo</t>
  </si>
  <si>
    <t>Porto de Santos</t>
  </si>
  <si>
    <t>São Paulo</t>
  </si>
  <si>
    <t>Suape</t>
  </si>
  <si>
    <t>Tocantins</t>
  </si>
  <si>
    <t>Amazonas</t>
  </si>
  <si>
    <t>Fatores relevantes</t>
  </si>
  <si>
    <t>Peso</t>
  </si>
  <si>
    <t>Nota</t>
  </si>
  <si>
    <t>N xP</t>
  </si>
  <si>
    <t>Totais:</t>
  </si>
  <si>
    <t>Gioânia</t>
  </si>
  <si>
    <t>Custos de Armazenágem</t>
  </si>
  <si>
    <t>Custos de Estoque</t>
  </si>
  <si>
    <t>Custos de Processamento de Pedido</t>
  </si>
  <si>
    <t>Distância do ponto ideal do CG</t>
  </si>
  <si>
    <t>Maior Custos de transporte</t>
  </si>
  <si>
    <t>Maior Lead Time do transporte</t>
  </si>
  <si>
    <t>Valor</t>
  </si>
  <si>
    <t>Maior Lead Time de transporte</t>
  </si>
  <si>
    <t>Gaúcha do Norte - MT</t>
  </si>
  <si>
    <t>Faixa de Notas</t>
  </si>
  <si>
    <t>&lt;100</t>
  </si>
  <si>
    <t>&lt;1500</t>
  </si>
  <si>
    <t>&lt;2000</t>
  </si>
  <si>
    <t>&lt;1000</t>
  </si>
  <si>
    <t>&lt;2500</t>
  </si>
  <si>
    <t>&gt;2500</t>
  </si>
  <si>
    <t>&lt;120</t>
  </si>
  <si>
    <t>&lt;110</t>
  </si>
  <si>
    <t>&lt;130</t>
  </si>
  <si>
    <t>&gt;1300</t>
  </si>
  <si>
    <t>&lt;15</t>
  </si>
  <si>
    <t>&lt;20</t>
  </si>
  <si>
    <t>&lt;25</t>
  </si>
  <si>
    <t>&lt;30</t>
  </si>
  <si>
    <t>&gt;30</t>
  </si>
  <si>
    <t>&lt;10000</t>
  </si>
  <si>
    <t>&lt;15000</t>
  </si>
  <si>
    <t>&lt;20000</t>
  </si>
  <si>
    <t>&lt;25000</t>
  </si>
  <si>
    <t>&gt;25000</t>
  </si>
  <si>
    <t>&lt;18</t>
  </si>
  <si>
    <t>&lt;21</t>
  </si>
  <si>
    <t>&lt;24</t>
  </si>
  <si>
    <t>&gt;24</t>
  </si>
  <si>
    <t>Pontuação Ponderada</t>
  </si>
  <si>
    <t>P-Centro</t>
  </si>
  <si>
    <t>P-Mediana</t>
  </si>
  <si>
    <t>Pontuação</t>
  </si>
  <si>
    <t>Negado</t>
  </si>
  <si>
    <t>1º colocado</t>
  </si>
  <si>
    <t>2º colocado</t>
  </si>
  <si>
    <t>3º colocado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</si>
</sst>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2">
    <xf numFmtId="0" fontId="0" fillId="0" borderId="0" xfId="0"/>
    <xf numFmtId="0" fontId="0" fillId="4" borderId="0" xfId="0" applyFill="1"/>
    <xf numFmtId="0" fontId="0" fillId="2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1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1" fontId="0" fillId="4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0" borderId="0" xfId="1" applyAlignment="1">
      <alignment horizontal="center"/>
    </xf>
    <xf numFmtId="0" fontId="4" fillId="0" borderId="0" xfId="1"/>
    <xf numFmtId="2" fontId="4" fillId="0" borderId="10" xfId="1" applyNumberFormat="1" applyBorder="1"/>
    <xf numFmtId="2" fontId="4" fillId="0" borderId="11" xfId="1" applyNumberFormat="1" applyBorder="1"/>
    <xf numFmtId="2" fontId="4" fillId="0" borderId="12" xfId="1" applyNumberFormat="1" applyBorder="1"/>
    <xf numFmtId="0" fontId="3" fillId="0" borderId="2" xfId="1" applyFont="1" applyBorder="1" applyAlignment="1">
      <alignment horizontal="center" vertical="center"/>
    </xf>
    <xf numFmtId="0" fontId="4" fillId="0" borderId="3" xfId="1" applyNumberFormat="1" applyBorder="1"/>
    <xf numFmtId="164" fontId="0" fillId="5" borderId="1" xfId="0" applyNumberFormat="1" applyFill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164" fontId="0" fillId="4" borderId="0" xfId="0" applyNumberFormat="1" applyFill="1"/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4" fillId="0" borderId="0" xfId="1" applyNumberFormat="1" applyBorder="1"/>
    <xf numFmtId="0" fontId="9" fillId="7" borderId="13" xfId="0" applyFont="1" applyFill="1" applyBorder="1" applyAlignment="1">
      <alignment horizontal="left" vertical="top" wrapText="1"/>
    </xf>
    <xf numFmtId="1" fontId="4" fillId="4" borderId="10" xfId="1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/>
    </xf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72390</xdr:rowOff>
    </xdr:from>
    <xdr:to>
      <xdr:col>18</xdr:col>
      <xdr:colOff>38099</xdr:colOff>
      <xdr:row>10</xdr:row>
      <xdr:rowOff>133350</xdr:rowOff>
    </xdr:to>
    <xdr:sp macro="" textlink="">
      <xdr:nvSpPr>
        <xdr:cNvPr id="10" name="TextBox 32"/>
        <xdr:cNvSpPr txBox="1"/>
      </xdr:nvSpPr>
      <xdr:spPr>
        <a:xfrm>
          <a:off x="5591175" y="453390"/>
          <a:ext cx="6534149" cy="15849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A</a:t>
          </a:r>
          <a:r>
            <a:rPr lang="pt-BR" sz="1100" baseline="0"/>
            <a:t> empresa </a:t>
          </a:r>
          <a:r>
            <a:rPr lang="pt-BR" sz="1100" i="1" baseline="0"/>
            <a:t>Evandro muambas eletrônicas, </a:t>
          </a:r>
          <a:r>
            <a:rPr lang="pt-BR" sz="1100" i="0" baseline="0"/>
            <a:t>grande no ramo de eletroeletrônicos, </a:t>
          </a:r>
          <a:r>
            <a:rPr lang="pt-BR" sz="1100"/>
            <a:t>está buscando ajuda para dimensionar um Centro de Distribuição que armazene seus produtos. Sabendo disso, contratou o GELOG para que os consultores determinassem a localização de um novo centro de distribuição. Evandro</a:t>
          </a:r>
          <a:r>
            <a:rPr lang="pt-BR" sz="1100" baseline="0"/>
            <a:t> foca antender a região de Santa Catarina, tendo seus maiores clientes localizados em: Içara, Araranguá, Sombrio, Criciúma, Tubarão, São José, Joinville, Blumenau e Palhoça</a:t>
          </a:r>
          <a:r>
            <a:rPr lang="pt-BR" sz="1100"/>
            <a:t>. O CD poderá</a:t>
          </a:r>
          <a:r>
            <a:rPr lang="pt-BR" sz="1100" baseline="0"/>
            <a:t> ser localizado em qualquer uma das cidades anteriores,além de outras estratégicas para a empresa: Jaraguá do sul, Itajaí, Biguaçu, Tijucas,Itapema, Camboríu, Penha, Barra Velha, Garopaba, Imbituba e Brusque.</a:t>
          </a:r>
          <a:r>
            <a:rPr lang="pt-BR" sz="1100"/>
            <a:t> Com base nas demandas de cada região, aplique cada método de localização de CD a fim de comparar os resultados obtido</a:t>
          </a:r>
          <a:r>
            <a:rPr lang="pt-BR" sz="1100" baseline="0"/>
            <a:t> em </a:t>
          </a:r>
          <a:r>
            <a:rPr lang="pt-BR" sz="1100"/>
            <a:t>cada um.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15170</xdr:colOff>
      <xdr:row>16</xdr:row>
      <xdr:rowOff>133350</xdr:rowOff>
    </xdr:to>
    <xdr:pic>
      <xdr:nvPicPr>
        <xdr:cNvPr id="11" name="Imagem 10" descr="Resultado de imagem para eletroeletronic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682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587376</xdr:colOff>
      <xdr:row>2</xdr:row>
      <xdr:rowOff>125588</xdr:rowOff>
    </xdr:from>
    <xdr:to>
      <xdr:col>12</xdr:col>
      <xdr:colOff>190795</xdr:colOff>
      <xdr:row>7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9226" y="506588"/>
          <a:ext cx="3041944" cy="903111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1</xdr:row>
      <xdr:rowOff>19050</xdr:rowOff>
    </xdr:from>
    <xdr:to>
      <xdr:col>12</xdr:col>
      <xdr:colOff>142875</xdr:colOff>
      <xdr:row>2</xdr:row>
      <xdr:rowOff>127000</xdr:rowOff>
    </xdr:to>
    <xdr:sp macro="" textlink="">
      <xdr:nvSpPr>
        <xdr:cNvPr id="3" name="TextBox 2"/>
        <xdr:cNvSpPr txBox="1"/>
      </xdr:nvSpPr>
      <xdr:spPr>
        <a:xfrm>
          <a:off x="7785100" y="209550"/>
          <a:ext cx="297815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Centro</a:t>
          </a:r>
          <a:r>
            <a:rPr lang="pt-BR" sz="1100" b="1" baseline="0"/>
            <a:t> de gravidade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8</xdr:col>
      <xdr:colOff>38100</xdr:colOff>
      <xdr:row>7</xdr:row>
      <xdr:rowOff>127000</xdr:rowOff>
    </xdr:from>
    <xdr:to>
      <xdr:col>12</xdr:col>
      <xdr:colOff>333375</xdr:colOff>
      <xdr:row>19</xdr:row>
      <xdr:rowOff>11430</xdr:rowOff>
    </xdr:to>
    <xdr:sp macro="" textlink="">
      <xdr:nvSpPr>
        <xdr:cNvPr id="4" name="TextBox 3"/>
        <xdr:cNvSpPr txBox="1"/>
      </xdr:nvSpPr>
      <xdr:spPr>
        <a:xfrm>
          <a:off x="7810500" y="1460500"/>
          <a:ext cx="3143250" cy="2618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1. Procurar as coordenadas das</a:t>
          </a:r>
          <a:r>
            <a:rPr lang="pt-BR" sz="1100" baseline="0"/>
            <a:t> cidades em:</a:t>
          </a:r>
          <a:br>
            <a:rPr lang="pt-BR" sz="1100" baseline="0"/>
          </a:br>
          <a:r>
            <a:rPr lang="pt-BR" sz="1100" baseline="0"/>
            <a:t>encurtador.com.br/bpCIP</a:t>
          </a:r>
        </a:p>
        <a:p>
          <a:r>
            <a:rPr lang="pt-BR" sz="1100" baseline="0"/>
            <a:t>2. Inserir a demanda.</a:t>
          </a:r>
        </a:p>
        <a:p>
          <a:r>
            <a:rPr lang="pt-BR" sz="1100" baseline="0"/>
            <a:t>3. Aplicar a fórmula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4. Aplicar as coordenadas encontradas no mapa (Lembrar de mudar formato: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-287137,0</a:t>
          </a:r>
          <a:r>
            <a:rPr lang="pt-BR">
              <a:effectLst/>
            </a:rPr>
            <a:t> = -28.7137)</a:t>
          </a:r>
          <a:endParaRPr lang="de-DE">
            <a:effectLst/>
          </a:endParaRPr>
        </a:p>
        <a:p>
          <a:endParaRPr lang="pt-BR" sz="1100"/>
        </a:p>
        <a:p>
          <a:r>
            <a:rPr lang="pt-BR" sz="1100"/>
            <a:t>Onde:</a:t>
          </a:r>
        </a:p>
        <a:p>
          <a:r>
            <a:rPr lang="pt-BR" sz="1100"/>
            <a:t>Xi:</a:t>
          </a:r>
          <a:r>
            <a:rPr lang="pt-BR" sz="1100" baseline="0"/>
            <a:t> coordenada do cliente no eixo X</a:t>
          </a:r>
        </a:p>
        <a:p>
          <a:r>
            <a:rPr lang="pt-BR" sz="1100" baseline="0"/>
            <a:t>Yi: coordenada do cliente no eixo Y</a:t>
          </a:r>
        </a:p>
        <a:p>
          <a:r>
            <a:rPr lang="pt-BR" sz="1100" baseline="0"/>
            <a:t>Vi: demanda do cliente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258536</xdr:colOff>
      <xdr:row>25</xdr:row>
      <xdr:rowOff>122466</xdr:rowOff>
    </xdr:from>
    <xdr:to>
      <xdr:col>23</xdr:col>
      <xdr:colOff>572653</xdr:colOff>
      <xdr:row>41</xdr:row>
      <xdr:rowOff>57088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ABBB13D2-E1D8-4992-A704-70282F3A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4939395"/>
          <a:ext cx="5498439" cy="298262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-1</xdr:colOff>
      <xdr:row>25</xdr:row>
      <xdr:rowOff>122465</xdr:rowOff>
    </xdr:from>
    <xdr:to>
      <xdr:col>14</xdr:col>
      <xdr:colOff>122465</xdr:colOff>
      <xdr:row>43</xdr:row>
      <xdr:rowOff>81642</xdr:rowOff>
    </xdr:to>
    <xdr:sp macro="" textlink="">
      <xdr:nvSpPr>
        <xdr:cNvPr id="3" name="TextBox 3"/>
        <xdr:cNvSpPr txBox="1"/>
      </xdr:nvSpPr>
      <xdr:spPr>
        <a:xfrm>
          <a:off x="149678" y="4925786"/>
          <a:ext cx="8096251" cy="3388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u="sng">
              <a:solidFill>
                <a:schemeClr val="dk1"/>
              </a:solidFill>
              <a:latin typeface="+mn-lt"/>
              <a:ea typeface="+mn-ea"/>
              <a:cs typeface="+mn-cs"/>
            </a:rPr>
            <a:t>P-medianas</a:t>
          </a:r>
        </a:p>
        <a:p>
          <a:r>
            <a:rPr lang="pt-BR" sz="1600" b="1" baseline="0"/>
            <a:t>Pressuposto:</a:t>
          </a:r>
        </a:p>
        <a:p>
          <a:r>
            <a:rPr lang="pt-BR" sz="1600" b="1" baseline="0"/>
            <a:t>1. </a:t>
          </a:r>
          <a:r>
            <a:rPr lang="pt-BR" sz="1600" b="0" baseline="0"/>
            <a:t>Localizar somente um armazém (P = 1)</a:t>
          </a:r>
        </a:p>
        <a:p>
          <a:r>
            <a:rPr lang="pt-BR" sz="1600" b="1" baseline="0"/>
            <a:t>2. </a:t>
          </a:r>
          <a:r>
            <a:rPr lang="pt-BR" sz="1600" b="0" baseline="0"/>
            <a:t>Todas as opções de localização atendem todas as demandas</a:t>
          </a:r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isso, você deve:</a:t>
          </a:r>
          <a:endParaRPr lang="pt-BR" sz="1600" b="1" baseline="0"/>
        </a:p>
        <a:p>
          <a:r>
            <a:rPr lang="pt-BR" sz="1600" b="1" baseline="0"/>
            <a:t>1. </a:t>
          </a:r>
          <a:r>
            <a:rPr lang="pt-BR" sz="1600" b="0" baseline="0"/>
            <a:t>Na linha 24: a</a:t>
          </a:r>
          <a:r>
            <a:rPr lang="pt-BR" sz="1600" baseline="0"/>
            <a:t>dicionar a demanda correspondente à cidade da COLUNA. Se a cidade for uma fábrica ou CD a demanda é ZERO.</a:t>
          </a:r>
        </a:p>
        <a:p>
          <a:r>
            <a:rPr lang="pt-BR" sz="16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pt-BR" sz="1600" baseline="0"/>
            <a:t>. Na coluna </a:t>
          </a:r>
          <a:r>
            <a:rPr lang="pt-BR" sz="1600" b="1" baseline="0"/>
            <a:t>Dist*Dem</a:t>
          </a:r>
          <a:r>
            <a:rPr lang="pt-BR" sz="1600" b="0" baseline="0"/>
            <a:t>:</a:t>
          </a:r>
          <a:r>
            <a:rPr lang="pt-BR" sz="1600" baseline="0"/>
            <a:t>Calcular a soma das distâncias*demanda para cada possibilidade de CD.</a:t>
          </a:r>
        </a:p>
        <a:p>
          <a:r>
            <a:rPr lang="pt-BR" sz="1600" b="1" baseline="0"/>
            <a:t>3. </a:t>
          </a:r>
          <a:r>
            <a:rPr lang="pt-BR" sz="1600" b="0" baseline="0"/>
            <a:t>Na coluna </a:t>
          </a:r>
          <a:r>
            <a:rPr lang="pt-BR" sz="1600" b="1" baseline="0"/>
            <a:t>Ordem: </a:t>
          </a:r>
          <a:r>
            <a:rPr lang="pt-BR" sz="1600" b="0" baseline="0"/>
            <a:t>Utilizar a função ORDEM.EQ para retornar a ordem decrescente dos valores da coluna anterior</a:t>
          </a:r>
        </a:p>
        <a:p>
          <a:r>
            <a:rPr lang="pt-BR" sz="1600" b="1" baseline="0"/>
            <a:t>4. </a:t>
          </a:r>
          <a:r>
            <a:rPr lang="pt-BR" sz="1600" b="0" baseline="0"/>
            <a:t>Selecionar a localização com a menor soma (de ordem 1)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62804</xdr:colOff>
      <xdr:row>23</xdr:row>
      <xdr:rowOff>164332</xdr:rowOff>
    </xdr:from>
    <xdr:to>
      <xdr:col>24</xdr:col>
      <xdr:colOff>173991</xdr:colOff>
      <xdr:row>43</xdr:row>
      <xdr:rowOff>106164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6DBBC63-524D-48CA-8952-28665B86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3879" y="4745857"/>
          <a:ext cx="5911912" cy="375183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13607</xdr:colOff>
      <xdr:row>23</xdr:row>
      <xdr:rowOff>149678</xdr:rowOff>
    </xdr:from>
    <xdr:to>
      <xdr:col>13</xdr:col>
      <xdr:colOff>462644</xdr:colOff>
      <xdr:row>39</xdr:row>
      <xdr:rowOff>54429</xdr:rowOff>
    </xdr:to>
    <xdr:sp macro="" textlink="">
      <xdr:nvSpPr>
        <xdr:cNvPr id="3" name="TextBox 3"/>
        <xdr:cNvSpPr txBox="1"/>
      </xdr:nvSpPr>
      <xdr:spPr>
        <a:xfrm>
          <a:off x="156482" y="4731203"/>
          <a:ext cx="7716612" cy="2952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u="sng">
              <a:solidFill>
                <a:schemeClr val="dk1"/>
              </a:solidFill>
              <a:latin typeface="+mn-lt"/>
              <a:ea typeface="+mn-ea"/>
              <a:cs typeface="+mn-cs"/>
            </a:rPr>
            <a:t>P-centros</a:t>
          </a:r>
        </a:p>
        <a:p>
          <a:r>
            <a:rPr lang="pt-BR" sz="1600" b="1" baseline="0"/>
            <a:t>Pressuposto:</a:t>
          </a:r>
        </a:p>
        <a:p>
          <a:r>
            <a:rPr lang="pt-BR" sz="1600" b="1" baseline="0"/>
            <a:t>1. </a:t>
          </a:r>
          <a:r>
            <a:rPr lang="pt-BR" sz="1600" b="0" baseline="0"/>
            <a:t>Localizar somente um armazém (P = 1)</a:t>
          </a:r>
        </a:p>
        <a:p>
          <a:r>
            <a:rPr lang="pt-BR" sz="1600" b="1" baseline="0"/>
            <a:t>2. </a:t>
          </a:r>
          <a:r>
            <a:rPr lang="pt-BR" sz="1600" b="0" baseline="0"/>
            <a:t>Todas as opções de localização atendem todas as demandas (</a:t>
          </a:r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∀xij</a:t>
          </a:r>
          <a:r>
            <a:rPr lang="pt-B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</a:p>
        <a:p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isso, você deve:</a:t>
          </a:r>
          <a:endParaRPr lang="pt-BR" sz="1600" b="1" baseline="0"/>
        </a:p>
        <a:p>
          <a:r>
            <a:rPr lang="pt-BR" sz="1600" b="1" baseline="0"/>
            <a:t>1.</a:t>
          </a:r>
          <a:r>
            <a:rPr lang="pt-BR" sz="1600" b="0" baseline="0"/>
            <a:t> Na coluna </a:t>
          </a:r>
          <a:r>
            <a:rPr lang="pt-BR" sz="1600" b="1" baseline="0"/>
            <a:t>MaxDist: </a:t>
          </a:r>
          <a:r>
            <a:rPr lang="pt-BR" sz="1600" b="0" baseline="0"/>
            <a:t>Utilizar a função MÁXIMO, para selecionar o maior tempo da linha referente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/>
            <a:t>2. </a:t>
          </a:r>
          <a:r>
            <a:rPr lang="pt-BR" sz="1600" b="0" baseline="0"/>
            <a:t>Na coluna </a:t>
          </a:r>
          <a:r>
            <a:rPr lang="pt-BR" sz="1600" b="1" baseline="0"/>
            <a:t>Ordem:</a:t>
          </a: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Utilizar a função ORDEM.EQ para retornar a ordem decrescente dos valores da coluna anterior</a:t>
          </a:r>
        </a:p>
        <a:p>
          <a:r>
            <a:rPr lang="pt-BR" sz="1600" b="1" baseline="0"/>
            <a:t>3. </a:t>
          </a:r>
          <a:r>
            <a:rPr lang="pt-BR" sz="1600" b="0" baseline="0"/>
            <a:t>Selecionar a localização com o menor tempo (ordem 1)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587376</xdr:colOff>
      <xdr:row>2</xdr:row>
      <xdr:rowOff>125588</xdr:rowOff>
    </xdr:from>
    <xdr:to>
      <xdr:col>12</xdr:col>
      <xdr:colOff>190795</xdr:colOff>
      <xdr:row>7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4426" y="506588"/>
          <a:ext cx="3041944" cy="903111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1</xdr:row>
      <xdr:rowOff>19050</xdr:rowOff>
    </xdr:from>
    <xdr:to>
      <xdr:col>12</xdr:col>
      <xdr:colOff>142875</xdr:colOff>
      <xdr:row>2</xdr:row>
      <xdr:rowOff>127000</xdr:rowOff>
    </xdr:to>
    <xdr:sp macro="" textlink="">
      <xdr:nvSpPr>
        <xdr:cNvPr id="3" name="TextBox 2"/>
        <xdr:cNvSpPr txBox="1"/>
      </xdr:nvSpPr>
      <xdr:spPr>
        <a:xfrm>
          <a:off x="7480300" y="209550"/>
          <a:ext cx="297815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Centro</a:t>
          </a:r>
          <a:r>
            <a:rPr lang="pt-BR" sz="1100" b="1" baseline="0"/>
            <a:t> de gravidade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8</xdr:col>
      <xdr:colOff>38100</xdr:colOff>
      <xdr:row>7</xdr:row>
      <xdr:rowOff>127000</xdr:rowOff>
    </xdr:from>
    <xdr:to>
      <xdr:col>12</xdr:col>
      <xdr:colOff>190500</xdr:colOff>
      <xdr:row>19</xdr:row>
      <xdr:rowOff>11430</xdr:rowOff>
    </xdr:to>
    <xdr:sp macro="" textlink="">
      <xdr:nvSpPr>
        <xdr:cNvPr id="4" name="TextBox 3"/>
        <xdr:cNvSpPr txBox="1"/>
      </xdr:nvSpPr>
      <xdr:spPr>
        <a:xfrm>
          <a:off x="7810500" y="1460500"/>
          <a:ext cx="3000375" cy="2618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1. Procurar as coordenadas das</a:t>
          </a:r>
          <a:r>
            <a:rPr lang="pt-BR" sz="1100" baseline="0"/>
            <a:t> cidades em:</a:t>
          </a:r>
          <a:br>
            <a:rPr lang="pt-BR" sz="1100" baseline="0"/>
          </a:br>
          <a:r>
            <a:rPr lang="pt-BR" sz="1100" baseline="0"/>
            <a:t>encurtador.com.br/bpCIP</a:t>
          </a:r>
        </a:p>
        <a:p>
          <a:r>
            <a:rPr lang="pt-BR" sz="1100" baseline="0"/>
            <a:t>2. Inserir a demanda.</a:t>
          </a:r>
        </a:p>
        <a:p>
          <a:r>
            <a:rPr lang="pt-BR" sz="1100" baseline="0"/>
            <a:t>3. Aplicar a fórmula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4. Aplicar as coordenadas encontradas no mapa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OBS: </a:t>
          </a:r>
          <a:r>
            <a:rPr lang="pt-BR" sz="1100" baseline="0"/>
            <a:t>Cuidado ao copiar coordenadas do maps para o excel (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-28.7137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pt-BR">
              <a:effectLst/>
            </a:rPr>
            <a:t> -287137,0) trocar ponto por vírgula</a:t>
          </a:r>
          <a:endParaRPr lang="de-DE">
            <a:effectLst/>
          </a:endParaRPr>
        </a:p>
        <a:p>
          <a:endParaRPr lang="pt-BR" sz="1100"/>
        </a:p>
        <a:p>
          <a:r>
            <a:rPr lang="pt-BR" sz="1100"/>
            <a:t>Onde:</a:t>
          </a:r>
        </a:p>
        <a:p>
          <a:r>
            <a:rPr lang="pt-BR" sz="1100"/>
            <a:t>Xi:</a:t>
          </a:r>
          <a:r>
            <a:rPr lang="pt-BR" sz="1100" baseline="0"/>
            <a:t> coordenada do cliente no eixo X</a:t>
          </a:r>
        </a:p>
        <a:p>
          <a:r>
            <a:rPr lang="pt-BR" sz="1100" baseline="0"/>
            <a:t>Yi: coordenada do cliente no eixo Y</a:t>
          </a:r>
        </a:p>
        <a:p>
          <a:r>
            <a:rPr lang="pt-BR" sz="1100" baseline="0"/>
            <a:t>Vi: demanda do cliente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R14" sqref="R14"/>
    </sheetView>
  </sheetViews>
  <sheetFormatPr defaultColWidth="8.85546875" defaultRowHeight="15" x14ac:dyDescent="0.25"/>
  <cols>
    <col min="1" max="1" width="4.85546875" style="1" customWidth="1"/>
    <col min="2" max="6" width="8.85546875" style="1"/>
    <col min="7" max="7" width="8.85546875" style="1" customWidth="1"/>
    <col min="8" max="8" width="25.7109375" style="1" customWidth="1"/>
    <col min="9" max="9" width="15.5703125" style="17" bestFit="1" customWidth="1"/>
    <col min="10" max="10" width="8.85546875" style="1"/>
    <col min="11" max="11" width="10" style="1" bestFit="1" customWidth="1"/>
    <col min="12" max="16" width="8.85546875" style="1"/>
    <col min="17" max="17" width="10" style="1" bestFit="1" customWidth="1"/>
    <col min="18" max="18" width="8.85546875" style="1" customWidth="1"/>
    <col min="19" max="16384" width="8.85546875" style="1"/>
  </cols>
  <sheetData>
    <row r="2" spans="2:18" x14ac:dyDescent="0.25">
      <c r="B2" s="3"/>
      <c r="C2" s="3"/>
      <c r="D2" s="3"/>
      <c r="E2" s="3"/>
      <c r="F2" s="3"/>
      <c r="G2" s="3"/>
      <c r="H2" s="3"/>
    </row>
    <row r="7" spans="2:18" x14ac:dyDescent="0.25">
      <c r="B7"/>
    </row>
    <row r="16" spans="2:18" x14ac:dyDescent="0.25">
      <c r="I16" s="16" t="s">
        <v>17</v>
      </c>
      <c r="J16" s="15" t="s">
        <v>19</v>
      </c>
      <c r="K16" s="15" t="s">
        <v>24</v>
      </c>
      <c r="L16" s="15" t="s">
        <v>10</v>
      </c>
      <c r="M16" s="15" t="s">
        <v>20</v>
      </c>
      <c r="N16" s="15" t="s">
        <v>21</v>
      </c>
      <c r="O16" s="15" t="s">
        <v>22</v>
      </c>
      <c r="P16" s="15" t="s">
        <v>14</v>
      </c>
      <c r="Q16" s="15" t="s">
        <v>15</v>
      </c>
      <c r="R16" s="15" t="s">
        <v>23</v>
      </c>
    </row>
    <row r="17" spans="9:18" x14ac:dyDescent="0.25">
      <c r="I17" s="13" t="s">
        <v>18</v>
      </c>
      <c r="J17" s="18">
        <v>23166</v>
      </c>
      <c r="K17" s="18">
        <v>51840</v>
      </c>
      <c r="L17" s="18">
        <v>26514</v>
      </c>
      <c r="M17" s="18">
        <v>73602</v>
      </c>
      <c r="N17" s="18">
        <v>66798</v>
      </c>
      <c r="O17" s="18">
        <v>101952</v>
      </c>
      <c r="P17" s="18">
        <v>96336</v>
      </c>
      <c r="Q17" s="18">
        <v>41526</v>
      </c>
      <c r="R17" s="18">
        <v>58212</v>
      </c>
    </row>
    <row r="20" spans="9:18" x14ac:dyDescent="0.25">
      <c r="I20" s="1"/>
    </row>
    <row r="21" spans="9:18" x14ac:dyDescent="0.25">
      <c r="I21" s="1"/>
    </row>
    <row r="22" spans="9:18" x14ac:dyDescent="0.25">
      <c r="I22" s="1"/>
    </row>
    <row r="23" spans="9:18" x14ac:dyDescent="0.25">
      <c r="I23" s="1"/>
    </row>
    <row r="24" spans="9:18" x14ac:dyDescent="0.25">
      <c r="I24" s="1"/>
    </row>
    <row r="25" spans="9:18" x14ac:dyDescent="0.25">
      <c r="I25" s="1"/>
    </row>
    <row r="26" spans="9:18" x14ac:dyDescent="0.25">
      <c r="I26" s="1"/>
    </row>
    <row r="27" spans="9:18" x14ac:dyDescent="0.25">
      <c r="I27" s="1"/>
    </row>
    <row r="28" spans="9:18" x14ac:dyDescent="0.25">
      <c r="I28" s="1"/>
    </row>
    <row r="29" spans="9:18" x14ac:dyDescent="0.25">
      <c r="I29" s="1"/>
    </row>
    <row r="30" spans="9:18" x14ac:dyDescent="0.25">
      <c r="I30" s="1"/>
    </row>
    <row r="31" spans="9:18" x14ac:dyDescent="0.25">
      <c r="I31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E13" sqref="E13"/>
    </sheetView>
  </sheetViews>
  <sheetFormatPr defaultColWidth="8.85546875" defaultRowHeight="15" x14ac:dyDescent="0.25"/>
  <cols>
    <col min="1" max="1" width="6.7109375" style="1" customWidth="1"/>
    <col min="2" max="2" width="13.85546875" style="1" bestFit="1" customWidth="1"/>
    <col min="3" max="3" width="13.28515625" style="1" bestFit="1" customWidth="1"/>
    <col min="4" max="5" width="21.5703125" style="1" bestFit="1" customWidth="1"/>
    <col min="6" max="6" width="15.42578125" style="1" bestFit="1" customWidth="1"/>
    <col min="7" max="7" width="15.28515625" style="1" bestFit="1" customWidth="1"/>
    <col min="8" max="8" width="8.85546875" style="1"/>
    <col min="9" max="9" width="12.85546875" style="1" bestFit="1" customWidth="1"/>
    <col min="10" max="10" width="12.140625" style="1" bestFit="1" customWidth="1"/>
    <col min="11" max="13" width="8.85546875" style="1"/>
    <col min="14" max="14" width="10.28515625" style="1" bestFit="1" customWidth="1"/>
    <col min="15" max="16384" width="8.85546875" style="1"/>
  </cols>
  <sheetData>
    <row r="2" spans="2:14" x14ac:dyDescent="0.25">
      <c r="B2" s="2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14" x14ac:dyDescent="0.25">
      <c r="B3" s="15" t="s">
        <v>19</v>
      </c>
      <c r="C3" s="19">
        <v>23166</v>
      </c>
      <c r="D3" s="34">
        <v>-28.713699999999999</v>
      </c>
      <c r="E3" s="34">
        <v>-49.309139999999999</v>
      </c>
      <c r="F3" s="6">
        <f>C3*D3</f>
        <v>-665181.57420000003</v>
      </c>
      <c r="G3" s="6">
        <f>C3*E3</f>
        <v>-1142295.53724</v>
      </c>
    </row>
    <row r="4" spans="2:14" x14ac:dyDescent="0.25">
      <c r="B4" s="15" t="s">
        <v>24</v>
      </c>
      <c r="C4" s="20">
        <v>51840</v>
      </c>
      <c r="D4" s="35">
        <v>-28.93131</v>
      </c>
      <c r="E4" s="35">
        <v>-49.493670000000002</v>
      </c>
      <c r="F4" s="6">
        <f t="shared" ref="F4:F11" si="0">C4*D4</f>
        <v>-1499799.1103999999</v>
      </c>
      <c r="G4" s="6">
        <f t="shared" ref="G4:G11" si="1">C4*E4</f>
        <v>-2565751.8528</v>
      </c>
      <c r="N4" s="33"/>
    </row>
    <row r="5" spans="2:14" x14ac:dyDescent="0.25">
      <c r="B5" s="15" t="s">
        <v>10</v>
      </c>
      <c r="C5" s="19">
        <v>26514</v>
      </c>
      <c r="D5" s="34">
        <v>-29.09787</v>
      </c>
      <c r="E5" s="34">
        <v>-49.640099999999997</v>
      </c>
      <c r="F5" s="6">
        <f t="shared" si="0"/>
        <v>-771500.92518000002</v>
      </c>
      <c r="G5" s="6">
        <f t="shared" si="1"/>
        <v>-1316157.6113999998</v>
      </c>
    </row>
    <row r="6" spans="2:14" x14ac:dyDescent="0.25">
      <c r="B6" s="15" t="s">
        <v>20</v>
      </c>
      <c r="C6" s="20">
        <v>73602</v>
      </c>
      <c r="D6" s="35">
        <v>-28.67277</v>
      </c>
      <c r="E6" s="35">
        <v>-49.373370000000001</v>
      </c>
      <c r="F6" s="6">
        <f t="shared" si="0"/>
        <v>-2110373.2175400001</v>
      </c>
      <c r="G6" s="6">
        <f t="shared" si="1"/>
        <v>-3633978.77874</v>
      </c>
    </row>
    <row r="7" spans="2:14" x14ac:dyDescent="0.25">
      <c r="B7" s="15" t="s">
        <v>21</v>
      </c>
      <c r="C7" s="19">
        <v>66798</v>
      </c>
      <c r="D7" s="34">
        <v>-28.471810000000001</v>
      </c>
      <c r="E7" s="34">
        <v>-49.014850000000003</v>
      </c>
      <c r="F7" s="6">
        <f t="shared" si="0"/>
        <v>-1901859.96438</v>
      </c>
      <c r="G7" s="6">
        <f t="shared" si="1"/>
        <v>-3274093.9503000001</v>
      </c>
    </row>
    <row r="8" spans="2:14" x14ac:dyDescent="0.25">
      <c r="B8" s="15" t="s">
        <v>22</v>
      </c>
      <c r="C8" s="20">
        <v>101952</v>
      </c>
      <c r="D8" s="35">
        <v>-27.614070000000002</v>
      </c>
      <c r="E8" s="35">
        <v>-48.637079999999997</v>
      </c>
      <c r="F8" s="6">
        <f t="shared" si="0"/>
        <v>-2815309.6646400001</v>
      </c>
      <c r="G8" s="6">
        <f t="shared" si="1"/>
        <v>-4958647.5801599994</v>
      </c>
    </row>
    <row r="9" spans="2:14" x14ac:dyDescent="0.25">
      <c r="B9" s="15" t="s">
        <v>14</v>
      </c>
      <c r="C9" s="19">
        <v>96336</v>
      </c>
      <c r="D9" s="34">
        <v>-26.304400000000001</v>
      </c>
      <c r="E9" s="34">
        <v>-48.84637</v>
      </c>
      <c r="F9" s="6">
        <f t="shared" si="0"/>
        <v>-2534060.6784000001</v>
      </c>
      <c r="G9" s="6">
        <f t="shared" si="1"/>
        <v>-4705663.90032</v>
      </c>
    </row>
    <row r="10" spans="2:14" x14ac:dyDescent="0.25">
      <c r="B10" s="15" t="s">
        <v>15</v>
      </c>
      <c r="C10" s="20">
        <v>41526</v>
      </c>
      <c r="D10" s="35">
        <v>-26.91657</v>
      </c>
      <c r="E10" s="35">
        <v>-49.071730000000002</v>
      </c>
      <c r="F10" s="6">
        <f t="shared" si="0"/>
        <v>-1117737.4858200001</v>
      </c>
      <c r="G10" s="6">
        <f t="shared" si="1"/>
        <v>-2037752.65998</v>
      </c>
    </row>
    <row r="11" spans="2:14" x14ac:dyDescent="0.25">
      <c r="B11" s="15" t="s">
        <v>23</v>
      </c>
      <c r="C11" s="19">
        <v>58212</v>
      </c>
      <c r="D11" s="34">
        <v>-27.64602</v>
      </c>
      <c r="E11" s="34">
        <v>-48.670140000000004</v>
      </c>
      <c r="F11" s="6">
        <f t="shared" si="0"/>
        <v>-1609330.1162399999</v>
      </c>
      <c r="G11" s="6">
        <f t="shared" si="1"/>
        <v>-2833186.1896800003</v>
      </c>
    </row>
    <row r="12" spans="2:14" x14ac:dyDescent="0.25">
      <c r="B12" s="12"/>
      <c r="C12" s="8">
        <f>SUM(C3:C11)</f>
        <v>539946</v>
      </c>
      <c r="D12" s="21"/>
      <c r="E12" s="8"/>
      <c r="F12" s="4">
        <f>SUM(F3:F11)</f>
        <v>-15025152.736800002</v>
      </c>
      <c r="G12" s="4">
        <f>SUM(G3:G11)</f>
        <v>-26467528.060619999</v>
      </c>
    </row>
    <row r="13" spans="2:14" x14ac:dyDescent="0.25">
      <c r="B13" s="3"/>
      <c r="C13" s="3"/>
      <c r="D13" s="3"/>
      <c r="E13" s="3"/>
    </row>
    <row r="14" spans="2:14" x14ac:dyDescent="0.25">
      <c r="B14" s="3"/>
      <c r="C14" s="3"/>
      <c r="D14" s="3"/>
      <c r="E14" s="3"/>
    </row>
    <row r="15" spans="2:14" ht="21.6" customHeight="1" x14ac:dyDescent="0.25">
      <c r="C15" s="9" t="s">
        <v>5</v>
      </c>
      <c r="D15" s="10">
        <f>F12/SUM(C3:C11)</f>
        <v>-27.827139633963402</v>
      </c>
    </row>
    <row r="16" spans="2:14" ht="30.6" customHeight="1" x14ac:dyDescent="0.25">
      <c r="C16" s="9" t="s">
        <v>6</v>
      </c>
      <c r="D16" s="10">
        <f>G12/SUM(C3:C11)</f>
        <v>-49.018842737273722</v>
      </c>
    </row>
    <row r="17" spans="2:5" ht="22.15" customHeight="1" x14ac:dyDescent="0.25">
      <c r="E17" s="11"/>
    </row>
    <row r="18" spans="2:5" ht="22.5" customHeight="1" thickBot="1" x14ac:dyDescent="0.3"/>
    <row r="19" spans="2:5" x14ac:dyDescent="0.25">
      <c r="B19" s="55" t="s">
        <v>7</v>
      </c>
      <c r="C19" s="56"/>
      <c r="D19" s="55" t="s">
        <v>41</v>
      </c>
      <c r="E19" s="56"/>
    </row>
    <row r="20" spans="2:5" x14ac:dyDescent="0.25">
      <c r="B20" s="57"/>
      <c r="C20" s="58"/>
      <c r="D20" s="57"/>
      <c r="E20" s="58"/>
    </row>
    <row r="21" spans="2:5" ht="15.75" thickBot="1" x14ac:dyDescent="0.3">
      <c r="B21" s="59"/>
      <c r="C21" s="60"/>
      <c r="D21" s="59"/>
      <c r="E21" s="60"/>
    </row>
  </sheetData>
  <mergeCells count="2">
    <mergeCell ref="B19:C21"/>
    <mergeCell ref="D19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opLeftCell="A7" zoomScale="120" zoomScaleNormal="120" workbookViewId="0">
      <selection activeCell="E16" sqref="E16"/>
    </sheetView>
  </sheetViews>
  <sheetFormatPr defaultColWidth="8.85546875" defaultRowHeight="15" x14ac:dyDescent="0.25"/>
  <cols>
    <col min="1" max="1" width="6.7109375" style="1" customWidth="1"/>
    <col min="2" max="2" width="13.85546875" style="1" bestFit="1" customWidth="1"/>
    <col min="3" max="3" width="13.28515625" style="1" bestFit="1" customWidth="1"/>
    <col min="4" max="5" width="21.5703125" style="1" bestFit="1" customWidth="1"/>
    <col min="6" max="6" width="15.42578125" style="1" bestFit="1" customWidth="1"/>
    <col min="7" max="7" width="15.28515625" style="1" bestFit="1" customWidth="1"/>
    <col min="8" max="8" width="8.85546875" style="1"/>
    <col min="9" max="9" width="12.85546875" style="1" bestFit="1" customWidth="1"/>
    <col min="10" max="10" width="12.140625" style="1" bestFit="1" customWidth="1"/>
    <col min="11" max="16384" width="8.85546875" style="1"/>
  </cols>
  <sheetData>
    <row r="2" spans="2:7" x14ac:dyDescent="0.25">
      <c r="B2" s="2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7" x14ac:dyDescent="0.25">
      <c r="B3" s="15" t="s">
        <v>52</v>
      </c>
      <c r="C3" s="19">
        <v>129.25130141714726</v>
      </c>
      <c r="D3" s="45">
        <v>-48.17</v>
      </c>
      <c r="E3" s="45">
        <v>-10.19</v>
      </c>
      <c r="F3" s="6">
        <f>C3*D3</f>
        <v>-6226.0351892639837</v>
      </c>
      <c r="G3" s="6">
        <f>C3*E3</f>
        <v>-1317.0707614407306</v>
      </c>
    </row>
    <row r="4" spans="2:7" x14ac:dyDescent="0.25">
      <c r="B4" s="15" t="s">
        <v>53</v>
      </c>
      <c r="C4" s="20">
        <v>138.36342252525648</v>
      </c>
      <c r="D4" s="46">
        <v>-64.540000000000006</v>
      </c>
      <c r="E4" s="46">
        <v>-4.13</v>
      </c>
      <c r="F4" s="6">
        <f t="shared" ref="F4:F5" si="0">C4*D4</f>
        <v>-8929.9752897800536</v>
      </c>
      <c r="G4" s="6">
        <f t="shared" ref="G4:G5" si="1">C4*E4</f>
        <v>-571.44093502930923</v>
      </c>
    </row>
    <row r="5" spans="2:7" x14ac:dyDescent="0.25">
      <c r="B5" s="15" t="s">
        <v>50</v>
      </c>
      <c r="C5" s="19">
        <v>208.76754399432178</v>
      </c>
      <c r="D5" s="45">
        <v>-49.207500000000003</v>
      </c>
      <c r="E5" s="45">
        <v>-21.829722</v>
      </c>
      <c r="F5" s="6">
        <f t="shared" si="0"/>
        <v>-10272.928921100591</v>
      </c>
      <c r="G5" s="6">
        <f t="shared" si="1"/>
        <v>-4557.337448018814</v>
      </c>
    </row>
    <row r="6" spans="2:7" x14ac:dyDescent="0.25">
      <c r="B6" s="15"/>
      <c r="C6" s="20"/>
      <c r="D6" s="7"/>
      <c r="E6" s="7"/>
      <c r="F6" s="7"/>
      <c r="G6" s="7"/>
    </row>
    <row r="7" spans="2:7" x14ac:dyDescent="0.25">
      <c r="B7" s="15"/>
      <c r="C7" s="19"/>
      <c r="D7" s="6"/>
      <c r="E7" s="6"/>
      <c r="F7" s="6"/>
      <c r="G7" s="6"/>
    </row>
    <row r="8" spans="2:7" x14ac:dyDescent="0.25">
      <c r="B8" s="15"/>
      <c r="C8" s="20"/>
      <c r="D8" s="7"/>
      <c r="E8" s="7"/>
      <c r="F8" s="7"/>
      <c r="G8" s="7"/>
    </row>
    <row r="9" spans="2:7" x14ac:dyDescent="0.25">
      <c r="B9" s="15"/>
      <c r="C9" s="19"/>
      <c r="D9" s="6"/>
      <c r="E9" s="6"/>
      <c r="F9" s="6"/>
      <c r="G9" s="6"/>
    </row>
    <row r="10" spans="2:7" x14ac:dyDescent="0.25">
      <c r="B10" s="15"/>
      <c r="C10" s="20"/>
      <c r="D10" s="7"/>
      <c r="E10" s="7"/>
      <c r="F10" s="7"/>
      <c r="G10" s="7"/>
    </row>
    <row r="11" spans="2:7" x14ac:dyDescent="0.25">
      <c r="B11" s="15"/>
      <c r="C11" s="19"/>
      <c r="D11" s="6"/>
      <c r="E11" s="6"/>
      <c r="F11" s="6"/>
      <c r="G11" s="6"/>
    </row>
    <row r="12" spans="2:7" x14ac:dyDescent="0.25">
      <c r="B12" s="12"/>
      <c r="C12" s="8"/>
      <c r="D12" s="21"/>
      <c r="E12" s="29" t="s">
        <v>39</v>
      </c>
      <c r="F12" s="4"/>
      <c r="G12" s="4"/>
    </row>
    <row r="13" spans="2:7" x14ac:dyDescent="0.25">
      <c r="B13" s="3"/>
      <c r="C13" s="3"/>
      <c r="D13" s="3"/>
      <c r="E13" s="3"/>
    </row>
    <row r="14" spans="2:7" x14ac:dyDescent="0.25">
      <c r="B14" s="3"/>
      <c r="C14" s="3"/>
      <c r="D14" s="3"/>
      <c r="E14" s="3"/>
    </row>
    <row r="15" spans="2:7" ht="21.6" customHeight="1" x14ac:dyDescent="0.25">
      <c r="C15" s="9" t="s">
        <v>5</v>
      </c>
      <c r="D15" s="10">
        <f>SUM(F3:F5)/SUM(C3:C5)</f>
        <v>-53.379273561714875</v>
      </c>
    </row>
    <row r="16" spans="2:7" ht="30.6" customHeight="1" x14ac:dyDescent="0.25">
      <c r="C16" s="9" t="s">
        <v>6</v>
      </c>
      <c r="D16" s="10">
        <f>SUM(G3:G5)/SUM(C3:C5)</f>
        <v>-13.530833488842221</v>
      </c>
    </row>
    <row r="17" spans="2:5" ht="22.15" customHeight="1" x14ac:dyDescent="0.25">
      <c r="E17" s="11"/>
    </row>
    <row r="18" spans="2:5" ht="22.5" customHeight="1" thickBot="1" x14ac:dyDescent="0.3"/>
    <row r="19" spans="2:5" x14ac:dyDescent="0.25">
      <c r="B19" s="55" t="s">
        <v>7</v>
      </c>
      <c r="C19" s="56"/>
      <c r="D19" s="55" t="s">
        <v>68</v>
      </c>
      <c r="E19" s="56"/>
    </row>
    <row r="20" spans="2:5" x14ac:dyDescent="0.25">
      <c r="B20" s="57"/>
      <c r="C20" s="58"/>
      <c r="D20" s="57"/>
      <c r="E20" s="58"/>
    </row>
    <row r="21" spans="2:5" ht="15.75" thickBot="1" x14ac:dyDescent="0.3">
      <c r="B21" s="59"/>
      <c r="C21" s="60"/>
      <c r="D21" s="59"/>
      <c r="E21" s="60"/>
    </row>
  </sheetData>
  <mergeCells count="2">
    <mergeCell ref="B19:C21"/>
    <mergeCell ref="D19:E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opLeftCell="A9" workbookViewId="0">
      <selection activeCell="K24" sqref="K24"/>
    </sheetView>
  </sheetViews>
  <sheetFormatPr defaultColWidth="8.85546875" defaultRowHeight="15" x14ac:dyDescent="0.25"/>
  <cols>
    <col min="1" max="1" width="33.85546875" style="1" bestFit="1" customWidth="1"/>
    <col min="2" max="2" width="10.28515625" style="1" bestFit="1" customWidth="1"/>
    <col min="3" max="3" width="7.140625" style="1" bestFit="1" customWidth="1"/>
    <col min="4" max="4" width="7" style="1" bestFit="1" customWidth="1"/>
    <col min="5" max="5" width="5.28515625" style="1" bestFit="1" customWidth="1"/>
    <col min="6" max="6" width="7" style="1" bestFit="1" customWidth="1"/>
    <col min="7" max="7" width="5.28515625" style="1" bestFit="1" customWidth="1"/>
    <col min="8" max="8" width="7" style="1" bestFit="1" customWidth="1"/>
    <col min="9" max="9" width="5.28515625" style="1" bestFit="1" customWidth="1"/>
    <col min="10" max="10" width="6" style="1" bestFit="1" customWidth="1"/>
    <col min="11" max="11" width="5.28515625" style="1" bestFit="1" customWidth="1"/>
    <col min="12" max="12" width="7" style="1" bestFit="1" customWidth="1"/>
    <col min="13" max="13" width="5.28515625" style="1" bestFit="1" customWidth="1"/>
    <col min="14" max="14" width="7" style="1" bestFit="1" customWidth="1"/>
    <col min="15" max="15" width="5.28515625" style="1" bestFit="1" customWidth="1"/>
    <col min="16" max="16" width="7" style="1" bestFit="1" customWidth="1"/>
    <col min="17" max="17" width="5.28515625" style="1" bestFit="1" customWidth="1"/>
    <col min="18" max="18" width="7" style="1" bestFit="1" customWidth="1"/>
    <col min="19" max="19" width="5.28515625" style="1" bestFit="1" customWidth="1"/>
    <col min="20" max="20" width="7" style="1" bestFit="1" customWidth="1"/>
    <col min="21" max="22" width="8.85546875" style="1"/>
    <col min="23" max="23" width="33.85546875" style="1" bestFit="1" customWidth="1"/>
    <col min="24" max="24" width="7" style="1" bestFit="1" customWidth="1"/>
    <col min="25" max="25" width="2" style="1" bestFit="1" customWidth="1"/>
    <col min="26" max="26" width="7" style="1" bestFit="1" customWidth="1"/>
    <col min="27" max="27" width="2" style="1" bestFit="1" customWidth="1"/>
    <col min="28" max="28" width="7" style="1" bestFit="1" customWidth="1"/>
    <col min="29" max="29" width="2" style="1" bestFit="1" customWidth="1"/>
    <col min="30" max="30" width="7" style="1" bestFit="1" customWidth="1"/>
    <col min="31" max="31" width="2" style="1" bestFit="1" customWidth="1"/>
    <col min="32" max="32" width="7" style="1" bestFit="1" customWidth="1"/>
    <col min="33" max="33" width="2" style="1" bestFit="1" customWidth="1"/>
    <col min="34" max="16384" width="8.85546875" style="1"/>
  </cols>
  <sheetData>
    <row r="1" spans="1:33" ht="15" customHeight="1" x14ac:dyDescent="0.25">
      <c r="A1" s="61" t="s">
        <v>54</v>
      </c>
      <c r="B1" s="68" t="s">
        <v>44</v>
      </c>
      <c r="C1" s="69"/>
      <c r="D1" s="68" t="s">
        <v>59</v>
      </c>
      <c r="E1" s="69"/>
      <c r="F1" s="68" t="s">
        <v>42</v>
      </c>
      <c r="G1" s="69"/>
      <c r="H1" s="67" t="s">
        <v>46</v>
      </c>
      <c r="I1" s="67"/>
      <c r="J1" s="67" t="s">
        <v>47</v>
      </c>
      <c r="K1" s="67"/>
      <c r="L1" s="67" t="s">
        <v>48</v>
      </c>
      <c r="M1" s="67"/>
      <c r="N1" s="67" t="s">
        <v>49</v>
      </c>
      <c r="O1" s="67"/>
      <c r="P1" s="67" t="s">
        <v>50</v>
      </c>
      <c r="Q1" s="67"/>
      <c r="R1" s="67" t="s">
        <v>51</v>
      </c>
      <c r="S1" s="67"/>
      <c r="W1" s="61" t="s">
        <v>54</v>
      </c>
      <c r="X1" s="63" t="s">
        <v>69</v>
      </c>
      <c r="Y1" s="64"/>
      <c r="Z1" s="64"/>
      <c r="AA1" s="64"/>
      <c r="AB1" s="64"/>
      <c r="AC1" s="64"/>
      <c r="AD1" s="64"/>
      <c r="AE1" s="64"/>
      <c r="AF1" s="64"/>
      <c r="AG1" s="64"/>
    </row>
    <row r="2" spans="1:33" x14ac:dyDescent="0.25">
      <c r="A2" s="62"/>
      <c r="B2" s="47" t="s">
        <v>66</v>
      </c>
      <c r="C2" s="47" t="s">
        <v>56</v>
      </c>
      <c r="D2" s="47" t="s">
        <v>66</v>
      </c>
      <c r="E2" s="47" t="s">
        <v>56</v>
      </c>
      <c r="F2" s="47" t="s">
        <v>66</v>
      </c>
      <c r="G2" s="47" t="s">
        <v>56</v>
      </c>
      <c r="H2" s="47" t="s">
        <v>66</v>
      </c>
      <c r="I2" s="47" t="s">
        <v>56</v>
      </c>
      <c r="J2" s="47" t="s">
        <v>66</v>
      </c>
      <c r="K2" s="47" t="s">
        <v>56</v>
      </c>
      <c r="L2" s="47" t="s">
        <v>66</v>
      </c>
      <c r="M2" s="47" t="s">
        <v>56</v>
      </c>
      <c r="N2" s="47" t="s">
        <v>66</v>
      </c>
      <c r="O2" s="47" t="s">
        <v>56</v>
      </c>
      <c r="P2" s="47" t="s">
        <v>66</v>
      </c>
      <c r="Q2" s="47" t="s">
        <v>56</v>
      </c>
      <c r="R2" s="47" t="s">
        <v>66</v>
      </c>
      <c r="S2" s="47" t="s">
        <v>56</v>
      </c>
      <c r="W2" s="62"/>
      <c r="X2" s="65"/>
      <c r="Y2" s="66"/>
      <c r="Z2" s="66"/>
      <c r="AA2" s="66"/>
      <c r="AB2" s="66"/>
      <c r="AC2" s="66"/>
      <c r="AD2" s="66"/>
      <c r="AE2" s="66"/>
      <c r="AF2" s="66"/>
      <c r="AG2" s="66"/>
    </row>
    <row r="3" spans="1:33" s="51" customFormat="1" x14ac:dyDescent="0.25">
      <c r="A3" s="10" t="s">
        <v>63</v>
      </c>
      <c r="B3" s="10">
        <v>1882</v>
      </c>
      <c r="C3" s="51">
        <v>3</v>
      </c>
      <c r="D3" s="10">
        <v>832</v>
      </c>
      <c r="E3" s="51">
        <v>3</v>
      </c>
      <c r="F3" s="10">
        <v>2118</v>
      </c>
      <c r="G3" s="51">
        <v>2</v>
      </c>
      <c r="H3" s="10">
        <v>2870</v>
      </c>
      <c r="I3" s="51">
        <v>1</v>
      </c>
      <c r="J3" s="10">
        <v>1036</v>
      </c>
      <c r="K3" s="10">
        <v>4</v>
      </c>
      <c r="L3" s="10">
        <v>2153</v>
      </c>
      <c r="M3" s="10">
        <v>2</v>
      </c>
      <c r="N3" s="10">
        <v>1777</v>
      </c>
      <c r="O3" s="10">
        <v>3</v>
      </c>
      <c r="P3" s="10">
        <v>1700</v>
      </c>
      <c r="Q3" s="10">
        <v>3</v>
      </c>
      <c r="R3" s="10">
        <v>2418</v>
      </c>
      <c r="S3" s="10">
        <v>2</v>
      </c>
      <c r="W3" s="10" t="s">
        <v>63</v>
      </c>
      <c r="X3" s="10" t="s">
        <v>73</v>
      </c>
      <c r="Y3" s="10">
        <v>5</v>
      </c>
      <c r="Z3" s="10" t="s">
        <v>71</v>
      </c>
      <c r="AA3" s="10">
        <v>4</v>
      </c>
      <c r="AB3" s="10" t="s">
        <v>72</v>
      </c>
      <c r="AC3" s="10">
        <v>3</v>
      </c>
      <c r="AD3" s="10" t="s">
        <v>74</v>
      </c>
      <c r="AE3" s="10">
        <v>2</v>
      </c>
      <c r="AF3" s="10" t="s">
        <v>75</v>
      </c>
      <c r="AG3" s="10">
        <v>1</v>
      </c>
    </row>
    <row r="4" spans="1:33" x14ac:dyDescent="0.25">
      <c r="A4" s="48" t="s">
        <v>60</v>
      </c>
      <c r="B4" s="48">
        <v>82.899999999999991</v>
      </c>
      <c r="C4" s="48">
        <v>5</v>
      </c>
      <c r="D4" s="48">
        <v>105.52999999999999</v>
      </c>
      <c r="E4" s="48">
        <v>5</v>
      </c>
      <c r="F4" s="48">
        <v>122.54</v>
      </c>
      <c r="G4" s="48">
        <v>4</v>
      </c>
      <c r="H4" s="48">
        <v>106.11</v>
      </c>
      <c r="I4" s="48">
        <v>4</v>
      </c>
      <c r="J4" s="48">
        <v>90.65</v>
      </c>
      <c r="K4" s="48">
        <v>5</v>
      </c>
      <c r="L4" s="48">
        <v>104.71</v>
      </c>
      <c r="M4" s="48">
        <v>4</v>
      </c>
      <c r="N4" s="48">
        <v>131.86000000000001</v>
      </c>
      <c r="O4" s="48">
        <v>1</v>
      </c>
      <c r="P4" s="48">
        <v>119.85999999999999</v>
      </c>
      <c r="Q4" s="48">
        <v>3</v>
      </c>
      <c r="R4" s="48">
        <v>87.69</v>
      </c>
      <c r="S4" s="48">
        <v>5</v>
      </c>
      <c r="W4" s="48" t="s">
        <v>60</v>
      </c>
      <c r="X4" s="48" t="s">
        <v>70</v>
      </c>
      <c r="Y4" s="48">
        <v>5</v>
      </c>
      <c r="Z4" s="48" t="s">
        <v>77</v>
      </c>
      <c r="AA4" s="48">
        <v>4</v>
      </c>
      <c r="AB4" s="48" t="s">
        <v>76</v>
      </c>
      <c r="AC4" s="48">
        <v>3</v>
      </c>
      <c r="AD4" s="48" t="s">
        <v>78</v>
      </c>
      <c r="AE4" s="48">
        <v>2</v>
      </c>
      <c r="AF4" s="48" t="s">
        <v>79</v>
      </c>
      <c r="AG4" s="48">
        <v>1</v>
      </c>
    </row>
    <row r="5" spans="1:33" x14ac:dyDescent="0.25">
      <c r="A5" s="10" t="s">
        <v>61</v>
      </c>
      <c r="B5" s="10">
        <v>17.66</v>
      </c>
      <c r="C5" s="10">
        <v>4</v>
      </c>
      <c r="D5" s="10">
        <v>24.42</v>
      </c>
      <c r="E5" s="10">
        <v>4</v>
      </c>
      <c r="F5" s="10">
        <v>26.37</v>
      </c>
      <c r="G5" s="10">
        <v>2</v>
      </c>
      <c r="H5" s="10">
        <v>23.86</v>
      </c>
      <c r="I5" s="10">
        <v>3</v>
      </c>
      <c r="J5" s="10">
        <v>21.91</v>
      </c>
      <c r="K5" s="10">
        <v>3</v>
      </c>
      <c r="L5" s="10">
        <v>22.8</v>
      </c>
      <c r="M5" s="10">
        <v>3</v>
      </c>
      <c r="N5" s="10">
        <v>30.4</v>
      </c>
      <c r="O5" s="10">
        <v>1</v>
      </c>
      <c r="P5" s="10">
        <v>27.24</v>
      </c>
      <c r="Q5" s="10">
        <v>2</v>
      </c>
      <c r="R5" s="10">
        <v>19.38</v>
      </c>
      <c r="S5" s="10">
        <v>4</v>
      </c>
      <c r="W5" s="10" t="s">
        <v>61</v>
      </c>
      <c r="X5" s="10" t="s">
        <v>80</v>
      </c>
      <c r="Y5" s="10">
        <v>5</v>
      </c>
      <c r="Z5" s="10" t="s">
        <v>81</v>
      </c>
      <c r="AA5" s="10">
        <v>4</v>
      </c>
      <c r="AB5" s="10" t="s">
        <v>82</v>
      </c>
      <c r="AC5" s="10">
        <v>3</v>
      </c>
      <c r="AD5" s="10" t="s">
        <v>83</v>
      </c>
      <c r="AE5" s="10">
        <v>2</v>
      </c>
      <c r="AF5" s="10" t="s">
        <v>84</v>
      </c>
      <c r="AG5" s="10">
        <v>1</v>
      </c>
    </row>
    <row r="6" spans="1:33" x14ac:dyDescent="0.25">
      <c r="A6" s="48" t="s">
        <v>62</v>
      </c>
      <c r="B6" s="48">
        <v>86.16</v>
      </c>
      <c r="C6" s="48">
        <v>5</v>
      </c>
      <c r="D6" s="48">
        <v>105.44999999999999</v>
      </c>
      <c r="E6" s="48">
        <v>5</v>
      </c>
      <c r="F6" s="48">
        <v>128.04</v>
      </c>
      <c r="G6" s="48">
        <v>2</v>
      </c>
      <c r="H6" s="48">
        <v>104.69</v>
      </c>
      <c r="I6" s="48">
        <v>4</v>
      </c>
      <c r="J6" s="48">
        <v>90.1</v>
      </c>
      <c r="K6" s="48">
        <v>5</v>
      </c>
      <c r="L6" s="48">
        <v>108.76</v>
      </c>
      <c r="M6" s="48">
        <v>4</v>
      </c>
      <c r="N6" s="48">
        <v>135.77000000000001</v>
      </c>
      <c r="O6" s="48">
        <v>1</v>
      </c>
      <c r="P6" s="48">
        <v>122.57</v>
      </c>
      <c r="Q6" s="48">
        <v>2</v>
      </c>
      <c r="R6" s="48">
        <v>86.649999999999991</v>
      </c>
      <c r="S6" s="48">
        <v>5</v>
      </c>
      <c r="W6" s="48" t="s">
        <v>62</v>
      </c>
      <c r="X6" s="48" t="s">
        <v>70</v>
      </c>
      <c r="Y6" s="48">
        <v>5</v>
      </c>
      <c r="Z6" s="48" t="s">
        <v>77</v>
      </c>
      <c r="AA6" s="48">
        <v>4</v>
      </c>
      <c r="AB6" s="48" t="s">
        <v>76</v>
      </c>
      <c r="AC6" s="48">
        <v>3</v>
      </c>
      <c r="AD6" s="48" t="s">
        <v>78</v>
      </c>
      <c r="AE6" s="48">
        <v>2</v>
      </c>
      <c r="AF6" s="48" t="s">
        <v>79</v>
      </c>
      <c r="AG6" s="48">
        <v>1</v>
      </c>
    </row>
    <row r="7" spans="1:33" x14ac:dyDescent="0.25">
      <c r="A7" s="10" t="s">
        <v>64</v>
      </c>
      <c r="B7" s="10">
        <v>16330</v>
      </c>
      <c r="C7" s="10">
        <v>3</v>
      </c>
      <c r="D7" s="10">
        <v>14250</v>
      </c>
      <c r="E7" s="10">
        <v>3</v>
      </c>
      <c r="F7" s="10">
        <v>18565</v>
      </c>
      <c r="G7" s="10">
        <v>3</v>
      </c>
      <c r="H7" s="10">
        <v>21770</v>
      </c>
      <c r="I7" s="10">
        <v>2</v>
      </c>
      <c r="J7" s="10">
        <v>16150</v>
      </c>
      <c r="K7" s="10">
        <v>3</v>
      </c>
      <c r="L7" s="10">
        <v>17955</v>
      </c>
      <c r="M7" s="10">
        <v>3</v>
      </c>
      <c r="N7" s="10">
        <v>11260</v>
      </c>
      <c r="O7" s="10">
        <v>4</v>
      </c>
      <c r="P7" s="10">
        <v>16495</v>
      </c>
      <c r="Q7" s="10">
        <v>3</v>
      </c>
      <c r="R7" s="10">
        <v>21835</v>
      </c>
      <c r="S7" s="10">
        <v>2</v>
      </c>
      <c r="W7" s="10" t="s">
        <v>64</v>
      </c>
      <c r="X7" s="10" t="s">
        <v>85</v>
      </c>
      <c r="Y7" s="10">
        <v>5</v>
      </c>
      <c r="Z7" s="10" t="s">
        <v>86</v>
      </c>
      <c r="AA7" s="10">
        <v>4</v>
      </c>
      <c r="AB7" s="10" t="s">
        <v>87</v>
      </c>
      <c r="AC7" s="10">
        <v>3</v>
      </c>
      <c r="AD7" s="10" t="s">
        <v>88</v>
      </c>
      <c r="AE7" s="10">
        <v>2</v>
      </c>
      <c r="AF7" s="10" t="s">
        <v>89</v>
      </c>
      <c r="AG7" s="10">
        <v>1</v>
      </c>
    </row>
    <row r="8" spans="1:33" x14ac:dyDescent="0.25">
      <c r="A8" s="48" t="s">
        <v>67</v>
      </c>
      <c r="B8" s="48">
        <v>19</v>
      </c>
      <c r="C8" s="48">
        <v>3</v>
      </c>
      <c r="D8" s="48">
        <v>13</v>
      </c>
      <c r="E8" s="48">
        <v>3</v>
      </c>
      <c r="F8" s="48">
        <v>19</v>
      </c>
      <c r="G8" s="48">
        <v>3</v>
      </c>
      <c r="H8" s="48">
        <v>26</v>
      </c>
      <c r="I8" s="48">
        <v>1</v>
      </c>
      <c r="J8" s="48">
        <v>17</v>
      </c>
      <c r="K8" s="48">
        <v>4</v>
      </c>
      <c r="L8" s="48">
        <v>18</v>
      </c>
      <c r="M8" s="48">
        <v>4</v>
      </c>
      <c r="N8" s="48">
        <v>23</v>
      </c>
      <c r="O8" s="48">
        <v>2</v>
      </c>
      <c r="P8" s="48">
        <v>18</v>
      </c>
      <c r="Q8" s="48">
        <v>4</v>
      </c>
      <c r="R8" s="48">
        <v>25</v>
      </c>
      <c r="S8" s="48">
        <v>1</v>
      </c>
      <c r="W8" s="48" t="s">
        <v>67</v>
      </c>
      <c r="X8" s="48" t="s">
        <v>80</v>
      </c>
      <c r="Y8" s="48">
        <v>5</v>
      </c>
      <c r="Z8" s="48" t="s">
        <v>90</v>
      </c>
      <c r="AA8" s="48">
        <v>4</v>
      </c>
      <c r="AB8" s="48" t="s">
        <v>91</v>
      </c>
      <c r="AC8" s="48">
        <v>3</v>
      </c>
      <c r="AD8" s="48" t="s">
        <v>92</v>
      </c>
      <c r="AE8" s="48">
        <v>2</v>
      </c>
      <c r="AF8" s="48" t="s">
        <v>93</v>
      </c>
      <c r="AG8" s="48">
        <v>1</v>
      </c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33" ht="15" customHeight="1" x14ac:dyDescent="0.25">
      <c r="A10" s="61" t="s">
        <v>54</v>
      </c>
      <c r="B10" s="70" t="s">
        <v>55</v>
      </c>
      <c r="C10" s="68" t="s">
        <v>44</v>
      </c>
      <c r="D10" s="69"/>
      <c r="E10" s="68" t="s">
        <v>59</v>
      </c>
      <c r="F10" s="69"/>
      <c r="G10" s="68" t="s">
        <v>42</v>
      </c>
      <c r="H10" s="69"/>
      <c r="I10" s="67" t="s">
        <v>46</v>
      </c>
      <c r="J10" s="67"/>
      <c r="K10" s="67" t="s">
        <v>47</v>
      </c>
      <c r="L10" s="67"/>
      <c r="M10" s="67" t="s">
        <v>48</v>
      </c>
      <c r="N10" s="67"/>
      <c r="O10" s="67" t="s">
        <v>49</v>
      </c>
      <c r="P10" s="67"/>
      <c r="Q10" s="67" t="s">
        <v>50</v>
      </c>
      <c r="R10" s="67"/>
      <c r="S10" s="67" t="s">
        <v>51</v>
      </c>
      <c r="T10" s="67"/>
    </row>
    <row r="11" spans="1:33" x14ac:dyDescent="0.25">
      <c r="A11" s="62"/>
      <c r="B11" s="71"/>
      <c r="C11" s="47" t="s">
        <v>56</v>
      </c>
      <c r="D11" s="47" t="s">
        <v>57</v>
      </c>
      <c r="E11" s="47" t="s">
        <v>56</v>
      </c>
      <c r="F11" s="47" t="s">
        <v>57</v>
      </c>
      <c r="G11" s="47" t="s">
        <v>56</v>
      </c>
      <c r="H11" s="47" t="s">
        <v>57</v>
      </c>
      <c r="I11" s="47" t="s">
        <v>56</v>
      </c>
      <c r="J11" s="47" t="s">
        <v>57</v>
      </c>
      <c r="K11" s="47" t="s">
        <v>56</v>
      </c>
      <c r="L11" s="47" t="s">
        <v>57</v>
      </c>
      <c r="M11" s="47" t="s">
        <v>56</v>
      </c>
      <c r="N11" s="47" t="s">
        <v>57</v>
      </c>
      <c r="O11" s="47" t="s">
        <v>56</v>
      </c>
      <c r="P11" s="47" t="s">
        <v>57</v>
      </c>
      <c r="Q11" s="47" t="s">
        <v>56</v>
      </c>
      <c r="R11" s="47" t="s">
        <v>57</v>
      </c>
      <c r="S11" s="47" t="s">
        <v>56</v>
      </c>
      <c r="T11" s="47" t="s">
        <v>57</v>
      </c>
    </row>
    <row r="12" spans="1:33" x14ac:dyDescent="0.25">
      <c r="A12" s="10" t="s">
        <v>63</v>
      </c>
      <c r="B12" s="10">
        <v>5</v>
      </c>
      <c r="C12" s="51">
        <v>3</v>
      </c>
      <c r="D12" s="10">
        <f>$B12*C12</f>
        <v>15</v>
      </c>
      <c r="E12" s="51">
        <v>3</v>
      </c>
      <c r="F12" s="10">
        <f>$B12*E12</f>
        <v>15</v>
      </c>
      <c r="G12" s="51">
        <v>2</v>
      </c>
      <c r="H12" s="10">
        <f>$B12*G12</f>
        <v>10</v>
      </c>
      <c r="I12" s="51">
        <v>1</v>
      </c>
      <c r="J12" s="10">
        <f>$B12*I12</f>
        <v>5</v>
      </c>
      <c r="K12" s="51">
        <v>4</v>
      </c>
      <c r="L12" s="10">
        <f>$B12*K12</f>
        <v>20</v>
      </c>
      <c r="M12" s="51">
        <v>2</v>
      </c>
      <c r="N12" s="10">
        <f>$B12*M12</f>
        <v>10</v>
      </c>
      <c r="O12" s="51">
        <v>3</v>
      </c>
      <c r="P12" s="10">
        <f>$B12*O12</f>
        <v>15</v>
      </c>
      <c r="Q12" s="51">
        <v>3</v>
      </c>
      <c r="R12" s="10">
        <f>$B12*Q12</f>
        <v>15</v>
      </c>
      <c r="S12" s="51">
        <v>2</v>
      </c>
      <c r="T12" s="10">
        <f>$B12*S12</f>
        <v>10</v>
      </c>
    </row>
    <row r="13" spans="1:33" x14ac:dyDescent="0.25">
      <c r="A13" s="48" t="s">
        <v>60</v>
      </c>
      <c r="B13" s="48">
        <v>4</v>
      </c>
      <c r="C13" s="48">
        <v>5</v>
      </c>
      <c r="D13" s="48">
        <f t="shared" ref="D13:F17" si="0">$B13*C13</f>
        <v>20</v>
      </c>
      <c r="E13" s="48">
        <v>5</v>
      </c>
      <c r="F13" s="48">
        <f t="shared" si="0"/>
        <v>20</v>
      </c>
      <c r="G13" s="48">
        <v>4</v>
      </c>
      <c r="H13" s="48">
        <f t="shared" ref="H13" si="1">$B13*G13</f>
        <v>16</v>
      </c>
      <c r="I13" s="48">
        <v>4</v>
      </c>
      <c r="J13" s="48">
        <f t="shared" ref="J13" si="2">$B13*I13</f>
        <v>16</v>
      </c>
      <c r="K13" s="48">
        <v>5</v>
      </c>
      <c r="L13" s="48">
        <f t="shared" ref="L13" si="3">$B13*K13</f>
        <v>20</v>
      </c>
      <c r="M13" s="48">
        <v>4</v>
      </c>
      <c r="N13" s="48">
        <f t="shared" ref="N13" si="4">$B13*M13</f>
        <v>16</v>
      </c>
      <c r="O13" s="48">
        <v>1</v>
      </c>
      <c r="P13" s="48">
        <f t="shared" ref="P13" si="5">$B13*O13</f>
        <v>4</v>
      </c>
      <c r="Q13" s="48">
        <v>3</v>
      </c>
      <c r="R13" s="48">
        <f t="shared" ref="R13" si="6">$B13*Q13</f>
        <v>12</v>
      </c>
      <c r="S13" s="48">
        <v>5</v>
      </c>
      <c r="T13" s="48">
        <f t="shared" ref="T13" si="7">$B13*S13</f>
        <v>20</v>
      </c>
    </row>
    <row r="14" spans="1:33" x14ac:dyDescent="0.25">
      <c r="A14" s="10" t="s">
        <v>61</v>
      </c>
      <c r="B14" s="10">
        <v>3</v>
      </c>
      <c r="C14" s="10">
        <v>4</v>
      </c>
      <c r="D14" s="10">
        <f t="shared" si="0"/>
        <v>12</v>
      </c>
      <c r="E14" s="10">
        <v>4</v>
      </c>
      <c r="F14" s="10">
        <f t="shared" si="0"/>
        <v>12</v>
      </c>
      <c r="G14" s="10">
        <v>2</v>
      </c>
      <c r="H14" s="10">
        <f t="shared" ref="H14" si="8">$B14*G14</f>
        <v>6</v>
      </c>
      <c r="I14" s="10">
        <v>3</v>
      </c>
      <c r="J14" s="10">
        <f t="shared" ref="J14" si="9">$B14*I14</f>
        <v>9</v>
      </c>
      <c r="K14" s="10">
        <v>3</v>
      </c>
      <c r="L14" s="10">
        <f t="shared" ref="L14" si="10">$B14*K14</f>
        <v>9</v>
      </c>
      <c r="M14" s="10">
        <v>3</v>
      </c>
      <c r="N14" s="10">
        <f t="shared" ref="N14" si="11">$B14*M14</f>
        <v>9</v>
      </c>
      <c r="O14" s="10">
        <v>1</v>
      </c>
      <c r="P14" s="10">
        <f t="shared" ref="P14" si="12">$B14*O14</f>
        <v>3</v>
      </c>
      <c r="Q14" s="10">
        <v>2</v>
      </c>
      <c r="R14" s="10">
        <f t="shared" ref="R14" si="13">$B14*Q14</f>
        <v>6</v>
      </c>
      <c r="S14" s="10">
        <v>4</v>
      </c>
      <c r="T14" s="10">
        <f t="shared" ref="T14" si="14">$B14*S14</f>
        <v>12</v>
      </c>
    </row>
    <row r="15" spans="1:33" x14ac:dyDescent="0.25">
      <c r="A15" s="48" t="s">
        <v>62</v>
      </c>
      <c r="B15" s="48">
        <v>2</v>
      </c>
      <c r="C15" s="48">
        <v>5</v>
      </c>
      <c r="D15" s="48">
        <f t="shared" si="0"/>
        <v>10</v>
      </c>
      <c r="E15" s="48">
        <v>5</v>
      </c>
      <c r="F15" s="48">
        <f t="shared" si="0"/>
        <v>10</v>
      </c>
      <c r="G15" s="48">
        <v>2</v>
      </c>
      <c r="H15" s="48">
        <f t="shared" ref="H15" si="15">$B15*G15</f>
        <v>4</v>
      </c>
      <c r="I15" s="48">
        <v>4</v>
      </c>
      <c r="J15" s="48">
        <f t="shared" ref="J15" si="16">$B15*I15</f>
        <v>8</v>
      </c>
      <c r="K15" s="48">
        <v>5</v>
      </c>
      <c r="L15" s="48">
        <f t="shared" ref="L15" si="17">$B15*K15</f>
        <v>10</v>
      </c>
      <c r="M15" s="48">
        <v>4</v>
      </c>
      <c r="N15" s="48">
        <f t="shared" ref="N15" si="18">$B15*M15</f>
        <v>8</v>
      </c>
      <c r="O15" s="48">
        <v>1</v>
      </c>
      <c r="P15" s="48">
        <f t="shared" ref="P15" si="19">$B15*O15</f>
        <v>2</v>
      </c>
      <c r="Q15" s="48">
        <v>2</v>
      </c>
      <c r="R15" s="48">
        <f t="shared" ref="R15" si="20">$B15*Q15</f>
        <v>4</v>
      </c>
      <c r="S15" s="48">
        <v>5</v>
      </c>
      <c r="T15" s="48">
        <f t="shared" ref="T15" si="21">$B15*S15</f>
        <v>10</v>
      </c>
    </row>
    <row r="16" spans="1:33" x14ac:dyDescent="0.25">
      <c r="A16" s="10" t="s">
        <v>64</v>
      </c>
      <c r="B16" s="10">
        <v>6</v>
      </c>
      <c r="C16" s="10">
        <v>3</v>
      </c>
      <c r="D16" s="10">
        <f t="shared" si="0"/>
        <v>18</v>
      </c>
      <c r="E16" s="10">
        <v>3</v>
      </c>
      <c r="F16" s="10">
        <f t="shared" si="0"/>
        <v>18</v>
      </c>
      <c r="G16" s="10">
        <v>3</v>
      </c>
      <c r="H16" s="10">
        <f t="shared" ref="H16" si="22">$B16*G16</f>
        <v>18</v>
      </c>
      <c r="I16" s="10">
        <v>2</v>
      </c>
      <c r="J16" s="10">
        <f t="shared" ref="J16" si="23">$B16*I16</f>
        <v>12</v>
      </c>
      <c r="K16" s="10">
        <v>3</v>
      </c>
      <c r="L16" s="10">
        <f t="shared" ref="L16" si="24">$B16*K16</f>
        <v>18</v>
      </c>
      <c r="M16" s="10">
        <v>3</v>
      </c>
      <c r="N16" s="10">
        <f t="shared" ref="N16" si="25">$B16*M16</f>
        <v>18</v>
      </c>
      <c r="O16" s="10">
        <v>4</v>
      </c>
      <c r="P16" s="10">
        <f t="shared" ref="P16" si="26">$B16*O16</f>
        <v>24</v>
      </c>
      <c r="Q16" s="10">
        <v>3</v>
      </c>
      <c r="R16" s="10">
        <f t="shared" ref="R16" si="27">$B16*Q16</f>
        <v>18</v>
      </c>
      <c r="S16" s="10">
        <v>2</v>
      </c>
      <c r="T16" s="10">
        <f t="shared" ref="T16" si="28">$B16*S16</f>
        <v>12</v>
      </c>
    </row>
    <row r="17" spans="1:20" x14ac:dyDescent="0.25">
      <c r="A17" s="48" t="s">
        <v>65</v>
      </c>
      <c r="B17" s="48">
        <v>5</v>
      </c>
      <c r="C17" s="48">
        <v>3</v>
      </c>
      <c r="D17" s="48">
        <f t="shared" si="0"/>
        <v>15</v>
      </c>
      <c r="E17" s="48">
        <v>3</v>
      </c>
      <c r="F17" s="48">
        <f t="shared" si="0"/>
        <v>15</v>
      </c>
      <c r="G17" s="48">
        <v>3</v>
      </c>
      <c r="H17" s="48">
        <f t="shared" ref="H17" si="29">$B17*G17</f>
        <v>15</v>
      </c>
      <c r="I17" s="48">
        <v>1</v>
      </c>
      <c r="J17" s="48">
        <f t="shared" ref="J17" si="30">$B17*I17</f>
        <v>5</v>
      </c>
      <c r="K17" s="48">
        <v>4</v>
      </c>
      <c r="L17" s="48">
        <f t="shared" ref="L17" si="31">$B17*K17</f>
        <v>20</v>
      </c>
      <c r="M17" s="48">
        <v>4</v>
      </c>
      <c r="N17" s="48">
        <f t="shared" ref="N17" si="32">$B17*M17</f>
        <v>20</v>
      </c>
      <c r="O17" s="48">
        <v>2</v>
      </c>
      <c r="P17" s="48">
        <f t="shared" ref="P17" si="33">$B17*O17</f>
        <v>10</v>
      </c>
      <c r="Q17" s="48">
        <v>4</v>
      </c>
      <c r="R17" s="48">
        <f t="shared" ref="R17" si="34">$B17*Q17</f>
        <v>20</v>
      </c>
      <c r="S17" s="48">
        <v>1</v>
      </c>
      <c r="T17" s="48">
        <f t="shared" ref="T17" si="35">$B17*S17</f>
        <v>5</v>
      </c>
    </row>
    <row r="18" spans="1:20" x14ac:dyDescent="0.25">
      <c r="A18" s="9" t="s">
        <v>58</v>
      </c>
      <c r="B18" s="3"/>
      <c r="C18" s="3"/>
      <c r="D18" s="9">
        <f>SUM(D12:D17)</f>
        <v>90</v>
      </c>
      <c r="E18" s="3"/>
      <c r="F18" s="9">
        <f>SUM(F12:F17)</f>
        <v>90</v>
      </c>
      <c r="G18" s="3"/>
      <c r="H18" s="9">
        <f>SUM(H12:H17)</f>
        <v>69</v>
      </c>
      <c r="I18" s="3"/>
      <c r="J18" s="9">
        <f>SUM(J12:J17)</f>
        <v>55</v>
      </c>
      <c r="K18" s="3"/>
      <c r="L18" s="9">
        <f>SUM(L12:L17)</f>
        <v>97</v>
      </c>
      <c r="M18" s="3"/>
      <c r="N18" s="9">
        <f>SUM(N12:N17)</f>
        <v>81</v>
      </c>
      <c r="O18" s="3"/>
      <c r="P18" s="9">
        <f>SUM(P12:P17)</f>
        <v>58</v>
      </c>
      <c r="Q18" s="3"/>
      <c r="R18" s="9">
        <f>SUM(R12:R17)</f>
        <v>75</v>
      </c>
      <c r="S18" s="3"/>
      <c r="T18" s="9">
        <f>SUM(T12:T17)</f>
        <v>69</v>
      </c>
    </row>
    <row r="19" spans="1:2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20" ht="15.75" thickBot="1" x14ac:dyDescent="0.3">
      <c r="A20" s="5" t="s">
        <v>17</v>
      </c>
      <c r="B20" s="5" t="s">
        <v>97</v>
      </c>
      <c r="C20" s="5" t="s">
        <v>40</v>
      </c>
      <c r="D20" s="3"/>
      <c r="E20" s="3"/>
      <c r="F20" s="3"/>
      <c r="G20" s="3"/>
      <c r="H20" s="3"/>
      <c r="I20" s="3"/>
      <c r="J20" s="3"/>
    </row>
    <row r="21" spans="1:20" ht="15.75" thickBot="1" x14ac:dyDescent="0.3">
      <c r="A21" s="14" t="s">
        <v>44</v>
      </c>
      <c r="B21" s="44">
        <v>90</v>
      </c>
      <c r="C21" s="24">
        <f>_xlfn.RANK.EQ(B21,$B$21:$B$29,)</f>
        <v>2</v>
      </c>
      <c r="D21" s="3"/>
      <c r="E21" s="3"/>
      <c r="F21" s="3"/>
      <c r="G21" s="3"/>
      <c r="H21" s="3"/>
      <c r="I21" s="3"/>
      <c r="J21" s="3"/>
    </row>
    <row r="22" spans="1:20" ht="15.75" thickBot="1" x14ac:dyDescent="0.3">
      <c r="A22" s="14" t="s">
        <v>45</v>
      </c>
      <c r="B22" s="44">
        <v>90</v>
      </c>
      <c r="C22" s="24">
        <f t="shared" ref="C22:C29" si="36">_xlfn.RANK.EQ(B22,$B$21:$B$29,)</f>
        <v>2</v>
      </c>
      <c r="E22" s="3"/>
    </row>
    <row r="23" spans="1:20" ht="15.75" thickBot="1" x14ac:dyDescent="0.3">
      <c r="A23" s="14" t="s">
        <v>42</v>
      </c>
      <c r="B23" s="44">
        <v>69</v>
      </c>
      <c r="C23" s="24">
        <f t="shared" si="36"/>
        <v>6</v>
      </c>
      <c r="D23" s="3"/>
      <c r="E23" s="3"/>
      <c r="F23" s="3"/>
      <c r="G23" s="3"/>
      <c r="H23" s="3"/>
      <c r="I23" s="3"/>
      <c r="J23" s="3"/>
    </row>
    <row r="24" spans="1:20" ht="15.75" thickBot="1" x14ac:dyDescent="0.3">
      <c r="A24" s="14" t="s">
        <v>46</v>
      </c>
      <c r="B24" s="44">
        <v>55</v>
      </c>
      <c r="C24" s="24">
        <f t="shared" si="36"/>
        <v>9</v>
      </c>
      <c r="D24" s="3"/>
      <c r="E24" s="3"/>
      <c r="F24" s="3"/>
      <c r="G24" s="3"/>
      <c r="H24" s="3"/>
      <c r="I24" s="3"/>
      <c r="J24" s="3"/>
    </row>
    <row r="25" spans="1:20" ht="15.75" thickBot="1" x14ac:dyDescent="0.3">
      <c r="A25" s="14" t="s">
        <v>47</v>
      </c>
      <c r="B25" s="44">
        <v>97</v>
      </c>
      <c r="C25" s="24">
        <f t="shared" si="36"/>
        <v>1</v>
      </c>
      <c r="D25" s="3"/>
      <c r="E25" s="3"/>
      <c r="F25" s="3"/>
      <c r="G25" s="3"/>
      <c r="H25" s="3"/>
      <c r="I25" s="3"/>
      <c r="J25" s="3"/>
    </row>
    <row r="26" spans="1:20" ht="15.75" thickBot="1" x14ac:dyDescent="0.3">
      <c r="A26" s="14" t="s">
        <v>48</v>
      </c>
      <c r="B26" s="44">
        <v>81</v>
      </c>
      <c r="C26" s="24">
        <f t="shared" si="36"/>
        <v>4</v>
      </c>
    </row>
    <row r="27" spans="1:20" ht="15.75" thickBot="1" x14ac:dyDescent="0.3">
      <c r="A27" s="14" t="s">
        <v>49</v>
      </c>
      <c r="B27" s="44">
        <v>58</v>
      </c>
      <c r="C27" s="24">
        <f t="shared" si="36"/>
        <v>8</v>
      </c>
    </row>
    <row r="28" spans="1:20" ht="15.75" thickBot="1" x14ac:dyDescent="0.3">
      <c r="A28" s="14" t="s">
        <v>50</v>
      </c>
      <c r="B28" s="44">
        <v>75</v>
      </c>
      <c r="C28" s="24">
        <f t="shared" si="36"/>
        <v>5</v>
      </c>
    </row>
    <row r="29" spans="1:20" x14ac:dyDescent="0.25">
      <c r="A29" s="14" t="s">
        <v>51</v>
      </c>
      <c r="B29" s="44">
        <v>69</v>
      </c>
      <c r="C29" s="24">
        <f t="shared" si="36"/>
        <v>6</v>
      </c>
    </row>
  </sheetData>
  <mergeCells count="23">
    <mergeCell ref="O10:P10"/>
    <mergeCell ref="Q10:R10"/>
    <mergeCell ref="E10:F10"/>
    <mergeCell ref="G10:H10"/>
    <mergeCell ref="I10:J10"/>
    <mergeCell ref="K10:L10"/>
    <mergeCell ref="M10:N10"/>
    <mergeCell ref="W1:W2"/>
    <mergeCell ref="X1:AG2"/>
    <mergeCell ref="S10:T10"/>
    <mergeCell ref="A1: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A10:A11"/>
    <mergeCell ref="B10:B11"/>
    <mergeCell ref="C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4"/>
  <sheetViews>
    <sheetView showGridLines="0" zoomScale="70" zoomScaleNormal="70" workbookViewId="0">
      <selection activeCell="X2" sqref="X2:Z22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9" style="23" bestFit="1" customWidth="1"/>
    <col min="4" max="4" width="9.140625" style="23" customWidth="1"/>
    <col min="5" max="5" width="8.42578125" style="23" customWidth="1"/>
    <col min="6" max="6" width="8.5703125" style="23" customWidth="1"/>
    <col min="7" max="7" width="7.5703125" style="23" customWidth="1"/>
    <col min="8" max="8" width="8.42578125" style="23" customWidth="1"/>
    <col min="9" max="9" width="9" style="23" customWidth="1"/>
    <col min="10" max="10" width="8.140625" style="23" customWidth="1"/>
    <col min="11" max="11" width="7.140625" style="23" customWidth="1"/>
    <col min="12" max="13" width="8.140625" style="23" customWidth="1"/>
    <col min="14" max="14" width="8.5703125" style="23" customWidth="1"/>
    <col min="15" max="15" width="9.28515625" style="23" customWidth="1"/>
    <col min="16" max="16" width="9" style="23" customWidth="1"/>
    <col min="17" max="17" width="8.5703125" style="23" customWidth="1"/>
    <col min="18" max="18" width="8.140625" style="23" customWidth="1"/>
    <col min="19" max="19" width="8.7109375" style="23" customWidth="1"/>
    <col min="20" max="20" width="7.7109375" style="23" customWidth="1"/>
    <col min="21" max="21" width="8" style="23" customWidth="1"/>
    <col min="22" max="22" width="9.7109375" style="23" customWidth="1"/>
    <col min="23" max="23" width="8.28515625" style="23" customWidth="1"/>
    <col min="24" max="24" width="18.85546875" style="23" bestFit="1" customWidth="1"/>
    <col min="25" max="25" width="15" style="23" bestFit="1" customWidth="1"/>
    <col min="26" max="26" width="14" style="23" customWidth="1"/>
    <col min="27" max="16384" width="9.140625" style="23"/>
  </cols>
  <sheetData>
    <row r="2" spans="2:26" s="22" customFormat="1" ht="15.75" thickBot="1" x14ac:dyDescent="0.3">
      <c r="B2" s="2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23"/>
      <c r="X2" s="5" t="s">
        <v>17</v>
      </c>
      <c r="Y2" s="5" t="s">
        <v>38</v>
      </c>
      <c r="Z2" s="5" t="s">
        <v>40</v>
      </c>
    </row>
    <row r="3" spans="2:26" x14ac:dyDescent="0.25">
      <c r="B3" s="14" t="s">
        <v>8</v>
      </c>
      <c r="C3" s="7">
        <v>0</v>
      </c>
      <c r="D3" s="7">
        <v>41.3</v>
      </c>
      <c r="E3" s="7">
        <v>64.400000000000006</v>
      </c>
      <c r="F3" s="7">
        <v>11.73</v>
      </c>
      <c r="G3" s="7">
        <v>53.65</v>
      </c>
      <c r="H3" s="7">
        <v>178.02</v>
      </c>
      <c r="I3" s="7">
        <v>349.13</v>
      </c>
      <c r="J3" s="7">
        <v>320.64</v>
      </c>
      <c r="K3" s="7">
        <v>172.68</v>
      </c>
      <c r="L3" s="7">
        <v>359.05</v>
      </c>
      <c r="M3" s="7">
        <v>268.25</v>
      </c>
      <c r="N3" s="7">
        <v>193.05</v>
      </c>
      <c r="O3" s="7">
        <v>223.94</v>
      </c>
      <c r="P3" s="7">
        <v>239.72</v>
      </c>
      <c r="Q3" s="7">
        <v>255.42</v>
      </c>
      <c r="R3" s="7">
        <v>287.70999999999998</v>
      </c>
      <c r="S3" s="7">
        <v>302.8</v>
      </c>
      <c r="T3" s="7">
        <v>129.35</v>
      </c>
      <c r="U3" s="7">
        <v>108.83</v>
      </c>
      <c r="V3" s="7">
        <v>272.98</v>
      </c>
      <c r="X3" s="14" t="s">
        <v>8</v>
      </c>
      <c r="Y3" s="32"/>
      <c r="Z3" s="24"/>
    </row>
    <row r="4" spans="2:26" x14ac:dyDescent="0.25">
      <c r="B4" s="14" t="s">
        <v>9</v>
      </c>
      <c r="C4" s="6">
        <v>38.24</v>
      </c>
      <c r="D4" s="6">
        <v>0</v>
      </c>
      <c r="E4" s="6">
        <v>29.73</v>
      </c>
      <c r="F4" s="6">
        <v>34.82</v>
      </c>
      <c r="G4" s="6">
        <v>76.17</v>
      </c>
      <c r="H4" s="6">
        <v>200.54</v>
      </c>
      <c r="I4" s="6">
        <v>371.65</v>
      </c>
      <c r="J4" s="6">
        <v>343.15</v>
      </c>
      <c r="K4" s="6">
        <v>195.2</v>
      </c>
      <c r="L4" s="6">
        <v>381.56</v>
      </c>
      <c r="M4" s="6">
        <v>290.77</v>
      </c>
      <c r="N4" s="6">
        <v>215.56</v>
      </c>
      <c r="O4" s="6">
        <v>246.46</v>
      </c>
      <c r="P4" s="6">
        <v>262.23</v>
      </c>
      <c r="Q4" s="6">
        <v>277.94</v>
      </c>
      <c r="R4" s="6">
        <v>310.22000000000003</v>
      </c>
      <c r="S4" s="6">
        <v>325.32</v>
      </c>
      <c r="T4" s="6">
        <v>151.87</v>
      </c>
      <c r="U4" s="6">
        <v>131.34</v>
      </c>
      <c r="V4" s="6">
        <v>295.5</v>
      </c>
      <c r="X4" s="14" t="s">
        <v>9</v>
      </c>
      <c r="Y4" s="30"/>
      <c r="Z4" s="25"/>
    </row>
    <row r="5" spans="2:26" x14ac:dyDescent="0.25">
      <c r="B5" s="14" t="s">
        <v>10</v>
      </c>
      <c r="C5" s="7">
        <v>65.2</v>
      </c>
      <c r="D5" s="7">
        <v>26.24</v>
      </c>
      <c r="E5" s="7">
        <v>0</v>
      </c>
      <c r="F5" s="7">
        <v>61.78</v>
      </c>
      <c r="G5" s="7">
        <v>103.13</v>
      </c>
      <c r="H5" s="7">
        <v>227.5</v>
      </c>
      <c r="I5" s="7">
        <v>398.61</v>
      </c>
      <c r="J5" s="7">
        <v>370.11</v>
      </c>
      <c r="K5" s="7">
        <v>222.16</v>
      </c>
      <c r="L5" s="7">
        <v>408.52</v>
      </c>
      <c r="M5" s="7">
        <v>317.73</v>
      </c>
      <c r="N5" s="7">
        <v>242.52</v>
      </c>
      <c r="O5" s="7">
        <v>273.42</v>
      </c>
      <c r="P5" s="7">
        <v>289.19</v>
      </c>
      <c r="Q5" s="7">
        <v>304.89999999999998</v>
      </c>
      <c r="R5" s="7">
        <v>337.18</v>
      </c>
      <c r="S5" s="7">
        <v>352.28</v>
      </c>
      <c r="T5" s="7">
        <v>178.83</v>
      </c>
      <c r="U5" s="7">
        <v>158.30000000000001</v>
      </c>
      <c r="V5" s="7">
        <v>322.45999999999998</v>
      </c>
      <c r="X5" s="14" t="s">
        <v>10</v>
      </c>
      <c r="Y5" s="30"/>
      <c r="Z5" s="25"/>
    </row>
    <row r="6" spans="2:26" x14ac:dyDescent="0.25">
      <c r="B6" s="14" t="s">
        <v>11</v>
      </c>
      <c r="C6" s="6">
        <v>10.16</v>
      </c>
      <c r="D6" s="6">
        <v>38.83</v>
      </c>
      <c r="E6" s="6">
        <v>61.93</v>
      </c>
      <c r="F6" s="6">
        <v>0</v>
      </c>
      <c r="G6" s="6">
        <v>62.67</v>
      </c>
      <c r="H6" s="6">
        <v>187.03</v>
      </c>
      <c r="I6" s="6">
        <v>358.15</v>
      </c>
      <c r="J6" s="6">
        <v>329.65</v>
      </c>
      <c r="K6" s="6">
        <v>181.7</v>
      </c>
      <c r="L6" s="6">
        <v>368.06</v>
      </c>
      <c r="M6" s="6">
        <v>277.27</v>
      </c>
      <c r="N6" s="6">
        <v>202.06</v>
      </c>
      <c r="O6" s="6">
        <v>232.96</v>
      </c>
      <c r="P6" s="6">
        <v>248.73</v>
      </c>
      <c r="Q6" s="6">
        <v>264.44</v>
      </c>
      <c r="R6" s="6">
        <v>296.72000000000003</v>
      </c>
      <c r="S6" s="6">
        <v>311.81</v>
      </c>
      <c r="T6" s="6">
        <v>138.37</v>
      </c>
      <c r="U6" s="6">
        <v>117.84</v>
      </c>
      <c r="V6" s="6">
        <v>282</v>
      </c>
      <c r="X6" s="14" t="s">
        <v>11</v>
      </c>
      <c r="Y6" s="30"/>
      <c r="Z6" s="25"/>
    </row>
    <row r="7" spans="2:26" x14ac:dyDescent="0.25">
      <c r="B7" s="14" t="s">
        <v>12</v>
      </c>
      <c r="C7" s="7">
        <v>52.18</v>
      </c>
      <c r="D7" s="7">
        <v>80.290000000000006</v>
      </c>
      <c r="E7" s="7">
        <v>103.39</v>
      </c>
      <c r="F7" s="7">
        <v>61.49</v>
      </c>
      <c r="G7" s="7">
        <v>0</v>
      </c>
      <c r="H7" s="7">
        <v>124.83</v>
      </c>
      <c r="I7" s="7">
        <v>295.94</v>
      </c>
      <c r="J7" s="7">
        <v>267.45</v>
      </c>
      <c r="K7" s="7">
        <v>119.49</v>
      </c>
      <c r="L7" s="7">
        <v>305.86</v>
      </c>
      <c r="M7" s="7">
        <v>215.06</v>
      </c>
      <c r="N7" s="7">
        <v>139.86000000000001</v>
      </c>
      <c r="O7" s="7">
        <v>170.75</v>
      </c>
      <c r="P7" s="7">
        <v>186.53</v>
      </c>
      <c r="Q7" s="7">
        <v>202.23</v>
      </c>
      <c r="R7" s="7">
        <v>234.52</v>
      </c>
      <c r="S7" s="7">
        <v>249.61</v>
      </c>
      <c r="T7" s="7">
        <v>76.16</v>
      </c>
      <c r="U7" s="7">
        <v>55.64</v>
      </c>
      <c r="V7" s="7">
        <v>219.79</v>
      </c>
      <c r="X7" s="14" t="s">
        <v>12</v>
      </c>
      <c r="Y7" s="30"/>
      <c r="Z7" s="25"/>
    </row>
    <row r="8" spans="2:26" x14ac:dyDescent="0.25">
      <c r="B8" s="14" t="s">
        <v>13</v>
      </c>
      <c r="C8" s="6">
        <v>178.22</v>
      </c>
      <c r="D8" s="6">
        <v>206.33</v>
      </c>
      <c r="E8" s="6">
        <v>229.43</v>
      </c>
      <c r="F8" s="6">
        <v>187.53</v>
      </c>
      <c r="G8" s="6">
        <v>127.39</v>
      </c>
      <c r="H8" s="6">
        <v>0</v>
      </c>
      <c r="I8" s="6">
        <v>171.96</v>
      </c>
      <c r="J8" s="6">
        <v>143.46</v>
      </c>
      <c r="K8" s="6">
        <v>7.55</v>
      </c>
      <c r="L8" s="6">
        <v>181.88</v>
      </c>
      <c r="M8" s="6">
        <v>91.08</v>
      </c>
      <c r="N8" s="6">
        <v>15.87</v>
      </c>
      <c r="O8" s="6">
        <v>46.77</v>
      </c>
      <c r="P8" s="6">
        <v>62.54</v>
      </c>
      <c r="Q8" s="6">
        <v>78.25</v>
      </c>
      <c r="R8" s="6">
        <v>110.53</v>
      </c>
      <c r="S8" s="6">
        <v>125.63</v>
      </c>
      <c r="T8" s="6">
        <v>81.06</v>
      </c>
      <c r="U8" s="6">
        <v>79.12</v>
      </c>
      <c r="V8" s="6">
        <v>95.81</v>
      </c>
      <c r="X8" s="14" t="s">
        <v>13</v>
      </c>
      <c r="Y8" s="30"/>
      <c r="Z8" s="25"/>
    </row>
    <row r="9" spans="2:26" x14ac:dyDescent="0.25">
      <c r="B9" s="14" t="s">
        <v>14</v>
      </c>
      <c r="C9" s="7">
        <v>348.6</v>
      </c>
      <c r="D9" s="7">
        <v>376.71</v>
      </c>
      <c r="E9" s="7">
        <v>399.81</v>
      </c>
      <c r="F9" s="7">
        <v>357.91</v>
      </c>
      <c r="G9" s="7">
        <v>297.77</v>
      </c>
      <c r="H9" s="7">
        <v>174.3</v>
      </c>
      <c r="I9" s="7">
        <v>0</v>
      </c>
      <c r="J9" s="7">
        <v>97.67</v>
      </c>
      <c r="K9" s="7">
        <v>177.94</v>
      </c>
      <c r="L9" s="7">
        <v>48.92</v>
      </c>
      <c r="M9" s="7">
        <v>88.08</v>
      </c>
      <c r="N9" s="7">
        <v>158.15</v>
      </c>
      <c r="O9" s="7">
        <v>127.36</v>
      </c>
      <c r="P9" s="7">
        <v>111.85</v>
      </c>
      <c r="Q9" s="7">
        <v>97.84</v>
      </c>
      <c r="R9" s="7">
        <v>72.8</v>
      </c>
      <c r="S9" s="7">
        <v>50.59</v>
      </c>
      <c r="T9" s="7">
        <v>251.44</v>
      </c>
      <c r="U9" s="7">
        <v>249.5</v>
      </c>
      <c r="V9" s="7">
        <v>116.47</v>
      </c>
      <c r="X9" s="14" t="s">
        <v>14</v>
      </c>
      <c r="Y9" s="30"/>
      <c r="Z9" s="25"/>
    </row>
    <row r="10" spans="2:26" x14ac:dyDescent="0.25">
      <c r="B10" s="14" t="s">
        <v>15</v>
      </c>
      <c r="C10" s="6">
        <v>319.64999999999998</v>
      </c>
      <c r="D10" s="6">
        <v>347.76</v>
      </c>
      <c r="E10" s="6">
        <v>370.86</v>
      </c>
      <c r="F10" s="6">
        <v>328.96</v>
      </c>
      <c r="G10" s="6">
        <v>268.83</v>
      </c>
      <c r="H10" s="6">
        <v>145.35</v>
      </c>
      <c r="I10" s="6">
        <v>98.75</v>
      </c>
      <c r="J10" s="6">
        <v>0</v>
      </c>
      <c r="K10" s="6">
        <v>148.99</v>
      </c>
      <c r="L10" s="6">
        <v>66.92</v>
      </c>
      <c r="M10" s="6">
        <v>59.13</v>
      </c>
      <c r="N10" s="6">
        <v>129.21</v>
      </c>
      <c r="O10" s="6">
        <v>98.42</v>
      </c>
      <c r="P10" s="6">
        <v>82.91</v>
      </c>
      <c r="Q10" s="6">
        <v>68.900000000000006</v>
      </c>
      <c r="R10" s="6">
        <v>57.74</v>
      </c>
      <c r="S10" s="6">
        <v>72.83</v>
      </c>
      <c r="T10" s="6">
        <v>222.49</v>
      </c>
      <c r="U10" s="6">
        <v>220.55</v>
      </c>
      <c r="V10" s="6">
        <v>42.1</v>
      </c>
      <c r="X10" s="14" t="s">
        <v>15</v>
      </c>
      <c r="Y10" s="30"/>
      <c r="Z10" s="25"/>
    </row>
    <row r="11" spans="2:26" x14ac:dyDescent="0.25">
      <c r="B11" s="14" t="s">
        <v>16</v>
      </c>
      <c r="C11" s="7">
        <v>173.22</v>
      </c>
      <c r="D11" s="7">
        <v>201.33</v>
      </c>
      <c r="E11" s="7">
        <v>224.43</v>
      </c>
      <c r="F11" s="7">
        <v>182.53</v>
      </c>
      <c r="G11" s="7">
        <v>122.39</v>
      </c>
      <c r="H11" s="7">
        <v>5.77</v>
      </c>
      <c r="I11" s="7">
        <v>176.88</v>
      </c>
      <c r="J11" s="7">
        <v>148.38999999999999</v>
      </c>
      <c r="K11" s="7">
        <v>0</v>
      </c>
      <c r="L11" s="7">
        <v>186.8</v>
      </c>
      <c r="M11" s="7">
        <v>96</v>
      </c>
      <c r="N11" s="7">
        <v>20.8</v>
      </c>
      <c r="O11" s="7">
        <v>51.69</v>
      </c>
      <c r="P11" s="7">
        <v>67.47</v>
      </c>
      <c r="Q11" s="7">
        <v>83.17</v>
      </c>
      <c r="R11" s="7">
        <v>115.46</v>
      </c>
      <c r="S11" s="7">
        <v>130.55000000000001</v>
      </c>
      <c r="T11" s="7">
        <v>76.06</v>
      </c>
      <c r="U11" s="7">
        <v>74.12</v>
      </c>
      <c r="V11" s="7">
        <v>100.73</v>
      </c>
      <c r="X11" s="14" t="s">
        <v>16</v>
      </c>
      <c r="Y11" s="30"/>
      <c r="Z11" s="25"/>
    </row>
    <row r="12" spans="2:26" x14ac:dyDescent="0.25">
      <c r="B12" s="14" t="s">
        <v>25</v>
      </c>
      <c r="C12" s="6">
        <v>356.51</v>
      </c>
      <c r="D12" s="6">
        <v>384.62</v>
      </c>
      <c r="E12" s="6">
        <v>407.72</v>
      </c>
      <c r="F12" s="6">
        <v>365.82</v>
      </c>
      <c r="G12" s="6">
        <v>305.69</v>
      </c>
      <c r="H12" s="6">
        <v>182.21</v>
      </c>
      <c r="I12" s="6">
        <v>48.19</v>
      </c>
      <c r="J12" s="6">
        <v>64.95</v>
      </c>
      <c r="K12" s="6">
        <v>185.85</v>
      </c>
      <c r="L12" s="6">
        <v>0</v>
      </c>
      <c r="M12" s="6">
        <v>95.99</v>
      </c>
      <c r="N12" s="6">
        <v>166.07</v>
      </c>
      <c r="O12" s="6">
        <v>135.28</v>
      </c>
      <c r="P12" s="6">
        <v>119.77</v>
      </c>
      <c r="Q12" s="6">
        <v>105.76</v>
      </c>
      <c r="R12" s="6">
        <v>80.709999999999994</v>
      </c>
      <c r="S12" s="6">
        <v>58.51</v>
      </c>
      <c r="T12" s="6">
        <v>259.35000000000002</v>
      </c>
      <c r="U12" s="6">
        <v>257.41000000000003</v>
      </c>
      <c r="V12" s="6">
        <v>124.39</v>
      </c>
      <c r="X12" s="14" t="s">
        <v>25</v>
      </c>
      <c r="Y12" s="30"/>
      <c r="Z12" s="25"/>
    </row>
    <row r="13" spans="2:26" x14ac:dyDescent="0.25">
      <c r="B13" s="14" t="s">
        <v>26</v>
      </c>
      <c r="C13" s="7">
        <v>267.2</v>
      </c>
      <c r="D13" s="7">
        <v>295.31</v>
      </c>
      <c r="E13" s="7">
        <v>318.41000000000003</v>
      </c>
      <c r="F13" s="7">
        <v>276.51</v>
      </c>
      <c r="G13" s="7">
        <v>216.38</v>
      </c>
      <c r="H13" s="7">
        <v>92.9</v>
      </c>
      <c r="I13" s="7">
        <v>87.24</v>
      </c>
      <c r="J13" s="7">
        <v>58.74</v>
      </c>
      <c r="K13" s="7">
        <v>96.54</v>
      </c>
      <c r="L13" s="7">
        <v>97.15</v>
      </c>
      <c r="M13" s="7">
        <v>0</v>
      </c>
      <c r="N13" s="7">
        <v>76.760000000000005</v>
      </c>
      <c r="O13" s="7">
        <v>45.96</v>
      </c>
      <c r="P13" s="7">
        <v>30.45</v>
      </c>
      <c r="Q13" s="7">
        <v>16.45</v>
      </c>
      <c r="R13" s="7">
        <v>25.81</v>
      </c>
      <c r="S13" s="7">
        <v>40.9</v>
      </c>
      <c r="T13" s="7">
        <v>170.04</v>
      </c>
      <c r="U13" s="7">
        <v>168.1</v>
      </c>
      <c r="V13" s="7">
        <v>35.090000000000003</v>
      </c>
      <c r="X13" s="14" t="s">
        <v>26</v>
      </c>
      <c r="Y13" s="30"/>
      <c r="Z13" s="25"/>
    </row>
    <row r="14" spans="2:26" x14ac:dyDescent="0.25">
      <c r="B14" s="14" t="s">
        <v>27</v>
      </c>
      <c r="C14" s="6">
        <v>194.26</v>
      </c>
      <c r="D14" s="6">
        <v>222.37</v>
      </c>
      <c r="E14" s="6">
        <v>245.46</v>
      </c>
      <c r="F14" s="6">
        <v>203.57</v>
      </c>
      <c r="G14" s="6">
        <v>143.43</v>
      </c>
      <c r="H14" s="6">
        <v>19.95</v>
      </c>
      <c r="I14" s="6">
        <v>156.22999999999999</v>
      </c>
      <c r="J14" s="6">
        <v>127.73</v>
      </c>
      <c r="K14" s="6">
        <v>23.59</v>
      </c>
      <c r="L14" s="6">
        <v>166.14</v>
      </c>
      <c r="M14" s="6">
        <v>75.349999999999994</v>
      </c>
      <c r="N14" s="6">
        <v>0</v>
      </c>
      <c r="O14" s="6">
        <v>31.04</v>
      </c>
      <c r="P14" s="6">
        <v>46.81</v>
      </c>
      <c r="Q14" s="6">
        <v>62.52</v>
      </c>
      <c r="R14" s="6">
        <v>94.8</v>
      </c>
      <c r="S14" s="6">
        <v>109.9</v>
      </c>
      <c r="T14" s="6">
        <v>97.09</v>
      </c>
      <c r="U14" s="6">
        <v>95.16</v>
      </c>
      <c r="V14" s="6">
        <v>80.08</v>
      </c>
      <c r="X14" s="14" t="s">
        <v>27</v>
      </c>
      <c r="Y14" s="30"/>
      <c r="Z14" s="25"/>
    </row>
    <row r="15" spans="2:26" x14ac:dyDescent="0.25">
      <c r="B15" s="14" t="s">
        <v>28</v>
      </c>
      <c r="C15" s="7">
        <v>223.13</v>
      </c>
      <c r="D15" s="7">
        <v>251.24</v>
      </c>
      <c r="E15" s="7">
        <v>274.33</v>
      </c>
      <c r="F15" s="7">
        <v>232.44</v>
      </c>
      <c r="G15" s="7">
        <v>172.3</v>
      </c>
      <c r="H15" s="7">
        <v>48.83</v>
      </c>
      <c r="I15" s="7">
        <v>126.71</v>
      </c>
      <c r="J15" s="7">
        <v>98.22</v>
      </c>
      <c r="K15" s="7">
        <v>52.46</v>
      </c>
      <c r="L15" s="7">
        <v>136.63</v>
      </c>
      <c r="M15" s="7">
        <v>45.83</v>
      </c>
      <c r="N15" s="7">
        <v>32.68</v>
      </c>
      <c r="O15" s="7">
        <v>0</v>
      </c>
      <c r="P15" s="7">
        <v>17.3</v>
      </c>
      <c r="Q15" s="7">
        <v>33</v>
      </c>
      <c r="R15" s="7">
        <v>65.28</v>
      </c>
      <c r="S15" s="7">
        <v>80.38</v>
      </c>
      <c r="T15" s="7">
        <v>125.97</v>
      </c>
      <c r="U15" s="7">
        <v>124.03</v>
      </c>
      <c r="V15" s="7">
        <v>49.04</v>
      </c>
      <c r="X15" s="14" t="s">
        <v>28</v>
      </c>
      <c r="Y15" s="30"/>
      <c r="Z15" s="25"/>
    </row>
    <row r="16" spans="2:26" x14ac:dyDescent="0.25">
      <c r="B16" s="14" t="s">
        <v>29</v>
      </c>
      <c r="C16" s="6">
        <v>238.27</v>
      </c>
      <c r="D16" s="6">
        <v>266.38</v>
      </c>
      <c r="E16" s="6">
        <v>289.47000000000003</v>
      </c>
      <c r="F16" s="6">
        <v>247.58</v>
      </c>
      <c r="G16" s="6">
        <v>187.44</v>
      </c>
      <c r="H16" s="6">
        <v>63.97</v>
      </c>
      <c r="I16" s="6">
        <v>109.68</v>
      </c>
      <c r="J16" s="6">
        <v>81.19</v>
      </c>
      <c r="K16" s="6">
        <v>67.599999999999994</v>
      </c>
      <c r="L16" s="6">
        <v>119.6</v>
      </c>
      <c r="M16" s="6">
        <v>28.8</v>
      </c>
      <c r="N16" s="6">
        <v>47.82</v>
      </c>
      <c r="O16" s="6">
        <v>17.03</v>
      </c>
      <c r="P16" s="6">
        <v>0</v>
      </c>
      <c r="Q16" s="6">
        <v>15.97</v>
      </c>
      <c r="R16" s="6">
        <v>48.26</v>
      </c>
      <c r="S16" s="6">
        <v>63.35</v>
      </c>
      <c r="T16" s="6">
        <v>141.1</v>
      </c>
      <c r="U16" s="6">
        <v>139.16999999999999</v>
      </c>
      <c r="V16" s="6">
        <v>54.99</v>
      </c>
      <c r="X16" s="14" t="s">
        <v>29</v>
      </c>
      <c r="Y16" s="30"/>
      <c r="Z16" s="25"/>
    </row>
    <row r="17" spans="2:26" x14ac:dyDescent="0.25">
      <c r="B17" s="14" t="s">
        <v>30</v>
      </c>
      <c r="C17" s="7">
        <v>253.39</v>
      </c>
      <c r="D17" s="7">
        <v>281.5</v>
      </c>
      <c r="E17" s="7">
        <v>304.60000000000002</v>
      </c>
      <c r="F17" s="7">
        <v>262.7</v>
      </c>
      <c r="G17" s="7">
        <v>202.56</v>
      </c>
      <c r="H17" s="7">
        <v>79.09</v>
      </c>
      <c r="I17" s="7">
        <v>96.77</v>
      </c>
      <c r="J17" s="7">
        <v>68.27</v>
      </c>
      <c r="K17" s="7">
        <v>82.72</v>
      </c>
      <c r="L17" s="7">
        <v>106.68</v>
      </c>
      <c r="M17" s="7">
        <v>15.89</v>
      </c>
      <c r="N17" s="7">
        <v>62.94</v>
      </c>
      <c r="O17" s="7">
        <v>32.15</v>
      </c>
      <c r="P17" s="7">
        <v>16.64</v>
      </c>
      <c r="Q17" s="7">
        <v>0</v>
      </c>
      <c r="R17" s="7">
        <v>35.340000000000003</v>
      </c>
      <c r="S17" s="7">
        <v>50.43</v>
      </c>
      <c r="T17" s="7">
        <v>156.22999999999999</v>
      </c>
      <c r="U17" s="7">
        <v>154.29</v>
      </c>
      <c r="V17" s="7">
        <v>42.08</v>
      </c>
      <c r="X17" s="14" t="s">
        <v>30</v>
      </c>
      <c r="Y17" s="30"/>
      <c r="Z17" s="25"/>
    </row>
    <row r="18" spans="2:26" x14ac:dyDescent="0.25">
      <c r="B18" s="14" t="s">
        <v>31</v>
      </c>
      <c r="C18" s="6">
        <v>286.58999999999997</v>
      </c>
      <c r="D18" s="6">
        <v>314.7</v>
      </c>
      <c r="E18" s="6">
        <v>337.8</v>
      </c>
      <c r="F18" s="6">
        <v>295.89999999999998</v>
      </c>
      <c r="G18" s="6">
        <v>235.77</v>
      </c>
      <c r="H18" s="6">
        <v>112.29</v>
      </c>
      <c r="I18" s="6">
        <v>72.08</v>
      </c>
      <c r="J18" s="6">
        <v>56.62</v>
      </c>
      <c r="K18" s="6">
        <v>115.93</v>
      </c>
      <c r="L18" s="6">
        <v>82</v>
      </c>
      <c r="M18" s="6">
        <v>26.07</v>
      </c>
      <c r="N18" s="6">
        <v>96.15</v>
      </c>
      <c r="O18" s="6">
        <v>65.349999999999994</v>
      </c>
      <c r="P18" s="6">
        <v>49.84</v>
      </c>
      <c r="Q18" s="6">
        <v>35.840000000000003</v>
      </c>
      <c r="R18" s="6">
        <v>0</v>
      </c>
      <c r="S18" s="6">
        <v>25.75</v>
      </c>
      <c r="T18" s="6">
        <v>189.43</v>
      </c>
      <c r="U18" s="6">
        <v>187.49</v>
      </c>
      <c r="V18" s="6">
        <v>54.47</v>
      </c>
      <c r="X18" s="14" t="s">
        <v>31</v>
      </c>
      <c r="Y18" s="30"/>
      <c r="Z18" s="25"/>
    </row>
    <row r="19" spans="2:26" x14ac:dyDescent="0.25">
      <c r="B19" s="14" t="s">
        <v>32</v>
      </c>
      <c r="C19" s="7">
        <v>301.17</v>
      </c>
      <c r="D19" s="7">
        <v>329.28</v>
      </c>
      <c r="E19" s="7">
        <v>352.38</v>
      </c>
      <c r="F19" s="7">
        <v>310.48</v>
      </c>
      <c r="G19" s="7">
        <v>250.35</v>
      </c>
      <c r="H19" s="7">
        <v>126.87</v>
      </c>
      <c r="I19" s="7">
        <v>48.95</v>
      </c>
      <c r="J19" s="7">
        <v>71.19</v>
      </c>
      <c r="K19" s="7">
        <v>130.51</v>
      </c>
      <c r="L19" s="7">
        <v>58.87</v>
      </c>
      <c r="M19" s="7">
        <v>40.65</v>
      </c>
      <c r="N19" s="7">
        <v>110.73</v>
      </c>
      <c r="O19" s="7">
        <v>79.930000000000007</v>
      </c>
      <c r="P19" s="7">
        <v>64.430000000000007</v>
      </c>
      <c r="Q19" s="7">
        <v>50.42</v>
      </c>
      <c r="R19" s="7">
        <v>25.37</v>
      </c>
      <c r="S19" s="7">
        <v>0</v>
      </c>
      <c r="T19" s="7">
        <v>204.01</v>
      </c>
      <c r="U19" s="7">
        <v>202.07</v>
      </c>
      <c r="V19" s="7">
        <v>69.05</v>
      </c>
      <c r="X19" s="14" t="s">
        <v>32</v>
      </c>
      <c r="Y19" s="30"/>
      <c r="Z19" s="25"/>
    </row>
    <row r="20" spans="2:26" x14ac:dyDescent="0.25">
      <c r="B20" s="14" t="s">
        <v>33</v>
      </c>
      <c r="C20" s="6">
        <v>128</v>
      </c>
      <c r="D20" s="6">
        <v>156.11000000000001</v>
      </c>
      <c r="E20" s="6">
        <v>179.2</v>
      </c>
      <c r="F20" s="6">
        <v>137.31</v>
      </c>
      <c r="G20" s="6">
        <v>77.17</v>
      </c>
      <c r="H20" s="6">
        <v>77.239999999999995</v>
      </c>
      <c r="I20" s="6">
        <v>248.35</v>
      </c>
      <c r="J20" s="6">
        <v>219.85</v>
      </c>
      <c r="K20" s="6">
        <v>71.900000000000006</v>
      </c>
      <c r="L20" s="6">
        <v>258.27</v>
      </c>
      <c r="M20" s="6">
        <v>167.47</v>
      </c>
      <c r="N20" s="6">
        <v>92.27</v>
      </c>
      <c r="O20" s="6">
        <v>123.16</v>
      </c>
      <c r="P20" s="6">
        <v>138.94</v>
      </c>
      <c r="Q20" s="6">
        <v>154.63999999999999</v>
      </c>
      <c r="R20" s="6">
        <v>186.93</v>
      </c>
      <c r="S20" s="6">
        <v>202.02</v>
      </c>
      <c r="T20" s="6">
        <v>0</v>
      </c>
      <c r="U20" s="6">
        <v>28.89</v>
      </c>
      <c r="V20" s="6">
        <v>172.2</v>
      </c>
      <c r="X20" s="14" t="s">
        <v>33</v>
      </c>
      <c r="Y20" s="30"/>
      <c r="Z20" s="25"/>
    </row>
    <row r="21" spans="2:26" x14ac:dyDescent="0.25">
      <c r="B21" s="14" t="s">
        <v>34</v>
      </c>
      <c r="C21" s="7">
        <v>107.17</v>
      </c>
      <c r="D21" s="7">
        <v>135.28</v>
      </c>
      <c r="E21" s="7">
        <v>158.38</v>
      </c>
      <c r="F21" s="7">
        <v>116.48</v>
      </c>
      <c r="G21" s="7">
        <v>56.34</v>
      </c>
      <c r="H21" s="7">
        <v>77.040000000000006</v>
      </c>
      <c r="I21" s="7">
        <v>248.15</v>
      </c>
      <c r="J21" s="7">
        <v>219.65</v>
      </c>
      <c r="K21" s="7">
        <v>71.7</v>
      </c>
      <c r="L21" s="7">
        <v>258.06</v>
      </c>
      <c r="M21" s="7">
        <v>167.27</v>
      </c>
      <c r="N21" s="7">
        <v>92.06</v>
      </c>
      <c r="O21" s="7">
        <v>122.96</v>
      </c>
      <c r="P21" s="7">
        <v>138.72999999999999</v>
      </c>
      <c r="Q21" s="7">
        <v>154.44</v>
      </c>
      <c r="R21" s="7">
        <v>186.72</v>
      </c>
      <c r="S21" s="7">
        <v>201.82</v>
      </c>
      <c r="T21" s="7">
        <v>28.37</v>
      </c>
      <c r="U21" s="7">
        <v>0</v>
      </c>
      <c r="V21" s="7">
        <v>172</v>
      </c>
      <c r="X21" s="14" t="s">
        <v>34</v>
      </c>
      <c r="Y21" s="30"/>
      <c r="Z21" s="25"/>
    </row>
    <row r="22" spans="2:26" ht="15.75" thickBot="1" x14ac:dyDescent="0.3">
      <c r="B22" s="14" t="s">
        <v>35</v>
      </c>
      <c r="C22" s="6">
        <v>272.97000000000003</v>
      </c>
      <c r="D22" s="6">
        <v>301.08</v>
      </c>
      <c r="E22" s="6">
        <v>324.18</v>
      </c>
      <c r="F22" s="6">
        <v>282.27999999999997</v>
      </c>
      <c r="G22" s="6">
        <v>222.14</v>
      </c>
      <c r="H22" s="6">
        <v>98.67</v>
      </c>
      <c r="I22" s="6">
        <v>115.63</v>
      </c>
      <c r="J22" s="6">
        <v>40.590000000000003</v>
      </c>
      <c r="K22" s="6">
        <v>102.31</v>
      </c>
      <c r="L22" s="6">
        <v>100.75</v>
      </c>
      <c r="M22" s="6">
        <v>34.770000000000003</v>
      </c>
      <c r="N22" s="6">
        <v>82.52</v>
      </c>
      <c r="O22" s="6">
        <v>49.97</v>
      </c>
      <c r="P22" s="6">
        <v>56.12</v>
      </c>
      <c r="Q22" s="6">
        <v>42.11</v>
      </c>
      <c r="R22" s="6">
        <v>54.2</v>
      </c>
      <c r="S22" s="6">
        <v>69.3</v>
      </c>
      <c r="T22" s="6">
        <v>175.81</v>
      </c>
      <c r="U22" s="6">
        <v>173.87</v>
      </c>
      <c r="V22" s="6">
        <v>0</v>
      </c>
      <c r="X22" s="14" t="s">
        <v>35</v>
      </c>
      <c r="Y22" s="31"/>
      <c r="Z22" s="26"/>
    </row>
    <row r="23" spans="2:26" ht="15.75" thickBot="1" x14ac:dyDescent="0.3"/>
    <row r="24" spans="2:26" x14ac:dyDescent="0.25">
      <c r="B24" s="27" t="s">
        <v>36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zoomScale="90" zoomScaleNormal="90" workbookViewId="0">
      <selection activeCell="J18" sqref="J18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8.85546875" style="23" bestFit="1" customWidth="1"/>
    <col min="4" max="4" width="8.140625" style="23" bestFit="1" customWidth="1"/>
    <col min="5" max="5" width="10.5703125" style="23" bestFit="1" customWidth="1"/>
    <col min="6" max="6" width="10.42578125" style="23" customWidth="1"/>
    <col min="7" max="7" width="15" style="23" bestFit="1" customWidth="1"/>
    <col min="8" max="8" width="9.5703125" style="23" bestFit="1" customWidth="1"/>
    <col min="9" max="9" width="7.28515625" style="23" bestFit="1" customWidth="1"/>
    <col min="10" max="10" width="8.28515625" style="23" customWidth="1"/>
    <col min="11" max="16384" width="9.140625" style="23"/>
  </cols>
  <sheetData>
    <row r="1" spans="2:10" x14ac:dyDescent="0.25">
      <c r="C1" s="50"/>
      <c r="D1" s="50"/>
      <c r="E1" s="50"/>
    </row>
    <row r="2" spans="2:10" s="22" customFormat="1" ht="48" thickBot="1" x14ac:dyDescent="0.3">
      <c r="B2" s="43" t="s">
        <v>43</v>
      </c>
      <c r="C2" s="49" t="s">
        <v>46</v>
      </c>
      <c r="D2" s="49" t="s">
        <v>47</v>
      </c>
      <c r="E2" s="41" t="s">
        <v>50</v>
      </c>
      <c r="G2" s="5" t="s">
        <v>17</v>
      </c>
      <c r="H2" s="5" t="s">
        <v>38</v>
      </c>
      <c r="I2" s="5" t="s">
        <v>40</v>
      </c>
      <c r="J2" s="23"/>
    </row>
    <row r="3" spans="2:10" ht="16.5" thickBot="1" x14ac:dyDescent="0.3">
      <c r="B3" s="39" t="s">
        <v>44</v>
      </c>
      <c r="C3" s="38">
        <v>3047.2449999999999</v>
      </c>
      <c r="D3" s="38">
        <v>1221.9259999999999</v>
      </c>
      <c r="E3" s="37">
        <v>2883.75</v>
      </c>
      <c r="G3" s="14" t="s">
        <v>44</v>
      </c>
      <c r="H3" s="44">
        <f t="shared" ref="H3:H11" si="0">MAX(C3:E3)</f>
        <v>3047.2449999999999</v>
      </c>
      <c r="I3" s="24">
        <f t="shared" ref="I3:I11" si="1">_xlfn.RANK.EQ(H3,$H$3:$H$11,1)</f>
        <v>1</v>
      </c>
    </row>
    <row r="4" spans="2:10" ht="16.5" thickBot="1" x14ac:dyDescent="0.3">
      <c r="B4" s="39" t="s">
        <v>45</v>
      </c>
      <c r="C4" s="38">
        <v>3248.3119999999999</v>
      </c>
      <c r="D4" s="38">
        <v>861.79899999999998</v>
      </c>
      <c r="E4" s="37">
        <v>903.00099999999998</v>
      </c>
      <c r="G4" s="14" t="s">
        <v>45</v>
      </c>
      <c r="H4" s="44">
        <f t="shared" si="0"/>
        <v>3248.3119999999999</v>
      </c>
      <c r="I4" s="24">
        <f t="shared" si="1"/>
        <v>2</v>
      </c>
    </row>
    <row r="5" spans="2:10" ht="16.5" thickBot="1" x14ac:dyDescent="0.3">
      <c r="B5" s="39" t="s">
        <v>42</v>
      </c>
      <c r="C5" s="38">
        <v>4259.7610000000004</v>
      </c>
      <c r="D5" s="38">
        <v>2395.0770000000002</v>
      </c>
      <c r="E5" s="37">
        <v>614.59400000000005</v>
      </c>
      <c r="G5" s="14" t="s">
        <v>42</v>
      </c>
      <c r="H5" s="44">
        <f t="shared" si="0"/>
        <v>4259.7610000000004</v>
      </c>
      <c r="I5" s="24">
        <f t="shared" si="1"/>
        <v>7</v>
      </c>
    </row>
    <row r="6" spans="2:10" ht="16.5" thickBot="1" x14ac:dyDescent="0.3">
      <c r="B6" s="39" t="s">
        <v>46</v>
      </c>
      <c r="C6" s="38"/>
      <c r="D6" s="38">
        <v>3894.752</v>
      </c>
      <c r="E6" s="37">
        <v>3874.7139999999999</v>
      </c>
      <c r="G6" s="14" t="s">
        <v>46</v>
      </c>
      <c r="H6" s="44">
        <f t="shared" si="0"/>
        <v>3894.752</v>
      </c>
      <c r="I6" s="24">
        <f t="shared" si="1"/>
        <v>5</v>
      </c>
    </row>
    <row r="7" spans="2:10" ht="16.5" thickBot="1" x14ac:dyDescent="0.3">
      <c r="B7" s="39" t="s">
        <v>47</v>
      </c>
      <c r="C7" s="38">
        <v>3891.6289999999999</v>
      </c>
      <c r="D7" s="38"/>
      <c r="E7" s="37">
        <v>1813.665</v>
      </c>
      <c r="G7" s="14" t="s">
        <v>47</v>
      </c>
      <c r="H7" s="44">
        <f t="shared" si="0"/>
        <v>3891.6289999999999</v>
      </c>
      <c r="I7" s="24">
        <f t="shared" si="1"/>
        <v>4</v>
      </c>
    </row>
    <row r="8" spans="2:10" ht="16.5" thickBot="1" x14ac:dyDescent="0.3">
      <c r="B8" s="39" t="s">
        <v>48</v>
      </c>
      <c r="C8" s="38">
        <v>4293.5309999999999</v>
      </c>
      <c r="D8" s="38">
        <v>2428.8470000000002</v>
      </c>
      <c r="E8" s="37">
        <v>648.36400000000003</v>
      </c>
      <c r="G8" s="14" t="s">
        <v>48</v>
      </c>
      <c r="H8" s="44">
        <f t="shared" si="0"/>
        <v>4293.5309999999999</v>
      </c>
      <c r="I8" s="24">
        <f t="shared" si="1"/>
        <v>8</v>
      </c>
    </row>
    <row r="9" spans="2:10" ht="16.5" thickBot="1" x14ac:dyDescent="0.3">
      <c r="B9" s="40" t="s">
        <v>49</v>
      </c>
      <c r="C9" s="38">
        <v>3946.6509999999998</v>
      </c>
      <c r="D9" s="38">
        <v>1890.09</v>
      </c>
      <c r="E9" s="37">
        <v>77.659000000000006</v>
      </c>
      <c r="G9" s="14" t="s">
        <v>49</v>
      </c>
      <c r="H9" s="44">
        <f t="shared" si="0"/>
        <v>3946.6509999999998</v>
      </c>
      <c r="I9" s="24">
        <f t="shared" si="1"/>
        <v>6</v>
      </c>
    </row>
    <row r="10" spans="2:10" ht="16.5" thickBot="1" x14ac:dyDescent="0.3">
      <c r="B10" s="40" t="s">
        <v>50</v>
      </c>
      <c r="C10" s="38">
        <v>3872.47</v>
      </c>
      <c r="D10" s="38">
        <v>1815.91</v>
      </c>
      <c r="E10" s="37"/>
      <c r="G10" s="14" t="s">
        <v>50</v>
      </c>
      <c r="H10" s="44">
        <f t="shared" si="0"/>
        <v>3872.47</v>
      </c>
      <c r="I10" s="24">
        <f t="shared" si="1"/>
        <v>3</v>
      </c>
    </row>
    <row r="11" spans="2:10" ht="15.75" x14ac:dyDescent="0.25">
      <c r="B11" s="40" t="s">
        <v>51</v>
      </c>
      <c r="C11" s="38">
        <v>4711.723</v>
      </c>
      <c r="D11" s="38">
        <v>2110.8310000000001</v>
      </c>
      <c r="E11" s="37">
        <v>2635.4569999999999</v>
      </c>
      <c r="G11" s="14" t="s">
        <v>51</v>
      </c>
      <c r="H11" s="44">
        <f t="shared" si="0"/>
        <v>4711.723</v>
      </c>
      <c r="I11" s="24">
        <f t="shared" si="1"/>
        <v>9</v>
      </c>
    </row>
    <row r="13" spans="2:10" x14ac:dyDescent="0.25">
      <c r="F13" s="42"/>
      <c r="H13" s="4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zoomScale="90" zoomScaleNormal="90" workbookViewId="0">
      <selection activeCell="I3" sqref="I3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8.85546875" style="23" bestFit="1" customWidth="1"/>
    <col min="4" max="4" width="8.140625" style="23" bestFit="1" customWidth="1"/>
    <col min="5" max="5" width="10.5703125" style="23" bestFit="1" customWidth="1"/>
    <col min="6" max="6" width="10.42578125" style="23" customWidth="1"/>
    <col min="7" max="7" width="15" style="23" bestFit="1" customWidth="1"/>
    <col min="8" max="8" width="9.5703125" style="23" bestFit="1" customWidth="1"/>
    <col min="9" max="9" width="7.28515625" style="23" bestFit="1" customWidth="1"/>
    <col min="10" max="10" width="8.28515625" style="23" customWidth="1"/>
    <col min="11" max="16384" width="9.140625" style="23"/>
  </cols>
  <sheetData>
    <row r="1" spans="2:10" x14ac:dyDescent="0.25">
      <c r="C1" s="50"/>
      <c r="D1" s="50"/>
      <c r="E1" s="50"/>
    </row>
    <row r="2" spans="2:10" s="22" customFormat="1" ht="48" thickBot="1" x14ac:dyDescent="0.3">
      <c r="B2" s="43" t="s">
        <v>43</v>
      </c>
      <c r="C2" s="49" t="s">
        <v>46</v>
      </c>
      <c r="D2" s="49" t="s">
        <v>47</v>
      </c>
      <c r="E2" s="41" t="s">
        <v>50</v>
      </c>
      <c r="G2" s="5" t="s">
        <v>17</v>
      </c>
      <c r="H2" s="5" t="s">
        <v>38</v>
      </c>
      <c r="I2" s="5" t="s">
        <v>40</v>
      </c>
      <c r="J2" s="23"/>
    </row>
    <row r="3" spans="2:10" ht="16.5" thickBot="1" x14ac:dyDescent="0.3">
      <c r="B3" s="39" t="s">
        <v>44</v>
      </c>
      <c r="C3" s="38">
        <v>3047.2449999999999</v>
      </c>
      <c r="D3" s="38">
        <v>1221.9259999999999</v>
      </c>
      <c r="E3" s="37">
        <v>2883.75</v>
      </c>
      <c r="G3" s="14" t="s">
        <v>44</v>
      </c>
      <c r="H3" s="44">
        <f>MAX(SUMPRODUCT(C3:E3,$C$13:$E$13))</f>
        <v>1181596.1782020498</v>
      </c>
      <c r="I3" s="24">
        <f t="shared" ref="I3:I11" si="0">_xlfn.RANK.EQ(H3,$H$3:$H$11,1)</f>
        <v>7</v>
      </c>
    </row>
    <row r="4" spans="2:10" ht="16.5" thickBot="1" x14ac:dyDescent="0.3">
      <c r="B4" s="39" t="s">
        <v>45</v>
      </c>
      <c r="C4" s="38">
        <v>3248.3119999999999</v>
      </c>
      <c r="D4" s="38">
        <v>861.79899999999998</v>
      </c>
      <c r="E4" s="37">
        <v>903.00099999999998</v>
      </c>
      <c r="G4" s="14" t="s">
        <v>45</v>
      </c>
      <c r="H4" s="44">
        <f t="shared" ref="H4:H11" si="1">MAX(SUMPRODUCT(C4:E4,$C$13:$E$13))</f>
        <v>749353.5090542736</v>
      </c>
      <c r="I4" s="24">
        <f t="shared" si="0"/>
        <v>1</v>
      </c>
    </row>
    <row r="5" spans="2:10" ht="16.5" thickBot="1" x14ac:dyDescent="0.3">
      <c r="B5" s="39" t="s">
        <v>42</v>
      </c>
      <c r="C5" s="38">
        <v>4259.7610000000004</v>
      </c>
      <c r="D5" s="38">
        <v>2395.0770000000002</v>
      </c>
      <c r="E5" s="37">
        <v>614.59400000000005</v>
      </c>
      <c r="G5" s="14" t="s">
        <v>42</v>
      </c>
      <c r="H5" s="44">
        <f t="shared" si="1"/>
        <v>1027269.2102775322</v>
      </c>
      <c r="I5" s="24">
        <f t="shared" si="0"/>
        <v>5</v>
      </c>
    </row>
    <row r="6" spans="2:10" ht="16.5" thickBot="1" x14ac:dyDescent="0.3">
      <c r="B6" s="39" t="s">
        <v>46</v>
      </c>
      <c r="C6" s="38"/>
      <c r="D6" s="38">
        <v>3894.752</v>
      </c>
      <c r="E6" s="37">
        <v>3874.7139999999999</v>
      </c>
      <c r="G6" s="14" t="s">
        <v>46</v>
      </c>
      <c r="H6" s="44">
        <f t="shared" si="1"/>
        <v>1312316.2901574515</v>
      </c>
      <c r="I6" s="24">
        <f t="shared" si="0"/>
        <v>8</v>
      </c>
    </row>
    <row r="7" spans="2:10" ht="16.5" thickBot="1" x14ac:dyDescent="0.3">
      <c r="B7" s="39" t="s">
        <v>47</v>
      </c>
      <c r="C7" s="38">
        <v>3891.6289999999999</v>
      </c>
      <c r="D7" s="38"/>
      <c r="E7" s="37">
        <v>1813.665</v>
      </c>
      <c r="G7" s="14" t="s">
        <v>47</v>
      </c>
      <c r="H7" s="44">
        <f t="shared" si="1"/>
        <v>917093.49531700299</v>
      </c>
      <c r="I7" s="24">
        <f t="shared" si="0"/>
        <v>4</v>
      </c>
    </row>
    <row r="8" spans="2:10" ht="16.5" thickBot="1" x14ac:dyDescent="0.3">
      <c r="B8" s="39" t="s">
        <v>48</v>
      </c>
      <c r="C8" s="38">
        <v>4293.5309999999999</v>
      </c>
      <c r="D8" s="38">
        <v>2428.8470000000002</v>
      </c>
      <c r="E8" s="37">
        <v>648.36400000000003</v>
      </c>
      <c r="G8" s="14" t="s">
        <v>48</v>
      </c>
      <c r="H8" s="44">
        <f t="shared" si="1"/>
        <v>1043356.6394657553</v>
      </c>
      <c r="I8" s="24">
        <f t="shared" si="0"/>
        <v>6</v>
      </c>
    </row>
    <row r="9" spans="2:10" ht="16.5" thickBot="1" x14ac:dyDescent="0.3">
      <c r="B9" s="40" t="s">
        <v>49</v>
      </c>
      <c r="C9" s="38">
        <v>3946.6509999999998</v>
      </c>
      <c r="D9" s="38">
        <v>1890.09</v>
      </c>
      <c r="E9" s="37">
        <v>77.659000000000006</v>
      </c>
      <c r="G9" s="14" t="s">
        <v>49</v>
      </c>
      <c r="H9" s="44">
        <f t="shared" si="1"/>
        <v>806581.41086731688</v>
      </c>
      <c r="I9" s="24">
        <f t="shared" si="0"/>
        <v>3</v>
      </c>
    </row>
    <row r="10" spans="2:10" ht="16.5" thickBot="1" x14ac:dyDescent="0.3">
      <c r="B10" s="40" t="s">
        <v>50</v>
      </c>
      <c r="C10" s="38">
        <v>3872.47</v>
      </c>
      <c r="D10" s="38">
        <v>1815.91</v>
      </c>
      <c r="E10" s="37"/>
      <c r="G10" s="14" t="s">
        <v>50</v>
      </c>
      <c r="H10" s="44">
        <f t="shared" si="1"/>
        <v>770516.93358279183</v>
      </c>
      <c r="I10" s="24">
        <f t="shared" si="0"/>
        <v>2</v>
      </c>
    </row>
    <row r="11" spans="2:10" ht="15.75" x14ac:dyDescent="0.25">
      <c r="B11" s="40" t="s">
        <v>51</v>
      </c>
      <c r="C11" s="38">
        <v>4711.723</v>
      </c>
      <c r="D11" s="38">
        <v>2110.8310000000001</v>
      </c>
      <c r="E11" s="37">
        <v>2635.4569999999999</v>
      </c>
      <c r="G11" s="14" t="s">
        <v>51</v>
      </c>
      <c r="H11" s="44">
        <f t="shared" si="1"/>
        <v>1474955.6592852706</v>
      </c>
      <c r="I11" s="24">
        <f t="shared" si="0"/>
        <v>9</v>
      </c>
    </row>
    <row r="12" spans="2:10" ht="15.75" thickBot="1" x14ac:dyDescent="0.3"/>
    <row r="13" spans="2:10" x14ac:dyDescent="0.25">
      <c r="B13" s="27" t="s">
        <v>36</v>
      </c>
      <c r="C13" s="28">
        <v>138.36342252525648</v>
      </c>
      <c r="D13" s="28">
        <v>129.25130141714726</v>
      </c>
      <c r="E13" s="28">
        <v>208.76754399432178</v>
      </c>
      <c r="F13" s="42"/>
      <c r="H13" s="4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7" sqref="E17"/>
    </sheetView>
  </sheetViews>
  <sheetFormatPr defaultRowHeight="15" x14ac:dyDescent="0.25"/>
  <cols>
    <col min="1" max="1" width="15" style="54" bestFit="1" customWidth="1"/>
    <col min="2" max="2" width="10.5703125" style="54" bestFit="1" customWidth="1"/>
    <col min="3" max="3" width="8.85546875" style="54" bestFit="1" customWidth="1"/>
    <col min="4" max="4" width="10.7109375" style="54" bestFit="1" customWidth="1"/>
    <col min="5" max="5" width="26.7109375" style="54" customWidth="1"/>
    <col min="6" max="16384" width="9.140625" style="54"/>
  </cols>
  <sheetData>
    <row r="1" spans="1:5" ht="30" x14ac:dyDescent="0.25">
      <c r="A1" s="52" t="s">
        <v>17</v>
      </c>
      <c r="B1" s="52" t="s">
        <v>94</v>
      </c>
      <c r="C1" s="52" t="s">
        <v>95</v>
      </c>
      <c r="D1" s="52" t="s">
        <v>96</v>
      </c>
    </row>
    <row r="2" spans="1:5" x14ac:dyDescent="0.25">
      <c r="A2" s="53" t="s">
        <v>44</v>
      </c>
      <c r="B2" s="13">
        <v>2</v>
      </c>
      <c r="C2" s="13">
        <v>1</v>
      </c>
      <c r="D2" s="13">
        <v>7</v>
      </c>
      <c r="E2" s="54" t="s">
        <v>98</v>
      </c>
    </row>
    <row r="3" spans="1:5" x14ac:dyDescent="0.25">
      <c r="A3" s="53" t="s">
        <v>45</v>
      </c>
      <c r="B3" s="13">
        <v>2</v>
      </c>
      <c r="C3" s="13">
        <v>2</v>
      </c>
      <c r="D3" s="13">
        <v>1</v>
      </c>
      <c r="E3" s="54" t="s">
        <v>99</v>
      </c>
    </row>
    <row r="4" spans="1:5" x14ac:dyDescent="0.25">
      <c r="A4" s="53" t="s">
        <v>42</v>
      </c>
      <c r="B4" s="13">
        <v>6</v>
      </c>
      <c r="C4" s="13">
        <v>7</v>
      </c>
      <c r="D4" s="13">
        <v>5</v>
      </c>
      <c r="E4" s="54" t="s">
        <v>98</v>
      </c>
    </row>
    <row r="5" spans="1:5" x14ac:dyDescent="0.25">
      <c r="A5" s="53" t="s">
        <v>46</v>
      </c>
      <c r="B5" s="13">
        <v>9</v>
      </c>
      <c r="C5" s="13">
        <v>5</v>
      </c>
      <c r="D5" s="13">
        <v>8</v>
      </c>
      <c r="E5" s="54" t="s">
        <v>98</v>
      </c>
    </row>
    <row r="6" spans="1:5" x14ac:dyDescent="0.25">
      <c r="A6" s="53" t="s">
        <v>47</v>
      </c>
      <c r="B6" s="13">
        <v>1</v>
      </c>
      <c r="C6" s="13">
        <v>4</v>
      </c>
      <c r="D6" s="13">
        <v>4</v>
      </c>
      <c r="E6" s="54" t="s">
        <v>101</v>
      </c>
    </row>
    <row r="7" spans="1:5" x14ac:dyDescent="0.25">
      <c r="A7" s="53" t="s">
        <v>48</v>
      </c>
      <c r="B7" s="13">
        <v>4</v>
      </c>
      <c r="C7" s="13">
        <v>8</v>
      </c>
      <c r="D7" s="13">
        <v>6</v>
      </c>
      <c r="E7" s="54" t="s">
        <v>98</v>
      </c>
    </row>
    <row r="8" spans="1:5" x14ac:dyDescent="0.25">
      <c r="A8" s="53" t="s">
        <v>49</v>
      </c>
      <c r="B8" s="13">
        <v>8</v>
      </c>
      <c r="C8" s="13">
        <v>6</v>
      </c>
      <c r="D8" s="13">
        <v>3</v>
      </c>
      <c r="E8" s="54" t="s">
        <v>98</v>
      </c>
    </row>
    <row r="9" spans="1:5" x14ac:dyDescent="0.25">
      <c r="A9" s="53" t="s">
        <v>50</v>
      </c>
      <c r="B9" s="13">
        <v>5</v>
      </c>
      <c r="C9" s="13">
        <v>3</v>
      </c>
      <c r="D9" s="13">
        <v>2</v>
      </c>
      <c r="E9" s="54" t="s">
        <v>100</v>
      </c>
    </row>
    <row r="10" spans="1:5" x14ac:dyDescent="0.25">
      <c r="A10" s="53" t="s">
        <v>51</v>
      </c>
      <c r="B10" s="13">
        <v>6</v>
      </c>
      <c r="C10" s="13">
        <v>9</v>
      </c>
      <c r="D10" s="13">
        <v>9</v>
      </c>
      <c r="E10" s="54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2"/>
  <sheetViews>
    <sheetView showGridLines="0" zoomScale="70" zoomScaleNormal="70" workbookViewId="0">
      <selection activeCell="L3" sqref="L3:L22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9" style="23" bestFit="1" customWidth="1"/>
    <col min="4" max="4" width="9.140625" style="23" customWidth="1"/>
    <col min="5" max="5" width="8.42578125" style="23" customWidth="1"/>
    <col min="6" max="6" width="7" style="23" customWidth="1"/>
    <col min="7" max="7" width="7.5703125" style="23" customWidth="1"/>
    <col min="8" max="8" width="7.85546875" style="23" customWidth="1"/>
    <col min="9" max="9" width="9" style="23" customWidth="1"/>
    <col min="10" max="10" width="8.140625" style="23" customWidth="1"/>
    <col min="11" max="11" width="7.140625" style="23" customWidth="1"/>
    <col min="12" max="13" width="8.140625" style="23" customWidth="1"/>
    <col min="14" max="14" width="8.5703125" style="23" customWidth="1"/>
    <col min="15" max="15" width="9.28515625" style="23" customWidth="1"/>
    <col min="16" max="16" width="9" style="23" customWidth="1"/>
    <col min="17" max="17" width="8.5703125" style="23" customWidth="1"/>
    <col min="18" max="18" width="8.140625" style="23" customWidth="1"/>
    <col min="19" max="19" width="8.7109375" style="23" customWidth="1"/>
    <col min="20" max="20" width="7.7109375" style="23" customWidth="1"/>
    <col min="21" max="21" width="8" style="23" customWidth="1"/>
    <col min="22" max="22" width="9.7109375" style="23" customWidth="1"/>
    <col min="23" max="23" width="8.28515625" style="23" customWidth="1"/>
    <col min="24" max="24" width="18.85546875" style="23" bestFit="1" customWidth="1"/>
    <col min="25" max="25" width="14.7109375" style="23" customWidth="1"/>
    <col min="26" max="26" width="13.7109375" style="23" bestFit="1" customWidth="1"/>
    <col min="27" max="16384" width="9.140625" style="23"/>
  </cols>
  <sheetData>
    <row r="2" spans="2:26" s="22" customFormat="1" ht="15.75" thickBot="1" x14ac:dyDescent="0.3">
      <c r="B2" s="2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23"/>
      <c r="X2" s="5" t="s">
        <v>17</v>
      </c>
      <c r="Y2" s="5" t="s">
        <v>37</v>
      </c>
      <c r="Z2" s="5" t="s">
        <v>40</v>
      </c>
    </row>
    <row r="3" spans="2:26" x14ac:dyDescent="0.25">
      <c r="B3" s="14" t="s">
        <v>8</v>
      </c>
      <c r="C3" s="4">
        <v>0</v>
      </c>
      <c r="D3" s="4">
        <v>33</v>
      </c>
      <c r="E3" s="4">
        <v>48</v>
      </c>
      <c r="F3" s="4">
        <v>17</v>
      </c>
      <c r="G3" s="4">
        <v>43</v>
      </c>
      <c r="H3" s="4">
        <v>132</v>
      </c>
      <c r="I3" s="4">
        <v>266</v>
      </c>
      <c r="J3" s="4">
        <v>247</v>
      </c>
      <c r="K3" s="4">
        <v>128</v>
      </c>
      <c r="L3" s="4">
        <v>267</v>
      </c>
      <c r="M3" s="4">
        <v>203</v>
      </c>
      <c r="N3" s="4">
        <v>145</v>
      </c>
      <c r="O3" s="4">
        <v>168</v>
      </c>
      <c r="P3" s="4">
        <v>179</v>
      </c>
      <c r="Q3" s="4">
        <v>198</v>
      </c>
      <c r="R3" s="4">
        <v>216</v>
      </c>
      <c r="S3" s="4">
        <v>222</v>
      </c>
      <c r="T3" s="4">
        <v>166</v>
      </c>
      <c r="U3" s="4">
        <v>143</v>
      </c>
      <c r="V3" s="4">
        <v>284</v>
      </c>
      <c r="X3" s="14" t="s">
        <v>8</v>
      </c>
      <c r="Y3" s="24"/>
      <c r="Z3" s="24"/>
    </row>
    <row r="4" spans="2:26" x14ac:dyDescent="0.25">
      <c r="B4" s="14" t="s">
        <v>9</v>
      </c>
      <c r="C4" s="36">
        <v>30</v>
      </c>
      <c r="D4" s="36">
        <v>0</v>
      </c>
      <c r="E4" s="36">
        <v>25</v>
      </c>
      <c r="F4" s="36">
        <v>37</v>
      </c>
      <c r="G4" s="36">
        <v>54</v>
      </c>
      <c r="H4" s="36">
        <v>144</v>
      </c>
      <c r="I4" s="36">
        <v>269</v>
      </c>
      <c r="J4" s="36">
        <v>260</v>
      </c>
      <c r="K4" s="36">
        <v>261</v>
      </c>
      <c r="L4" s="36">
        <v>280</v>
      </c>
      <c r="M4" s="36">
        <v>215</v>
      </c>
      <c r="N4" s="36">
        <v>157</v>
      </c>
      <c r="O4" s="36">
        <v>179</v>
      </c>
      <c r="P4" s="36">
        <v>190</v>
      </c>
      <c r="Q4" s="36">
        <v>208</v>
      </c>
      <c r="R4" s="36">
        <v>227</v>
      </c>
      <c r="S4" s="36">
        <v>233</v>
      </c>
      <c r="T4" s="36">
        <v>118</v>
      </c>
      <c r="U4" s="36">
        <v>94</v>
      </c>
      <c r="V4" s="36">
        <v>235</v>
      </c>
      <c r="X4" s="14" t="s">
        <v>9</v>
      </c>
      <c r="Y4" s="25"/>
      <c r="Z4" s="25"/>
    </row>
    <row r="5" spans="2:26" x14ac:dyDescent="0.25">
      <c r="B5" s="14" t="s">
        <v>10</v>
      </c>
      <c r="C5" s="4">
        <v>50</v>
      </c>
      <c r="D5" s="4">
        <v>25</v>
      </c>
      <c r="E5" s="4">
        <v>0</v>
      </c>
      <c r="F5" s="4">
        <v>57</v>
      </c>
      <c r="G5" s="4">
        <v>75</v>
      </c>
      <c r="H5" s="4">
        <v>164</v>
      </c>
      <c r="I5" s="4">
        <v>290</v>
      </c>
      <c r="J5" s="4">
        <v>280</v>
      </c>
      <c r="K5" s="4">
        <v>161</v>
      </c>
      <c r="L5" s="4">
        <v>300</v>
      </c>
      <c r="M5" s="4">
        <v>234</v>
      </c>
      <c r="N5" s="4">
        <v>176</v>
      </c>
      <c r="O5" s="4">
        <v>199</v>
      </c>
      <c r="P5" s="4">
        <v>209</v>
      </c>
      <c r="Q5" s="4">
        <f>3*60+48</f>
        <v>228</v>
      </c>
      <c r="R5" s="4">
        <v>246</v>
      </c>
      <c r="S5" s="4">
        <v>253</v>
      </c>
      <c r="T5" s="4">
        <v>138</v>
      </c>
      <c r="U5" s="4">
        <v>115</v>
      </c>
      <c r="V5" s="4">
        <v>256</v>
      </c>
      <c r="X5" s="14" t="s">
        <v>10</v>
      </c>
      <c r="Y5" s="25"/>
      <c r="Z5" s="25"/>
    </row>
    <row r="6" spans="2:26" x14ac:dyDescent="0.25">
      <c r="B6" s="14" t="s">
        <v>11</v>
      </c>
      <c r="C6" s="36">
        <v>18</v>
      </c>
      <c r="D6" s="36">
        <v>40</v>
      </c>
      <c r="E6" s="36">
        <v>54</v>
      </c>
      <c r="F6" s="36">
        <v>0</v>
      </c>
      <c r="G6" s="36">
        <v>53</v>
      </c>
      <c r="H6" s="36">
        <v>142</v>
      </c>
      <c r="I6" s="36">
        <f>4*60+32</f>
        <v>272</v>
      </c>
      <c r="J6" s="36">
        <v>257</v>
      </c>
      <c r="K6" s="36">
        <v>138</v>
      </c>
      <c r="L6" s="36">
        <v>277</v>
      </c>
      <c r="M6" s="36">
        <v>211</v>
      </c>
      <c r="N6" s="36">
        <v>154</v>
      </c>
      <c r="O6" s="36">
        <v>176</v>
      </c>
      <c r="P6" s="36">
        <v>187</v>
      </c>
      <c r="Q6" s="36">
        <v>205</v>
      </c>
      <c r="R6" s="36">
        <v>224</v>
      </c>
      <c r="S6" s="36">
        <v>39</v>
      </c>
      <c r="T6" s="36">
        <v>115</v>
      </c>
      <c r="U6" s="36">
        <v>92</v>
      </c>
      <c r="V6" s="36">
        <v>233</v>
      </c>
      <c r="X6" s="14" t="s">
        <v>11</v>
      </c>
      <c r="Y6" s="25"/>
      <c r="Z6" s="25"/>
    </row>
    <row r="7" spans="2:26" x14ac:dyDescent="0.25">
      <c r="B7" s="14" t="s">
        <v>12</v>
      </c>
      <c r="C7" s="4">
        <v>43</v>
      </c>
      <c r="D7" s="4">
        <v>57</v>
      </c>
      <c r="E7" s="4">
        <v>72</v>
      </c>
      <c r="F7" s="4">
        <v>52</v>
      </c>
      <c r="G7" s="4">
        <v>0</v>
      </c>
      <c r="H7" s="4">
        <v>92</v>
      </c>
      <c r="I7" s="4">
        <v>222</v>
      </c>
      <c r="J7" s="4">
        <v>107</v>
      </c>
      <c r="K7" s="4">
        <v>84</v>
      </c>
      <c r="L7" s="4">
        <v>236</v>
      </c>
      <c r="M7" s="4">
        <v>166</v>
      </c>
      <c r="N7" s="4">
        <v>108</v>
      </c>
      <c r="O7" s="4">
        <v>129</v>
      </c>
      <c r="P7" s="4">
        <v>140</v>
      </c>
      <c r="Q7" s="4">
        <v>169</v>
      </c>
      <c r="R7" s="4">
        <v>178</v>
      </c>
      <c r="S7" s="4">
        <v>184</v>
      </c>
      <c r="T7" s="4">
        <v>64</v>
      </c>
      <c r="U7" s="4">
        <v>40</v>
      </c>
      <c r="V7" s="4">
        <v>184</v>
      </c>
      <c r="X7" s="14" t="s">
        <v>12</v>
      </c>
      <c r="Y7" s="25"/>
      <c r="Z7" s="25"/>
    </row>
    <row r="8" spans="2:26" x14ac:dyDescent="0.25">
      <c r="B8" s="14" t="s">
        <v>13</v>
      </c>
      <c r="C8" s="36">
        <v>132</v>
      </c>
      <c r="D8" s="36">
        <v>147</v>
      </c>
      <c r="E8" s="36">
        <v>162</v>
      </c>
      <c r="F8" s="36">
        <v>141</v>
      </c>
      <c r="G8" s="36">
        <v>92</v>
      </c>
      <c r="H8" s="36">
        <v>0</v>
      </c>
      <c r="I8" s="36">
        <v>135</v>
      </c>
      <c r="J8" s="36">
        <v>122</v>
      </c>
      <c r="K8" s="36">
        <v>11</v>
      </c>
      <c r="L8" s="36">
        <v>140</v>
      </c>
      <c r="M8" s="36">
        <v>74</v>
      </c>
      <c r="N8" s="36">
        <v>16</v>
      </c>
      <c r="O8" s="36">
        <v>37</v>
      </c>
      <c r="P8" s="36">
        <v>48</v>
      </c>
      <c r="Q8" s="36">
        <v>67</v>
      </c>
      <c r="R8" s="36">
        <v>87</v>
      </c>
      <c r="S8" s="36">
        <v>93</v>
      </c>
      <c r="T8" s="36">
        <v>69</v>
      </c>
      <c r="U8" s="36">
        <v>61</v>
      </c>
      <c r="V8" s="36">
        <v>91</v>
      </c>
      <c r="X8" s="14" t="s">
        <v>13</v>
      </c>
      <c r="Y8" s="25"/>
      <c r="Z8" s="25"/>
    </row>
    <row r="9" spans="2:26" x14ac:dyDescent="0.25">
      <c r="B9" s="14" t="s">
        <v>14</v>
      </c>
      <c r="C9" s="4">
        <v>263</v>
      </c>
      <c r="D9" s="4">
        <v>275</v>
      </c>
      <c r="E9" s="4">
        <v>290</v>
      </c>
      <c r="F9" s="4">
        <v>265</v>
      </c>
      <c r="G9" s="4">
        <v>212</v>
      </c>
      <c r="H9" s="4">
        <v>135</v>
      </c>
      <c r="I9" s="4">
        <v>0</v>
      </c>
      <c r="J9" s="4">
        <v>97</v>
      </c>
      <c r="K9" s="4">
        <v>132</v>
      </c>
      <c r="L9" s="4">
        <v>51</v>
      </c>
      <c r="M9" s="4">
        <v>74</v>
      </c>
      <c r="N9" s="4">
        <v>119</v>
      </c>
      <c r="O9" s="4">
        <v>98</v>
      </c>
      <c r="P9" s="4">
        <v>88</v>
      </c>
      <c r="Q9" s="4">
        <v>81</v>
      </c>
      <c r="R9" s="4">
        <v>62</v>
      </c>
      <c r="S9" s="4">
        <v>44</v>
      </c>
      <c r="T9" s="4">
        <v>193</v>
      </c>
      <c r="U9" s="4">
        <v>184</v>
      </c>
      <c r="V9" s="4">
        <v>92</v>
      </c>
      <c r="X9" s="14" t="s">
        <v>14</v>
      </c>
      <c r="Y9" s="25"/>
      <c r="Z9" s="25"/>
    </row>
    <row r="10" spans="2:26" x14ac:dyDescent="0.25">
      <c r="B10" s="14" t="s">
        <v>15</v>
      </c>
      <c r="C10" s="36">
        <v>247</v>
      </c>
      <c r="D10" s="36">
        <v>259</v>
      </c>
      <c r="E10" s="36">
        <v>273</v>
      </c>
      <c r="F10" s="36">
        <v>254</v>
      </c>
      <c r="G10" s="36">
        <v>203</v>
      </c>
      <c r="H10" s="36">
        <v>124</v>
      </c>
      <c r="I10" s="36">
        <v>91</v>
      </c>
      <c r="J10" s="36">
        <v>0</v>
      </c>
      <c r="K10" s="36">
        <v>119</v>
      </c>
      <c r="L10" s="36">
        <v>80</v>
      </c>
      <c r="M10" s="36">
        <v>66</v>
      </c>
      <c r="N10" s="36">
        <v>143</v>
      </c>
      <c r="O10" s="36">
        <v>90</v>
      </c>
      <c r="P10" s="36">
        <v>80</v>
      </c>
      <c r="Q10" s="36">
        <v>74</v>
      </c>
      <c r="R10" s="36">
        <v>64</v>
      </c>
      <c r="S10" s="36">
        <v>70</v>
      </c>
      <c r="T10" s="36">
        <v>185</v>
      </c>
      <c r="U10" s="36">
        <v>176</v>
      </c>
      <c r="V10" s="36">
        <v>53</v>
      </c>
      <c r="X10" s="14" t="s">
        <v>15</v>
      </c>
      <c r="Y10" s="25"/>
      <c r="Z10" s="25"/>
    </row>
    <row r="11" spans="2:26" x14ac:dyDescent="0.25">
      <c r="B11" s="14" t="s">
        <v>16</v>
      </c>
      <c r="C11" s="4">
        <v>129</v>
      </c>
      <c r="D11" s="4">
        <v>263</v>
      </c>
      <c r="E11" s="4">
        <v>159</v>
      </c>
      <c r="F11" s="4">
        <v>138</v>
      </c>
      <c r="G11" s="4">
        <v>84</v>
      </c>
      <c r="H11" s="4">
        <v>10</v>
      </c>
      <c r="I11" s="4">
        <v>140</v>
      </c>
      <c r="J11" s="4">
        <v>118</v>
      </c>
      <c r="K11" s="4">
        <v>0</v>
      </c>
      <c r="L11" s="4">
        <v>138</v>
      </c>
      <c r="M11" s="4">
        <v>81</v>
      </c>
      <c r="N11" s="4">
        <v>24</v>
      </c>
      <c r="O11" s="4">
        <v>44</v>
      </c>
      <c r="P11" s="4">
        <v>55</v>
      </c>
      <c r="Q11" s="4">
        <v>74</v>
      </c>
      <c r="R11" s="4">
        <v>94</v>
      </c>
      <c r="S11" s="4">
        <v>100</v>
      </c>
      <c r="T11" s="4">
        <v>66</v>
      </c>
      <c r="U11" s="4">
        <v>58</v>
      </c>
      <c r="V11" s="4">
        <v>95</v>
      </c>
      <c r="X11" s="14" t="s">
        <v>16</v>
      </c>
      <c r="Y11" s="25"/>
      <c r="Z11" s="25"/>
    </row>
    <row r="12" spans="2:26" x14ac:dyDescent="0.25">
      <c r="B12" s="14" t="s">
        <v>25</v>
      </c>
      <c r="C12" s="36">
        <v>270</v>
      </c>
      <c r="D12" s="36">
        <v>282</v>
      </c>
      <c r="E12" s="36">
        <v>296</v>
      </c>
      <c r="F12" s="36">
        <v>279</v>
      </c>
      <c r="G12" s="36">
        <v>283</v>
      </c>
      <c r="H12" s="36">
        <v>141</v>
      </c>
      <c r="I12" s="36">
        <v>49</v>
      </c>
      <c r="J12" s="36">
        <v>77</v>
      </c>
      <c r="K12" s="36">
        <v>143</v>
      </c>
      <c r="L12" s="36">
        <v>0</v>
      </c>
      <c r="M12" s="36">
        <v>81</v>
      </c>
      <c r="N12" s="36">
        <v>128</v>
      </c>
      <c r="O12" s="36">
        <v>107</v>
      </c>
      <c r="P12" s="36">
        <v>97</v>
      </c>
      <c r="Q12" s="36">
        <v>92</v>
      </c>
      <c r="R12" s="36">
        <v>73</v>
      </c>
      <c r="S12" s="36">
        <v>55</v>
      </c>
      <c r="T12" s="36">
        <v>203</v>
      </c>
      <c r="U12" s="36">
        <v>205</v>
      </c>
      <c r="V12" s="36">
        <v>108</v>
      </c>
      <c r="X12" s="14" t="s">
        <v>25</v>
      </c>
      <c r="Y12" s="25"/>
      <c r="Z12" s="25"/>
    </row>
    <row r="13" spans="2:26" x14ac:dyDescent="0.25">
      <c r="B13" s="14" t="s">
        <v>26</v>
      </c>
      <c r="C13" s="4">
        <v>203</v>
      </c>
      <c r="D13" s="4">
        <v>216</v>
      </c>
      <c r="E13" s="4">
        <v>231</v>
      </c>
      <c r="F13" s="4">
        <v>212</v>
      </c>
      <c r="G13" s="4">
        <v>155</v>
      </c>
      <c r="H13" s="4">
        <v>74</v>
      </c>
      <c r="I13" s="4">
        <v>73</v>
      </c>
      <c r="J13" s="4">
        <v>68</v>
      </c>
      <c r="K13" s="4">
        <v>76</v>
      </c>
      <c r="L13" s="4">
        <v>81</v>
      </c>
      <c r="M13" s="4">
        <v>0</v>
      </c>
      <c r="N13" s="4">
        <v>62</v>
      </c>
      <c r="O13" s="4">
        <v>41</v>
      </c>
      <c r="P13" s="4">
        <v>31</v>
      </c>
      <c r="Q13" s="4">
        <v>24</v>
      </c>
      <c r="R13" s="4">
        <v>32</v>
      </c>
      <c r="S13" s="4">
        <v>37</v>
      </c>
      <c r="T13" s="4">
        <v>135</v>
      </c>
      <c r="U13" s="4">
        <v>127</v>
      </c>
      <c r="V13" s="4">
        <v>41</v>
      </c>
      <c r="X13" s="14" t="s">
        <v>26</v>
      </c>
      <c r="Y13" s="25"/>
      <c r="Z13" s="25"/>
    </row>
    <row r="14" spans="2:26" x14ac:dyDescent="0.25">
      <c r="B14" s="14" t="s">
        <v>27</v>
      </c>
      <c r="C14" s="36">
        <v>146</v>
      </c>
      <c r="D14" s="36">
        <v>160</v>
      </c>
      <c r="E14" s="36">
        <v>175</v>
      </c>
      <c r="F14" s="36">
        <v>154</v>
      </c>
      <c r="G14" s="36">
        <v>101</v>
      </c>
      <c r="H14" s="36">
        <v>20</v>
      </c>
      <c r="I14" s="36">
        <v>117</v>
      </c>
      <c r="J14" s="36">
        <v>111</v>
      </c>
      <c r="K14" s="36">
        <v>22</v>
      </c>
      <c r="L14" s="36">
        <v>128</v>
      </c>
      <c r="M14" s="36">
        <v>60</v>
      </c>
      <c r="N14" s="36">
        <v>0</v>
      </c>
      <c r="O14" s="36">
        <v>24</v>
      </c>
      <c r="P14" s="36">
        <v>35</v>
      </c>
      <c r="Q14" s="36">
        <v>54</v>
      </c>
      <c r="R14" s="36">
        <v>74</v>
      </c>
      <c r="S14" s="36">
        <v>81</v>
      </c>
      <c r="T14" s="36">
        <v>81</v>
      </c>
      <c r="U14" s="36">
        <v>35</v>
      </c>
      <c r="V14" s="36">
        <v>80</v>
      </c>
      <c r="X14" s="14" t="s">
        <v>27</v>
      </c>
      <c r="Y14" s="25"/>
      <c r="Z14" s="25"/>
    </row>
    <row r="15" spans="2:26" x14ac:dyDescent="0.25">
      <c r="B15" s="14" t="s">
        <v>28</v>
      </c>
      <c r="C15" s="4">
        <v>168</v>
      </c>
      <c r="D15" s="4">
        <v>181</v>
      </c>
      <c r="E15" s="4">
        <v>196</v>
      </c>
      <c r="F15" s="4">
        <v>177</v>
      </c>
      <c r="G15" s="4">
        <v>121</v>
      </c>
      <c r="H15" s="4">
        <v>40</v>
      </c>
      <c r="I15" s="4">
        <v>99</v>
      </c>
      <c r="J15" s="4">
        <v>93</v>
      </c>
      <c r="K15" s="4">
        <v>42</v>
      </c>
      <c r="L15" s="4">
        <v>118</v>
      </c>
      <c r="M15" s="4">
        <v>43</v>
      </c>
      <c r="N15" s="4">
        <v>28</v>
      </c>
      <c r="O15" s="4">
        <v>0</v>
      </c>
      <c r="P15" s="4">
        <v>18</v>
      </c>
      <c r="Q15" s="4">
        <v>37</v>
      </c>
      <c r="R15" s="4">
        <v>56</v>
      </c>
      <c r="S15" s="4">
        <v>62</v>
      </c>
      <c r="T15" s="4">
        <v>101</v>
      </c>
      <c r="U15" s="4">
        <v>93</v>
      </c>
      <c r="V15" s="4">
        <v>56</v>
      </c>
      <c r="X15" s="14" t="s">
        <v>28</v>
      </c>
      <c r="Y15" s="25"/>
      <c r="Z15" s="25"/>
    </row>
    <row r="16" spans="2:26" x14ac:dyDescent="0.25">
      <c r="B16" s="14" t="s">
        <v>29</v>
      </c>
      <c r="C16" s="36">
        <v>180</v>
      </c>
      <c r="D16" s="36">
        <v>193</v>
      </c>
      <c r="E16" s="36">
        <v>208</v>
      </c>
      <c r="F16" s="36">
        <v>188</v>
      </c>
      <c r="G16" s="36">
        <v>132</v>
      </c>
      <c r="H16" s="36">
        <v>51</v>
      </c>
      <c r="I16" s="36">
        <v>84</v>
      </c>
      <c r="J16" s="36">
        <v>78</v>
      </c>
      <c r="K16" s="36">
        <v>53</v>
      </c>
      <c r="L16" s="36">
        <v>100</v>
      </c>
      <c r="M16" s="36">
        <v>29</v>
      </c>
      <c r="N16" s="36">
        <v>39</v>
      </c>
      <c r="O16" s="36">
        <v>17</v>
      </c>
      <c r="P16" s="36">
        <v>0</v>
      </c>
      <c r="Q16" s="36">
        <v>22</v>
      </c>
      <c r="R16" s="36">
        <v>42</v>
      </c>
      <c r="S16" s="36">
        <v>47</v>
      </c>
      <c r="T16" s="36">
        <v>121</v>
      </c>
      <c r="U16" s="36">
        <v>104</v>
      </c>
      <c r="V16" s="36">
        <v>52</v>
      </c>
      <c r="X16" s="14" t="s">
        <v>29</v>
      </c>
      <c r="Y16" s="25"/>
      <c r="Z16" s="25"/>
    </row>
    <row r="17" spans="2:26" x14ac:dyDescent="0.25">
      <c r="B17" s="14" t="s">
        <v>30</v>
      </c>
      <c r="C17" s="4">
        <v>196</v>
      </c>
      <c r="D17" s="4">
        <v>209</v>
      </c>
      <c r="E17" s="4">
        <v>228</v>
      </c>
      <c r="F17" s="4">
        <v>205</v>
      </c>
      <c r="G17" s="4">
        <v>158</v>
      </c>
      <c r="H17" s="4">
        <v>66</v>
      </c>
      <c r="I17" s="4">
        <v>82</v>
      </c>
      <c r="J17" s="4">
        <v>76</v>
      </c>
      <c r="K17" s="4">
        <v>68</v>
      </c>
      <c r="L17" s="4">
        <v>97</v>
      </c>
      <c r="M17" s="4">
        <v>26</v>
      </c>
      <c r="N17" s="4">
        <v>54</v>
      </c>
      <c r="O17" s="4">
        <v>32</v>
      </c>
      <c r="P17" s="4">
        <v>22</v>
      </c>
      <c r="Q17" s="4">
        <v>0</v>
      </c>
      <c r="R17" s="4">
        <v>36</v>
      </c>
      <c r="S17" s="4">
        <v>39</v>
      </c>
      <c r="T17" s="4">
        <v>127</v>
      </c>
      <c r="U17" s="4">
        <v>36</v>
      </c>
      <c r="V17" s="4">
        <v>48</v>
      </c>
      <c r="X17" s="14" t="s">
        <v>30</v>
      </c>
      <c r="Y17" s="25"/>
      <c r="Z17" s="25"/>
    </row>
    <row r="18" spans="2:26" x14ac:dyDescent="0.25">
      <c r="B18" s="14" t="s">
        <v>31</v>
      </c>
      <c r="C18" s="36">
        <v>219</v>
      </c>
      <c r="D18" s="36">
        <v>232</v>
      </c>
      <c r="E18" s="36">
        <v>247</v>
      </c>
      <c r="F18" s="36">
        <v>225</v>
      </c>
      <c r="G18" s="36">
        <v>171</v>
      </c>
      <c r="H18" s="36">
        <v>90</v>
      </c>
      <c r="I18" s="36">
        <v>61</v>
      </c>
      <c r="J18" s="36">
        <v>65</v>
      </c>
      <c r="K18" s="36">
        <v>91</v>
      </c>
      <c r="L18" s="36">
        <v>99</v>
      </c>
      <c r="M18" s="36">
        <v>32</v>
      </c>
      <c r="N18" s="36">
        <v>77</v>
      </c>
      <c r="O18" s="36">
        <v>55</v>
      </c>
      <c r="P18" s="36">
        <v>46</v>
      </c>
      <c r="Q18" s="36">
        <v>37</v>
      </c>
      <c r="R18" s="36">
        <v>0</v>
      </c>
      <c r="S18" s="36">
        <v>25</v>
      </c>
      <c r="T18" s="36">
        <v>26</v>
      </c>
      <c r="U18" s="36">
        <v>142</v>
      </c>
      <c r="V18" s="36">
        <v>56</v>
      </c>
      <c r="X18" s="14" t="s">
        <v>31</v>
      </c>
      <c r="Y18" s="25"/>
      <c r="Z18" s="25"/>
    </row>
    <row r="19" spans="2:26" x14ac:dyDescent="0.25">
      <c r="B19" s="14" t="s">
        <v>32</v>
      </c>
      <c r="C19" s="4">
        <v>227</v>
      </c>
      <c r="D19" s="4">
        <v>239</v>
      </c>
      <c r="E19" s="4">
        <v>252</v>
      </c>
      <c r="F19" s="4">
        <v>39</v>
      </c>
      <c r="G19" s="4">
        <v>176</v>
      </c>
      <c r="H19" s="4">
        <v>95</v>
      </c>
      <c r="I19" s="4">
        <v>41</v>
      </c>
      <c r="J19" s="4">
        <v>70</v>
      </c>
      <c r="K19" s="4">
        <v>96</v>
      </c>
      <c r="L19" s="4">
        <v>61</v>
      </c>
      <c r="M19" s="4">
        <v>37</v>
      </c>
      <c r="N19" s="4">
        <v>82</v>
      </c>
      <c r="O19" s="4">
        <v>61</v>
      </c>
      <c r="P19" s="4">
        <v>51</v>
      </c>
      <c r="Q19" s="4">
        <v>40</v>
      </c>
      <c r="R19" s="4">
        <v>27</v>
      </c>
      <c r="S19" s="4">
        <v>0</v>
      </c>
      <c r="T19" s="4">
        <v>160</v>
      </c>
      <c r="U19" s="4">
        <v>209</v>
      </c>
      <c r="V19" s="4">
        <v>64</v>
      </c>
      <c r="X19" s="14" t="s">
        <v>32</v>
      </c>
      <c r="Y19" s="25"/>
      <c r="Z19" s="25"/>
    </row>
    <row r="20" spans="2:26" x14ac:dyDescent="0.25">
      <c r="B20" s="14" t="s">
        <v>33</v>
      </c>
      <c r="C20" s="36">
        <v>166</v>
      </c>
      <c r="D20" s="36">
        <v>119</v>
      </c>
      <c r="E20" s="36">
        <v>136</v>
      </c>
      <c r="F20" s="36">
        <v>115</v>
      </c>
      <c r="G20" s="36">
        <v>62</v>
      </c>
      <c r="H20" s="36">
        <v>76</v>
      </c>
      <c r="I20" s="36">
        <v>204</v>
      </c>
      <c r="J20" s="36">
        <v>194</v>
      </c>
      <c r="K20" s="36">
        <v>65</v>
      </c>
      <c r="L20" s="36">
        <v>218</v>
      </c>
      <c r="M20" s="36">
        <v>148</v>
      </c>
      <c r="N20" s="36">
        <v>89</v>
      </c>
      <c r="O20" s="36">
        <v>110</v>
      </c>
      <c r="P20" s="36">
        <v>121</v>
      </c>
      <c r="Q20" s="36">
        <v>139</v>
      </c>
      <c r="R20" s="36">
        <v>26</v>
      </c>
      <c r="S20" s="36">
        <v>161</v>
      </c>
      <c r="T20" s="36">
        <v>0</v>
      </c>
      <c r="U20" s="36">
        <v>36</v>
      </c>
      <c r="V20" s="36">
        <v>158</v>
      </c>
      <c r="X20" s="14" t="s">
        <v>33</v>
      </c>
      <c r="Y20" s="25"/>
      <c r="Z20" s="25"/>
    </row>
    <row r="21" spans="2:26" x14ac:dyDescent="0.25">
      <c r="B21" s="14" t="s">
        <v>34</v>
      </c>
      <c r="C21" s="4">
        <v>141</v>
      </c>
      <c r="D21" s="4">
        <v>95</v>
      </c>
      <c r="E21" s="4">
        <v>110</v>
      </c>
      <c r="F21" s="4">
        <v>90</v>
      </c>
      <c r="G21" s="4">
        <v>40</v>
      </c>
      <c r="H21" s="4">
        <v>64</v>
      </c>
      <c r="I21" s="4">
        <v>192</v>
      </c>
      <c r="J21" s="4">
        <v>187</v>
      </c>
      <c r="K21" s="4">
        <v>56</v>
      </c>
      <c r="L21" s="4">
        <v>205</v>
      </c>
      <c r="M21" s="4">
        <v>136</v>
      </c>
      <c r="N21" s="4">
        <v>36</v>
      </c>
      <c r="O21" s="4">
        <v>98</v>
      </c>
      <c r="P21" s="4">
        <v>109</v>
      </c>
      <c r="Q21" s="4">
        <v>36</v>
      </c>
      <c r="R21" s="4">
        <v>147</v>
      </c>
      <c r="S21" s="4">
        <v>214</v>
      </c>
      <c r="T21" s="4">
        <v>34</v>
      </c>
      <c r="U21" s="4">
        <v>0</v>
      </c>
      <c r="V21" s="4">
        <v>151</v>
      </c>
      <c r="X21" s="14" t="s">
        <v>34</v>
      </c>
      <c r="Y21" s="25"/>
      <c r="Z21" s="25"/>
    </row>
    <row r="22" spans="2:26" ht="15.75" thickBot="1" x14ac:dyDescent="0.3">
      <c r="B22" s="14" t="s">
        <v>35</v>
      </c>
      <c r="C22" s="36">
        <v>287</v>
      </c>
      <c r="D22" s="36">
        <v>239</v>
      </c>
      <c r="E22" s="36">
        <v>252</v>
      </c>
      <c r="F22" s="36">
        <v>231</v>
      </c>
      <c r="G22" s="36">
        <v>182</v>
      </c>
      <c r="H22" s="36">
        <v>96</v>
      </c>
      <c r="I22" s="36">
        <v>94</v>
      </c>
      <c r="J22" s="36">
        <v>51</v>
      </c>
      <c r="K22" s="36">
        <v>98</v>
      </c>
      <c r="L22" s="36">
        <v>104</v>
      </c>
      <c r="M22" s="36">
        <v>39</v>
      </c>
      <c r="N22" s="36">
        <v>84</v>
      </c>
      <c r="O22" s="36">
        <v>60</v>
      </c>
      <c r="P22" s="36">
        <v>52</v>
      </c>
      <c r="Q22" s="36">
        <v>44</v>
      </c>
      <c r="R22" s="36">
        <v>53</v>
      </c>
      <c r="S22" s="36">
        <v>59</v>
      </c>
      <c r="T22" s="36">
        <v>163</v>
      </c>
      <c r="U22" s="36">
        <v>151</v>
      </c>
      <c r="V22" s="36">
        <v>0</v>
      </c>
      <c r="X22" s="14" t="s">
        <v>35</v>
      </c>
      <c r="Y22" s="26"/>
      <c r="Z22" s="2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Informações Definição de CD</vt:lpstr>
      <vt:lpstr>Centro de gravidade</vt:lpstr>
      <vt:lpstr>Pontuações Ponderadas</vt:lpstr>
      <vt:lpstr>Plan1</vt:lpstr>
      <vt:lpstr>P-Medianas</vt:lpstr>
      <vt:lpstr>P-Centro</vt:lpstr>
      <vt:lpstr>P-Mediana</vt:lpstr>
      <vt:lpstr>Definição da Localização</vt:lpstr>
      <vt:lpstr>P-Centros</vt:lpstr>
      <vt:lpstr>Centro de gravidade 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2019-05-15T15:38:34Z</dcterms:modified>
</cp:coreProperties>
</file>