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mensionamento de Cargas" sheetId="1" r:id="rId3"/>
    <sheet state="visible" name="Rotas" sheetId="2" r:id="rId4"/>
  </sheets>
  <definedNames/>
  <calcPr/>
  <extLst>
    <ext uri="GoogleSheetsCustomDataVersion1">
      <go:sheetsCustomData xmlns:go="http://customooxmlschemas.google.com/" r:id="rId5" roundtripDataSignature="AMtx7miUPoijvQLpUYIZ7SUaYs2bATc7aQ=="/>
    </ext>
  </extLst>
</workbook>
</file>

<file path=xl/sharedStrings.xml><?xml version="1.0" encoding="utf-8"?>
<sst xmlns="http://schemas.openxmlformats.org/spreadsheetml/2006/main" count="211" uniqueCount="91">
  <si>
    <t>Peso (kg)</t>
  </si>
  <si>
    <t>Altura (m)</t>
  </si>
  <si>
    <t>Largura (m)</t>
  </si>
  <si>
    <t>Comprimento (m)</t>
  </si>
  <si>
    <t>Volume</t>
  </si>
  <si>
    <t>Carga max (kg)</t>
  </si>
  <si>
    <t>Madeira CP1 1200x1000 Reciclado</t>
  </si>
  <si>
    <t>Caminhão</t>
  </si>
  <si>
    <t>Capacidade (kg)</t>
  </si>
  <si>
    <t>Volume (m³)</t>
  </si>
  <si>
    <t>Toco</t>
  </si>
  <si>
    <t>Truck</t>
  </si>
  <si>
    <t>Dry Box 40 pés</t>
  </si>
  <si>
    <t>Dry Box 20 pés</t>
  </si>
  <si>
    <t>Código</t>
  </si>
  <si>
    <t>Peso Bruto (Kg)</t>
  </si>
  <si>
    <t>MO0021</t>
  </si>
  <si>
    <t>MO0671</t>
  </si>
  <si>
    <t>MO1324</t>
  </si>
  <si>
    <t>PALLET</t>
  </si>
  <si>
    <t>Qntd em largura</t>
  </si>
  <si>
    <t>Qntd em comp</t>
  </si>
  <si>
    <t>Produtos na base</t>
  </si>
  <si>
    <t>Peso na base</t>
  </si>
  <si>
    <t>Nº max de camada</t>
  </si>
  <si>
    <t>Pallets na base</t>
  </si>
  <si>
    <t>Por número de camadas entende-se que são "andares" de pallets no carregamento. Portanto, para o produto MO0021 num caminhão tipo Toco obtemos 7 "andares" com 6 pallets em cada.</t>
  </si>
  <si>
    <t>Processo iterativo alterando nº de camadas e pallets na base a partir das quantidades máximas</t>
  </si>
  <si>
    <t>Produtos no Pallet</t>
  </si>
  <si>
    <t>Nº de camada</t>
  </si>
  <si>
    <t>Peso Total</t>
  </si>
  <si>
    <t>Altura total</t>
  </si>
  <si>
    <t>Qntd de Produtos</t>
  </si>
  <si>
    <t>Resumo da tabela de fretes</t>
  </si>
  <si>
    <t>Soma dos pedidos dos produtos para o CD em goiânia</t>
  </si>
  <si>
    <t>Origem</t>
  </si>
  <si>
    <t>Destino</t>
  </si>
  <si>
    <t>Modal</t>
  </si>
  <si>
    <t>Distância (km)</t>
  </si>
  <si>
    <t>Lead Time (dias)</t>
  </si>
  <si>
    <t>Preço Frete
(20 pés)</t>
  </si>
  <si>
    <t>Preço Frete
(40 pés)</t>
  </si>
  <si>
    <t>Toco (16 Ton.)</t>
  </si>
  <si>
    <t>Truck (24 ton.)</t>
  </si>
  <si>
    <t>Mês</t>
  </si>
  <si>
    <t>Porto Belo</t>
  </si>
  <si>
    <t>Goiânia</t>
  </si>
  <si>
    <t>Rodoviário</t>
  </si>
  <si>
    <t>Manaus</t>
  </si>
  <si>
    <t>Palmas</t>
  </si>
  <si>
    <t>São Paulo</t>
  </si>
  <si>
    <t>Itajaí</t>
  </si>
  <si>
    <t>Santos</t>
  </si>
  <si>
    <t>Marítimo</t>
  </si>
  <si>
    <t>--</t>
  </si>
  <si>
    <t xml:space="preserve">Manaus </t>
  </si>
  <si>
    <t>Goiania</t>
  </si>
  <si>
    <t>Média</t>
  </si>
  <si>
    <t>Demanda</t>
  </si>
  <si>
    <t>Dry box 40</t>
  </si>
  <si>
    <t>Dry box 20</t>
  </si>
  <si>
    <t>Cenário 1: Levar direto para Goiânia via rodoviário</t>
  </si>
  <si>
    <t>Cenário 2: Utilizando cabotagem para Santos
(Porto belo - Itajai - Santos - Goiânia)</t>
  </si>
  <si>
    <t>Cenário 2: Utilizando cabotagem para Manaus
(Porto belo - Itajai - Manaus - Goiânia)</t>
  </si>
  <si>
    <t>Trecho</t>
  </si>
  <si>
    <t>Transporte</t>
  </si>
  <si>
    <t>Qntd média</t>
  </si>
  <si>
    <t>Frete</t>
  </si>
  <si>
    <t>Valor total</t>
  </si>
  <si>
    <t>PB - GO</t>
  </si>
  <si>
    <t>PB - IT</t>
  </si>
  <si>
    <t>40 pés (rod)</t>
  </si>
  <si>
    <t>20 pés (rod)</t>
  </si>
  <si>
    <t>IT - ST</t>
  </si>
  <si>
    <t>40 pés (mar)</t>
  </si>
  <si>
    <t>IT - MA</t>
  </si>
  <si>
    <t>20 pés (mar)</t>
  </si>
  <si>
    <t>ST - GO</t>
  </si>
  <si>
    <t>MA - GO</t>
  </si>
  <si>
    <t>Cenário</t>
  </si>
  <si>
    <t>Custo</t>
  </si>
  <si>
    <t>LeadTime</t>
  </si>
  <si>
    <t>40 pés</t>
  </si>
  <si>
    <t>20 pés</t>
  </si>
  <si>
    <r>
      <rPr>
        <b/>
      </rPr>
      <t>Decisão</t>
    </r>
    <r>
      <rPr/>
      <t>: Escolha do container de 20 pés sendo entregue em santos pelo valor reduzido de custo e leadtime um pouco acima que pode ser contornado com lotes de pedidos maiores</t>
    </r>
  </si>
  <si>
    <t>Pedidos por mês de container 20 pés por produto</t>
  </si>
  <si>
    <t>Intervalo de envio de carga</t>
  </si>
  <si>
    <t>Escolhido</t>
  </si>
  <si>
    <t>1 carga a cada 5 dias</t>
  </si>
  <si>
    <t>1 carga a cada 3 dias</t>
  </si>
  <si>
    <t>1 carga  a cada 4 dias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</si>
</sst>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"/>
    <numFmt numFmtId="166" formatCode="_-&quot;R$&quot;\ * #,##0.00_-;\-&quot;R$&quot;\ * #,##0.00_-;_-&quot;R$&quot;\ * &quot;-&quot;??_-;_-@"/>
    <numFmt numFmtId="167" formatCode="&quot;$&quot;#,##0.00"/>
  </numFmts>
  <fonts count="8">
    <font>
      <sz val="11.0"/>
      <color rgb="FF000000"/>
      <name val="Calibri"/>
    </font>
    <font/>
    <font>
      <b/>
      <sz val="12.0"/>
      <color rgb="FF000000"/>
      <name val="Calibri"/>
    </font>
    <font>
      <b/>
      <sz val="8.0"/>
      <color rgb="FF000000"/>
      <name val="Calibri"/>
    </font>
    <font>
      <b/>
      <sz val="11.0"/>
      <color rgb="FF000000"/>
      <name val="Calibri"/>
    </font>
    <font>
      <sz val="12.0"/>
      <color rgb="FF000000"/>
      <name val="Calibri"/>
    </font>
    <font>
      <b/>
    </font>
    <font>
      <sz val="9.0"/>
    </font>
  </fonts>
  <fills count="8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8496B0"/>
        <bgColor rgb="FF8496B0"/>
      </patternFill>
    </fill>
    <fill>
      <patternFill patternType="solid">
        <fgColor rgb="FFD8D8D8"/>
        <bgColor rgb="FFD8D8D8"/>
      </patternFill>
    </fill>
    <fill>
      <patternFill patternType="solid">
        <fgColor rgb="FFCFE2F3"/>
        <bgColor rgb="FFCFE2F3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 vertical="center"/>
    </xf>
    <xf borderId="1" fillId="2" fontId="2" numFmtId="0" xfId="0" applyAlignment="1" applyBorder="1" applyFont="1">
      <alignment horizontal="center" readingOrder="0" shrinkToFit="0" vertical="center" wrapText="0"/>
    </xf>
    <xf borderId="1" fillId="2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readingOrder="0" shrinkToFit="0" vertical="center" wrapText="0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0" fillId="0" fontId="1" numFmtId="3" xfId="0" applyAlignment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2" fillId="3" fontId="0" numFmtId="0" xfId="0" applyAlignment="1" applyBorder="1" applyFont="1">
      <alignment horizontal="center" readingOrder="0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0" fontId="0" numFmtId="164" xfId="0" applyAlignment="1" applyBorder="1" applyFont="1" applyNumberFormat="1">
      <alignment horizontal="center" readingOrder="0" shrinkToFit="0" vertical="center" wrapText="0"/>
    </xf>
    <xf borderId="3" fillId="2" fontId="2" numFmtId="0" xfId="0" applyAlignment="1" applyBorder="1" applyFont="1">
      <alignment horizontal="center" readingOrder="0" shrinkToFit="0" vertical="center" wrapText="0"/>
    </xf>
    <xf borderId="4" fillId="0" fontId="1" numFmtId="0" xfId="0" applyBorder="1" applyFont="1"/>
    <xf borderId="5" fillId="0" fontId="1" numFmtId="0" xfId="0" applyBorder="1" applyFont="1"/>
    <xf borderId="1" fillId="3" fontId="0" numFmtId="0" xfId="0" applyAlignment="1" applyBorder="1" applyFont="1">
      <alignment horizontal="center" readingOrder="0" shrinkToFit="0" vertical="center" wrapText="0"/>
    </xf>
    <xf borderId="1" fillId="0" fontId="1" numFmtId="165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Border="1" applyFont="1"/>
    <xf borderId="8" fillId="0" fontId="1" numFmtId="0" xfId="0" applyBorder="1" applyFont="1"/>
    <xf borderId="1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3" fontId="5" numFmtId="0" xfId="0" applyAlignment="1" applyBorder="1" applyFont="1">
      <alignment horizontal="center" readingOrder="0" shrinkToFit="0" vertical="center" wrapText="0"/>
    </xf>
    <xf borderId="15" fillId="0" fontId="1" numFmtId="0" xfId="0" applyBorder="1" applyFont="1"/>
    <xf borderId="2" fillId="0" fontId="1" numFmtId="0" xfId="0" applyBorder="1" applyFont="1"/>
    <xf borderId="14" fillId="4" fontId="5" numFmtId="0" xfId="0" applyAlignment="1" applyBorder="1" applyFill="1" applyFon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1" fillId="4" fontId="1" numFmtId="0" xfId="0" applyAlignment="1" applyBorder="1" applyFont="1">
      <alignment horizontal="center" readingOrder="0" vertical="center"/>
    </xf>
    <xf borderId="1" fillId="4" fontId="0" numFmtId="0" xfId="0" applyAlignment="1" applyBorder="1" applyFont="1">
      <alignment horizontal="center" shrinkToFit="0" vertical="center" wrapText="0"/>
    </xf>
    <xf borderId="3" fillId="5" fontId="4" numFmtId="0" xfId="0" applyAlignment="1" applyBorder="1" applyFill="1" applyFont="1">
      <alignment horizontal="center" readingOrder="0"/>
    </xf>
    <xf borderId="3" fillId="5" fontId="3" numFmtId="0" xfId="0" applyAlignment="1" applyBorder="1" applyFont="1">
      <alignment horizontal="center" vertical="center"/>
    </xf>
    <xf borderId="1" fillId="6" fontId="4" numFmtId="0" xfId="0" applyAlignment="1" applyBorder="1" applyFill="1" applyFont="1">
      <alignment horizontal="center" vertical="center"/>
    </xf>
    <xf borderId="1" fillId="6" fontId="4" numFmtId="0" xfId="0" applyAlignment="1" applyBorder="1" applyFont="1">
      <alignment horizontal="center" readingOrder="0" vertical="center"/>
    </xf>
    <xf borderId="2" fillId="0" fontId="0" numFmtId="0" xfId="0" applyAlignment="1" applyBorder="1" applyFont="1">
      <alignment horizontal="center"/>
    </xf>
    <xf borderId="1" fillId="0" fontId="0" numFmtId="1" xfId="0" applyAlignment="1" applyBorder="1" applyFont="1" applyNumberFormat="1">
      <alignment horizontal="center" readingOrder="0"/>
    </xf>
    <xf borderId="1" fillId="0" fontId="0" numFmtId="0" xfId="0" applyAlignment="1" applyBorder="1" applyFont="1">
      <alignment horizontal="center" readingOrder="0"/>
    </xf>
    <xf borderId="5" fillId="0" fontId="0" numFmtId="166" xfId="0" applyAlignment="1" applyBorder="1" applyFont="1" applyNumberFormat="1">
      <alignment horizontal="center"/>
    </xf>
    <xf borderId="3" fillId="0" fontId="0" numFmtId="1" xfId="0" applyAlignment="1" applyBorder="1" applyFont="1" applyNumberFormat="1">
      <alignment horizontal="center" readingOrder="0" shrinkToFit="0" vertical="bottom" wrapText="0"/>
    </xf>
    <xf borderId="1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 readingOrder="0"/>
    </xf>
    <xf borderId="5" fillId="0" fontId="0" numFmtId="166" xfId="0" applyAlignment="1" applyBorder="1" applyFont="1" applyNumberFormat="1">
      <alignment horizontal="center" readingOrder="0" shrinkToFit="0" vertical="bottom" wrapText="0"/>
    </xf>
    <xf quotePrefix="1" borderId="5" fillId="0" fontId="0" numFmtId="0" xfId="0" applyAlignment="1" applyBorder="1" applyFont="1">
      <alignment horizontal="center" readingOrder="0"/>
    </xf>
    <xf borderId="5" fillId="0" fontId="0" numFmtId="166" xfId="0" applyAlignment="1" applyBorder="1" applyFont="1" applyNumberFormat="1">
      <alignment horizontal="center" readingOrder="0"/>
    </xf>
    <xf borderId="1" fillId="0" fontId="0" numFmtId="166" xfId="0" applyAlignment="1" applyBorder="1" applyFont="1" applyNumberFormat="1">
      <alignment horizontal="center" readingOrder="0" shrinkToFit="0" vertical="bottom" wrapText="0"/>
    </xf>
    <xf borderId="1" fillId="0" fontId="0" numFmtId="166" xfId="0" applyAlignment="1" applyBorder="1" applyFont="1" applyNumberFormat="1">
      <alignment horizontal="center" readingOrder="0" shrinkToFit="0" wrapText="0"/>
    </xf>
    <xf borderId="5" fillId="0" fontId="0" numFmtId="166" xfId="0" applyAlignment="1" applyBorder="1" applyFont="1" applyNumberFormat="1">
      <alignment horizontal="center" readingOrder="0" shrinkToFit="0" wrapText="0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3" fillId="5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0" fontId="1" numFmtId="166" xfId="0" applyAlignment="1" applyBorder="1" applyFont="1" applyNumberFormat="1">
      <alignment horizontal="center"/>
    </xf>
    <xf borderId="1" fillId="0" fontId="1" numFmtId="167" xfId="0" applyAlignment="1" applyBorder="1" applyFont="1" applyNumberFormat="1">
      <alignment horizontal="center"/>
    </xf>
    <xf borderId="1" fillId="0" fontId="1" numFmtId="167" xfId="0" applyAlignment="1" applyBorder="1" applyFont="1" applyNumberFormat="1">
      <alignment horizontal="center" vertical="center"/>
    </xf>
    <xf borderId="14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/>
    </xf>
    <xf borderId="1" fillId="0" fontId="6" numFmtId="167" xfId="0" applyBorder="1" applyFont="1" applyNumberFormat="1"/>
    <xf borderId="1" fillId="7" fontId="6" numFmtId="0" xfId="0" applyAlignment="1" applyBorder="1" applyFill="1" applyFont="1">
      <alignment horizontal="center" readingOrder="0" vertical="center"/>
    </xf>
    <xf borderId="1" fillId="7" fontId="6" numFmtId="167" xfId="0" applyAlignment="1" applyBorder="1" applyFont="1" applyNumberFormat="1">
      <alignment horizontal="center" vertical="center"/>
    </xf>
    <xf borderId="1" fillId="7" fontId="6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  <xf borderId="3" fillId="0" fontId="1" numFmtId="0" xfId="0" applyAlignment="1" applyBorder="1" applyFont="1">
      <alignment readingOrder="0" vertical="center"/>
    </xf>
    <xf borderId="1" fillId="6" fontId="4" numFmtId="0" xfId="0" applyAlignment="1" applyBorder="1" applyFont="1">
      <alignment horizontal="center"/>
    </xf>
    <xf borderId="2" fillId="6" fontId="4" numFmtId="0" xfId="0" applyAlignment="1" applyBorder="1" applyFont="1">
      <alignment horizontal="center"/>
    </xf>
    <xf borderId="3" fillId="6" fontId="4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left" readingOrder="0" shrinkToFit="0" wrapText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14.0"/>
    <col customWidth="1" min="3" max="4" width="18.14"/>
    <col customWidth="1" min="5" max="6" width="19.71"/>
    <col customWidth="1" min="7" max="7" width="18.57"/>
    <col customWidth="1" min="8" max="8" width="14.71"/>
    <col customWidth="1" min="9" max="9" width="17.43"/>
    <col customWidth="1" min="10" max="12" width="10.29"/>
    <col customWidth="1" min="13" max="13" width="14.43"/>
    <col customWidth="1" min="14" max="14" width="14.86"/>
    <col customWidth="1" min="15" max="25" width="8.71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 t="s">
        <v>0</v>
      </c>
      <c r="D2" s="3" t="s">
        <v>1</v>
      </c>
      <c r="E2" s="4" t="s">
        <v>2</v>
      </c>
      <c r="F2" s="4" t="s">
        <v>3</v>
      </c>
      <c r="G2" s="4" t="s">
        <v>4</v>
      </c>
      <c r="H2" s="3" t="s">
        <v>5</v>
      </c>
      <c r="I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5" t="s">
        <v>6</v>
      </c>
      <c r="C3" s="6">
        <v>20.0</v>
      </c>
      <c r="D3" s="6">
        <v>0.145</v>
      </c>
      <c r="E3" s="6">
        <v>1.2</v>
      </c>
      <c r="F3" s="6">
        <v>1.0</v>
      </c>
      <c r="G3" s="6">
        <f>D3*E3*F3</f>
        <v>0.174</v>
      </c>
      <c r="H3" s="6">
        <v>1200.0</v>
      </c>
      <c r="I3" s="2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"/>
      <c r="C4" s="1"/>
      <c r="D4" s="7"/>
      <c r="E4" s="1"/>
      <c r="F4" s="1"/>
      <c r="G4" s="1"/>
      <c r="H4" s="1"/>
      <c r="I4" s="2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8" t="s">
        <v>7</v>
      </c>
      <c r="C5" s="8" t="s">
        <v>8</v>
      </c>
      <c r="D5" s="9" t="s">
        <v>1</v>
      </c>
      <c r="E5" s="10" t="s">
        <v>2</v>
      </c>
      <c r="F5" s="10" t="s">
        <v>3</v>
      </c>
      <c r="G5" s="8" t="s">
        <v>9</v>
      </c>
      <c r="H5" s="1"/>
      <c r="I5" s="2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1" t="s">
        <v>10</v>
      </c>
      <c r="C6" s="12">
        <v>6000.0</v>
      </c>
      <c r="D6" s="12">
        <v>4.4</v>
      </c>
      <c r="E6" s="12">
        <v>2.6</v>
      </c>
      <c r="F6" s="12">
        <v>14.0</v>
      </c>
      <c r="G6" s="13">
        <f t="shared" ref="G6:G9" si="1">D6*E6*F6</f>
        <v>160.16</v>
      </c>
      <c r="H6" s="1"/>
      <c r="I6" s="2"/>
      <c r="J6" s="2"/>
      <c r="K6" s="1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1" t="s">
        <v>11</v>
      </c>
      <c r="C7" s="15">
        <v>14000.0</v>
      </c>
      <c r="D7" s="15">
        <v>4.4</v>
      </c>
      <c r="E7" s="15">
        <v>2.6</v>
      </c>
      <c r="F7" s="15">
        <v>14.0</v>
      </c>
      <c r="G7" s="16">
        <f t="shared" si="1"/>
        <v>160.16</v>
      </c>
      <c r="H7" s="1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1" t="s">
        <v>12</v>
      </c>
      <c r="C8" s="15">
        <v>27000.0</v>
      </c>
      <c r="D8" s="12">
        <v>2.591</v>
      </c>
      <c r="E8" s="12">
        <v>2.438</v>
      </c>
      <c r="F8" s="12">
        <v>12.035</v>
      </c>
      <c r="G8" s="17">
        <f t="shared" si="1"/>
        <v>76.02338603</v>
      </c>
      <c r="H8" s="1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1" t="s">
        <v>13</v>
      </c>
      <c r="C9" s="15">
        <v>21000.0</v>
      </c>
      <c r="D9" s="15">
        <v>2.591</v>
      </c>
      <c r="E9" s="12">
        <v>2.438</v>
      </c>
      <c r="F9" s="15">
        <v>6.058</v>
      </c>
      <c r="G9" s="17">
        <f t="shared" si="1"/>
        <v>38.26752576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8" t="s">
        <v>14</v>
      </c>
      <c r="C11" s="8" t="s">
        <v>15</v>
      </c>
      <c r="D11" s="8" t="s">
        <v>1</v>
      </c>
      <c r="E11" s="8" t="s">
        <v>2</v>
      </c>
      <c r="F11" s="8" t="s">
        <v>3</v>
      </c>
      <c r="G11" s="8" t="s">
        <v>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8" t="s">
        <v>16</v>
      </c>
      <c r="C12" s="19">
        <v>32.4</v>
      </c>
      <c r="D12" s="19">
        <v>0.1177</v>
      </c>
      <c r="E12" s="19">
        <v>0.5</v>
      </c>
      <c r="F12" s="19">
        <v>0.5</v>
      </c>
      <c r="G12" s="20">
        <f t="shared" ref="G12:G14" si="2">F12*E12*D12</f>
        <v>0.029425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8" t="s">
        <v>17</v>
      </c>
      <c r="C13" s="19">
        <v>28.5</v>
      </c>
      <c r="D13" s="19">
        <v>0.1059</v>
      </c>
      <c r="E13" s="19">
        <v>0.6</v>
      </c>
      <c r="F13" s="19">
        <v>0.6</v>
      </c>
      <c r="G13" s="20">
        <f t="shared" si="2"/>
        <v>0.038124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"/>
      <c r="B14" s="18" t="s">
        <v>18</v>
      </c>
      <c r="C14" s="19">
        <v>42.2</v>
      </c>
      <c r="D14" s="19">
        <v>0.1048</v>
      </c>
      <c r="E14" s="19">
        <v>0.7</v>
      </c>
      <c r="F14" s="19">
        <v>0.5</v>
      </c>
      <c r="G14" s="20">
        <f t="shared" si="2"/>
        <v>0.03668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1"/>
      <c r="B16" s="1"/>
      <c r="C16" s="21" t="s">
        <v>19</v>
      </c>
      <c r="D16" s="22"/>
      <c r="E16" s="22"/>
      <c r="F16" s="22"/>
      <c r="G16" s="2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1"/>
      <c r="B17" s="8" t="s">
        <v>14</v>
      </c>
      <c r="C17" s="8" t="s">
        <v>20</v>
      </c>
      <c r="D17" s="8" t="s">
        <v>21</v>
      </c>
      <c r="E17" s="8" t="s">
        <v>22</v>
      </c>
      <c r="F17" s="8" t="s">
        <v>23</v>
      </c>
      <c r="G17" s="8" t="s">
        <v>24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1"/>
      <c r="B18" s="24" t="s">
        <v>16</v>
      </c>
      <c r="C18" s="16">
        <f t="shared" ref="C18:C20" si="3">ROUNDDOWN($E$3/E12)</f>
        <v>2</v>
      </c>
      <c r="D18" s="16">
        <f t="shared" ref="D18:D20" si="4">ROUNDDOWN($F$3/F12)</f>
        <v>2</v>
      </c>
      <c r="E18" s="16">
        <f t="shared" ref="E18:E20" si="5">C18*D18</f>
        <v>4</v>
      </c>
      <c r="F18" s="25">
        <f t="shared" ref="F18:F20" si="6">C12*E18</f>
        <v>129.6</v>
      </c>
      <c r="G18" s="25">
        <f t="shared" ref="G18:G20" si="7">ROUNDDOWN($H$3/F18)</f>
        <v>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24" t="s">
        <v>17</v>
      </c>
      <c r="C19" s="16">
        <f t="shared" si="3"/>
        <v>2</v>
      </c>
      <c r="D19" s="16">
        <f t="shared" si="4"/>
        <v>1</v>
      </c>
      <c r="E19" s="16">
        <f t="shared" si="5"/>
        <v>2</v>
      </c>
      <c r="F19" s="25">
        <f t="shared" si="6"/>
        <v>57</v>
      </c>
      <c r="G19" s="25">
        <f t="shared" si="7"/>
        <v>21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24" t="s">
        <v>18</v>
      </c>
      <c r="C20" s="16">
        <f t="shared" si="3"/>
        <v>1</v>
      </c>
      <c r="D20" s="16">
        <f t="shared" si="4"/>
        <v>2</v>
      </c>
      <c r="E20" s="16">
        <f t="shared" si="5"/>
        <v>2</v>
      </c>
      <c r="F20" s="25">
        <f t="shared" si="6"/>
        <v>84.4</v>
      </c>
      <c r="G20" s="25">
        <f t="shared" si="7"/>
        <v>14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8" t="s">
        <v>20</v>
      </c>
      <c r="D22" s="8" t="s">
        <v>21</v>
      </c>
      <c r="E22" s="8" t="s">
        <v>25</v>
      </c>
      <c r="G22" s="26" t="s">
        <v>26</v>
      </c>
      <c r="H22" s="27"/>
      <c r="I22" s="2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B23" s="29" t="s">
        <v>10</v>
      </c>
      <c r="C23" s="16">
        <f t="shared" ref="C23:C26" si="8">ROUNDDOWN(E6/$E$3)</f>
        <v>2</v>
      </c>
      <c r="D23" s="16">
        <f t="shared" ref="D23:D24" si="9">F6/$F$3</f>
        <v>14</v>
      </c>
      <c r="E23" s="16">
        <f t="shared" ref="E23:E26" si="10">C23*D23</f>
        <v>28</v>
      </c>
      <c r="G23" s="30"/>
      <c r="I23" s="3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B24" s="29" t="s">
        <v>11</v>
      </c>
      <c r="C24" s="16">
        <f t="shared" si="8"/>
        <v>2</v>
      </c>
      <c r="D24" s="16">
        <f t="shared" si="9"/>
        <v>14</v>
      </c>
      <c r="E24" s="16">
        <f t="shared" si="10"/>
        <v>28</v>
      </c>
      <c r="G24" s="30"/>
      <c r="I24" s="3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1" t="s">
        <v>12</v>
      </c>
      <c r="C25" s="16">
        <f t="shared" si="8"/>
        <v>2</v>
      </c>
      <c r="D25" s="16">
        <f t="shared" ref="D25:D26" si="11">ROUNDDOWN(F8/$F$3)</f>
        <v>12</v>
      </c>
      <c r="E25" s="16">
        <f t="shared" si="10"/>
        <v>24</v>
      </c>
      <c r="F25" s="1"/>
      <c r="G25" s="30"/>
      <c r="I25" s="3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B26" s="11" t="s">
        <v>13</v>
      </c>
      <c r="C26" s="16">
        <f t="shared" si="8"/>
        <v>2</v>
      </c>
      <c r="D26" s="16">
        <f t="shared" si="11"/>
        <v>6</v>
      </c>
      <c r="E26" s="16">
        <f t="shared" si="10"/>
        <v>12</v>
      </c>
      <c r="G26" s="32"/>
      <c r="H26" s="33"/>
      <c r="I26" s="3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B28" s="21" t="s">
        <v>27</v>
      </c>
      <c r="C28" s="22"/>
      <c r="D28" s="22"/>
      <c r="E28" s="22"/>
      <c r="F28" s="22"/>
      <c r="G28" s="22"/>
      <c r="H28" s="22"/>
      <c r="I28" s="2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B29" s="8" t="s">
        <v>7</v>
      </c>
      <c r="C29" s="8" t="s">
        <v>14</v>
      </c>
      <c r="D29" s="8" t="s">
        <v>28</v>
      </c>
      <c r="E29" s="8" t="s">
        <v>29</v>
      </c>
      <c r="F29" s="8" t="s">
        <v>25</v>
      </c>
      <c r="G29" s="8" t="s">
        <v>30</v>
      </c>
      <c r="H29" s="8" t="s">
        <v>31</v>
      </c>
      <c r="I29" s="8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B30" s="35" t="s">
        <v>10</v>
      </c>
      <c r="C30" s="24" t="s">
        <v>16</v>
      </c>
      <c r="D30" s="24">
        <v>4.0</v>
      </c>
      <c r="E30" s="24">
        <v>7.0</v>
      </c>
      <c r="F30" s="15">
        <v>6.0</v>
      </c>
      <c r="G30" s="24">
        <f t="shared" ref="G30:G32" si="12">F30*($C$3+D30*E30*C12)</f>
        <v>5563.2</v>
      </c>
      <c r="H30" s="24">
        <f t="shared" ref="H30:H32" si="13">($D$3+E30*D12)</f>
        <v>0.9689</v>
      </c>
      <c r="I30" s="15">
        <f t="shared" ref="I30:I41" si="14">D30*E30*F30</f>
        <v>168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B31" s="36"/>
      <c r="C31" s="24" t="s">
        <v>17</v>
      </c>
      <c r="D31" s="24">
        <v>2.0</v>
      </c>
      <c r="E31" s="24">
        <v>11.0</v>
      </c>
      <c r="F31" s="24">
        <v>9.0</v>
      </c>
      <c r="G31" s="24">
        <f t="shared" si="12"/>
        <v>5823</v>
      </c>
      <c r="H31" s="24">
        <f t="shared" si="13"/>
        <v>1.3099</v>
      </c>
      <c r="I31" s="15">
        <f t="shared" si="14"/>
        <v>198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B32" s="37"/>
      <c r="C32" s="24" t="s">
        <v>18</v>
      </c>
      <c r="D32" s="24">
        <v>2.0</v>
      </c>
      <c r="E32" s="24">
        <v>8.0</v>
      </c>
      <c r="F32" s="24">
        <v>8.0</v>
      </c>
      <c r="G32" s="24">
        <f t="shared" si="12"/>
        <v>5561.6</v>
      </c>
      <c r="H32" s="24">
        <f t="shared" si="13"/>
        <v>0.9834</v>
      </c>
      <c r="I32" s="15">
        <f t="shared" si="14"/>
        <v>128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B33" s="38" t="s">
        <v>11</v>
      </c>
      <c r="C33" s="39" t="s">
        <v>16</v>
      </c>
      <c r="D33" s="39">
        <v>4.0</v>
      </c>
      <c r="E33" s="39">
        <v>8.0</v>
      </c>
      <c r="F33" s="40">
        <v>13.0</v>
      </c>
      <c r="G33" s="39">
        <f t="shared" ref="G33:G35" si="15">F33*($C$3+D33*E33*C12)</f>
        <v>13738.4</v>
      </c>
      <c r="H33" s="39">
        <f t="shared" ref="H33:H35" si="16">($D$3+E33*D12)</f>
        <v>1.0866</v>
      </c>
      <c r="I33" s="40">
        <f t="shared" si="14"/>
        <v>416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36"/>
      <c r="C34" s="39" t="s">
        <v>17</v>
      </c>
      <c r="D34" s="39">
        <v>2.0</v>
      </c>
      <c r="E34" s="39">
        <v>16.0</v>
      </c>
      <c r="F34" s="39">
        <v>15.0</v>
      </c>
      <c r="G34" s="39">
        <f t="shared" si="15"/>
        <v>13980</v>
      </c>
      <c r="H34" s="39">
        <f t="shared" si="16"/>
        <v>1.8394</v>
      </c>
      <c r="I34" s="40">
        <f t="shared" si="14"/>
        <v>480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37"/>
      <c r="C35" s="39" t="s">
        <v>18</v>
      </c>
      <c r="D35" s="39">
        <v>2.0</v>
      </c>
      <c r="E35" s="39">
        <v>10.0</v>
      </c>
      <c r="F35" s="39">
        <v>16.0</v>
      </c>
      <c r="G35" s="39">
        <f t="shared" si="15"/>
        <v>13824</v>
      </c>
      <c r="H35" s="39">
        <f t="shared" si="16"/>
        <v>1.193</v>
      </c>
      <c r="I35" s="40">
        <f t="shared" si="14"/>
        <v>320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35" t="s">
        <v>12</v>
      </c>
      <c r="C36" s="24" t="s">
        <v>16</v>
      </c>
      <c r="D36" s="24">
        <v>4.0</v>
      </c>
      <c r="E36" s="24">
        <v>8.0</v>
      </c>
      <c r="F36" s="15">
        <v>24.0</v>
      </c>
      <c r="G36" s="24">
        <f t="shared" ref="G36:G38" si="17">F36*($C$3+D36*E36*C12)</f>
        <v>25363.2</v>
      </c>
      <c r="H36" s="24">
        <f t="shared" ref="H36:H38" si="18">($D$3+E36*D12)</f>
        <v>1.0866</v>
      </c>
      <c r="I36" s="15">
        <f t="shared" si="14"/>
        <v>768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36"/>
      <c r="C37" s="24" t="s">
        <v>17</v>
      </c>
      <c r="D37" s="24">
        <v>2.0</v>
      </c>
      <c r="E37" s="24">
        <v>19.0</v>
      </c>
      <c r="F37" s="15">
        <v>23.0</v>
      </c>
      <c r="G37" s="24">
        <f t="shared" si="17"/>
        <v>25369</v>
      </c>
      <c r="H37" s="24">
        <f t="shared" si="18"/>
        <v>2.1571</v>
      </c>
      <c r="I37" s="15">
        <f t="shared" si="14"/>
        <v>874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37"/>
      <c r="C38" s="24" t="s">
        <v>18</v>
      </c>
      <c r="D38" s="24">
        <v>2.0</v>
      </c>
      <c r="E38" s="24">
        <v>13.0</v>
      </c>
      <c r="F38" s="15">
        <v>23.0</v>
      </c>
      <c r="G38" s="24">
        <f t="shared" si="17"/>
        <v>25695.6</v>
      </c>
      <c r="H38" s="24">
        <f t="shared" si="18"/>
        <v>1.5074</v>
      </c>
      <c r="I38" s="15">
        <f t="shared" si="14"/>
        <v>598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38" t="s">
        <v>13</v>
      </c>
      <c r="C39" s="39" t="s">
        <v>16</v>
      </c>
      <c r="D39" s="39">
        <v>4.0</v>
      </c>
      <c r="E39" s="41">
        <v>9.0</v>
      </c>
      <c r="F39" s="40">
        <v>12.0</v>
      </c>
      <c r="G39" s="39">
        <f t="shared" ref="G39:G41" si="19">F39*($C$3+D39*E39*C12)</f>
        <v>14236.8</v>
      </c>
      <c r="H39" s="39">
        <f t="shared" ref="H39:H41" si="20">($D$3+E39*D12)</f>
        <v>1.2043</v>
      </c>
      <c r="I39" s="40">
        <f t="shared" si="14"/>
        <v>432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36"/>
      <c r="C40" s="39" t="s">
        <v>17</v>
      </c>
      <c r="D40" s="39">
        <v>2.0</v>
      </c>
      <c r="E40" s="39">
        <v>19.0</v>
      </c>
      <c r="F40" s="40">
        <v>12.0</v>
      </c>
      <c r="G40" s="39">
        <f t="shared" si="19"/>
        <v>13236</v>
      </c>
      <c r="H40" s="39">
        <f t="shared" si="20"/>
        <v>2.1571</v>
      </c>
      <c r="I40" s="40">
        <f t="shared" si="14"/>
        <v>456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37"/>
      <c r="C41" s="39" t="s">
        <v>18</v>
      </c>
      <c r="D41" s="39">
        <v>2.0</v>
      </c>
      <c r="E41" s="41">
        <v>14.0</v>
      </c>
      <c r="F41" s="40">
        <v>12.0</v>
      </c>
      <c r="G41" s="39">
        <f t="shared" si="19"/>
        <v>14419.2</v>
      </c>
      <c r="H41" s="39">
        <f t="shared" si="20"/>
        <v>1.6122</v>
      </c>
      <c r="I41" s="40">
        <f t="shared" si="14"/>
        <v>336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</sheetData>
  <mergeCells count="7">
    <mergeCell ref="C16:G16"/>
    <mergeCell ref="B30:B32"/>
    <mergeCell ref="B33:B35"/>
    <mergeCell ref="B28:I28"/>
    <mergeCell ref="B36:B38"/>
    <mergeCell ref="B39:B41"/>
    <mergeCell ref="G22:I26"/>
  </mergeCells>
  <conditionalFormatting sqref="H30:H41">
    <cfRule type="cellIs" dxfId="0" priority="1" operator="lessThan">
      <formula>2.2</formula>
    </cfRule>
  </conditionalFormatting>
  <conditionalFormatting sqref="H30:H41">
    <cfRule type="cellIs" dxfId="1" priority="2" operator="greaterThanOrEqual">
      <formula>2.2</formula>
    </cfRule>
  </conditionalFormatting>
  <conditionalFormatting sqref="G30:G32 G36:G38">
    <cfRule type="cellIs" dxfId="0" priority="3" operator="lessThan">
      <formula>27000</formula>
    </cfRule>
  </conditionalFormatting>
  <conditionalFormatting sqref="G30:G32 G36:G38">
    <cfRule type="cellIs" dxfId="2" priority="4" operator="greaterThan">
      <formula>27000</formula>
    </cfRule>
  </conditionalFormatting>
  <conditionalFormatting sqref="G33:G35 G39:G41">
    <cfRule type="cellIs" dxfId="0" priority="5" operator="lessThan">
      <formula>21000</formula>
    </cfRule>
  </conditionalFormatting>
  <conditionalFormatting sqref="G33:G35 G39:G41">
    <cfRule type="cellIs" dxfId="2" priority="6" operator="greaterThanOrEqual">
      <formula>21000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0.43"/>
    <col customWidth="1" min="3" max="3" width="11.43"/>
    <col customWidth="1" min="4" max="4" width="11.14"/>
    <col customWidth="1" min="5" max="5" width="13.29"/>
    <col customWidth="1" min="6" max="6" width="15.0"/>
    <col customWidth="1" min="7" max="8" width="12.71"/>
    <col customWidth="1" min="9" max="9" width="12.86"/>
    <col customWidth="1" min="10" max="10" width="13.43"/>
    <col customWidth="1" min="11" max="11" width="8.71"/>
    <col customWidth="1" min="12" max="12" width="10.14"/>
    <col customWidth="1" min="13" max="13" width="8.43"/>
    <col customWidth="1" min="14" max="14" width="9.71"/>
    <col customWidth="1" min="15" max="15" width="12.14"/>
    <col customWidth="1" min="16" max="16" width="11.71"/>
    <col customWidth="1" min="17" max="17" width="10.0"/>
    <col customWidth="1" min="18" max="18" width="11.86"/>
    <col customWidth="1" min="19" max="21" width="8.71"/>
  </cols>
  <sheetData>
    <row r="1" ht="15.75" customHeight="1"/>
    <row r="2" ht="15.75" customHeight="1">
      <c r="B2" s="42" t="s">
        <v>33</v>
      </c>
      <c r="C2" s="22"/>
      <c r="D2" s="22"/>
      <c r="E2" s="22"/>
      <c r="F2" s="22"/>
      <c r="G2" s="22"/>
      <c r="H2" s="22"/>
      <c r="I2" s="22"/>
      <c r="J2" s="23"/>
      <c r="L2" s="43" t="s">
        <v>34</v>
      </c>
      <c r="M2" s="22"/>
      <c r="N2" s="22"/>
      <c r="O2" s="23"/>
    </row>
    <row r="3" ht="15.75" customHeight="1">
      <c r="B3" s="44" t="s">
        <v>35</v>
      </c>
      <c r="C3" s="44" t="s">
        <v>36</v>
      </c>
      <c r="D3" s="44" t="s">
        <v>37</v>
      </c>
      <c r="E3" s="45" t="s">
        <v>38</v>
      </c>
      <c r="F3" s="45" t="s">
        <v>39</v>
      </c>
      <c r="G3" s="44" t="s">
        <v>40</v>
      </c>
      <c r="H3" s="44" t="s">
        <v>41</v>
      </c>
      <c r="I3" s="44" t="s">
        <v>42</v>
      </c>
      <c r="J3" s="44" t="s">
        <v>43</v>
      </c>
      <c r="L3" s="44" t="s">
        <v>44</v>
      </c>
      <c r="M3" s="44" t="s">
        <v>16</v>
      </c>
      <c r="N3" s="44" t="s">
        <v>17</v>
      </c>
      <c r="O3" s="44" t="s">
        <v>18</v>
      </c>
    </row>
    <row r="4" ht="15.75" customHeight="1">
      <c r="B4" s="46" t="s">
        <v>45</v>
      </c>
      <c r="C4" s="46" t="s">
        <v>46</v>
      </c>
      <c r="D4" s="46" t="s">
        <v>47</v>
      </c>
      <c r="E4" s="47">
        <v>1513.0</v>
      </c>
      <c r="F4" s="48">
        <v>4.0</v>
      </c>
      <c r="G4" s="49">
        <v>15730.0</v>
      </c>
      <c r="H4" s="49">
        <v>20240.0</v>
      </c>
      <c r="I4" s="49">
        <v>10935.0</v>
      </c>
      <c r="J4" s="49">
        <v>17890.0</v>
      </c>
      <c r="L4" s="15">
        <v>1.0</v>
      </c>
      <c r="M4" s="16">
        <v>2712.0</v>
      </c>
      <c r="N4" s="16">
        <v>2141.0</v>
      </c>
      <c r="O4" s="16">
        <v>3536.0</v>
      </c>
    </row>
    <row r="5" ht="15.75" customHeight="1">
      <c r="B5" s="46" t="s">
        <v>46</v>
      </c>
      <c r="C5" s="46" t="s">
        <v>48</v>
      </c>
      <c r="D5" s="46" t="s">
        <v>47</v>
      </c>
      <c r="E5" s="50">
        <v>3248.0</v>
      </c>
      <c r="F5" s="48">
        <v>11.0</v>
      </c>
      <c r="G5" s="49">
        <v>6510.0</v>
      </c>
      <c r="H5" s="49">
        <v>10355.0</v>
      </c>
      <c r="I5" s="49">
        <v>4495.0</v>
      </c>
      <c r="J5" s="49">
        <v>8935.0</v>
      </c>
      <c r="L5" s="15">
        <v>2.0</v>
      </c>
      <c r="M5" s="16">
        <v>2407.0</v>
      </c>
      <c r="N5" s="16">
        <v>2216.0</v>
      </c>
      <c r="O5" s="16">
        <v>3619.0</v>
      </c>
    </row>
    <row r="6" ht="15.75" customHeight="1">
      <c r="B6" s="51" t="s">
        <v>46</v>
      </c>
      <c r="C6" s="51" t="s">
        <v>49</v>
      </c>
      <c r="D6" s="46" t="s">
        <v>47</v>
      </c>
      <c r="E6" s="50">
        <v>862.0</v>
      </c>
      <c r="F6" s="48">
        <v>4.0</v>
      </c>
      <c r="G6" s="49">
        <v>1970.0</v>
      </c>
      <c r="H6" s="49">
        <v>3300.0</v>
      </c>
      <c r="I6" s="49">
        <v>1200.0</v>
      </c>
      <c r="J6" s="49">
        <v>2995.0</v>
      </c>
      <c r="L6" s="15">
        <v>3.0</v>
      </c>
      <c r="M6" s="16">
        <v>2594.0</v>
      </c>
      <c r="N6" s="16">
        <v>2354.0</v>
      </c>
      <c r="O6" s="16">
        <v>3832.0</v>
      </c>
    </row>
    <row r="7" ht="15.75" customHeight="1">
      <c r="B7" s="48" t="s">
        <v>46</v>
      </c>
      <c r="C7" s="51" t="s">
        <v>50</v>
      </c>
      <c r="D7" s="46" t="s">
        <v>47</v>
      </c>
      <c r="E7" s="46">
        <v>903.0</v>
      </c>
      <c r="F7" s="46">
        <v>3.0</v>
      </c>
      <c r="G7" s="49">
        <v>1830.0</v>
      </c>
      <c r="H7" s="49">
        <v>3575.0</v>
      </c>
      <c r="I7" s="49">
        <v>1060.0</v>
      </c>
      <c r="J7" s="49">
        <v>2880.0</v>
      </c>
      <c r="L7" s="15">
        <v>4.0</v>
      </c>
      <c r="M7" s="16">
        <v>2413.0</v>
      </c>
      <c r="N7" s="16">
        <v>3301.0</v>
      </c>
      <c r="O7" s="16">
        <v>3347.0</v>
      </c>
    </row>
    <row r="8" ht="15.75" customHeight="1">
      <c r="B8" s="46" t="s">
        <v>45</v>
      </c>
      <c r="C8" s="46" t="s">
        <v>51</v>
      </c>
      <c r="D8" s="46" t="s">
        <v>47</v>
      </c>
      <c r="E8" s="50">
        <v>40.0</v>
      </c>
      <c r="F8" s="48">
        <v>1.0</v>
      </c>
      <c r="G8" s="49">
        <v>655.0</v>
      </c>
      <c r="H8" s="49">
        <v>1085.0</v>
      </c>
      <c r="I8" s="49">
        <v>430.0</v>
      </c>
      <c r="J8" s="49">
        <v>910.0</v>
      </c>
      <c r="L8" s="15">
        <v>5.0</v>
      </c>
      <c r="M8" s="16">
        <v>1768.0</v>
      </c>
      <c r="N8" s="16">
        <v>3326.0</v>
      </c>
      <c r="O8" s="16">
        <v>3169.0</v>
      </c>
    </row>
    <row r="9" ht="15.75" customHeight="1">
      <c r="B9" s="46" t="s">
        <v>51</v>
      </c>
      <c r="C9" s="46" t="s">
        <v>52</v>
      </c>
      <c r="D9" s="52" t="s">
        <v>53</v>
      </c>
      <c r="E9" s="50">
        <v>419.0</v>
      </c>
      <c r="F9" s="48">
        <v>5.0</v>
      </c>
      <c r="G9" s="53">
        <v>1625.0</v>
      </c>
      <c r="H9" s="53">
        <v>2800.0</v>
      </c>
      <c r="I9" s="54" t="s">
        <v>54</v>
      </c>
      <c r="J9" s="55" t="s">
        <v>54</v>
      </c>
      <c r="L9" s="15">
        <v>6.0</v>
      </c>
      <c r="M9" s="16">
        <v>1825.0</v>
      </c>
      <c r="N9" s="16">
        <v>3307.0</v>
      </c>
      <c r="O9" s="16">
        <v>2897.0</v>
      </c>
    </row>
    <row r="10" ht="15.75" customHeight="1">
      <c r="B10" s="46" t="s">
        <v>51</v>
      </c>
      <c r="C10" s="46" t="s">
        <v>48</v>
      </c>
      <c r="D10" s="52" t="s">
        <v>53</v>
      </c>
      <c r="E10" s="50">
        <v>4212.0</v>
      </c>
      <c r="F10" s="48">
        <v>14.0</v>
      </c>
      <c r="G10" s="53">
        <v>8680.0</v>
      </c>
      <c r="H10" s="53">
        <v>13200.0</v>
      </c>
      <c r="I10" s="54" t="s">
        <v>54</v>
      </c>
      <c r="J10" s="55" t="s">
        <v>54</v>
      </c>
      <c r="L10" s="15">
        <v>7.0</v>
      </c>
      <c r="M10" s="16">
        <v>2113.0</v>
      </c>
      <c r="N10" s="16">
        <v>2745.0</v>
      </c>
      <c r="O10" s="16">
        <v>2014.0</v>
      </c>
    </row>
    <row r="11" ht="15.75" customHeight="1">
      <c r="B11" s="46" t="s">
        <v>55</v>
      </c>
      <c r="C11" s="46" t="s">
        <v>56</v>
      </c>
      <c r="D11" s="52" t="s">
        <v>47</v>
      </c>
      <c r="E11" s="50">
        <v>3249.0</v>
      </c>
      <c r="F11" s="48">
        <v>13.0</v>
      </c>
      <c r="G11" s="53">
        <v>7615.0</v>
      </c>
      <c r="H11" s="56">
        <v>13695.0</v>
      </c>
      <c r="I11" s="57">
        <v>5275.0</v>
      </c>
      <c r="J11" s="58">
        <v>11585.0</v>
      </c>
      <c r="L11" s="15">
        <v>8.0</v>
      </c>
      <c r="M11" s="16">
        <v>2181.0</v>
      </c>
      <c r="N11" s="16">
        <v>3021.0</v>
      </c>
      <c r="O11" s="16">
        <v>2164.0</v>
      </c>
    </row>
    <row r="12" ht="15.75" customHeight="1">
      <c r="B12" s="46" t="s">
        <v>52</v>
      </c>
      <c r="C12" s="46" t="s">
        <v>56</v>
      </c>
      <c r="D12" s="52" t="s">
        <v>47</v>
      </c>
      <c r="E12" s="50">
        <v>975.0</v>
      </c>
      <c r="F12" s="48">
        <v>3.0</v>
      </c>
      <c r="G12" s="53">
        <v>1630.0</v>
      </c>
      <c r="H12" s="56">
        <v>3010.0</v>
      </c>
      <c r="I12" s="57">
        <v>1100.0</v>
      </c>
      <c r="J12" s="58">
        <v>2715.0</v>
      </c>
      <c r="L12" s="15">
        <v>9.0</v>
      </c>
      <c r="M12" s="16">
        <v>2145.0</v>
      </c>
      <c r="N12" s="16">
        <v>3052.0</v>
      </c>
      <c r="O12" s="16">
        <v>2499.0</v>
      </c>
    </row>
    <row r="13" ht="15.75" customHeight="1">
      <c r="L13" s="15">
        <v>10.0</v>
      </c>
      <c r="M13" s="16">
        <v>2536.0</v>
      </c>
      <c r="N13" s="16">
        <v>3293.0</v>
      </c>
      <c r="O13" s="16">
        <v>2444.0</v>
      </c>
    </row>
    <row r="14" ht="15.75" customHeight="1">
      <c r="L14" s="15">
        <v>11.0</v>
      </c>
      <c r="M14" s="16">
        <v>2624.0</v>
      </c>
      <c r="N14" s="16">
        <v>3403.0</v>
      </c>
      <c r="O14" s="16">
        <v>2913.0</v>
      </c>
    </row>
    <row r="15" ht="15.75" customHeight="1">
      <c r="L15" s="15">
        <v>12.0</v>
      </c>
      <c r="M15" s="16">
        <v>3087.0</v>
      </c>
      <c r="N15" s="16">
        <v>3081.0</v>
      </c>
      <c r="O15" s="16">
        <v>3187.0</v>
      </c>
    </row>
    <row r="16" ht="15.75" customHeight="1">
      <c r="L16" s="45" t="s">
        <v>57</v>
      </c>
      <c r="M16" s="59">
        <f t="shared" ref="M16:O16" si="1">MEDIAN(M4:M15)</f>
        <v>2410</v>
      </c>
      <c r="N16" s="59">
        <f t="shared" si="1"/>
        <v>3066.5</v>
      </c>
      <c r="O16" s="59">
        <f t="shared" si="1"/>
        <v>3041</v>
      </c>
    </row>
    <row r="17" ht="15.75" customHeight="1">
      <c r="B17" s="44" t="s">
        <v>16</v>
      </c>
    </row>
    <row r="18" ht="15.75" customHeight="1">
      <c r="B18" s="44" t="s">
        <v>44</v>
      </c>
      <c r="C18" s="44">
        <v>1.0</v>
      </c>
      <c r="D18" s="44">
        <v>2.0</v>
      </c>
      <c r="E18" s="44">
        <v>3.0</v>
      </c>
      <c r="F18" s="44">
        <v>4.0</v>
      </c>
      <c r="G18" s="44">
        <v>5.0</v>
      </c>
      <c r="H18" s="44">
        <v>6.0</v>
      </c>
      <c r="I18" s="44">
        <v>7.0</v>
      </c>
      <c r="J18" s="44">
        <v>8.0</v>
      </c>
      <c r="K18" s="44">
        <v>9.0</v>
      </c>
      <c r="L18" s="44">
        <v>10.0</v>
      </c>
      <c r="M18" s="44">
        <v>11.0</v>
      </c>
      <c r="N18" s="44">
        <v>12.0</v>
      </c>
      <c r="O18" s="45" t="s">
        <v>57</v>
      </c>
    </row>
    <row r="19" ht="15.75" customHeight="1">
      <c r="B19" s="59" t="s">
        <v>58</v>
      </c>
      <c r="C19" s="16">
        <v>2712.0</v>
      </c>
      <c r="D19" s="16">
        <v>2407.0</v>
      </c>
      <c r="E19" s="16">
        <v>2594.0</v>
      </c>
      <c r="F19" s="16">
        <v>2413.0</v>
      </c>
      <c r="G19" s="16">
        <v>1768.0</v>
      </c>
      <c r="H19" s="16">
        <v>1825.0</v>
      </c>
      <c r="I19" s="16">
        <v>2113.0</v>
      </c>
      <c r="J19" s="16">
        <v>2181.0</v>
      </c>
      <c r="K19" s="16">
        <v>2145.0</v>
      </c>
      <c r="L19" s="16">
        <v>2536.0</v>
      </c>
      <c r="M19" s="16">
        <v>2624.0</v>
      </c>
      <c r="N19" s="16">
        <v>3087.0</v>
      </c>
      <c r="O19" s="16">
        <f>MEDIAN(C19:N19)</f>
        <v>2410</v>
      </c>
    </row>
    <row r="20" ht="15.75" customHeight="1">
      <c r="B20" s="59" t="s">
        <v>10</v>
      </c>
      <c r="C20" s="16">
        <f>ROUNDUP(C19/'Dimensionamento de Cargas'!$I$30)</f>
        <v>17</v>
      </c>
      <c r="D20" s="16">
        <f>ROUNDUP(D19/'Dimensionamento de Cargas'!$I$30)</f>
        <v>15</v>
      </c>
      <c r="E20" s="16">
        <f>ROUNDUP(E19/'Dimensionamento de Cargas'!$I$30)</f>
        <v>16</v>
      </c>
      <c r="F20" s="16">
        <f>ROUNDUP(F19/'Dimensionamento de Cargas'!$I$30)</f>
        <v>15</v>
      </c>
      <c r="G20" s="16">
        <f>ROUNDUP(G19/'Dimensionamento de Cargas'!$I$30)</f>
        <v>11</v>
      </c>
      <c r="H20" s="16">
        <f>ROUNDUP(H19/'Dimensionamento de Cargas'!$I$30)</f>
        <v>11</v>
      </c>
      <c r="I20" s="16">
        <f>ROUNDUP(I19/'Dimensionamento de Cargas'!$I$30)</f>
        <v>13</v>
      </c>
      <c r="J20" s="16">
        <f>ROUNDUP(J19/'Dimensionamento de Cargas'!$I$30)</f>
        <v>13</v>
      </c>
      <c r="K20" s="16">
        <f>ROUNDUP(K19/'Dimensionamento de Cargas'!$I$30)</f>
        <v>13</v>
      </c>
      <c r="L20" s="16">
        <f>ROUNDUP(L19/'Dimensionamento de Cargas'!$I$30)</f>
        <v>16</v>
      </c>
      <c r="M20" s="16">
        <f>ROUNDUP(M19/'Dimensionamento de Cargas'!$I$30)</f>
        <v>16</v>
      </c>
      <c r="N20" s="16">
        <f>ROUNDUP(N19/'Dimensionamento de Cargas'!$I$30)</f>
        <v>19</v>
      </c>
      <c r="O20" s="16">
        <f t="shared" ref="O20:O23" si="2">roundup(MEDIAN(C20:N20))</f>
        <v>15</v>
      </c>
    </row>
    <row r="21" ht="15.75" customHeight="1">
      <c r="B21" s="60" t="s">
        <v>11</v>
      </c>
      <c r="C21" s="16">
        <f>ROUNDUP(C19/'Dimensionamento de Cargas'!$I$33)</f>
        <v>7</v>
      </c>
      <c r="D21" s="16">
        <f>ROUNDUP(D19/'Dimensionamento de Cargas'!$I$33)</f>
        <v>6</v>
      </c>
      <c r="E21" s="16">
        <f>ROUNDUP(E19/'Dimensionamento de Cargas'!$I$33)</f>
        <v>7</v>
      </c>
      <c r="F21" s="16">
        <f>ROUNDUP(F19/'Dimensionamento de Cargas'!$I$33)</f>
        <v>6</v>
      </c>
      <c r="G21" s="16">
        <f>ROUNDUP(G19/'Dimensionamento de Cargas'!$I$33)</f>
        <v>5</v>
      </c>
      <c r="H21" s="16">
        <f>ROUNDUP(H19/'Dimensionamento de Cargas'!$I$33)</f>
        <v>5</v>
      </c>
      <c r="I21" s="16">
        <f>ROUNDUP(I19/'Dimensionamento de Cargas'!$I$33)</f>
        <v>6</v>
      </c>
      <c r="J21" s="16">
        <f>ROUNDUP(J19/'Dimensionamento de Cargas'!$I$33)</f>
        <v>6</v>
      </c>
      <c r="K21" s="16">
        <f>ROUNDUP(K19/'Dimensionamento de Cargas'!$I$33)</f>
        <v>6</v>
      </c>
      <c r="L21" s="16">
        <f>ROUNDUP(L19/'Dimensionamento de Cargas'!$I$33)</f>
        <v>7</v>
      </c>
      <c r="M21" s="16">
        <f>ROUNDUP(M19/'Dimensionamento de Cargas'!$I$33)</f>
        <v>7</v>
      </c>
      <c r="N21" s="16">
        <f>ROUNDUP(N19/'Dimensionamento de Cargas'!$I$33)</f>
        <v>8</v>
      </c>
      <c r="O21" s="16">
        <f t="shared" si="2"/>
        <v>6</v>
      </c>
    </row>
    <row r="22" ht="15.75" customHeight="1">
      <c r="B22" s="60" t="s">
        <v>59</v>
      </c>
      <c r="C22" s="16">
        <f>ROUNDUP( C19/'Dimensionamento de Cargas'!$I$36)</f>
        <v>4</v>
      </c>
      <c r="D22" s="16">
        <f>ROUNDUP( D19/'Dimensionamento de Cargas'!$I$36)</f>
        <v>4</v>
      </c>
      <c r="E22" s="16">
        <f>ROUNDUP( E19/'Dimensionamento de Cargas'!$I$36)</f>
        <v>4</v>
      </c>
      <c r="F22" s="16">
        <f>ROUNDUP( F19/'Dimensionamento de Cargas'!$I$36)</f>
        <v>4</v>
      </c>
      <c r="G22" s="16">
        <f>ROUNDUP( G19/'Dimensionamento de Cargas'!$I$36)</f>
        <v>3</v>
      </c>
      <c r="H22" s="16">
        <f>ROUNDUP( H19/'Dimensionamento de Cargas'!$I$36)</f>
        <v>3</v>
      </c>
      <c r="I22" s="16">
        <f>ROUNDUP( I19/'Dimensionamento de Cargas'!$I$36)</f>
        <v>3</v>
      </c>
      <c r="J22" s="16">
        <f>ROUNDUP( J19/'Dimensionamento de Cargas'!$I$36)</f>
        <v>3</v>
      </c>
      <c r="K22" s="16">
        <f>ROUNDUP( K19/'Dimensionamento de Cargas'!$I$36)</f>
        <v>3</v>
      </c>
      <c r="L22" s="16">
        <f>ROUNDUP( L19/'Dimensionamento de Cargas'!$I$36)</f>
        <v>4</v>
      </c>
      <c r="M22" s="16">
        <f>ROUNDUP( M19/'Dimensionamento de Cargas'!$I$36)</f>
        <v>4</v>
      </c>
      <c r="N22" s="16">
        <f>ROUNDUP( N19/'Dimensionamento de Cargas'!$I$36)</f>
        <v>5</v>
      </c>
      <c r="O22" s="16">
        <f t="shared" si="2"/>
        <v>4</v>
      </c>
    </row>
    <row r="23" ht="15.75" customHeight="1">
      <c r="B23" s="60" t="s">
        <v>60</v>
      </c>
      <c r="C23" s="16">
        <f>ROUNDUP(C19/'Dimensionamento de Cargas'!$I$39)</f>
        <v>7</v>
      </c>
      <c r="D23" s="16">
        <f>ROUNDUP(D19/'Dimensionamento de Cargas'!$I$39)</f>
        <v>6</v>
      </c>
      <c r="E23" s="16">
        <f>ROUNDUP(E19/'Dimensionamento de Cargas'!$I$39)</f>
        <v>7</v>
      </c>
      <c r="F23" s="16">
        <f>ROUNDUP(F19/'Dimensionamento de Cargas'!$I$39)</f>
        <v>6</v>
      </c>
      <c r="G23" s="16">
        <f>ROUNDUP(G19/'Dimensionamento de Cargas'!$I$39)</f>
        <v>5</v>
      </c>
      <c r="H23" s="16">
        <f>ROUNDUP(H19/'Dimensionamento de Cargas'!$I$39)</f>
        <v>5</v>
      </c>
      <c r="I23" s="16">
        <f>ROUNDUP(I19/'Dimensionamento de Cargas'!$I$39)</f>
        <v>5</v>
      </c>
      <c r="J23" s="16">
        <f>ROUNDUP(J19/'Dimensionamento de Cargas'!$I$39)</f>
        <v>6</v>
      </c>
      <c r="K23" s="16">
        <f>ROUNDUP(K19/'Dimensionamento de Cargas'!$I$39)</f>
        <v>5</v>
      </c>
      <c r="L23" s="16">
        <f>ROUNDUP(L19/'Dimensionamento de Cargas'!$I$39)</f>
        <v>6</v>
      </c>
      <c r="M23" s="16">
        <f>ROUNDUP(M19/'Dimensionamento de Cargas'!$I$39)</f>
        <v>7</v>
      </c>
      <c r="N23" s="16">
        <f>ROUNDUP(N19/'Dimensionamento de Cargas'!$I$39)</f>
        <v>8</v>
      </c>
      <c r="O23" s="16">
        <f t="shared" si="2"/>
        <v>6</v>
      </c>
    </row>
    <row r="24" ht="15.75" customHeight="1"/>
    <row r="25" ht="15.75" customHeight="1">
      <c r="B25" s="44" t="s">
        <v>17</v>
      </c>
    </row>
    <row r="26" ht="15.75" customHeight="1">
      <c r="B26" s="44" t="s">
        <v>44</v>
      </c>
      <c r="C26" s="44">
        <v>1.0</v>
      </c>
      <c r="D26" s="44">
        <v>2.0</v>
      </c>
      <c r="E26" s="44">
        <v>3.0</v>
      </c>
      <c r="F26" s="44">
        <v>4.0</v>
      </c>
      <c r="G26" s="44">
        <v>5.0</v>
      </c>
      <c r="H26" s="44">
        <v>6.0</v>
      </c>
      <c r="I26" s="44">
        <v>7.0</v>
      </c>
      <c r="J26" s="44">
        <v>8.0</v>
      </c>
      <c r="K26" s="44">
        <v>9.0</v>
      </c>
      <c r="L26" s="44">
        <v>10.0</v>
      </c>
      <c r="M26" s="44">
        <v>11.0</v>
      </c>
      <c r="N26" s="44">
        <v>12.0</v>
      </c>
      <c r="O26" s="45" t="s">
        <v>57</v>
      </c>
    </row>
    <row r="27" ht="15.75" customHeight="1">
      <c r="B27" s="59" t="s">
        <v>58</v>
      </c>
      <c r="C27" s="16">
        <v>2141.0</v>
      </c>
      <c r="D27" s="16">
        <v>2216.0</v>
      </c>
      <c r="E27" s="16">
        <v>2354.0</v>
      </c>
      <c r="F27" s="16">
        <v>3301.0</v>
      </c>
      <c r="G27" s="16">
        <v>3326.0</v>
      </c>
      <c r="H27" s="16">
        <v>3307.0</v>
      </c>
      <c r="I27" s="16">
        <v>2745.0</v>
      </c>
      <c r="J27" s="16">
        <v>3021.0</v>
      </c>
      <c r="K27" s="16">
        <v>3052.0</v>
      </c>
      <c r="L27" s="16">
        <v>3293.0</v>
      </c>
      <c r="M27" s="16">
        <v>3403.0</v>
      </c>
      <c r="N27" s="16">
        <v>3081.0</v>
      </c>
      <c r="O27" s="16">
        <f>MEDIAN(C27:N27)</f>
        <v>3066.5</v>
      </c>
    </row>
    <row r="28" ht="15.75" customHeight="1">
      <c r="B28" s="59" t="s">
        <v>10</v>
      </c>
      <c r="C28" s="16">
        <f>ROUNDUP(C27/'Dimensionamento de Cargas'!$I$30)</f>
        <v>13</v>
      </c>
      <c r="D28" s="16">
        <f>ROUNDUP(D27/'Dimensionamento de Cargas'!$I$30)</f>
        <v>14</v>
      </c>
      <c r="E28" s="16">
        <f>ROUNDUP(E27/'Dimensionamento de Cargas'!$I$30)</f>
        <v>15</v>
      </c>
      <c r="F28" s="16">
        <f>ROUNDUP(F27/'Dimensionamento de Cargas'!$I$30)</f>
        <v>20</v>
      </c>
      <c r="G28" s="16">
        <f>ROUNDUP(G27/'Dimensionamento de Cargas'!$I$30)</f>
        <v>20</v>
      </c>
      <c r="H28" s="16">
        <f>ROUNDUP(H27/'Dimensionamento de Cargas'!$I$30)</f>
        <v>20</v>
      </c>
      <c r="I28" s="16">
        <f>ROUNDUP(I27/'Dimensionamento de Cargas'!$I$30)</f>
        <v>17</v>
      </c>
      <c r="J28" s="16">
        <f>ROUNDUP(J27/'Dimensionamento de Cargas'!$I$30)</f>
        <v>18</v>
      </c>
      <c r="K28" s="16">
        <f>ROUNDUP(K27/'Dimensionamento de Cargas'!$I$30)</f>
        <v>19</v>
      </c>
      <c r="L28" s="16">
        <f>ROUNDUP(L27/'Dimensionamento de Cargas'!$I$30)</f>
        <v>20</v>
      </c>
      <c r="M28" s="16">
        <f>ROUNDUP(M27/'Dimensionamento de Cargas'!$I$30)</f>
        <v>21</v>
      </c>
      <c r="N28" s="16">
        <f>ROUNDUP(N27/'Dimensionamento de Cargas'!$I$30)</f>
        <v>19</v>
      </c>
      <c r="O28" s="16">
        <f t="shared" ref="O28:O31" si="3">roundup(MEDIAN(C28:N28))</f>
        <v>19</v>
      </c>
    </row>
    <row r="29" ht="15.75" customHeight="1">
      <c r="B29" s="60" t="s">
        <v>11</v>
      </c>
      <c r="C29" s="16">
        <f>ROUNDUP(C27/'Dimensionamento de Cargas'!$I$33)</f>
        <v>6</v>
      </c>
      <c r="D29" s="16">
        <f>ROUNDUP(D27/'Dimensionamento de Cargas'!$I$33)</f>
        <v>6</v>
      </c>
      <c r="E29" s="16">
        <f>ROUNDUP(E27/'Dimensionamento de Cargas'!$I$33)</f>
        <v>6</v>
      </c>
      <c r="F29" s="16">
        <f>ROUNDUP(F27/'Dimensionamento de Cargas'!$I$33)</f>
        <v>8</v>
      </c>
      <c r="G29" s="16">
        <f>ROUNDUP(G27/'Dimensionamento de Cargas'!$I$33)</f>
        <v>8</v>
      </c>
      <c r="H29" s="16">
        <f>ROUNDUP(H27/'Dimensionamento de Cargas'!$I$33)</f>
        <v>8</v>
      </c>
      <c r="I29" s="16">
        <f>ROUNDUP(I27/'Dimensionamento de Cargas'!$I$33)</f>
        <v>7</v>
      </c>
      <c r="J29" s="16">
        <f>ROUNDUP(J27/'Dimensionamento de Cargas'!$I$33)</f>
        <v>8</v>
      </c>
      <c r="K29" s="16">
        <f>ROUNDUP(K27/'Dimensionamento de Cargas'!$I$33)</f>
        <v>8</v>
      </c>
      <c r="L29" s="16">
        <f>ROUNDUP(L27/'Dimensionamento de Cargas'!$I$33)</f>
        <v>8</v>
      </c>
      <c r="M29" s="16">
        <f>ROUNDUP(M27/'Dimensionamento de Cargas'!$I$33)</f>
        <v>9</v>
      </c>
      <c r="N29" s="16">
        <f>ROUNDUP(N27/'Dimensionamento de Cargas'!$I$33)</f>
        <v>8</v>
      </c>
      <c r="O29" s="16">
        <f t="shared" si="3"/>
        <v>8</v>
      </c>
    </row>
    <row r="30" ht="15.75" customHeight="1">
      <c r="B30" s="60" t="s">
        <v>59</v>
      </c>
      <c r="C30" s="16">
        <f>ROUNDUP( C27/'Dimensionamento de Cargas'!$I$36)</f>
        <v>3</v>
      </c>
      <c r="D30" s="16">
        <f>ROUNDUP( D27/'Dimensionamento de Cargas'!$I$36)</f>
        <v>3</v>
      </c>
      <c r="E30" s="16">
        <f>ROUNDUP( E27/'Dimensionamento de Cargas'!$I$36)</f>
        <v>4</v>
      </c>
      <c r="F30" s="16">
        <f>ROUNDUP( F27/'Dimensionamento de Cargas'!$I$36)</f>
        <v>5</v>
      </c>
      <c r="G30" s="16">
        <f>ROUNDUP( G27/'Dimensionamento de Cargas'!$I$36)</f>
        <v>5</v>
      </c>
      <c r="H30" s="16">
        <f>ROUNDUP( H27/'Dimensionamento de Cargas'!$I$36)</f>
        <v>5</v>
      </c>
      <c r="I30" s="16">
        <f>ROUNDUP( I27/'Dimensionamento de Cargas'!$I$36)</f>
        <v>4</v>
      </c>
      <c r="J30" s="16">
        <f>ROUNDUP( J27/'Dimensionamento de Cargas'!$I$36)</f>
        <v>4</v>
      </c>
      <c r="K30" s="16">
        <f>ROUNDUP( K27/'Dimensionamento de Cargas'!$I$36)</f>
        <v>4</v>
      </c>
      <c r="L30" s="16">
        <f>ROUNDUP( L27/'Dimensionamento de Cargas'!$I$36)</f>
        <v>5</v>
      </c>
      <c r="M30" s="16">
        <f>ROUNDUP( M27/'Dimensionamento de Cargas'!$I$36)</f>
        <v>5</v>
      </c>
      <c r="N30" s="16">
        <f>ROUNDUP( N27/'Dimensionamento de Cargas'!$I$36)</f>
        <v>5</v>
      </c>
      <c r="O30" s="16">
        <f t="shared" si="3"/>
        <v>5</v>
      </c>
    </row>
    <row r="31" ht="15.75" customHeight="1">
      <c r="B31" s="60" t="s">
        <v>60</v>
      </c>
      <c r="C31" s="16">
        <f>ROUNDUP(C27/'Dimensionamento de Cargas'!$I$39)</f>
        <v>5</v>
      </c>
      <c r="D31" s="16">
        <f>ROUNDUP(D27/'Dimensionamento de Cargas'!$I$39)</f>
        <v>6</v>
      </c>
      <c r="E31" s="16">
        <f>ROUNDUP(E27/'Dimensionamento de Cargas'!$I$39)</f>
        <v>6</v>
      </c>
      <c r="F31" s="16">
        <f>ROUNDUP(F27/'Dimensionamento de Cargas'!$I$39)</f>
        <v>8</v>
      </c>
      <c r="G31" s="16">
        <f>ROUNDUP(G27/'Dimensionamento de Cargas'!$I$39)</f>
        <v>8</v>
      </c>
      <c r="H31" s="16">
        <f>ROUNDUP(H27/'Dimensionamento de Cargas'!$I$39)</f>
        <v>8</v>
      </c>
      <c r="I31" s="16">
        <f>ROUNDUP(I27/'Dimensionamento de Cargas'!$I$39)</f>
        <v>7</v>
      </c>
      <c r="J31" s="16">
        <f>ROUNDUP(J27/'Dimensionamento de Cargas'!$I$39)</f>
        <v>7</v>
      </c>
      <c r="K31" s="16">
        <f>ROUNDUP(K27/'Dimensionamento de Cargas'!$I$39)</f>
        <v>8</v>
      </c>
      <c r="L31" s="16">
        <f>ROUNDUP(L27/'Dimensionamento de Cargas'!$I$39)</f>
        <v>8</v>
      </c>
      <c r="M31" s="16">
        <f>ROUNDUP(M27/'Dimensionamento de Cargas'!$I$39)</f>
        <v>8</v>
      </c>
      <c r="N31" s="16">
        <f>ROUNDUP(N27/'Dimensionamento de Cargas'!$I$39)</f>
        <v>8</v>
      </c>
      <c r="O31" s="16">
        <f t="shared" si="3"/>
        <v>8</v>
      </c>
    </row>
    <row r="32" ht="15.75" customHeight="1"/>
    <row r="33" ht="15.75" customHeight="1">
      <c r="B33" s="44" t="s">
        <v>18</v>
      </c>
    </row>
    <row r="34" ht="15.75" customHeight="1">
      <c r="B34" s="44" t="s">
        <v>44</v>
      </c>
      <c r="C34" s="44">
        <v>1.0</v>
      </c>
      <c r="D34" s="44">
        <v>2.0</v>
      </c>
      <c r="E34" s="44">
        <v>3.0</v>
      </c>
      <c r="F34" s="44">
        <v>4.0</v>
      </c>
      <c r="G34" s="44">
        <v>5.0</v>
      </c>
      <c r="H34" s="44">
        <v>6.0</v>
      </c>
      <c r="I34" s="44">
        <v>7.0</v>
      </c>
      <c r="J34" s="44">
        <v>8.0</v>
      </c>
      <c r="K34" s="44">
        <v>9.0</v>
      </c>
      <c r="L34" s="44">
        <v>10.0</v>
      </c>
      <c r="M34" s="44">
        <v>11.0</v>
      </c>
      <c r="N34" s="44">
        <v>12.0</v>
      </c>
      <c r="O34" s="45" t="s">
        <v>57</v>
      </c>
    </row>
    <row r="35" ht="15.75" customHeight="1">
      <c r="B35" s="59" t="s">
        <v>58</v>
      </c>
      <c r="C35" s="16">
        <v>3536.0</v>
      </c>
      <c r="D35" s="16">
        <v>3619.0</v>
      </c>
      <c r="E35" s="16">
        <v>3832.0</v>
      </c>
      <c r="F35" s="16">
        <v>3347.0</v>
      </c>
      <c r="G35" s="16">
        <v>3169.0</v>
      </c>
      <c r="H35" s="16">
        <v>2897.0</v>
      </c>
      <c r="I35" s="16">
        <v>2014.0</v>
      </c>
      <c r="J35" s="16">
        <v>2164.0</v>
      </c>
      <c r="K35" s="16">
        <v>2499.0</v>
      </c>
      <c r="L35" s="16">
        <v>2444.0</v>
      </c>
      <c r="M35" s="16">
        <v>2913.0</v>
      </c>
      <c r="N35" s="16">
        <v>3187.0</v>
      </c>
      <c r="O35" s="16">
        <f>MEDIAN(C35:N35)</f>
        <v>3041</v>
      </c>
    </row>
    <row r="36" ht="15.75" customHeight="1">
      <c r="B36" s="59" t="s">
        <v>10</v>
      </c>
      <c r="C36" s="16">
        <f>ROUNDUP(C35/'Dimensionamento de Cargas'!$I$30)</f>
        <v>22</v>
      </c>
      <c r="D36" s="16">
        <f>ROUNDUP(D35/'Dimensionamento de Cargas'!$I$30)</f>
        <v>22</v>
      </c>
      <c r="E36" s="16">
        <f>ROUNDUP(E35/'Dimensionamento de Cargas'!$I$30)</f>
        <v>23</v>
      </c>
      <c r="F36" s="16">
        <f>ROUNDUP(F35/'Dimensionamento de Cargas'!$I$30)</f>
        <v>20</v>
      </c>
      <c r="G36" s="16">
        <f>ROUNDUP(G35/'Dimensionamento de Cargas'!$I$30)</f>
        <v>19</v>
      </c>
      <c r="H36" s="16">
        <f>ROUNDUP(H35/'Dimensionamento de Cargas'!$I$30)</f>
        <v>18</v>
      </c>
      <c r="I36" s="16">
        <f>ROUNDUP(I35/'Dimensionamento de Cargas'!$I$30)</f>
        <v>12</v>
      </c>
      <c r="J36" s="16">
        <f>ROUNDUP(J35/'Dimensionamento de Cargas'!$I$30)</f>
        <v>13</v>
      </c>
      <c r="K36" s="16">
        <f>ROUNDUP(K35/'Dimensionamento de Cargas'!$I$30)</f>
        <v>15</v>
      </c>
      <c r="L36" s="16">
        <f>ROUNDUP(L35/'Dimensionamento de Cargas'!$I$30)</f>
        <v>15</v>
      </c>
      <c r="M36" s="16">
        <f>ROUNDUP(M35/'Dimensionamento de Cargas'!$I$30)</f>
        <v>18</v>
      </c>
      <c r="N36" s="16">
        <f>ROUNDUP(N35/'Dimensionamento de Cargas'!$I$30)</f>
        <v>19</v>
      </c>
      <c r="O36" s="16">
        <f t="shared" ref="O36:O39" si="4">roundup(MEDIAN(C36:N36))</f>
        <v>19</v>
      </c>
    </row>
    <row r="37" ht="15.75" customHeight="1">
      <c r="B37" s="60" t="s">
        <v>11</v>
      </c>
      <c r="C37" s="16">
        <f>ROUNDUP(C35/'Dimensionamento de Cargas'!$I$33)</f>
        <v>9</v>
      </c>
      <c r="D37" s="16">
        <f>ROUNDUP(D35/'Dimensionamento de Cargas'!$I$33)</f>
        <v>9</v>
      </c>
      <c r="E37" s="16">
        <f>ROUNDUP(E35/'Dimensionamento de Cargas'!$I$33)</f>
        <v>10</v>
      </c>
      <c r="F37" s="16">
        <f>ROUNDUP(F35/'Dimensionamento de Cargas'!$I$33)</f>
        <v>9</v>
      </c>
      <c r="G37" s="16">
        <f>ROUNDUP(G35/'Dimensionamento de Cargas'!$I$33)</f>
        <v>8</v>
      </c>
      <c r="H37" s="16">
        <f>ROUNDUP(H35/'Dimensionamento de Cargas'!$I$33)</f>
        <v>7</v>
      </c>
      <c r="I37" s="16">
        <f>ROUNDUP(I35/'Dimensionamento de Cargas'!$I$33)</f>
        <v>5</v>
      </c>
      <c r="J37" s="16">
        <f>ROUNDUP(J35/'Dimensionamento de Cargas'!$I$33)</f>
        <v>6</v>
      </c>
      <c r="K37" s="16">
        <f>ROUNDUP(K35/'Dimensionamento de Cargas'!$I$33)</f>
        <v>7</v>
      </c>
      <c r="L37" s="16">
        <f>ROUNDUP(L35/'Dimensionamento de Cargas'!$I$33)</f>
        <v>6</v>
      </c>
      <c r="M37" s="16">
        <f>ROUNDUP(M35/'Dimensionamento de Cargas'!$I$33)</f>
        <v>8</v>
      </c>
      <c r="N37" s="16">
        <f>ROUNDUP(N35/'Dimensionamento de Cargas'!$I$33)</f>
        <v>8</v>
      </c>
      <c r="O37" s="16">
        <f t="shared" si="4"/>
        <v>8</v>
      </c>
    </row>
    <row r="38" ht="15.75" customHeight="1">
      <c r="B38" s="60" t="s">
        <v>59</v>
      </c>
      <c r="C38" s="16">
        <f>ROUNDUP( C35/'Dimensionamento de Cargas'!$I$36)</f>
        <v>5</v>
      </c>
      <c r="D38" s="16">
        <f>ROUNDUP( D35/'Dimensionamento de Cargas'!$I$36)</f>
        <v>5</v>
      </c>
      <c r="E38" s="16">
        <f>ROUNDUP( E35/'Dimensionamento de Cargas'!$I$36)</f>
        <v>5</v>
      </c>
      <c r="F38" s="16">
        <f>ROUNDUP( F35/'Dimensionamento de Cargas'!$I$36)</f>
        <v>5</v>
      </c>
      <c r="G38" s="16">
        <f>ROUNDUP( G35/'Dimensionamento de Cargas'!$I$36)</f>
        <v>5</v>
      </c>
      <c r="H38" s="16">
        <f>ROUNDUP( H35/'Dimensionamento de Cargas'!$I$36)</f>
        <v>4</v>
      </c>
      <c r="I38" s="16">
        <f>ROUNDUP( I35/'Dimensionamento de Cargas'!$I$36)</f>
        <v>3</v>
      </c>
      <c r="J38" s="16">
        <f>ROUNDUP( J35/'Dimensionamento de Cargas'!$I$36)</f>
        <v>3</v>
      </c>
      <c r="K38" s="16">
        <f>ROUNDUP( K35/'Dimensionamento de Cargas'!$I$36)</f>
        <v>4</v>
      </c>
      <c r="L38" s="16">
        <f>ROUNDUP( L35/'Dimensionamento de Cargas'!$I$36)</f>
        <v>4</v>
      </c>
      <c r="M38" s="16">
        <f>ROUNDUP( M35/'Dimensionamento de Cargas'!$I$36)</f>
        <v>4</v>
      </c>
      <c r="N38" s="16">
        <f>ROUNDUP( N35/'Dimensionamento de Cargas'!$I$36)</f>
        <v>5</v>
      </c>
      <c r="O38" s="16">
        <f t="shared" si="4"/>
        <v>5</v>
      </c>
    </row>
    <row r="39" ht="15.75" customHeight="1">
      <c r="B39" s="60" t="s">
        <v>60</v>
      </c>
      <c r="C39" s="16">
        <f>ROUNDUP(C35/'Dimensionamento de Cargas'!$I$39)</f>
        <v>9</v>
      </c>
      <c r="D39" s="16">
        <f>ROUNDUP(D35/'Dimensionamento de Cargas'!$I$39)</f>
        <v>9</v>
      </c>
      <c r="E39" s="16">
        <f>ROUNDUP(E35/'Dimensionamento de Cargas'!$I$39)</f>
        <v>9</v>
      </c>
      <c r="F39" s="16">
        <f>ROUNDUP(F35/'Dimensionamento de Cargas'!$I$39)</f>
        <v>8</v>
      </c>
      <c r="G39" s="16">
        <f>ROUNDUP(G35/'Dimensionamento de Cargas'!$I$39)</f>
        <v>8</v>
      </c>
      <c r="H39" s="16">
        <f>ROUNDUP(H35/'Dimensionamento de Cargas'!$I$39)</f>
        <v>7</v>
      </c>
      <c r="I39" s="16">
        <f>ROUNDUP(I35/'Dimensionamento de Cargas'!$I$39)</f>
        <v>5</v>
      </c>
      <c r="J39" s="16">
        <f>ROUNDUP(J35/'Dimensionamento de Cargas'!$I$39)</f>
        <v>6</v>
      </c>
      <c r="K39" s="16">
        <f>ROUNDUP(K35/'Dimensionamento de Cargas'!$I$39)</f>
        <v>6</v>
      </c>
      <c r="L39" s="16">
        <f>ROUNDUP(L35/'Dimensionamento de Cargas'!$I$39)</f>
        <v>6</v>
      </c>
      <c r="M39" s="16">
        <f>ROUNDUP(M35/'Dimensionamento de Cargas'!$I$39)</f>
        <v>7</v>
      </c>
      <c r="N39" s="16">
        <f>ROUNDUP(N35/'Dimensionamento de Cargas'!$I$39)</f>
        <v>8</v>
      </c>
      <c r="O39" s="16">
        <f t="shared" si="4"/>
        <v>8</v>
      </c>
    </row>
    <row r="40" ht="15.75" customHeight="1"/>
    <row r="41" ht="15.75" customHeight="1">
      <c r="B41" s="61" t="s">
        <v>61</v>
      </c>
      <c r="C41" s="22"/>
      <c r="D41" s="22"/>
      <c r="E41" s="22"/>
      <c r="F41" s="23"/>
      <c r="H41" s="42" t="s">
        <v>62</v>
      </c>
      <c r="I41" s="22"/>
      <c r="J41" s="22"/>
      <c r="K41" s="22"/>
      <c r="L41" s="23"/>
      <c r="N41" s="42" t="s">
        <v>63</v>
      </c>
      <c r="O41" s="22"/>
      <c r="P41" s="22"/>
      <c r="Q41" s="22"/>
      <c r="R41" s="23"/>
    </row>
    <row r="42" ht="15.75" customHeight="1">
      <c r="B42" s="45" t="s">
        <v>64</v>
      </c>
      <c r="C42" s="45" t="s">
        <v>65</v>
      </c>
      <c r="D42" s="45" t="s">
        <v>66</v>
      </c>
      <c r="E42" s="44" t="s">
        <v>67</v>
      </c>
      <c r="F42" s="44" t="s">
        <v>68</v>
      </c>
      <c r="H42" s="45" t="s">
        <v>64</v>
      </c>
      <c r="I42" s="45" t="s">
        <v>65</v>
      </c>
      <c r="J42" s="45" t="s">
        <v>66</v>
      </c>
      <c r="K42" s="44" t="s">
        <v>67</v>
      </c>
      <c r="L42" s="44" t="s">
        <v>68</v>
      </c>
      <c r="N42" s="45" t="s">
        <v>64</v>
      </c>
      <c r="O42" s="45" t="s">
        <v>65</v>
      </c>
      <c r="P42" s="45" t="s">
        <v>66</v>
      </c>
      <c r="Q42" s="44" t="s">
        <v>67</v>
      </c>
      <c r="R42" s="44" t="s">
        <v>68</v>
      </c>
    </row>
    <row r="43" ht="15.75" customHeight="1">
      <c r="B43" s="62" t="s">
        <v>69</v>
      </c>
      <c r="C43" s="62" t="s">
        <v>10</v>
      </c>
      <c r="D43" s="62">
        <f t="shared" ref="D43:D44" si="5">O20+O28+O36</f>
        <v>53</v>
      </c>
      <c r="E43" s="63">
        <f>I4</f>
        <v>10935</v>
      </c>
      <c r="F43" s="64">
        <f t="shared" ref="F43:F44" si="6">D43*E43</f>
        <v>579555</v>
      </c>
      <c r="H43" s="62" t="s">
        <v>70</v>
      </c>
      <c r="I43" s="62" t="s">
        <v>71</v>
      </c>
      <c r="J43" s="62">
        <f t="shared" ref="J43:J44" si="7">O22+O30+O38</f>
        <v>14</v>
      </c>
      <c r="K43" s="63">
        <f>H8</f>
        <v>1085</v>
      </c>
      <c r="L43" s="64">
        <f t="shared" ref="L43:L48" si="8">J43*K43</f>
        <v>15190</v>
      </c>
      <c r="N43" s="62" t="s">
        <v>70</v>
      </c>
      <c r="O43" s="62" t="s">
        <v>71</v>
      </c>
      <c r="P43" s="62">
        <f t="shared" ref="P43:P44" si="9">O22+O30+O38</f>
        <v>14</v>
      </c>
      <c r="Q43" s="63">
        <f>N8</f>
        <v>3326</v>
      </c>
      <c r="R43" s="63">
        <f t="shared" ref="R43:R48" si="10">P43*Q43</f>
        <v>46564</v>
      </c>
    </row>
    <row r="44" ht="15.75" customHeight="1">
      <c r="B44" s="62" t="s">
        <v>69</v>
      </c>
      <c r="C44" s="62" t="s">
        <v>11</v>
      </c>
      <c r="D44" s="62">
        <f t="shared" si="5"/>
        <v>22</v>
      </c>
      <c r="E44" s="63">
        <f>J4</f>
        <v>17890</v>
      </c>
      <c r="F44" s="64">
        <f t="shared" si="6"/>
        <v>393580</v>
      </c>
      <c r="H44" s="62" t="s">
        <v>70</v>
      </c>
      <c r="I44" s="62" t="s">
        <v>72</v>
      </c>
      <c r="J44" s="62">
        <f t="shared" si="7"/>
        <v>22</v>
      </c>
      <c r="K44" s="63">
        <f>G8</f>
        <v>655</v>
      </c>
      <c r="L44" s="64">
        <f t="shared" si="8"/>
        <v>14410</v>
      </c>
      <c r="N44" s="62" t="s">
        <v>70</v>
      </c>
      <c r="O44" s="62" t="s">
        <v>72</v>
      </c>
      <c r="P44" s="62">
        <f t="shared" si="9"/>
        <v>22</v>
      </c>
      <c r="Q44" s="63">
        <f>M8</f>
        <v>1768</v>
      </c>
      <c r="R44" s="63">
        <f t="shared" si="10"/>
        <v>38896</v>
      </c>
    </row>
    <row r="45" ht="15.75" customHeight="1">
      <c r="H45" s="62" t="s">
        <v>73</v>
      </c>
      <c r="I45" s="62" t="s">
        <v>74</v>
      </c>
      <c r="J45" s="62">
        <f t="shared" ref="J45:J46" si="11">O22+O30+O38</f>
        <v>14</v>
      </c>
      <c r="K45" s="63">
        <f>H9</f>
        <v>2800</v>
      </c>
      <c r="L45" s="64">
        <f t="shared" si="8"/>
        <v>39200</v>
      </c>
      <c r="N45" s="62" t="s">
        <v>75</v>
      </c>
      <c r="O45" s="62" t="s">
        <v>74</v>
      </c>
      <c r="P45" s="62">
        <f t="shared" ref="P45:P46" si="12">O22+O30+O38</f>
        <v>14</v>
      </c>
      <c r="Q45" s="63">
        <f>H10</f>
        <v>13200</v>
      </c>
      <c r="R45" s="63">
        <f t="shared" si="10"/>
        <v>184800</v>
      </c>
    </row>
    <row r="46" ht="15.75" customHeight="1">
      <c r="H46" s="62" t="s">
        <v>73</v>
      </c>
      <c r="I46" s="62" t="s">
        <v>76</v>
      </c>
      <c r="J46" s="62">
        <f t="shared" si="11"/>
        <v>22</v>
      </c>
      <c r="K46" s="63">
        <f>G9</f>
        <v>1625</v>
      </c>
      <c r="L46" s="64">
        <f t="shared" si="8"/>
        <v>35750</v>
      </c>
      <c r="N46" s="62" t="s">
        <v>75</v>
      </c>
      <c r="O46" s="62" t="s">
        <v>76</v>
      </c>
      <c r="P46" s="62">
        <f t="shared" si="12"/>
        <v>22</v>
      </c>
      <c r="Q46" s="63">
        <f>G10</f>
        <v>8680</v>
      </c>
      <c r="R46" s="63">
        <f t="shared" si="10"/>
        <v>190960</v>
      </c>
    </row>
    <row r="47" ht="15.75" customHeight="1">
      <c r="H47" s="62" t="s">
        <v>77</v>
      </c>
      <c r="I47" s="62" t="s">
        <v>71</v>
      </c>
      <c r="J47" s="62">
        <f t="shared" ref="J47:J48" si="13">O22+O30+O38</f>
        <v>14</v>
      </c>
      <c r="K47" s="63">
        <f>H12</f>
        <v>3010</v>
      </c>
      <c r="L47" s="64">
        <f t="shared" si="8"/>
        <v>42140</v>
      </c>
      <c r="N47" s="62" t="s">
        <v>78</v>
      </c>
      <c r="O47" s="62" t="s">
        <v>71</v>
      </c>
      <c r="P47" s="62">
        <f t="shared" ref="P47:P48" si="14">O22+O30+O38</f>
        <v>14</v>
      </c>
      <c r="Q47" s="63">
        <f>H11</f>
        <v>13695</v>
      </c>
      <c r="R47" s="63">
        <f t="shared" si="10"/>
        <v>191730</v>
      </c>
    </row>
    <row r="48" ht="15.75" customHeight="1">
      <c r="B48" s="45" t="s">
        <v>79</v>
      </c>
      <c r="C48" s="45" t="s">
        <v>80</v>
      </c>
      <c r="D48" s="45" t="s">
        <v>81</v>
      </c>
      <c r="H48" s="62" t="s">
        <v>77</v>
      </c>
      <c r="I48" s="62" t="s">
        <v>72</v>
      </c>
      <c r="J48" s="62">
        <f t="shared" si="13"/>
        <v>22</v>
      </c>
      <c r="K48" s="63">
        <f>G12</f>
        <v>1630</v>
      </c>
      <c r="L48" s="64">
        <f t="shared" si="8"/>
        <v>35860</v>
      </c>
      <c r="N48" s="62" t="s">
        <v>78</v>
      </c>
      <c r="O48" s="62" t="s">
        <v>72</v>
      </c>
      <c r="P48" s="62">
        <f t="shared" si="14"/>
        <v>22</v>
      </c>
      <c r="Q48" s="63">
        <f>G11</f>
        <v>7615</v>
      </c>
      <c r="R48" s="63">
        <f t="shared" si="10"/>
        <v>167530</v>
      </c>
    </row>
    <row r="49" ht="15.75" customHeight="1">
      <c r="B49" s="15">
        <v>1.0</v>
      </c>
      <c r="C49" s="65">
        <v>393580.0</v>
      </c>
      <c r="D49" s="15">
        <v>4.0</v>
      </c>
      <c r="J49" s="66" t="s">
        <v>68</v>
      </c>
      <c r="K49" s="67" t="s">
        <v>82</v>
      </c>
      <c r="L49" s="68">
        <f t="shared" ref="L49:L50" si="15">L43+L45+L47</f>
        <v>96530</v>
      </c>
      <c r="P49" s="66" t="s">
        <v>68</v>
      </c>
      <c r="Q49" s="67" t="s">
        <v>82</v>
      </c>
      <c r="R49" s="68">
        <f t="shared" ref="R49:R50" si="16">R43+R45+R47</f>
        <v>423094</v>
      </c>
    </row>
    <row r="50" ht="15.75" customHeight="1">
      <c r="B50" s="69">
        <v>2.0</v>
      </c>
      <c r="C50" s="70">
        <v>86020.0</v>
      </c>
      <c r="D50" s="71">
        <f>F8+F9+F12</f>
        <v>9</v>
      </c>
      <c r="J50" s="37"/>
      <c r="K50" s="67" t="s">
        <v>83</v>
      </c>
      <c r="L50" s="68">
        <f t="shared" si="15"/>
        <v>86020</v>
      </c>
      <c r="P50" s="37"/>
      <c r="Q50" s="67" t="s">
        <v>83</v>
      </c>
      <c r="R50" s="68">
        <f t="shared" si="16"/>
        <v>397386</v>
      </c>
    </row>
    <row r="51" ht="15.75" customHeight="1">
      <c r="B51" s="15">
        <v>3.0</v>
      </c>
      <c r="C51" s="65">
        <v>397386.0</v>
      </c>
      <c r="D51" s="16">
        <f>F8+F10+F11</f>
        <v>28</v>
      </c>
    </row>
    <row r="52" ht="15.75" customHeight="1">
      <c r="B52" s="72"/>
    </row>
    <row r="53" ht="15.75" customHeight="1">
      <c r="B53" s="73" t="s">
        <v>84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</row>
    <row r="54" ht="15.75" customHeight="1"/>
    <row r="55" ht="15.75" customHeight="1">
      <c r="B55" s="61" t="s">
        <v>85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</row>
    <row r="56" ht="15.75" customHeight="1">
      <c r="B56" s="44" t="s">
        <v>44</v>
      </c>
      <c r="C56" s="44">
        <v>1.0</v>
      </c>
      <c r="D56" s="44">
        <v>2.0</v>
      </c>
      <c r="E56" s="44">
        <v>3.0</v>
      </c>
      <c r="F56" s="44">
        <v>4.0</v>
      </c>
      <c r="G56" s="44">
        <v>5.0</v>
      </c>
      <c r="H56" s="44">
        <v>6.0</v>
      </c>
      <c r="I56" s="44">
        <v>7.0</v>
      </c>
      <c r="J56" s="44">
        <v>8.0</v>
      </c>
      <c r="K56" s="44">
        <v>9.0</v>
      </c>
      <c r="L56" s="44">
        <v>10.0</v>
      </c>
      <c r="M56" s="44">
        <v>11.0</v>
      </c>
      <c r="N56" s="44">
        <v>12.0</v>
      </c>
    </row>
    <row r="57" ht="15.75" customHeight="1">
      <c r="B57" s="74" t="s">
        <v>16</v>
      </c>
      <c r="C57" s="62">
        <f t="shared" ref="C57:N57" si="17">C23</f>
        <v>7</v>
      </c>
      <c r="D57" s="62">
        <f t="shared" si="17"/>
        <v>6</v>
      </c>
      <c r="E57" s="62">
        <f t="shared" si="17"/>
        <v>7</v>
      </c>
      <c r="F57" s="62">
        <f t="shared" si="17"/>
        <v>6</v>
      </c>
      <c r="G57" s="62">
        <f t="shared" si="17"/>
        <v>5</v>
      </c>
      <c r="H57" s="62">
        <f t="shared" si="17"/>
        <v>5</v>
      </c>
      <c r="I57" s="62">
        <f t="shared" si="17"/>
        <v>5</v>
      </c>
      <c r="J57" s="62">
        <f t="shared" si="17"/>
        <v>6</v>
      </c>
      <c r="K57" s="62">
        <f t="shared" si="17"/>
        <v>5</v>
      </c>
      <c r="L57" s="62">
        <f t="shared" si="17"/>
        <v>6</v>
      </c>
      <c r="M57" s="62">
        <f t="shared" si="17"/>
        <v>7</v>
      </c>
      <c r="N57" s="62">
        <f t="shared" si="17"/>
        <v>8</v>
      </c>
    </row>
    <row r="58" ht="15.75" customHeight="1">
      <c r="B58" s="75" t="s">
        <v>17</v>
      </c>
      <c r="C58" s="62">
        <f t="shared" ref="C58:N58" si="18">C31</f>
        <v>5</v>
      </c>
      <c r="D58" s="62">
        <f t="shared" si="18"/>
        <v>6</v>
      </c>
      <c r="E58" s="62">
        <f t="shared" si="18"/>
        <v>6</v>
      </c>
      <c r="F58" s="62">
        <f t="shared" si="18"/>
        <v>8</v>
      </c>
      <c r="G58" s="62">
        <f t="shared" si="18"/>
        <v>8</v>
      </c>
      <c r="H58" s="62">
        <f t="shared" si="18"/>
        <v>8</v>
      </c>
      <c r="I58" s="62">
        <f t="shared" si="18"/>
        <v>7</v>
      </c>
      <c r="J58" s="62">
        <f t="shared" si="18"/>
        <v>7</v>
      </c>
      <c r="K58" s="62">
        <f t="shared" si="18"/>
        <v>8</v>
      </c>
      <c r="L58" s="62">
        <f t="shared" si="18"/>
        <v>8</v>
      </c>
      <c r="M58" s="62">
        <f t="shared" si="18"/>
        <v>8</v>
      </c>
      <c r="N58" s="62">
        <f t="shared" si="18"/>
        <v>8</v>
      </c>
    </row>
    <row r="59" ht="15.75" customHeight="1">
      <c r="B59" s="75" t="s">
        <v>18</v>
      </c>
      <c r="C59" s="62">
        <f t="shared" ref="C59:N59" si="19">C39</f>
        <v>9</v>
      </c>
      <c r="D59" s="62">
        <f t="shared" si="19"/>
        <v>9</v>
      </c>
      <c r="E59" s="62">
        <f t="shared" si="19"/>
        <v>9</v>
      </c>
      <c r="F59" s="62">
        <f t="shared" si="19"/>
        <v>8</v>
      </c>
      <c r="G59" s="62">
        <f t="shared" si="19"/>
        <v>8</v>
      </c>
      <c r="H59" s="62">
        <f t="shared" si="19"/>
        <v>7</v>
      </c>
      <c r="I59" s="62">
        <f t="shared" si="19"/>
        <v>5</v>
      </c>
      <c r="J59" s="62">
        <f t="shared" si="19"/>
        <v>6</v>
      </c>
      <c r="K59" s="62">
        <f t="shared" si="19"/>
        <v>6</v>
      </c>
      <c r="L59" s="62">
        <f t="shared" si="19"/>
        <v>6</v>
      </c>
      <c r="M59" s="62">
        <f t="shared" si="19"/>
        <v>7</v>
      </c>
      <c r="N59" s="62">
        <f t="shared" si="19"/>
        <v>8</v>
      </c>
    </row>
    <row r="60" ht="15.75" customHeight="1"/>
    <row r="61" ht="15.75" customHeight="1">
      <c r="B61" s="61" t="s">
        <v>86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3"/>
    </row>
    <row r="62" ht="15.75" customHeight="1">
      <c r="B62" s="44" t="s">
        <v>44</v>
      </c>
      <c r="C62" s="44">
        <v>1.0</v>
      </c>
      <c r="D62" s="44">
        <v>2.0</v>
      </c>
      <c r="E62" s="44">
        <v>3.0</v>
      </c>
      <c r="F62" s="44">
        <v>4.0</v>
      </c>
      <c r="G62" s="44">
        <v>5.0</v>
      </c>
      <c r="H62" s="44">
        <v>6.0</v>
      </c>
      <c r="I62" s="44">
        <v>7.0</v>
      </c>
      <c r="J62" s="44">
        <v>8.0</v>
      </c>
      <c r="K62" s="44">
        <v>9.0</v>
      </c>
      <c r="L62" s="44">
        <v>10.0</v>
      </c>
      <c r="M62" s="44">
        <v>11.0</v>
      </c>
      <c r="N62" s="44">
        <v>12.0</v>
      </c>
      <c r="O62" s="44" t="s">
        <v>57</v>
      </c>
      <c r="P62" s="76" t="s">
        <v>87</v>
      </c>
      <c r="Q62" s="23"/>
    </row>
    <row r="63" ht="15.75" customHeight="1">
      <c r="B63" s="74" t="s">
        <v>16</v>
      </c>
      <c r="C63" s="62">
        <f t="shared" ref="C63:N63" si="20">30/C57</f>
        <v>4.285714286</v>
      </c>
      <c r="D63" s="62">
        <f t="shared" si="20"/>
        <v>5</v>
      </c>
      <c r="E63" s="62">
        <f t="shared" si="20"/>
        <v>4.285714286</v>
      </c>
      <c r="F63" s="62">
        <f t="shared" si="20"/>
        <v>5</v>
      </c>
      <c r="G63" s="62">
        <f t="shared" si="20"/>
        <v>6</v>
      </c>
      <c r="H63" s="62">
        <f t="shared" si="20"/>
        <v>6</v>
      </c>
      <c r="I63" s="62">
        <f t="shared" si="20"/>
        <v>6</v>
      </c>
      <c r="J63" s="62">
        <f t="shared" si="20"/>
        <v>5</v>
      </c>
      <c r="K63" s="62">
        <f t="shared" si="20"/>
        <v>6</v>
      </c>
      <c r="L63" s="62">
        <f t="shared" si="20"/>
        <v>5</v>
      </c>
      <c r="M63" s="62">
        <f t="shared" si="20"/>
        <v>4.285714286</v>
      </c>
      <c r="N63" s="62">
        <f t="shared" si="20"/>
        <v>3.75</v>
      </c>
      <c r="O63" s="62">
        <f t="shared" ref="O63:O65" si="22">MEDIAN(C63:N63)</f>
        <v>5</v>
      </c>
      <c r="P63" s="77" t="s">
        <v>88</v>
      </c>
      <c r="Q63" s="23"/>
    </row>
    <row r="64" ht="15.75" customHeight="1">
      <c r="B64" s="75" t="s">
        <v>17</v>
      </c>
      <c r="C64" s="62">
        <f t="shared" ref="C64:N64" si="21">30/C58</f>
        <v>6</v>
      </c>
      <c r="D64" s="62">
        <f t="shared" si="21"/>
        <v>5</v>
      </c>
      <c r="E64" s="62">
        <f t="shared" si="21"/>
        <v>5</v>
      </c>
      <c r="F64" s="62">
        <f t="shared" si="21"/>
        <v>3.75</v>
      </c>
      <c r="G64" s="62">
        <f t="shared" si="21"/>
        <v>3.75</v>
      </c>
      <c r="H64" s="62">
        <f t="shared" si="21"/>
        <v>3.75</v>
      </c>
      <c r="I64" s="62">
        <f t="shared" si="21"/>
        <v>4.285714286</v>
      </c>
      <c r="J64" s="62">
        <f t="shared" si="21"/>
        <v>4.285714286</v>
      </c>
      <c r="K64" s="62">
        <f t="shared" si="21"/>
        <v>3.75</v>
      </c>
      <c r="L64" s="62">
        <f t="shared" si="21"/>
        <v>3.75</v>
      </c>
      <c r="M64" s="62">
        <f t="shared" si="21"/>
        <v>3.75</v>
      </c>
      <c r="N64" s="62">
        <f t="shared" si="21"/>
        <v>3.75</v>
      </c>
      <c r="O64" s="62">
        <f t="shared" si="22"/>
        <v>3.75</v>
      </c>
      <c r="P64" s="77" t="s">
        <v>89</v>
      </c>
      <c r="Q64" s="23"/>
    </row>
    <row r="65" ht="15.75" customHeight="1">
      <c r="B65" s="75" t="s">
        <v>18</v>
      </c>
      <c r="C65" s="62">
        <f t="shared" ref="C65:N65" si="23">30/C59</f>
        <v>3.333333333</v>
      </c>
      <c r="D65" s="62">
        <f t="shared" si="23"/>
        <v>3.333333333</v>
      </c>
      <c r="E65" s="62">
        <f t="shared" si="23"/>
        <v>3.333333333</v>
      </c>
      <c r="F65" s="62">
        <f t="shared" si="23"/>
        <v>3.75</v>
      </c>
      <c r="G65" s="62">
        <f t="shared" si="23"/>
        <v>3.75</v>
      </c>
      <c r="H65" s="62">
        <f t="shared" si="23"/>
        <v>4.285714286</v>
      </c>
      <c r="I65" s="62">
        <f t="shared" si="23"/>
        <v>6</v>
      </c>
      <c r="J65" s="62">
        <f t="shared" si="23"/>
        <v>5</v>
      </c>
      <c r="K65" s="62">
        <f t="shared" si="23"/>
        <v>5</v>
      </c>
      <c r="L65" s="62">
        <f t="shared" si="23"/>
        <v>5</v>
      </c>
      <c r="M65" s="62">
        <f t="shared" si="23"/>
        <v>4.285714286</v>
      </c>
      <c r="N65" s="62">
        <f t="shared" si="23"/>
        <v>3.75</v>
      </c>
      <c r="O65" s="62">
        <f t="shared" si="22"/>
        <v>4.017857143</v>
      </c>
      <c r="P65" s="77" t="s">
        <v>90</v>
      </c>
      <c r="Q65" s="23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14">
    <mergeCell ref="B61:Q61"/>
    <mergeCell ref="P62:Q62"/>
    <mergeCell ref="P64:Q64"/>
    <mergeCell ref="P65:Q65"/>
    <mergeCell ref="P63:Q63"/>
    <mergeCell ref="L2:O2"/>
    <mergeCell ref="B2:J2"/>
    <mergeCell ref="B55:N55"/>
    <mergeCell ref="B41:F41"/>
    <mergeCell ref="H41:L41"/>
    <mergeCell ref="J49:J50"/>
    <mergeCell ref="N41:R41"/>
    <mergeCell ref="P49:P50"/>
    <mergeCell ref="B53:N53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2019-05-15T15:37:18Z</dcterms:created>
  <dc:creator>Pichau</dc:creator>
</cp:coreProperties>
</file>