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weth\Downloads\Viscosity_Data\matFiles_viscosity\"/>
    </mc:Choice>
  </mc:AlternateContent>
  <xr:revisionPtr revIDLastSave="0" documentId="13_ncr:1_{827D7EC6-E2F5-4825-A484-19672924679B}" xr6:coauthVersionLast="47" xr6:coauthVersionMax="47" xr10:uidLastSave="{00000000-0000-0000-0000-000000000000}"/>
  <bookViews>
    <workbookView xWindow="0" yWindow="780" windowWidth="20685" windowHeight="9060" tabRatio="641" activeTab="2" xr2:uid="{00000000-000D-0000-FFFF-FFFF00000000}"/>
  </bookViews>
  <sheets>
    <sheet name="Reynolds Number_Cal" sheetId="1" r:id="rId1"/>
    <sheet name="Reynolds Number" sheetId="2" r:id="rId2"/>
    <sheet name="Friction Factor_Inclination" sheetId="5" r:id="rId3"/>
    <sheet name="Cd_Correlations_Re" sheetId="3" r:id="rId4"/>
    <sheet name="Friction Factor_C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3" l="1"/>
  <c r="F4" i="5"/>
  <c r="C2" i="5"/>
  <c r="F3" i="5" s="1"/>
  <c r="F9" i="5" s="1"/>
  <c r="C10" i="5"/>
  <c r="R204" i="5"/>
  <c r="R205" i="5"/>
  <c r="R203" i="5"/>
  <c r="R201" i="5"/>
  <c r="R202" i="5"/>
  <c r="R200" i="5"/>
  <c r="R198" i="5"/>
  <c r="R199" i="5"/>
  <c r="R197" i="5"/>
  <c r="R195" i="5"/>
  <c r="R196" i="5"/>
  <c r="R194" i="5"/>
  <c r="R192" i="5"/>
  <c r="R193" i="5"/>
  <c r="R191" i="5"/>
  <c r="R19" i="5"/>
  <c r="R20" i="5"/>
  <c r="R18" i="5"/>
  <c r="R22" i="5"/>
  <c r="R23" i="5"/>
  <c r="R21" i="5"/>
  <c r="R25" i="5"/>
  <c r="R26" i="5"/>
  <c r="R24" i="5"/>
  <c r="R28" i="5"/>
  <c r="R29" i="5"/>
  <c r="R27" i="5"/>
  <c r="R31" i="5"/>
  <c r="R32" i="5"/>
  <c r="R30" i="5"/>
  <c r="R16" i="5"/>
  <c r="R17" i="5"/>
  <c r="R15" i="5"/>
  <c r="R13" i="5"/>
  <c r="R14" i="5"/>
  <c r="R12" i="5"/>
  <c r="R10" i="5"/>
  <c r="R11" i="5"/>
  <c r="R9" i="5"/>
  <c r="R8" i="5"/>
  <c r="R7" i="5"/>
  <c r="R6" i="5"/>
  <c r="R3" i="5"/>
  <c r="R4" i="5"/>
  <c r="R5" i="5"/>
  <c r="R2" i="5"/>
  <c r="R183" i="5"/>
  <c r="R184" i="5"/>
  <c r="R185" i="5"/>
  <c r="R186" i="5"/>
  <c r="R187" i="5"/>
  <c r="R188" i="5"/>
  <c r="R189" i="5"/>
  <c r="R190" i="5"/>
  <c r="R182" i="5"/>
  <c r="R174" i="5"/>
  <c r="R175" i="5"/>
  <c r="R176" i="5"/>
  <c r="R177" i="5"/>
  <c r="R178" i="5"/>
  <c r="R179" i="5"/>
  <c r="R180" i="5"/>
  <c r="R181" i="5"/>
  <c r="R173" i="5"/>
  <c r="R165" i="5"/>
  <c r="R166" i="5"/>
  <c r="R167" i="5"/>
  <c r="R168" i="5"/>
  <c r="R169" i="5"/>
  <c r="R170" i="5"/>
  <c r="R171" i="5"/>
  <c r="R172" i="5"/>
  <c r="R164" i="5"/>
  <c r="R156" i="5"/>
  <c r="R157" i="5"/>
  <c r="R158" i="5"/>
  <c r="R159" i="5"/>
  <c r="R160" i="5"/>
  <c r="R161" i="5"/>
  <c r="R162" i="5"/>
  <c r="R163" i="5"/>
  <c r="R155" i="5"/>
  <c r="R147" i="5"/>
  <c r="R148" i="5"/>
  <c r="R149" i="5"/>
  <c r="R150" i="5"/>
  <c r="R151" i="5"/>
  <c r="R152" i="5"/>
  <c r="R153" i="5"/>
  <c r="R154" i="5"/>
  <c r="R146" i="5"/>
  <c r="R137" i="5"/>
  <c r="R138" i="5"/>
  <c r="R139" i="5"/>
  <c r="R140" i="5"/>
  <c r="R141" i="5"/>
  <c r="R142" i="5"/>
  <c r="R143" i="5"/>
  <c r="R144" i="5"/>
  <c r="R145" i="5"/>
  <c r="R136" i="5"/>
  <c r="R129" i="5"/>
  <c r="R130" i="5"/>
  <c r="R131" i="5"/>
  <c r="R132" i="5"/>
  <c r="R133" i="5"/>
  <c r="R134" i="5"/>
  <c r="R135" i="5"/>
  <c r="R128" i="5"/>
  <c r="R120" i="5"/>
  <c r="R121" i="5"/>
  <c r="R122" i="5"/>
  <c r="R123" i="5"/>
  <c r="R124" i="5"/>
  <c r="R125" i="5"/>
  <c r="R126" i="5"/>
  <c r="R127" i="5"/>
  <c r="R119" i="5"/>
  <c r="R109" i="5"/>
  <c r="R110" i="5"/>
  <c r="R111" i="5"/>
  <c r="R112" i="5"/>
  <c r="R113" i="5"/>
  <c r="R114" i="5"/>
  <c r="R115" i="5"/>
  <c r="R116" i="5"/>
  <c r="R117" i="5"/>
  <c r="R118" i="5"/>
  <c r="R108" i="5"/>
  <c r="R99" i="5"/>
  <c r="R100" i="5"/>
  <c r="R101" i="5"/>
  <c r="R102" i="5"/>
  <c r="R103" i="5"/>
  <c r="R104" i="5"/>
  <c r="R105" i="5"/>
  <c r="R106" i="5"/>
  <c r="R107" i="5"/>
  <c r="R98" i="5"/>
  <c r="R91" i="5"/>
  <c r="R92" i="5"/>
  <c r="R93" i="5"/>
  <c r="R94" i="5"/>
  <c r="R95" i="5"/>
  <c r="R96" i="5"/>
  <c r="R97" i="5"/>
  <c r="R84" i="5"/>
  <c r="R85" i="5"/>
  <c r="R86" i="5"/>
  <c r="R87" i="5"/>
  <c r="R88" i="5"/>
  <c r="R89" i="5"/>
  <c r="R90" i="5"/>
  <c r="R83" i="5"/>
  <c r="R76" i="5"/>
  <c r="R77" i="5"/>
  <c r="R78" i="5"/>
  <c r="R79" i="5"/>
  <c r="R80" i="5"/>
  <c r="R81" i="5"/>
  <c r="R82" i="5"/>
  <c r="R75" i="5"/>
  <c r="R69" i="5"/>
  <c r="R70" i="5"/>
  <c r="R71" i="5"/>
  <c r="R72" i="5"/>
  <c r="R73" i="5"/>
  <c r="R74" i="5"/>
  <c r="R68" i="5"/>
  <c r="R60" i="5"/>
  <c r="R61" i="5"/>
  <c r="R62" i="5"/>
  <c r="R63" i="5"/>
  <c r="R64" i="5"/>
  <c r="R65" i="5"/>
  <c r="R66" i="5"/>
  <c r="R67" i="5"/>
  <c r="R59" i="5"/>
  <c r="R58" i="5"/>
  <c r="R55" i="5"/>
  <c r="R56" i="5"/>
  <c r="R57" i="5"/>
  <c r="R54" i="5"/>
  <c r="R53" i="5"/>
  <c r="R50" i="5"/>
  <c r="R51" i="5"/>
  <c r="R52" i="5"/>
  <c r="R49" i="5"/>
  <c r="R48" i="5"/>
  <c r="R44" i="5"/>
  <c r="R45" i="5"/>
  <c r="R46" i="5"/>
  <c r="R47" i="5"/>
  <c r="R43" i="5"/>
  <c r="R42" i="5"/>
  <c r="R39" i="5"/>
  <c r="R40" i="5"/>
  <c r="R41" i="5"/>
  <c r="R38" i="5"/>
  <c r="R34" i="5"/>
  <c r="R35" i="5"/>
  <c r="R36" i="5"/>
  <c r="R37" i="5"/>
  <c r="R33" i="5"/>
  <c r="L18" i="3" l="1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2" i="3"/>
  <c r="AE2" i="4" l="1"/>
  <c r="AH3" i="5"/>
  <c r="AI3" i="5"/>
  <c r="AJ3" i="5"/>
  <c r="AK3" i="5"/>
  <c r="AH4" i="5"/>
  <c r="AI4" i="5"/>
  <c r="AJ4" i="5"/>
  <c r="AK4" i="5"/>
  <c r="AH5" i="5"/>
  <c r="AI5" i="5"/>
  <c r="AJ5" i="5"/>
  <c r="AK5" i="5"/>
  <c r="AH6" i="5"/>
  <c r="AI6" i="5"/>
  <c r="AJ6" i="5"/>
  <c r="AK6" i="5"/>
  <c r="AI2" i="5"/>
  <c r="AJ2" i="5"/>
  <c r="AK2" i="5"/>
  <c r="AH2" i="5"/>
  <c r="C15" i="5" l="1"/>
  <c r="C12" i="5"/>
  <c r="F13" i="5" l="1"/>
  <c r="F11" i="5" s="1"/>
  <c r="AX14" i="5"/>
  <c r="BA15" i="5"/>
  <c r="AZ15" i="5"/>
  <c r="AY15" i="5"/>
  <c r="AX15" i="5"/>
  <c r="AX16" i="5" s="1"/>
  <c r="BA18" i="5"/>
  <c r="BA21" i="5" s="1"/>
  <c r="AZ18" i="5"/>
  <c r="AZ21" i="5" s="1"/>
  <c r="AY18" i="5"/>
  <c r="AY21" i="5" s="1"/>
  <c r="AX18" i="5"/>
  <c r="AX21" i="5" s="1"/>
  <c r="BA19" i="5"/>
  <c r="BA20" i="5" s="1"/>
  <c r="AZ19" i="5"/>
  <c r="AY19" i="5"/>
  <c r="AX19" i="5"/>
  <c r="F5" i="5" l="1"/>
  <c r="F6" i="5" s="1"/>
  <c r="F8" i="5" s="1"/>
  <c r="BD22" i="5"/>
  <c r="BD21" i="5"/>
  <c r="BD20" i="5"/>
  <c r="BD19" i="5"/>
  <c r="BD18" i="5"/>
  <c r="BE22" i="5"/>
  <c r="BE21" i="5"/>
  <c r="BE20" i="5"/>
  <c r="BE19" i="5"/>
  <c r="BE18" i="5"/>
  <c r="BF22" i="5"/>
  <c r="BF21" i="5"/>
  <c r="BF20" i="5"/>
  <c r="BF19" i="5"/>
  <c r="BF18" i="5"/>
  <c r="BG22" i="5"/>
  <c r="BG21" i="5"/>
  <c r="BG20" i="5"/>
  <c r="BG19" i="5"/>
  <c r="BG18" i="5"/>
  <c r="AY20" i="5"/>
  <c r="AY22" i="5" s="1"/>
  <c r="AZ20" i="5"/>
  <c r="AZ22" i="5" s="1"/>
  <c r="BA22" i="5"/>
  <c r="AX20" i="5"/>
  <c r="AX22" i="5" s="1"/>
  <c r="AY16" i="5"/>
  <c r="AZ16" i="5"/>
  <c r="BA16" i="5"/>
  <c r="AE7" i="4"/>
  <c r="AE14" i="4"/>
  <c r="AE24" i="4"/>
  <c r="X23" i="4"/>
  <c r="X15" i="4"/>
  <c r="X7" i="4"/>
  <c r="X2" i="4"/>
  <c r="J7" i="4"/>
  <c r="J2" i="4"/>
  <c r="Q2" i="4"/>
  <c r="Q8" i="4"/>
  <c r="J14" i="4"/>
  <c r="Q16" i="4"/>
  <c r="Q25" i="4"/>
  <c r="J25" i="4"/>
  <c r="C26" i="4"/>
  <c r="C16" i="4"/>
  <c r="C7" i="4"/>
  <c r="C2" i="4"/>
  <c r="F15" i="5" l="1"/>
  <c r="BG14" i="5"/>
  <c r="BG13" i="5"/>
  <c r="BG12" i="5"/>
  <c r="BG11" i="5"/>
  <c r="BG10" i="5"/>
  <c r="BF14" i="5"/>
  <c r="BF13" i="5"/>
  <c r="BF12" i="5"/>
  <c r="BF11" i="5"/>
  <c r="BF10" i="5"/>
  <c r="BE14" i="5"/>
  <c r="BE13" i="5"/>
  <c r="BE12" i="5"/>
  <c r="BE11" i="5"/>
  <c r="BE10" i="5"/>
  <c r="BD14" i="5"/>
  <c r="BD13" i="5"/>
  <c r="BD12" i="5"/>
  <c r="BD11" i="5"/>
  <c r="BD10" i="5"/>
  <c r="AY14" i="5"/>
  <c r="AZ14" i="5"/>
  <c r="BA14" i="5"/>
  <c r="E34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2" i="4"/>
  <c r="S2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4" i="4"/>
  <c r="S5" i="4"/>
  <c r="S6" i="4"/>
  <c r="S3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AW7" i="5"/>
  <c r="AW6" i="5"/>
  <c r="AW5" i="5"/>
  <c r="AW4" i="5"/>
  <c r="AW3" i="5"/>
  <c r="T2" i="4"/>
  <c r="AA2" i="4"/>
  <c r="AH2" i="4"/>
  <c r="T8" i="4"/>
  <c r="AA7" i="4"/>
  <c r="AH7" i="4"/>
  <c r="T16" i="4"/>
  <c r="AH14" i="4"/>
  <c r="AA15" i="4"/>
  <c r="AH24" i="4"/>
  <c r="AA23" i="4"/>
  <c r="M2" i="4"/>
  <c r="F2" i="4"/>
  <c r="T25" i="4" l="1"/>
  <c r="M25" i="4"/>
  <c r="M14" i="4"/>
  <c r="M7" i="4"/>
  <c r="F26" i="4"/>
  <c r="F16" i="4"/>
  <c r="F7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2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2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3" i="3"/>
  <c r="N4" i="3"/>
  <c r="N5" i="3"/>
  <c r="N6" i="3"/>
  <c r="N2" i="3"/>
  <c r="S2" i="1" l="1" a="1"/>
  <c r="S2" i="1"/>
  <c r="G2" i="1" a="1"/>
  <c r="G2" i="1"/>
  <c r="O2" i="1" a="1"/>
  <c r="O2" i="1"/>
  <c r="K2" i="1" a="1"/>
  <c r="K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<sst xmlns="http://schemas.openxmlformats.org/spreadsheetml/2006/main" count="457" uniqueCount="137">
  <si>
    <t>ball bearing diameter</t>
  </si>
  <si>
    <t>m</t>
  </si>
  <si>
    <t>Component</t>
  </si>
  <si>
    <t>Value</t>
  </si>
  <si>
    <t>Units</t>
  </si>
  <si>
    <t>Temperature</t>
  </si>
  <si>
    <t>C</t>
  </si>
  <si>
    <t>Density</t>
  </si>
  <si>
    <t>kg/m3</t>
  </si>
  <si>
    <t>Dynamic Viscosity</t>
  </si>
  <si>
    <t>Pa.s</t>
  </si>
  <si>
    <t>Ethanol</t>
  </si>
  <si>
    <t>R134a</t>
  </si>
  <si>
    <t>R152a</t>
  </si>
  <si>
    <t>R1234ze</t>
  </si>
  <si>
    <t>Velocity</t>
  </si>
  <si>
    <t>Reynolds Number</t>
  </si>
  <si>
    <t>8 degrees</t>
  </si>
  <si>
    <t>10 degrees</t>
  </si>
  <si>
    <t>15 degrees</t>
  </si>
  <si>
    <t>20 degrees</t>
  </si>
  <si>
    <t>25 degrees</t>
  </si>
  <si>
    <t>Drag coefficient correlations</t>
  </si>
  <si>
    <t>Khan and Richardson drag equation for Re &lt; 3E5</t>
  </si>
  <si>
    <t xml:space="preserve"> </t>
  </si>
  <si>
    <t>Flemmer and Banks drag equation for Re &lt; 8.6E4</t>
  </si>
  <si>
    <t xml:space="preserve">Here </t>
  </si>
  <si>
    <t>Turton and Levenspiel drag equation for Re &lt;2.6E5</t>
  </si>
  <si>
    <t>Haider and Levenspiel drag equation for Re &lt;2.6E5</t>
  </si>
  <si>
    <t>Cheng drag equation for Re &lt;2E5</t>
  </si>
  <si>
    <t>Barati drag equation for Re &lt;2E5</t>
  </si>
  <si>
    <t>Cd_Khan</t>
  </si>
  <si>
    <t>Cd_Flemmer</t>
  </si>
  <si>
    <t>Cd_Turton</t>
  </si>
  <si>
    <t>Cd_Haider</t>
  </si>
  <si>
    <t>Cd_Cheng</t>
  </si>
  <si>
    <t>Cd_Barati</t>
  </si>
  <si>
    <t>Clift drag equation for Re&lt;260</t>
  </si>
  <si>
    <t>for 260 &lt; Re &lt; =1500</t>
  </si>
  <si>
    <t>for 1500&lt; Re&lt;= 1.2E4</t>
  </si>
  <si>
    <t>Terfous drag equaiton for 0.1 &lt; Re &lt; 5E4</t>
  </si>
  <si>
    <t>Cd_Terfous</t>
  </si>
  <si>
    <t>Ball bearing travel time (s)</t>
  </si>
  <si>
    <t>1/t.cos (angle)</t>
  </si>
  <si>
    <r>
      <t>1/Δt.cos (</t>
    </r>
    <r>
      <rPr>
        <sz val="11"/>
        <color theme="1"/>
        <rFont val="Calibri"/>
        <family val="2"/>
      </rPr>
      <t>Ɵ</t>
    </r>
    <r>
      <rPr>
        <sz val="11"/>
        <color theme="1"/>
        <rFont val="Calibri"/>
        <family val="2"/>
        <scheme val="minor"/>
      </rPr>
      <t>)</t>
    </r>
  </si>
  <si>
    <t>tan (Ɵ)</t>
  </si>
  <si>
    <t>Slope</t>
  </si>
  <si>
    <t>Intercept</t>
  </si>
  <si>
    <t>R^2</t>
  </si>
  <si>
    <t>µ (friction factor)</t>
  </si>
  <si>
    <t>Ball bearing travel distance</t>
  </si>
  <si>
    <t>Mean = 1/t.cos (angle)</t>
  </si>
  <si>
    <t>Mean travel distance (m)</t>
  </si>
  <si>
    <t>Inclination angle</t>
  </si>
  <si>
    <t>Diameter (m)</t>
  </si>
  <si>
    <t>8 deg</t>
  </si>
  <si>
    <t>10 deg</t>
  </si>
  <si>
    <t>15 deg</t>
  </si>
  <si>
    <t>20 deg</t>
  </si>
  <si>
    <t>25 deg</t>
  </si>
  <si>
    <t>K</t>
  </si>
  <si>
    <t>Ball eff. Weight</t>
  </si>
  <si>
    <t>Δρ</t>
  </si>
  <si>
    <t>U_10</t>
  </si>
  <si>
    <t>U_15</t>
  </si>
  <si>
    <t>U_20</t>
  </si>
  <si>
    <t>U_25</t>
  </si>
  <si>
    <t>Generalized Viscosus force (f_8)</t>
  </si>
  <si>
    <t>f_10</t>
  </si>
  <si>
    <t>f_15</t>
  </si>
  <si>
    <t>f_20</t>
  </si>
  <si>
    <t>f_25</t>
  </si>
  <si>
    <t>Cx_8</t>
  </si>
  <si>
    <t>Cx_10</t>
  </si>
  <si>
    <t>Cx_15</t>
  </si>
  <si>
    <t>Cx_20</t>
  </si>
  <si>
    <t>Cx_25</t>
  </si>
  <si>
    <t>Ƞ</t>
  </si>
  <si>
    <t>Poise</t>
  </si>
  <si>
    <t>density</t>
  </si>
  <si>
    <t>g/cm3</t>
  </si>
  <si>
    <t>cm/s</t>
  </si>
  <si>
    <t>Radius of ball (cm)</t>
  </si>
  <si>
    <t>Volume of ball (cm3)</t>
  </si>
  <si>
    <t>Density of Liquid (g/cm3)</t>
  </si>
  <si>
    <t>dynamic viscosity (P)</t>
  </si>
  <si>
    <t>distance</t>
  </si>
  <si>
    <t>cm</t>
  </si>
  <si>
    <t>U_8 (cm/s)</t>
  </si>
  <si>
    <t>Force calculations</t>
  </si>
  <si>
    <t>ball_mass</t>
  </si>
  <si>
    <t>kg</t>
  </si>
  <si>
    <t>Density_ball</t>
  </si>
  <si>
    <t>Inclination</t>
  </si>
  <si>
    <t>Diameter</t>
  </si>
  <si>
    <t>U</t>
  </si>
  <si>
    <t>m/s</t>
  </si>
  <si>
    <t>F_parallel to surface</t>
  </si>
  <si>
    <t>Density (NIST)</t>
  </si>
  <si>
    <t>F_normal to surface</t>
  </si>
  <si>
    <t>Viscosity (NIST)</t>
  </si>
  <si>
    <t>Drag force</t>
  </si>
  <si>
    <t>Re</t>
  </si>
  <si>
    <t>Cross-sectional Area</t>
  </si>
  <si>
    <t>Friction coefficient</t>
  </si>
  <si>
    <t>C_f</t>
  </si>
  <si>
    <t>Khan drag Coeffient</t>
  </si>
  <si>
    <t>C_d</t>
  </si>
  <si>
    <t>F_drag</t>
  </si>
  <si>
    <t>F_driving force</t>
  </si>
  <si>
    <t>F_weight</t>
  </si>
  <si>
    <t>F_buoyancy</t>
  </si>
  <si>
    <t>C_f/C_d</t>
  </si>
  <si>
    <t>Exp_Cd</t>
  </si>
  <si>
    <t>Exp_ Re</t>
  </si>
  <si>
    <t>Cf/Cd</t>
  </si>
  <si>
    <t>Cf</t>
  </si>
  <si>
    <t>8deg</t>
  </si>
  <si>
    <t>10deg</t>
  </si>
  <si>
    <t>15deg</t>
  </si>
  <si>
    <t>20deg</t>
  </si>
  <si>
    <t>25deg</t>
  </si>
  <si>
    <t>Cd</t>
  </si>
  <si>
    <t>8_deg</t>
  </si>
  <si>
    <t>10_deg</t>
  </si>
  <si>
    <t>15_deg</t>
  </si>
  <si>
    <t>20_deg</t>
  </si>
  <si>
    <t>25_deg</t>
  </si>
  <si>
    <t>R134a_velocity</t>
  </si>
  <si>
    <t>R152a_velocity</t>
  </si>
  <si>
    <t>R1234ze_velocity</t>
  </si>
  <si>
    <t>Ethaniol</t>
  </si>
  <si>
    <t>Ethanol_velocity</t>
  </si>
  <si>
    <t>Meth_Vel</t>
  </si>
  <si>
    <t>Isoprop_VeL</t>
  </si>
  <si>
    <t>Isoprop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</si>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</sst>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40C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'Friction Factor_Inclination'!$R$1</c:f>
              <c:strCache>
                <c:ptCount val="1"/>
                <c:pt idx="0">
                  <c:v>C_f/C_d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'Friction Factor_Inclination'!$Q$3:$Q$252</c:f>
              <c:numCache>
                <c:formatCode>General</c:formatCode>
                <c:ptCount val="250"/>
                <c:pt idx="0">
                  <c:v>27.847818840505042</c:v>
                </c:pt>
                <c:pt idx="1">
                  <c:v>27.99145817442562</c:v>
                </c:pt>
                <c:pt idx="2">
                  <c:v>28.425313585879003</c:v>
                </c:pt>
                <c:pt idx="3">
                  <c:v>33.680058512052298</c:v>
                </c:pt>
                <c:pt idx="4">
                  <c:v>34.560081084309331</c:v>
                </c:pt>
                <c:pt idx="5">
                  <c:v>33.993086675338354</c:v>
                </c:pt>
                <c:pt idx="6">
                  <c:v>43.962959936812283</c:v>
                </c:pt>
                <c:pt idx="7">
                  <c:v>43.815244864112813</c:v>
                </c:pt>
                <c:pt idx="8">
                  <c:v>44.734032616303445</c:v>
                </c:pt>
                <c:pt idx="9">
                  <c:v>52.986224701072672</c:v>
                </c:pt>
                <c:pt idx="10">
                  <c:v>53.264206330551467</c:v>
                </c:pt>
                <c:pt idx="11">
                  <c:v>52.599976542217931</c:v>
                </c:pt>
                <c:pt idx="12">
                  <c:v>60.107281979990717</c:v>
                </c:pt>
                <c:pt idx="13">
                  <c:v>64.010315158151798</c:v>
                </c:pt>
                <c:pt idx="14">
                  <c:v>63.153760693302992</c:v>
                </c:pt>
                <c:pt idx="15">
                  <c:v>278.05792737264119</c:v>
                </c:pt>
                <c:pt idx="16">
                  <c:v>284.54226321567222</c:v>
                </c:pt>
                <c:pt idx="17">
                  <c:v>275.66832953419089</c:v>
                </c:pt>
                <c:pt idx="18">
                  <c:v>337.18733156761948</c:v>
                </c:pt>
                <c:pt idx="19">
                  <c:v>321.24001621905245</c:v>
                </c:pt>
                <c:pt idx="20">
                  <c:v>344.17710869617389</c:v>
                </c:pt>
                <c:pt idx="21">
                  <c:v>432.28708312713906</c:v>
                </c:pt>
                <c:pt idx="22">
                  <c:v>403.33831690219193</c:v>
                </c:pt>
                <c:pt idx="23">
                  <c:v>412.16666404880704</c:v>
                </c:pt>
                <c:pt idx="24">
                  <c:v>453.04452128014071</c:v>
                </c:pt>
                <c:pt idx="25">
                  <c:v>487.36317607109811</c:v>
                </c:pt>
                <c:pt idx="26">
                  <c:v>453.04452128014071</c:v>
                </c:pt>
                <c:pt idx="27">
                  <c:v>496.13675340937556</c:v>
                </c:pt>
                <c:pt idx="28">
                  <c:v>539.35773813835942</c:v>
                </c:pt>
                <c:pt idx="29">
                  <c:v>520.82278708526007</c:v>
                </c:pt>
                <c:pt idx="30">
                  <c:v>1297.4153573314786</c:v>
                </c:pt>
                <c:pt idx="31">
                  <c:v>1310.1709922411762</c:v>
                </c:pt>
                <c:pt idx="32">
                  <c:v>1335.9959252140891</c:v>
                </c:pt>
                <c:pt idx="33">
                  <c:v>1320.3127675382314</c:v>
                </c:pt>
                <c:pt idx="34">
                  <c:v>1255.5413263369378</c:v>
                </c:pt>
                <c:pt idx="35">
                  <c:v>1664.3022504190008</c:v>
                </c:pt>
                <c:pt idx="36">
                  <c:v>1671.029464492125</c:v>
                </c:pt>
                <c:pt idx="37">
                  <c:v>1620.7330280235308</c:v>
                </c:pt>
                <c:pt idx="38">
                  <c:v>1564.3926101611132</c:v>
                </c:pt>
                <c:pt idx="39">
                  <c:v>1611.0626577934142</c:v>
                </c:pt>
                <c:pt idx="40">
                  <c:v>1922.4026714722606</c:v>
                </c:pt>
                <c:pt idx="41">
                  <c:v>1975.0856426949501</c:v>
                </c:pt>
                <c:pt idx="42">
                  <c:v>1997.0631696122</c:v>
                </c:pt>
                <c:pt idx="43">
                  <c:v>1997.6415255837067</c:v>
                </c:pt>
                <c:pt idx="44">
                  <c:v>1992.5414774713304</c:v>
                </c:pt>
                <c:pt idx="45">
                  <c:v>1986.2321396003495</c:v>
                </c:pt>
                <c:pt idx="46">
                  <c:v>2180.0706563952508</c:v>
                </c:pt>
                <c:pt idx="47">
                  <c:v>2226.9393373487351</c:v>
                </c:pt>
                <c:pt idx="48">
                  <c:v>2197.7245262210631</c:v>
                </c:pt>
                <c:pt idx="49">
                  <c:v>2138.9824460926952</c:v>
                </c:pt>
                <c:pt idx="50">
                  <c:v>2146.5335113574238</c:v>
                </c:pt>
                <c:pt idx="51">
                  <c:v>2322.2403254662563</c:v>
                </c:pt>
                <c:pt idx="52">
                  <c:v>2361.0112356942759</c:v>
                </c:pt>
                <c:pt idx="53">
                  <c:v>2325.7972897073587</c:v>
                </c:pt>
                <c:pt idx="54">
                  <c:v>2345.6146619077886</c:v>
                </c:pt>
                <c:pt idx="55">
                  <c:v>2337.2303890537605</c:v>
                </c:pt>
                <c:pt idx="56">
                  <c:v>1391.3933624816027</c:v>
                </c:pt>
                <c:pt idx="57">
                  <c:v>1367.2459852273903</c:v>
                </c:pt>
                <c:pt idx="58">
                  <c:v>1370.2352156805227</c:v>
                </c:pt>
                <c:pt idx="59">
                  <c:v>1441.6965062007259</c:v>
                </c:pt>
                <c:pt idx="60">
                  <c:v>1421.2856670129293</c:v>
                </c:pt>
                <c:pt idx="61">
                  <c:v>1398.0257175494905</c:v>
                </c:pt>
                <c:pt idx="62">
                  <c:v>1419.1371576247404</c:v>
                </c:pt>
                <c:pt idx="63">
                  <c:v>1426.9371808383833</c:v>
                </c:pt>
                <c:pt idx="64">
                  <c:v>1441.8366263782166</c:v>
                </c:pt>
                <c:pt idx="65">
                  <c:v>1752.7320779852362</c:v>
                </c:pt>
                <c:pt idx="66">
                  <c:v>1773.9562561739292</c:v>
                </c:pt>
                <c:pt idx="67">
                  <c:v>1817.2498231871471</c:v>
                </c:pt>
                <c:pt idx="68">
                  <c:v>1803.7264530138207</c:v>
                </c:pt>
                <c:pt idx="69">
                  <c:v>1852.3730207206472</c:v>
                </c:pt>
                <c:pt idx="70">
                  <c:v>1866.9294261155469</c:v>
                </c:pt>
                <c:pt idx="71">
                  <c:v>1832.3227461928334</c:v>
                </c:pt>
                <c:pt idx="72">
                  <c:v>2095.8976670694551</c:v>
                </c:pt>
                <c:pt idx="73">
                  <c:v>2123.7540293657139</c:v>
                </c:pt>
                <c:pt idx="74">
                  <c:v>1998.8466645330791</c:v>
                </c:pt>
                <c:pt idx="75">
                  <c:v>2108.4400764001484</c:v>
                </c:pt>
                <c:pt idx="76">
                  <c:v>2046.9024126428137</c:v>
                </c:pt>
                <c:pt idx="77">
                  <c:v>2133.0551419030826</c:v>
                </c:pt>
                <c:pt idx="78">
                  <c:v>2121.3113129417588</c:v>
                </c:pt>
                <c:pt idx="79">
                  <c:v>2101.2998283916641</c:v>
                </c:pt>
                <c:pt idx="80">
                  <c:v>2344.415113048728</c:v>
                </c:pt>
                <c:pt idx="81">
                  <c:v>2354.2788902172265</c:v>
                </c:pt>
                <c:pt idx="82">
                  <c:v>2292.2115376569545</c:v>
                </c:pt>
                <c:pt idx="83">
                  <c:v>2280.9984702154056</c:v>
                </c:pt>
                <c:pt idx="84">
                  <c:v>2378.8452786368848</c:v>
                </c:pt>
                <c:pt idx="85">
                  <c:v>2320.6396878925812</c:v>
                </c:pt>
                <c:pt idx="86">
                  <c:v>2270.2041480310108</c:v>
                </c:pt>
                <c:pt idx="87">
                  <c:v>2372.9363177859445</c:v>
                </c:pt>
                <c:pt idx="88">
                  <c:v>2402.4372392027799</c:v>
                </c:pt>
                <c:pt idx="89">
                  <c:v>2406.1599772808368</c:v>
                </c:pt>
                <c:pt idx="90">
                  <c:v>2417.282792270154</c:v>
                </c:pt>
                <c:pt idx="91">
                  <c:v>2536.5920077474002</c:v>
                </c:pt>
                <c:pt idx="92">
                  <c:v>2500.9989997815851</c:v>
                </c:pt>
                <c:pt idx="93">
                  <c:v>2477.3913924573203</c:v>
                </c:pt>
                <c:pt idx="94">
                  <c:v>2441.1627950635452</c:v>
                </c:pt>
                <c:pt idx="95">
                  <c:v>1325.3026666501464</c:v>
                </c:pt>
                <c:pt idx="96">
                  <c:v>1299.7043759938308</c:v>
                </c:pt>
                <c:pt idx="97">
                  <c:v>1341.5457587131891</c:v>
                </c:pt>
                <c:pt idx="98">
                  <c:v>1377.8357049046722</c:v>
                </c:pt>
                <c:pt idx="99">
                  <c:v>1378.2469224252557</c:v>
                </c:pt>
                <c:pt idx="100">
                  <c:v>1319.9568388825624</c:v>
                </c:pt>
                <c:pt idx="101">
                  <c:v>1412.6863897741136</c:v>
                </c:pt>
                <c:pt idx="102">
                  <c:v>1412.1209656833112</c:v>
                </c:pt>
                <c:pt idx="103">
                  <c:v>1365.6533858573898</c:v>
                </c:pt>
                <c:pt idx="104">
                  <c:v>1380.5600209785375</c:v>
                </c:pt>
                <c:pt idx="105">
                  <c:v>1663.0590808341531</c:v>
                </c:pt>
                <c:pt idx="106">
                  <c:v>1578.3093172219471</c:v>
                </c:pt>
                <c:pt idx="107">
                  <c:v>1644.6105042429595</c:v>
                </c:pt>
                <c:pt idx="108">
                  <c:v>1658.8732693386721</c:v>
                </c:pt>
                <c:pt idx="109">
                  <c:v>1651.1217665692629</c:v>
                </c:pt>
                <c:pt idx="110">
                  <c:v>1632.8282200334575</c:v>
                </c:pt>
                <c:pt idx="111">
                  <c:v>1610.348862002171</c:v>
                </c:pt>
                <c:pt idx="112">
                  <c:v>1587.611120545238</c:v>
                </c:pt>
                <c:pt idx="113">
                  <c:v>1632.1564231267755</c:v>
                </c:pt>
                <c:pt idx="114">
                  <c:v>1649.261405904605</c:v>
                </c:pt>
                <c:pt idx="115">
                  <c:v>1622.8029431183556</c:v>
                </c:pt>
                <c:pt idx="116">
                  <c:v>1980.6454107875063</c:v>
                </c:pt>
                <c:pt idx="117">
                  <c:v>2000.2388700349607</c:v>
                </c:pt>
                <c:pt idx="118">
                  <c:v>1969.2718988232848</c:v>
                </c:pt>
                <c:pt idx="119">
                  <c:v>1950.4022085190086</c:v>
                </c:pt>
                <c:pt idx="120">
                  <c:v>1953.1421909467529</c:v>
                </c:pt>
                <c:pt idx="121">
                  <c:v>1900.9274314746456</c:v>
                </c:pt>
                <c:pt idx="122">
                  <c:v>1953.2972842917195</c:v>
                </c:pt>
                <c:pt idx="123">
                  <c:v>1957.2780134791969</c:v>
                </c:pt>
                <c:pt idx="124">
                  <c:v>1970.6677389279853</c:v>
                </c:pt>
                <c:pt idx="125">
                  <c:v>2185.4666171422818</c:v>
                </c:pt>
                <c:pt idx="126">
                  <c:v>2176.9666415455149</c:v>
                </c:pt>
                <c:pt idx="127">
                  <c:v>2201.2376562013433</c:v>
                </c:pt>
                <c:pt idx="128">
                  <c:v>2184.8009564027761</c:v>
                </c:pt>
                <c:pt idx="129">
                  <c:v>2204.0027085039064</c:v>
                </c:pt>
                <c:pt idx="130">
                  <c:v>2165.7528183184545</c:v>
                </c:pt>
                <c:pt idx="131">
                  <c:v>2197.8069431592749</c:v>
                </c:pt>
                <c:pt idx="132">
                  <c:v>2205.3340299829179</c:v>
                </c:pt>
                <c:pt idx="133">
                  <c:v>2285.5696487394052</c:v>
                </c:pt>
                <c:pt idx="134">
                  <c:v>2349.5226304944918</c:v>
                </c:pt>
                <c:pt idx="135">
                  <c:v>2276.1265912771305</c:v>
                </c:pt>
                <c:pt idx="136">
                  <c:v>2199.4829397050189</c:v>
                </c:pt>
                <c:pt idx="137">
                  <c:v>2296.1118980755955</c:v>
                </c:pt>
                <c:pt idx="138">
                  <c:v>2297.2110899495106</c:v>
                </c:pt>
                <c:pt idx="139">
                  <c:v>2277.475599486027</c:v>
                </c:pt>
                <c:pt idx="140">
                  <c:v>2234.8069694713049</c:v>
                </c:pt>
                <c:pt idx="141">
                  <c:v>2358.5160185538007</c:v>
                </c:pt>
                <c:pt idx="142">
                  <c:v>2268.7819910286944</c:v>
                </c:pt>
                <c:pt idx="143">
                  <c:v>94.917162242744922</c:v>
                </c:pt>
                <c:pt idx="144">
                  <c:v>95.547724678755031</c:v>
                </c:pt>
                <c:pt idx="145">
                  <c:v>92.663485388116158</c:v>
                </c:pt>
                <c:pt idx="146">
                  <c:v>88.792532655942949</c:v>
                </c:pt>
                <c:pt idx="147">
                  <c:v>89.183714907912204</c:v>
                </c:pt>
                <c:pt idx="148">
                  <c:v>88.926819100648828</c:v>
                </c:pt>
                <c:pt idx="149">
                  <c:v>90.795152244382493</c:v>
                </c:pt>
                <c:pt idx="150">
                  <c:v>90.345584581671588</c:v>
                </c:pt>
                <c:pt idx="151">
                  <c:v>90.147074185149876</c:v>
                </c:pt>
                <c:pt idx="152">
                  <c:v>115.51021436321128</c:v>
                </c:pt>
                <c:pt idx="153">
                  <c:v>114.08387247133362</c:v>
                </c:pt>
                <c:pt idx="154">
                  <c:v>114.50062257142959</c:v>
                </c:pt>
                <c:pt idx="155">
                  <c:v>112.96275600487836</c:v>
                </c:pt>
                <c:pt idx="156">
                  <c:v>110.90835410299697</c:v>
                </c:pt>
                <c:pt idx="157">
                  <c:v>111.00226961851153</c:v>
                </c:pt>
                <c:pt idx="158">
                  <c:v>112.68687917805428</c:v>
                </c:pt>
                <c:pt idx="159">
                  <c:v>109.98680810701019</c:v>
                </c:pt>
                <c:pt idx="160">
                  <c:v>111.81816065954443</c:v>
                </c:pt>
                <c:pt idx="161">
                  <c:v>145.17045121191435</c:v>
                </c:pt>
                <c:pt idx="162">
                  <c:v>141.75875182860713</c:v>
                </c:pt>
                <c:pt idx="163">
                  <c:v>140.6724103726487</c:v>
                </c:pt>
                <c:pt idx="164">
                  <c:v>139.75048816407858</c:v>
                </c:pt>
                <c:pt idx="165">
                  <c:v>139.42752178528013</c:v>
                </c:pt>
                <c:pt idx="166">
                  <c:v>141.38880852198344</c:v>
                </c:pt>
                <c:pt idx="167">
                  <c:v>144.26027323530056</c:v>
                </c:pt>
                <c:pt idx="168">
                  <c:v>143.93730685650212</c:v>
                </c:pt>
                <c:pt idx="169">
                  <c:v>142.16392783109976</c:v>
                </c:pt>
                <c:pt idx="170">
                  <c:v>175.49518017786031</c:v>
                </c:pt>
                <c:pt idx="171">
                  <c:v>169.17307303749655</c:v>
                </c:pt>
                <c:pt idx="172">
                  <c:v>169.74305141813656</c:v>
                </c:pt>
                <c:pt idx="173">
                  <c:v>165.42750082186251</c:v>
                </c:pt>
                <c:pt idx="174">
                  <c:v>165.28209817374008</c:v>
                </c:pt>
                <c:pt idx="175">
                  <c:v>165.84044434253028</c:v>
                </c:pt>
                <c:pt idx="176">
                  <c:v>172.36611519026533</c:v>
                </c:pt>
                <c:pt idx="177">
                  <c:v>172.98262241830449</c:v>
                </c:pt>
                <c:pt idx="178">
                  <c:v>172.45335677913883</c:v>
                </c:pt>
                <c:pt idx="179">
                  <c:v>182.33529894706638</c:v>
                </c:pt>
                <c:pt idx="180">
                  <c:v>193.81035184230021</c:v>
                </c:pt>
                <c:pt idx="181">
                  <c:v>188.21470290327915</c:v>
                </c:pt>
                <c:pt idx="182">
                  <c:v>192.40860205737303</c:v>
                </c:pt>
                <c:pt idx="183">
                  <c:v>184.54858808116194</c:v>
                </c:pt>
                <c:pt idx="184">
                  <c:v>192.55047956596891</c:v>
                </c:pt>
                <c:pt idx="185">
                  <c:v>198.77038954281178</c:v>
                </c:pt>
                <c:pt idx="186">
                  <c:v>192.07377113708677</c:v>
                </c:pt>
                <c:pt idx="187">
                  <c:v>200.03593691948694</c:v>
                </c:pt>
                <c:pt idx="188">
                  <c:v>79.976335633949674</c:v>
                </c:pt>
                <c:pt idx="189">
                  <c:v>80.408387673438099</c:v>
                </c:pt>
                <c:pt idx="190">
                  <c:v>83.018215533591075</c:v>
                </c:pt>
                <c:pt idx="191">
                  <c:v>100.8006967457405</c:v>
                </c:pt>
                <c:pt idx="192">
                  <c:v>103.53011641538292</c:v>
                </c:pt>
                <c:pt idx="193">
                  <c:v>103.87056015912329</c:v>
                </c:pt>
                <c:pt idx="194">
                  <c:v>128.32335047059161</c:v>
                </c:pt>
                <c:pt idx="195">
                  <c:v>133.25592789224066</c:v>
                </c:pt>
                <c:pt idx="196">
                  <c:v>134.26005972450494</c:v>
                </c:pt>
                <c:pt idx="197">
                  <c:v>169.02185428344922</c:v>
                </c:pt>
                <c:pt idx="198">
                  <c:v>166.09053689730084</c:v>
                </c:pt>
                <c:pt idx="199">
                  <c:v>165.71830611810742</c:v>
                </c:pt>
                <c:pt idx="200">
                  <c:v>185.76873465508638</c:v>
                </c:pt>
                <c:pt idx="201">
                  <c:v>184.40103547222225</c:v>
                </c:pt>
                <c:pt idx="202">
                  <c:v>185.08204751348239</c:v>
                </c:pt>
              </c:numCache>
            </c:numRef>
          </c:xVal>
          <c:yVal>
            <c:numRef>
              <c:f>'Friction Factor_Inclination'!$R$3:$R$252</c:f>
              <c:numCache>
                <c:formatCode>General</c:formatCode>
                <c:ptCount val="250"/>
                <c:pt idx="0">
                  <c:v>2.7683196933464202E-3</c:v>
                </c:pt>
                <c:pt idx="1">
                  <c:v>2.3510072361858287E-3</c:v>
                </c:pt>
                <c:pt idx="2">
                  <c:v>1.0678856852347116E-3</c:v>
                </c:pt>
                <c:pt idx="3">
                  <c:v>5.8314398378116628E-4</c:v>
                </c:pt>
                <c:pt idx="4">
                  <c:v>2.6744758751666635E-3</c:v>
                </c:pt>
                <c:pt idx="5">
                  <c:v>5.594940548530969E-4</c:v>
                </c:pt>
                <c:pt idx="6">
                  <c:v>5.893600432092719E-3</c:v>
                </c:pt>
                <c:pt idx="7">
                  <c:v>6.6050258686763076E-3</c:v>
                </c:pt>
                <c:pt idx="8">
                  <c:v>2.1136400500984609E-3</c:v>
                </c:pt>
                <c:pt idx="9">
                  <c:v>1.2940895015272933E-2</c:v>
                </c:pt>
                <c:pt idx="10">
                  <c:v>1.126187267826376E-2</c:v>
                </c:pt>
                <c:pt idx="11">
                  <c:v>1.5248977881268392E-2</c:v>
                </c:pt>
                <c:pt idx="12">
                  <c:v>2.8225863243698249E-2</c:v>
                </c:pt>
                <c:pt idx="13">
                  <c:v>7.5405999706647253E-4</c:v>
                </c:pt>
                <c:pt idx="14">
                  <c:v>5.8682044778259577E-3</c:v>
                </c:pt>
                <c:pt idx="15">
                  <c:v>0.14866998082256291</c:v>
                </c:pt>
                <c:pt idx="16">
                  <c:v>0.16390498914255583</c:v>
                </c:pt>
                <c:pt idx="17">
                  <c:v>0.14316679454370915</c:v>
                </c:pt>
                <c:pt idx="18">
                  <c:v>0.24746515802722102</c:v>
                </c:pt>
                <c:pt idx="19">
                  <c:v>0.2028748618750715</c:v>
                </c:pt>
                <c:pt idx="20">
                  <c:v>0.26784877728245865</c:v>
                </c:pt>
                <c:pt idx="21">
                  <c:v>0.419812392878119</c:v>
                </c:pt>
                <c:pt idx="22">
                  <c:v>0.31401082796419499</c:v>
                </c:pt>
                <c:pt idx="23">
                  <c:v>0.34532578083305249</c:v>
                </c:pt>
                <c:pt idx="24">
                  <c:v>0.35269228259242469</c:v>
                </c:pt>
                <c:pt idx="25">
                  <c:v>0.49735930101692705</c:v>
                </c:pt>
                <c:pt idx="26">
                  <c:v>0.35269228259242469</c:v>
                </c:pt>
                <c:pt idx="27">
                  <c:v>0.38820715333825301</c:v>
                </c:pt>
                <c:pt idx="28">
                  <c:v>0.59615926628783567</c:v>
                </c:pt>
                <c:pt idx="29">
                  <c:v>0.50434426128244492</c:v>
                </c:pt>
                <c:pt idx="30">
                  <c:v>0.35932950725487822</c:v>
                </c:pt>
                <c:pt idx="31">
                  <c:v>0.37249808252247013</c:v>
                </c:pt>
                <c:pt idx="32">
                  <c:v>0.39959742151145405</c:v>
                </c:pt>
                <c:pt idx="33">
                  <c:v>0.38307041021691379</c:v>
                </c:pt>
                <c:pt idx="34">
                  <c:v>0.31710942777738238</c:v>
                </c:pt>
                <c:pt idx="35">
                  <c:v>0.71318426763214926</c:v>
                </c:pt>
                <c:pt idx="36">
                  <c:v>0.72226079719353331</c:v>
                </c:pt>
                <c:pt idx="37">
                  <c:v>0.65535265464686054</c:v>
                </c:pt>
                <c:pt idx="38">
                  <c:v>0.58302374262330459</c:v>
                </c:pt>
                <c:pt idx="39">
                  <c:v>0.64274092930972626</c:v>
                </c:pt>
                <c:pt idx="40">
                  <c:v>0.8910301672011407</c:v>
                </c:pt>
                <c:pt idx="41">
                  <c:v>0.97596182573882062</c:v>
                </c:pt>
                <c:pt idx="42">
                  <c:v>1.0121192280957907</c:v>
                </c:pt>
                <c:pt idx="43">
                  <c:v>1.0130765085340308</c:v>
                </c:pt>
                <c:pt idx="44">
                  <c:v>1.0046452317501906</c:v>
                </c:pt>
                <c:pt idx="45">
                  <c:v>0.99424662082284498</c:v>
                </c:pt>
                <c:pt idx="46">
                  <c:v>1.1438625923518715</c:v>
                </c:pt>
                <c:pt idx="47">
                  <c:v>1.2319929608689097</c:v>
                </c:pt>
                <c:pt idx="48">
                  <c:v>1.1768236535578249</c:v>
                </c:pt>
                <c:pt idx="49">
                  <c:v>1.06824814128773</c:v>
                </c:pt>
                <c:pt idx="50">
                  <c:v>1.0820287786282468</c:v>
                </c:pt>
                <c:pt idx="51">
                  <c:v>1.2445899840703287</c:v>
                </c:pt>
                <c:pt idx="52">
                  <c:v>1.3249786688910583</c:v>
                </c:pt>
                <c:pt idx="53">
                  <c:v>1.2519058323765337</c:v>
                </c:pt>
                <c:pt idx="54">
                  <c:v>1.2928847794158258</c:v>
                </c:pt>
                <c:pt idx="55">
                  <c:v>1.2755021800091513</c:v>
                </c:pt>
                <c:pt idx="56">
                  <c:v>0.37221819154504293</c:v>
                </c:pt>
                <c:pt idx="57">
                  <c:v>0.34869898916202946</c:v>
                </c:pt>
                <c:pt idx="58">
                  <c:v>0.3515856640955547</c:v>
                </c:pt>
                <c:pt idx="59">
                  <c:v>0.42267721291601518</c:v>
                </c:pt>
                <c:pt idx="60">
                  <c:v>0.40196497736381387</c:v>
                </c:pt>
                <c:pt idx="61">
                  <c:v>0.3787579574790807</c:v>
                </c:pt>
                <c:pt idx="62">
                  <c:v>0.39980364345653213</c:v>
                </c:pt>
                <c:pt idx="63">
                  <c:v>0.40766742404513134</c:v>
                </c:pt>
                <c:pt idx="64">
                  <c:v>0.42282052431708866</c:v>
                </c:pt>
                <c:pt idx="65">
                  <c:v>0.69603761875165415</c:v>
                </c:pt>
                <c:pt idx="66">
                  <c:v>0.72303174039444651</c:v>
                </c:pt>
                <c:pt idx="67">
                  <c:v>0.77917311874168982</c:v>
                </c:pt>
                <c:pt idx="68">
                  <c:v>0.76148131572677646</c:v>
                </c:pt>
                <c:pt idx="69">
                  <c:v>0.82578045990334115</c:v>
                </c:pt>
                <c:pt idx="70">
                  <c:v>0.84537440763186367</c:v>
                </c:pt>
                <c:pt idx="71">
                  <c:v>0.79905811245455005</c:v>
                </c:pt>
                <c:pt idx="72">
                  <c:v>0.97648768768539429</c:v>
                </c:pt>
                <c:pt idx="73">
                  <c:v>1.0199111204253686</c:v>
                </c:pt>
                <c:pt idx="74">
                  <c:v>0.82997715939183814</c:v>
                </c:pt>
                <c:pt idx="75">
                  <c:v>0.99596370269902468</c:v>
                </c:pt>
                <c:pt idx="76">
                  <c:v>0.90159428952947018</c:v>
                </c:pt>
                <c:pt idx="77">
                  <c:v>1.0345458213010494</c:v>
                </c:pt>
                <c:pt idx="78">
                  <c:v>1.0160789316913021</c:v>
                </c:pt>
                <c:pt idx="79">
                  <c:v>0.98486106239866777</c:v>
                </c:pt>
                <c:pt idx="80">
                  <c:v>1.1999183380961753</c:v>
                </c:pt>
                <c:pt idx="81">
                  <c:v>1.2175630685321761</c:v>
                </c:pt>
                <c:pt idx="82">
                  <c:v>1.1078450022057706</c:v>
                </c:pt>
                <c:pt idx="83">
                  <c:v>1.0883561056309434</c:v>
                </c:pt>
                <c:pt idx="84">
                  <c:v>1.2618500459122208</c:v>
                </c:pt>
                <c:pt idx="85">
                  <c:v>1.1577112154794014</c:v>
                </c:pt>
                <c:pt idx="86">
                  <c:v>1.0696913509938406</c:v>
                </c:pt>
                <c:pt idx="87">
                  <c:v>1.2511531809217031</c:v>
                </c:pt>
                <c:pt idx="88">
                  <c:v>1.1274663177412463</c:v>
                </c:pt>
                <c:pt idx="89">
                  <c:v>1.1345216224772501</c:v>
                </c:pt>
                <c:pt idx="90">
                  <c:v>1.15567116197942</c:v>
                </c:pt>
                <c:pt idx="91">
                  <c:v>1.3890816216513777</c:v>
                </c:pt>
                <c:pt idx="92">
                  <c:v>1.3181973631757093</c:v>
                </c:pt>
                <c:pt idx="93">
                  <c:v>1.2717688685296595</c:v>
                </c:pt>
                <c:pt idx="94">
                  <c:v>1.2014303199334999</c:v>
                </c:pt>
                <c:pt idx="95">
                  <c:v>0.37997553331199124</c:v>
                </c:pt>
                <c:pt idx="96">
                  <c:v>0.35367092761299396</c:v>
                </c:pt>
                <c:pt idx="97">
                  <c:v>0.39696236335420571</c:v>
                </c:pt>
                <c:pt idx="98">
                  <c:v>0.43574071917368107</c:v>
                </c:pt>
                <c:pt idx="99">
                  <c:v>0.43618666733461442</c:v>
                </c:pt>
                <c:pt idx="100">
                  <c:v>0.37443508298153716</c:v>
                </c:pt>
                <c:pt idx="101">
                  <c:v>0.47405321150349089</c:v>
                </c:pt>
                <c:pt idx="102">
                  <c:v>0.47342325851356515</c:v>
                </c:pt>
                <c:pt idx="103">
                  <c:v>0.42259586633833979</c:v>
                </c:pt>
                <c:pt idx="104">
                  <c:v>0.43869785019286905</c:v>
                </c:pt>
                <c:pt idx="105">
                  <c:v>0.69832194455095165</c:v>
                </c:pt>
                <c:pt idx="106">
                  <c:v>0.58875247149482435</c:v>
                </c:pt>
                <c:pt idx="107">
                  <c:v>0.67394348656202696</c:v>
                </c:pt>
                <c:pt idx="108">
                  <c:v>0.69276502305296817</c:v>
                </c:pt>
                <c:pt idx="109">
                  <c:v>0.68251421536739498</c:v>
                </c:pt>
                <c:pt idx="110">
                  <c:v>0.65852732575075379</c:v>
                </c:pt>
                <c:pt idx="111">
                  <c:v>0.62944675888804746</c:v>
                </c:pt>
                <c:pt idx="112">
                  <c:v>0.60047555434909339</c:v>
                </c:pt>
                <c:pt idx="113">
                  <c:v>0.65765193709810144</c:v>
                </c:pt>
                <c:pt idx="114">
                  <c:v>0.68006171284707295</c:v>
                </c:pt>
                <c:pt idx="115">
                  <c:v>0.64550423637270216</c:v>
                </c:pt>
                <c:pt idx="116">
                  <c:v>0.96599497247622268</c:v>
                </c:pt>
                <c:pt idx="117">
                  <c:v>0.99792659080124413</c:v>
                </c:pt>
                <c:pt idx="118">
                  <c:v>0.94761359283324176</c:v>
                </c:pt>
                <c:pt idx="119">
                  <c:v>0.91736719391038024</c:v>
                </c:pt>
                <c:pt idx="120">
                  <c:v>0.92173976658175105</c:v>
                </c:pt>
                <c:pt idx="121">
                  <c:v>0.83954725700883093</c:v>
                </c:pt>
                <c:pt idx="122">
                  <c:v>0.92198746755478633</c:v>
                </c:pt>
                <c:pt idx="123">
                  <c:v>0.92835234301233915</c:v>
                </c:pt>
                <c:pt idx="124">
                  <c:v>0.94986339125226948</c:v>
                </c:pt>
                <c:pt idx="125">
                  <c:v>1.1300366602856184</c:v>
                </c:pt>
                <c:pt idx="126">
                  <c:v>1.1144113788667067</c:v>
                </c:pt>
                <c:pt idx="127">
                  <c:v>1.1592005634153106</c:v>
                </c:pt>
                <c:pt idx="128">
                  <c:v>1.128810643910058</c:v>
                </c:pt>
                <c:pt idx="129">
                  <c:v>1.1643367896227443</c:v>
                </c:pt>
                <c:pt idx="130">
                  <c:v>1.0938969474747635</c:v>
                </c:pt>
                <c:pt idx="131">
                  <c:v>1.1528374055315498</c:v>
                </c:pt>
                <c:pt idx="132">
                  <c:v>1.1668122417266209</c:v>
                </c:pt>
                <c:pt idx="133">
                  <c:v>1.1427969230765178</c:v>
                </c:pt>
                <c:pt idx="134">
                  <c:v>1.2724046586929956</c:v>
                </c:pt>
                <c:pt idx="135">
                  <c:v>1.1239844733630668</c:v>
                </c:pt>
                <c:pt idx="136">
                  <c:v>0.97439807646198795</c:v>
                </c:pt>
                <c:pt idx="137">
                  <c:v>1.1638980666066256</c:v>
                </c:pt>
                <c:pt idx="138">
                  <c:v>1.1661041889881352</c:v>
                </c:pt>
                <c:pt idx="139">
                  <c:v>1.126666839546457</c:v>
                </c:pt>
                <c:pt idx="140">
                  <c:v>1.0426532555887598</c:v>
                </c:pt>
                <c:pt idx="141">
                  <c:v>1.2909378229308901</c:v>
                </c:pt>
                <c:pt idx="142">
                  <c:v>1.1094104693239353</c:v>
                </c:pt>
                <c:pt idx="143">
                  <c:v>4.8608452235069731E-2</c:v>
                </c:pt>
                <c:pt idx="144">
                  <c:v>5.0540314054478536E-2</c:v>
                </c:pt>
                <c:pt idx="145">
                  <c:v>4.1850408715065381E-2</c:v>
                </c:pt>
                <c:pt idx="146">
                  <c:v>3.0779381515744088E-2</c:v>
                </c:pt>
                <c:pt idx="147">
                  <c:v>3.1867251741105093E-2</c:v>
                </c:pt>
                <c:pt idx="148">
                  <c:v>3.1152044041256249E-2</c:v>
                </c:pt>
                <c:pt idx="149">
                  <c:v>3.6422017937463483E-2</c:v>
                </c:pt>
                <c:pt idx="150">
                  <c:v>3.513943667104269E-2</c:v>
                </c:pt>
                <c:pt idx="151">
                  <c:v>3.457602327132047E-2</c:v>
                </c:pt>
                <c:pt idx="152">
                  <c:v>8.5426189492281146E-2</c:v>
                </c:pt>
                <c:pt idx="153">
                  <c:v>8.0014155692489111E-2</c:v>
                </c:pt>
                <c:pt idx="154">
                  <c:v>8.1585962180535446E-2</c:v>
                </c:pt>
                <c:pt idx="155">
                  <c:v>7.5824697273578434E-2</c:v>
                </c:pt>
                <c:pt idx="156">
                  <c:v>6.8295202883681363E-2</c:v>
                </c:pt>
                <c:pt idx="157">
                  <c:v>6.8635238686150069E-2</c:v>
                </c:pt>
                <c:pt idx="158">
                  <c:v>7.4802491172945379E-2</c:v>
                </c:pt>
                <c:pt idx="159">
                  <c:v>6.497982457744772E-2</c:v>
                </c:pt>
                <c:pt idx="160">
                  <c:v>7.1606119464811255E-2</c:v>
                </c:pt>
                <c:pt idx="161">
                  <c:v>0.12092026612524313</c:v>
                </c:pt>
                <c:pt idx="162">
                  <c:v>0.10446401706216291</c:v>
                </c:pt>
                <c:pt idx="163">
                  <c:v>9.9337581861215232E-2</c:v>
                </c:pt>
                <c:pt idx="164">
                  <c:v>9.5030143671719122E-2</c:v>
                </c:pt>
                <c:pt idx="165">
                  <c:v>9.3530538070602603E-2</c:v>
                </c:pt>
                <c:pt idx="166">
                  <c:v>0.10271209216957249</c:v>
                </c:pt>
                <c:pt idx="167">
                  <c:v>0.11647723339656653</c:v>
                </c:pt>
                <c:pt idx="168">
                  <c:v>0.1149099031047279</c:v>
                </c:pt>
                <c:pt idx="169">
                  <c:v>0.10639009405470209</c:v>
                </c:pt>
                <c:pt idx="170">
                  <c:v>0.18694918096259536</c:v>
                </c:pt>
                <c:pt idx="171">
                  <c:v>0.14890325264584012</c:v>
                </c:pt>
                <c:pt idx="172">
                  <c:v>0.15225498490902475</c:v>
                </c:pt>
                <c:pt idx="173">
                  <c:v>0.12726527254046574</c:v>
                </c:pt>
                <c:pt idx="174">
                  <c:v>0.12643888067667428</c:v>
                </c:pt>
                <c:pt idx="175">
                  <c:v>0.12961777149523651</c:v>
                </c:pt>
                <c:pt idx="176">
                  <c:v>0.16788017168850866</c:v>
                </c:pt>
                <c:pt idx="177">
                  <c:v>0.17160032768296077</c:v>
                </c:pt>
                <c:pt idx="178">
                  <c:v>0.16840550671916685</c:v>
                </c:pt>
                <c:pt idx="179">
                  <c:v>0.1244491498218913</c:v>
                </c:pt>
                <c:pt idx="180">
                  <c:v>0.20174182025093648</c:v>
                </c:pt>
                <c:pt idx="181">
                  <c:v>0.16322849918320542</c:v>
                </c:pt>
                <c:pt idx="182">
                  <c:v>0.19194746932716802</c:v>
                </c:pt>
                <c:pt idx="183">
                  <c:v>0.13884400147913953</c:v>
                </c:pt>
                <c:pt idx="184">
                  <c:v>0.19293435270642439</c:v>
                </c:pt>
                <c:pt idx="185">
                  <c:v>0.23718233815071302</c:v>
                </c:pt>
                <c:pt idx="186">
                  <c:v>0.18962239848703524</c:v>
                </c:pt>
                <c:pt idx="187">
                  <c:v>0.24642011989680987</c:v>
                </c:pt>
                <c:pt idx="188">
                  <c:v>8.121047777242563E-3</c:v>
                </c:pt>
                <c:pt idx="189">
                  <c:v>9.1479691270952308E-3</c:v>
                </c:pt>
                <c:pt idx="190">
                  <c:v>1.553487025131216E-2</c:v>
                </c:pt>
                <c:pt idx="191">
                  <c:v>3.404848958426291E-2</c:v>
                </c:pt>
                <c:pt idx="192">
                  <c:v>4.2835582641683065E-2</c:v>
                </c:pt>
                <c:pt idx="193">
                  <c:v>4.3955609328544802E-2</c:v>
                </c:pt>
                <c:pt idx="194">
                  <c:v>4.4944711444804102E-2</c:v>
                </c:pt>
                <c:pt idx="195">
                  <c:v>6.5811536527615122E-2</c:v>
                </c:pt>
                <c:pt idx="196">
                  <c:v>7.0199867835137861E-2</c:v>
                </c:pt>
                <c:pt idx="197">
                  <c:v>0.14801662981757496</c:v>
                </c:pt>
                <c:pt idx="198">
                  <c:v>0.13104651183384125</c:v>
                </c:pt>
                <c:pt idx="199">
                  <c:v>0.12892110771980375</c:v>
                </c:pt>
                <c:pt idx="200">
                  <c:v>0.14688480965345369</c:v>
                </c:pt>
                <c:pt idx="201">
                  <c:v>0.13787668786511184</c:v>
                </c:pt>
                <c:pt idx="202">
                  <c:v>0.14235032919865148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B7-4E8F-AA60-E598BF211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872175"/>
        <c:axId val="1270207231"/>
      </c:scatterChart>
      <c:valAx>
        <c:axId val="5698721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207231"/>
        <c:crosses val="autoZero"/>
        <c:crossBetween val="midCat"/>
      </c:valAx>
      <c:valAx>
        <c:axId val="127020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7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</xdr:colOff>
      <xdr:row>3</xdr:row>
      <xdr:rowOff>116682</xdr:rowOff>
    </xdr:from>
    <xdr:to>
      <xdr:col>13</xdr:col>
      <xdr:colOff>416718</xdr:colOff>
      <xdr:row>18</xdr:row>
      <xdr:rowOff>2382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85DD34-E710-814A-4FBC-8CA289227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184118</xdr:colOff>
      <xdr:row>3</xdr:row>
      <xdr:rowOff>175101</xdr:rowOff>
    </xdr:from>
    <xdr:ext cx="2190408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1C3EBA7-3677-4B02-BCF9-6C6E630C7B60}"/>
                </a:ext>
              </a:extLst>
            </xdr:cNvPr>
            <xdr:cNvSpPr txBox="1"/>
          </xdr:nvSpPr>
          <xdr:spPr>
            <a:xfrm>
              <a:off x="184118" y="746601"/>
              <a:ext cx="2190408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𝐶𝑑</m:t>
                    </m:r>
                    <m:r>
                      <a:rPr lang="en-AU" sz="11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(2.25</m:t>
                        </m:r>
                        <m:sSup>
                          <m:sSupPr>
                            <m:ctrlPr>
                              <a:rPr lang="en-A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𝑅𝑒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−0.31 </m:t>
                            </m:r>
                          </m:sup>
                        </m:sSup>
                        <m:r>
                          <m:rPr>
                            <m:nor/>
                          </m:rPr>
                          <a:rPr lang="en-AU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0.36</m:t>
                        </m:r>
                        <m:sSup>
                          <m:sSupPr>
                            <m:ctrlPr>
                              <a:rPr lang="en-A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𝑅𝑒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0.06 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3.45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1C3EBA7-3677-4B02-BCF9-6C6E630C7B60}"/>
                </a:ext>
              </a:extLst>
            </xdr:cNvPr>
            <xdr:cNvSpPr txBox="1"/>
          </xdr:nvSpPr>
          <xdr:spPr>
            <a:xfrm>
              <a:off x="184118" y="746601"/>
              <a:ext cx="2190408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𝐶𝑑</a:t>
              </a:r>
              <a:r>
                <a:rPr lang="en-AU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(2.25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𝑅𝑒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−0.31 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"</a:t>
              </a:r>
              <a:r>
                <a:rPr lang="en-A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0.36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𝑅𝑒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0.06 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〗^3.45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269843</xdr:colOff>
      <xdr:row>7</xdr:row>
      <xdr:rowOff>117951</xdr:rowOff>
    </xdr:from>
    <xdr:ext cx="921470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1E38EB2-C933-41FB-9DC8-98209F2F02DE}"/>
                </a:ext>
              </a:extLst>
            </xdr:cNvPr>
            <xdr:cNvSpPr txBox="1"/>
          </xdr:nvSpPr>
          <xdr:spPr>
            <a:xfrm>
              <a:off x="269843" y="1451451"/>
              <a:ext cx="921470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𝐶𝑑</m:t>
                    </m:r>
                    <m:r>
                      <a:rPr lang="en-AU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24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𝑅𝑒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1E38EB2-C933-41FB-9DC8-98209F2F02DE}"/>
                </a:ext>
              </a:extLst>
            </xdr:cNvPr>
            <xdr:cNvSpPr txBox="1"/>
          </xdr:nvSpPr>
          <xdr:spPr>
            <a:xfrm>
              <a:off x="269843" y="1451451"/>
              <a:ext cx="921470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𝐶𝑑</a:t>
              </a:r>
              <a:r>
                <a:rPr lang="en-AU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24/𝑅𝑒(</a:t>
              </a:r>
              <a:r>
                <a:rPr lang="en-A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en-A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𝐸)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374618</xdr:colOff>
      <xdr:row>10</xdr:row>
      <xdr:rowOff>146526</xdr:rowOff>
    </xdr:from>
    <xdr:ext cx="3100656" cy="3480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E511E18-1FD4-49D8-9A87-C5CAA2B35727}"/>
                </a:ext>
              </a:extLst>
            </xdr:cNvPr>
            <xdr:cNvSpPr txBox="1"/>
          </xdr:nvSpPr>
          <xdr:spPr>
            <a:xfrm>
              <a:off x="374618" y="2051526"/>
              <a:ext cx="3100656" cy="348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n-AU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0.261</m:t>
                    </m:r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0.369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−0.105</m:t>
                    </m:r>
                    <m:sSup>
                      <m:sSupPr>
                        <m:ctrlPr>
                          <a:rPr lang="en-A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𝑅𝑒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0.431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0.124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1+(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𝑙𝑜𝑔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E511E18-1FD4-49D8-9A87-C5CAA2B35727}"/>
                </a:ext>
              </a:extLst>
            </xdr:cNvPr>
            <xdr:cNvSpPr txBox="1"/>
          </xdr:nvSpPr>
          <xdr:spPr>
            <a:xfrm>
              <a:off x="374618" y="2051526"/>
              <a:ext cx="3100656" cy="348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</a:t>
              </a:r>
              <a:r>
                <a:rPr lang="en-AU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0.261</a:t>
              </a:r>
              <a:r>
                <a:rPr lang="en-A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𝑅𝑒</a:t>
              </a:r>
              <a:r>
                <a:rPr lang="en-A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0.369−0.105</a:t>
              </a:r>
              <a:r>
                <a:rPr lang="en-A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𝑅𝑒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431−0.124/(1+(〖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〖𝑙𝑜𝑔〗_10 𝑅𝑒)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〗^2 )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326993</xdr:colOff>
      <xdr:row>16</xdr:row>
      <xdr:rowOff>22701</xdr:rowOff>
    </xdr:from>
    <xdr:ext cx="2957155" cy="320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CDEC288-E101-4D6F-AFC1-B7F68568897F}"/>
                </a:ext>
              </a:extLst>
            </xdr:cNvPr>
            <xdr:cNvSpPr txBox="1"/>
          </xdr:nvSpPr>
          <xdr:spPr>
            <a:xfrm>
              <a:off x="326993" y="3070701"/>
              <a:ext cx="2957155" cy="320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𝐶𝑑</m:t>
                    </m:r>
                    <m:r>
                      <a:rPr lang="en-AU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24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𝑅𝑒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(1+0.173</m:t>
                    </m:r>
                    <m:sSup>
                      <m:sSupPr>
                        <m:ctrlPr>
                          <a:rPr lang="en-A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𝑅𝑒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0.657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0.413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16300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𝑅𝑒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−1.09</m:t>
                            </m:r>
                          </m:sup>
                        </m:sSup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CDEC288-E101-4D6F-AFC1-B7F68568897F}"/>
                </a:ext>
              </a:extLst>
            </xdr:cNvPr>
            <xdr:cNvSpPr txBox="1"/>
          </xdr:nvSpPr>
          <xdr:spPr>
            <a:xfrm>
              <a:off x="326993" y="3070701"/>
              <a:ext cx="2957155" cy="320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𝐶𝑑</a:t>
              </a:r>
              <a:r>
                <a:rPr lang="en-AU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24/𝑅𝑒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73</a:t>
              </a:r>
              <a:r>
                <a:rPr lang="en-A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𝑅𝑒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657+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413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/(1+〖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16300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𝑅𝑒〗^(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−1.09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276225</xdr:colOff>
      <xdr:row>22</xdr:row>
      <xdr:rowOff>28575</xdr:rowOff>
    </xdr:from>
    <xdr:ext cx="3142270" cy="3242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05AE6C5-B616-4E7E-8206-3A3B75DC621E}"/>
                </a:ext>
              </a:extLst>
            </xdr:cNvPr>
            <xdr:cNvSpPr txBox="1"/>
          </xdr:nvSpPr>
          <xdr:spPr>
            <a:xfrm>
              <a:off x="276225" y="4219575"/>
              <a:ext cx="3142270" cy="3242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𝐶𝑑</m:t>
                    </m:r>
                    <m:r>
                      <a:rPr lang="en-AU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24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𝑅𝑒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(1+0.1806</m:t>
                    </m:r>
                    <m:sSup>
                      <m:sSupPr>
                        <m:ctrlPr>
                          <a:rPr lang="en-A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𝑅𝑒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0.6459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0.4251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6880.95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𝑅𝑒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−1.0</m:t>
                            </m:r>
                          </m:sup>
                        </m:sSup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05AE6C5-B616-4E7E-8206-3A3B75DC621E}"/>
                </a:ext>
              </a:extLst>
            </xdr:cNvPr>
            <xdr:cNvSpPr txBox="1"/>
          </xdr:nvSpPr>
          <xdr:spPr>
            <a:xfrm>
              <a:off x="276225" y="4219575"/>
              <a:ext cx="3142270" cy="3242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𝐶𝑑</a:t>
              </a:r>
              <a:r>
                <a:rPr lang="en-AU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24/𝑅𝑒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1806</a:t>
              </a:r>
              <a:r>
                <a:rPr lang="en-A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𝑅𝑒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6459+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4251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/(1+〖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6880.95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𝑅𝑒〗^(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−1.0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247650</xdr:colOff>
      <xdr:row>28</xdr:row>
      <xdr:rowOff>28575</xdr:rowOff>
    </xdr:from>
    <xdr:ext cx="3520836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30763B0-6BBA-487E-B6A0-27317C6D9F45}"/>
                </a:ext>
              </a:extLst>
            </xdr:cNvPr>
            <xdr:cNvSpPr txBox="1"/>
          </xdr:nvSpPr>
          <xdr:spPr>
            <a:xfrm>
              <a:off x="247650" y="5362575"/>
              <a:ext cx="3520836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𝐶𝑑</m:t>
                    </m:r>
                    <m:r>
                      <a:rPr lang="en-AU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24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𝑅𝑒</m:t>
                        </m:r>
                      </m:den>
                    </m:f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(1+0.27</m:t>
                        </m:r>
                        <m:sSup>
                          <m:sSupPr>
                            <m:ctrlPr>
                              <a:rPr lang="en-A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0.43 </m:t>
                            </m:r>
                          </m:sup>
                        </m:sSup>
                        <m:r>
                          <m:rPr>
                            <m:nor/>
                          </m:rPr>
                          <a:rPr lang="en-AU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0.47(1−</m:t>
                        </m:r>
                        <m:func>
                          <m:func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exp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−0.04</m:t>
                                </m:r>
                                <m:sSup>
                                  <m:sSupPr>
                                    <m:ctrlPr>
                                      <a:rPr lang="en-A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𝑅𝑒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0.38 </m:t>
                                    </m:r>
                                  </m:sup>
                                </m:sSup>
                              </m:e>
                            </m:d>
                          </m:e>
                        </m:fun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/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30763B0-6BBA-487E-B6A0-27317C6D9F45}"/>
                </a:ext>
              </a:extLst>
            </xdr:cNvPr>
            <xdr:cNvSpPr txBox="1"/>
          </xdr:nvSpPr>
          <xdr:spPr>
            <a:xfrm>
              <a:off x="247650" y="5362575"/>
              <a:ext cx="3520836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𝐶𝑑</a:t>
              </a:r>
              <a:r>
                <a:rPr lang="en-AU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24/𝑅𝑒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"</a:t>
              </a:r>
              <a:r>
                <a:rPr lang="en-A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0.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47(1−exp⁡(−0.04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𝑅𝑒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))〗^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33</xdr:row>
      <xdr:rowOff>142875</xdr:rowOff>
    </xdr:from>
    <xdr:ext cx="8402044" cy="274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A7B33CD-FB02-484F-80BE-15DAEE06592A}"/>
                </a:ext>
              </a:extLst>
            </xdr:cNvPr>
            <xdr:cNvSpPr txBox="1"/>
          </xdr:nvSpPr>
          <xdr:spPr>
            <a:xfrm>
              <a:off x="0" y="6429375"/>
              <a:ext cx="8402044" cy="274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𝐶𝑑</m:t>
                  </m:r>
                  <m:r>
                    <a:rPr lang="en-AU" sz="110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5.4856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𝐸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9 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𝑡𝑎𝑛h</m:t>
                  </m:r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AU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en-A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4.3774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𝐸</m:t>
                              </m:r>
                            </m:e>
                            <m: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−9</m:t>
                              </m:r>
                            </m:sup>
                          </m:sSup>
                        </m:num>
                        <m:den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𝑅𝑒</m:t>
                          </m:r>
                        </m:den>
                      </m:f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0.0709 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𝑡𝑎𝑛h</m:t>
                  </m:r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f>
                        <m:fPr>
                          <m:ctrlPr>
                            <a:rPr lang="en-AU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700.6574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𝑅𝑒</m:t>
                          </m:r>
                        </m:den>
                      </m:f>
                    </m:e>
                  </m:d>
                </m:oMath>
              </a14:m>
              <a:r>
                <a:rPr lang="en-AU" sz="1100"/>
                <a:t> +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0.3894 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𝑡𝑎𝑛h</m:t>
                  </m:r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f>
                        <m:fPr>
                          <m:ctrlPr>
                            <a:rPr lang="en-AU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74.1539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𝑅𝑒</m:t>
                          </m:r>
                        </m:den>
                      </m:f>
                    </m:e>
                  </m:d>
                </m:oMath>
              </a14:m>
              <a:r>
                <a:rPr lang="en-AU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-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0.1198 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𝑡𝑎𝑛h</m:t>
                  </m:r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f>
                        <m:fPr>
                          <m:ctrlPr>
                            <a:rPr lang="en-AU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7429.0843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𝑅𝑒</m:t>
                          </m:r>
                        </m:den>
                      </m:f>
                    </m:e>
                  </m:d>
                </m:oMath>
              </a14:m>
              <a:r>
                <a:rPr lang="en-AU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1.7174 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𝑡𝑎𝑛h</m:t>
                  </m:r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f>
                        <m:fPr>
                          <m:ctrlPr>
                            <a:rPr lang="en-AU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9.9851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𝑅𝑒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+2.3384</m:t>
                          </m:r>
                        </m:den>
                      </m:f>
                    </m:e>
                  </m:d>
                </m:oMath>
              </a14:m>
              <a:r>
                <a:rPr lang="en-AU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+ 0.4744 </a:t>
              </a:r>
              <a:endParaRPr lang="en-A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A7B33CD-FB02-484F-80BE-15DAEE06592A}"/>
                </a:ext>
              </a:extLst>
            </xdr:cNvPr>
            <xdr:cNvSpPr txBox="1"/>
          </xdr:nvSpPr>
          <xdr:spPr>
            <a:xfrm>
              <a:off x="0" y="6429375"/>
              <a:ext cx="8402044" cy="274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𝐶𝑑</a:t>
              </a:r>
              <a:r>
                <a:rPr lang="en-AU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5.4856𝐸9 𝑡𝑎𝑛ℎ(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4.3774𝐸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−9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100" b="0" i="0">
                  <a:latin typeface="Cambria Math" panose="02040503050406030204" pitchFamily="18" charset="0"/>
                </a:rPr>
                <a:t>𝑅𝑒)+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0.0709 𝑡𝑎𝑛ℎ(700.6574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𝑅𝑒)</a:t>
              </a:r>
              <a:r>
                <a:rPr lang="en-AU" sz="1100"/>
                <a:t> 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0.3894 𝑡𝑎𝑛ℎ(74.1539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𝑅𝑒)</a:t>
              </a:r>
              <a:r>
                <a:rPr lang="en-AU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-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0.1198 𝑡𝑎𝑛ℎ(7429.0843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𝑅𝑒)</a:t>
              </a:r>
              <a:r>
                <a:rPr lang="en-AU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1.7174 𝑡𝑎𝑛ℎ(9.9851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𝑅𝑒+2.3384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AU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+ 0.4744 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58</xdr:row>
      <xdr:rowOff>161925</xdr:rowOff>
    </xdr:from>
    <xdr:ext cx="1844864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3E46D11-EBAD-4067-A3FE-611B3CF61880}"/>
                </a:ext>
              </a:extLst>
            </xdr:cNvPr>
            <xdr:cNvSpPr txBox="1"/>
          </xdr:nvSpPr>
          <xdr:spPr>
            <a:xfrm>
              <a:off x="0" y="11210925"/>
              <a:ext cx="1844864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𝐶𝑑</m:t>
                    </m:r>
                    <m:r>
                      <a:rPr lang="en-AU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24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𝑅𝑒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(1+0.1935</m:t>
                    </m:r>
                    <m:sSup>
                      <m:sSupPr>
                        <m:ctrlPr>
                          <a:rPr lang="en-A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𝑅𝑒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0.6305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3E46D11-EBAD-4067-A3FE-611B3CF61880}"/>
                </a:ext>
              </a:extLst>
            </xdr:cNvPr>
            <xdr:cNvSpPr txBox="1"/>
          </xdr:nvSpPr>
          <xdr:spPr>
            <a:xfrm>
              <a:off x="0" y="11210925"/>
              <a:ext cx="1844864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𝐶𝑑</a:t>
              </a:r>
              <a:r>
                <a:rPr lang="en-AU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24/𝑅𝑒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1935</a:t>
              </a:r>
              <a:r>
                <a:rPr lang="en-A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𝑅𝑒</a:t>
              </a:r>
              <a:r>
                <a:rPr lang="en-A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6305)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63</xdr:row>
      <xdr:rowOff>0</xdr:rowOff>
    </xdr:from>
    <xdr:ext cx="2372316" cy="1989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2670BDE-FAF0-4FD4-8BF3-FAD64353FF02}"/>
                </a:ext>
              </a:extLst>
            </xdr:cNvPr>
            <xdr:cNvSpPr txBox="1"/>
          </xdr:nvSpPr>
          <xdr:spPr>
            <a:xfrm>
              <a:off x="0" y="12001500"/>
              <a:ext cx="2372316" cy="198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𝐶𝑑</m:t>
                    </m:r>
                    <m:r>
                      <a:rPr lang="en-AU" sz="11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1.6435−1.1242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𝑙𝑜𝑔𝑅𝑒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+0.1558 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𝑙𝑜𝑔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𝑅𝑒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2670BDE-FAF0-4FD4-8BF3-FAD64353FF02}"/>
                </a:ext>
              </a:extLst>
            </xdr:cNvPr>
            <xdr:cNvSpPr txBox="1"/>
          </xdr:nvSpPr>
          <xdr:spPr>
            <a:xfrm>
              <a:off x="0" y="12001500"/>
              <a:ext cx="2372316" cy="198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𝐶𝑑</a:t>
              </a:r>
              <a:r>
                <a:rPr lang="en-AU" sz="1100" i="0">
                  <a:latin typeface="Cambria Math" panose="02040503050406030204" pitchFamily="18" charset="0"/>
                </a:rPr>
                <a:t>=〖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en-AU" sz="1100" b="0" i="0">
                  <a:latin typeface="Cambria Math" panose="02040503050406030204" pitchFamily="18" charset="0"/>
                </a:rPr>
                <a:t>〗^(</a:t>
              </a:r>
              <a:r>
                <a:rPr lang="en-US" sz="1100" b="0" i="0">
                  <a:latin typeface="Cambria Math" panose="02040503050406030204" pitchFamily="18" charset="0"/>
                </a:rPr>
                <a:t>1.6435−1.1242𝑙𝑜𝑔𝑅𝑒+0.1558 〖𝑙𝑜𝑔〗^2 𝑅𝑒</a:t>
              </a:r>
              <a:r>
                <a:rPr lang="en-AU" sz="1100" b="0" i="0">
                  <a:latin typeface="Cambria Math" panose="02040503050406030204" pitchFamily="18" charset="0"/>
                </a:rPr>
                <a:t>)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67</xdr:row>
      <xdr:rowOff>0</xdr:rowOff>
    </xdr:from>
    <xdr:ext cx="3158813" cy="1989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ED68DAF-36BF-410E-8A81-FC9721548FD8}"/>
                </a:ext>
              </a:extLst>
            </xdr:cNvPr>
            <xdr:cNvSpPr txBox="1"/>
          </xdr:nvSpPr>
          <xdr:spPr>
            <a:xfrm>
              <a:off x="0" y="12763500"/>
              <a:ext cx="3158813" cy="198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𝐶𝑑</m:t>
                    </m:r>
                    <m:r>
                      <a:rPr lang="en-AU" sz="11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−2.4571+2.5558</m:t>
                        </m:r>
                        <m:func>
                          <m:func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log</m:t>
                            </m:r>
                          </m:fNam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𝑅𝑒</m:t>
                            </m:r>
                          </m:e>
                        </m:fun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−0.9295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𝑙𝑜𝑔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+0.1049 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𝑙𝑜𝑔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𝑅𝑒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ED68DAF-36BF-410E-8A81-FC9721548FD8}"/>
                </a:ext>
              </a:extLst>
            </xdr:cNvPr>
            <xdr:cNvSpPr txBox="1"/>
          </xdr:nvSpPr>
          <xdr:spPr>
            <a:xfrm>
              <a:off x="0" y="12763500"/>
              <a:ext cx="3158813" cy="198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𝐶𝑑</a:t>
              </a:r>
              <a:r>
                <a:rPr lang="en-AU" sz="1100" i="0">
                  <a:latin typeface="Cambria Math" panose="02040503050406030204" pitchFamily="18" charset="0"/>
                </a:rPr>
                <a:t>=〖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en-AU" sz="1100" b="0" i="0">
                  <a:latin typeface="Cambria Math" panose="02040503050406030204" pitchFamily="18" charset="0"/>
                </a:rPr>
                <a:t>〗^(</a:t>
              </a:r>
              <a:r>
                <a:rPr lang="en-US" sz="1100" b="0" i="0">
                  <a:latin typeface="Cambria Math" panose="02040503050406030204" pitchFamily="18" charset="0"/>
                </a:rPr>
                <a:t>−2.4571+2.5558 log⁡𝑅𝑒−0.9295〖𝑙𝑜𝑔〗^2 𝑅𝑒+0.1049 〖𝑙𝑜𝑔〗^3 𝑅𝑒</a:t>
              </a:r>
              <a:r>
                <a:rPr lang="en-AU" sz="1100" b="0" i="0">
                  <a:latin typeface="Cambria Math" panose="02040503050406030204" pitchFamily="18" charset="0"/>
                </a:rPr>
                <a:t>)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114300</xdr:colOff>
      <xdr:row>39</xdr:row>
      <xdr:rowOff>95250</xdr:rowOff>
    </xdr:from>
    <xdr:ext cx="3108543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B549674-2ED4-4C8C-B723-A6FA4286F4DB}"/>
                </a:ext>
              </a:extLst>
            </xdr:cNvPr>
            <xdr:cNvSpPr txBox="1"/>
          </xdr:nvSpPr>
          <xdr:spPr>
            <a:xfrm>
              <a:off x="114300" y="7524750"/>
              <a:ext cx="3108543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𝐶𝑑</m:t>
                    </m:r>
                    <m:r>
                      <a:rPr lang="en-AU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2.6689+ 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21.683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𝑅𝑒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0.131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𝑅𝑒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10.616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𝑅𝑒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0.1</m:t>
                            </m:r>
                          </m:sup>
                        </m:sSup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12.216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𝑅𝑒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0.2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B549674-2ED4-4C8C-B723-A6FA4286F4DB}"/>
                </a:ext>
              </a:extLst>
            </xdr:cNvPr>
            <xdr:cNvSpPr txBox="1"/>
          </xdr:nvSpPr>
          <xdr:spPr>
            <a:xfrm>
              <a:off x="114300" y="7524750"/>
              <a:ext cx="3108543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𝐶𝑑</a:t>
              </a:r>
              <a:r>
                <a:rPr lang="en-AU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2.6689+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1.683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/𝑅𝑒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+0.131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〖𝑅𝑒〗^2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616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/〖𝑅𝑒〗^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+12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/〖𝑅𝑒〗^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A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workbookViewId="0">
      <selection activeCell="C16" sqref="C16"/>
    </sheetView>
  </sheetViews>
  <sheetFormatPr defaultRowHeight="15" x14ac:dyDescent="0.25"/>
  <cols>
    <col min="1" max="1" width="20.28515625" bestFit="1" customWidth="1"/>
  </cols>
  <sheetData>
    <row r="1" spans="1:19" x14ac:dyDescent="0.25">
      <c r="A1" s="1" t="s">
        <v>2</v>
      </c>
      <c r="B1" s="1" t="s">
        <v>3</v>
      </c>
      <c r="C1" s="1" t="s">
        <v>4</v>
      </c>
      <c r="E1" s="1" t="s">
        <v>12</v>
      </c>
      <c r="F1" s="1" t="s">
        <v>15</v>
      </c>
      <c r="G1" s="1" t="s">
        <v>16</v>
      </c>
      <c r="I1" s="1" t="s">
        <v>13</v>
      </c>
      <c r="J1" s="1" t="s">
        <v>15</v>
      </c>
      <c r="K1" s="1" t="s">
        <v>16</v>
      </c>
      <c r="M1" s="1" t="s">
        <v>14</v>
      </c>
      <c r="N1" s="1" t="s">
        <v>15</v>
      </c>
      <c r="O1" s="1" t="s">
        <v>16</v>
      </c>
      <c r="Q1" s="1" t="s">
        <v>11</v>
      </c>
      <c r="R1" s="1" t="s">
        <v>15</v>
      </c>
      <c r="S1" s="1" t="s">
        <v>16</v>
      </c>
    </row>
    <row r="2" spans="1:19" x14ac:dyDescent="0.25">
      <c r="A2" t="s">
        <v>0</v>
      </c>
      <c r="B2">
        <f>1/1000</f>
        <v>1E-3</v>
      </c>
      <c r="C2" t="s">
        <v>1</v>
      </c>
      <c r="E2">
        <v>8</v>
      </c>
      <c r="F2">
        <v>0.22011519619409128</v>
      </c>
      <c r="G2" cm="1">
        <f t="array" ref="G2:G28">(1226.3*F2:F28*0.001)/0.00020805</f>
        <v>1297.4153573314786</v>
      </c>
      <c r="I2">
        <v>8</v>
      </c>
      <c r="J2">
        <v>0.26421273650664756</v>
      </c>
      <c r="K2" cm="1">
        <f t="array" ref="K2:K40">(912.63*J2:J40*0.001)/0.0001733</f>
        <v>1391.3933624816027</v>
      </c>
      <c r="M2">
        <v>8</v>
      </c>
      <c r="N2">
        <v>0.22867395049851943</v>
      </c>
      <c r="O2" cm="1">
        <f t="array" ref="O2:O49">(0.001*N2:N49*1180.1)/0.00020362</f>
        <v>1325.3026666501464</v>
      </c>
      <c r="Q2">
        <v>8</v>
      </c>
      <c r="R2">
        <v>0.14418618520941823</v>
      </c>
      <c r="S2" cm="1">
        <f t="array" ref="S2:S46">(0.001*789.56*R2:R46)/0.0011994</f>
        <v>94.917162242744908</v>
      </c>
    </row>
    <row r="3" spans="1:19" x14ac:dyDescent="0.25">
      <c r="F3">
        <v>0.22227927500267206</v>
      </c>
      <c r="G3">
        <v>1310.1709922411762</v>
      </c>
      <c r="J3">
        <v>0.25962737280158088</v>
      </c>
      <c r="K3">
        <v>1367.2459852273903</v>
      </c>
      <c r="N3">
        <v>0.22425710112690778</v>
      </c>
      <c r="O3">
        <v>1299.7043759938308</v>
      </c>
      <c r="R3">
        <v>0.14514405615747858</v>
      </c>
      <c r="S3">
        <v>95.547724678755031</v>
      </c>
    </row>
    <row r="4" spans="1:19" x14ac:dyDescent="0.25">
      <c r="A4" t="s">
        <v>5</v>
      </c>
      <c r="B4">
        <v>19.733779137529133</v>
      </c>
      <c r="C4" t="s">
        <v>6</v>
      </c>
      <c r="F4">
        <v>0.22666064767250366</v>
      </c>
      <c r="G4">
        <v>1335.9959252140891</v>
      </c>
      <c r="J4">
        <v>0.26019500003006102</v>
      </c>
      <c r="K4">
        <v>1370.2352156805227</v>
      </c>
      <c r="N4">
        <v>0.23147660993914046</v>
      </c>
      <c r="O4">
        <v>1341.5457587131893</v>
      </c>
      <c r="R4">
        <v>0.14076268348764695</v>
      </c>
      <c r="S4">
        <v>92.663485388116143</v>
      </c>
    </row>
    <row r="5" spans="1:19" x14ac:dyDescent="0.25">
      <c r="F5">
        <v>0.22399989503900269</v>
      </c>
      <c r="G5">
        <v>1320.3127675382314</v>
      </c>
      <c r="J5">
        <v>0.27376483846091604</v>
      </c>
      <c r="K5">
        <v>1441.6965062007259</v>
      </c>
      <c r="N5">
        <v>0.23773824780331276</v>
      </c>
      <c r="O5">
        <v>1377.8357049046722</v>
      </c>
      <c r="R5">
        <v>0.13488242016760979</v>
      </c>
      <c r="S5">
        <v>88.792532655942949</v>
      </c>
    </row>
    <row r="6" spans="1:19" x14ac:dyDescent="0.25">
      <c r="A6" t="s">
        <v>11</v>
      </c>
      <c r="F6">
        <v>0.21301098666264362</v>
      </c>
      <c r="G6">
        <v>1255.5413263369378</v>
      </c>
      <c r="J6">
        <v>0.26988900879144961</v>
      </c>
      <c r="K6">
        <v>1421.2856670129293</v>
      </c>
      <c r="N6">
        <v>0.23780920120687282</v>
      </c>
      <c r="O6">
        <v>1378.2469224252557</v>
      </c>
      <c r="R6">
        <v>0.13547665492242503</v>
      </c>
      <c r="S6">
        <v>89.183714907912204</v>
      </c>
    </row>
    <row r="7" spans="1:19" x14ac:dyDescent="0.25">
      <c r="A7" t="s">
        <v>7</v>
      </c>
      <c r="B7">
        <v>789.56</v>
      </c>
      <c r="C7" t="s">
        <v>8</v>
      </c>
      <c r="E7">
        <v>10</v>
      </c>
      <c r="F7">
        <v>0.28236001239474279</v>
      </c>
      <c r="G7">
        <v>1664.3022504190008</v>
      </c>
      <c r="J7">
        <v>0.26547215941983798</v>
      </c>
      <c r="K7">
        <v>1398.0257175494905</v>
      </c>
      <c r="N7">
        <v>0.22775155625223908</v>
      </c>
      <c r="O7">
        <v>1319.9568388825624</v>
      </c>
      <c r="R7">
        <v>0.13508641120284487</v>
      </c>
      <c r="S7">
        <v>88.926819100648814</v>
      </c>
    </row>
    <row r="8" spans="1:19" x14ac:dyDescent="0.25">
      <c r="A8" t="s">
        <v>9</v>
      </c>
      <c r="B8">
        <v>1.1994E-3</v>
      </c>
      <c r="C8" t="s">
        <v>10</v>
      </c>
      <c r="F8">
        <v>0.28350132927308702</v>
      </c>
      <c r="G8">
        <v>1671.029464492125</v>
      </c>
      <c r="J8">
        <v>0.26948102672097951</v>
      </c>
      <c r="K8">
        <v>1419.1371576247404</v>
      </c>
      <c r="N8">
        <v>0.243751548755025</v>
      </c>
      <c r="O8">
        <v>1412.6863897741136</v>
      </c>
      <c r="R8">
        <v>0.13792454734524592</v>
      </c>
      <c r="S8">
        <v>90.795152244382493</v>
      </c>
    </row>
    <row r="9" spans="1:19" x14ac:dyDescent="0.25">
      <c r="F9">
        <v>0.27496820229984142</v>
      </c>
      <c r="G9">
        <v>1620.7330280235308</v>
      </c>
      <c r="J9">
        <v>0.27096217902029501</v>
      </c>
      <c r="K9">
        <v>1426.9371808383833</v>
      </c>
      <c r="N9">
        <v>0.24365398782512993</v>
      </c>
      <c r="O9">
        <v>1412.1209656833112</v>
      </c>
      <c r="R9">
        <v>0.13724162083598068</v>
      </c>
      <c r="S9">
        <v>90.345584581671588</v>
      </c>
    </row>
    <row r="10" spans="1:19" x14ac:dyDescent="0.25">
      <c r="A10" t="s">
        <v>12</v>
      </c>
      <c r="F10">
        <v>0.26540967344370842</v>
      </c>
      <c r="G10">
        <v>1564.3926101611132</v>
      </c>
      <c r="J10">
        <v>0.27379144598725108</v>
      </c>
      <c r="K10">
        <v>1441.8366263782166</v>
      </c>
      <c r="N10">
        <v>0.23563625322284701</v>
      </c>
      <c r="O10">
        <v>1365.65338585739</v>
      </c>
      <c r="R10">
        <v>0.13694006887085056</v>
      </c>
      <c r="S10">
        <v>90.147074185149876</v>
      </c>
    </row>
    <row r="11" spans="1:19" x14ac:dyDescent="0.25">
      <c r="A11" t="s">
        <v>7</v>
      </c>
      <c r="B11">
        <v>1226.3</v>
      </c>
      <c r="C11" t="s">
        <v>8</v>
      </c>
      <c r="F11">
        <v>0.27332755928722158</v>
      </c>
      <c r="G11">
        <v>1611.0626577934142</v>
      </c>
      <c r="I11">
        <v>10</v>
      </c>
      <c r="J11">
        <v>0.33282761810902717</v>
      </c>
      <c r="K11">
        <v>1752.7320779852362</v>
      </c>
      <c r="N11">
        <v>0.23820831410189797</v>
      </c>
      <c r="O11">
        <v>1380.5600209785375</v>
      </c>
      <c r="Q11">
        <v>10</v>
      </c>
      <c r="R11">
        <v>0.17117969867541202</v>
      </c>
      <c r="S11">
        <v>112.68687917805428</v>
      </c>
    </row>
    <row r="12" spans="1:19" x14ac:dyDescent="0.25">
      <c r="A12" t="s">
        <v>9</v>
      </c>
      <c r="B12">
        <v>2.0804999999999999E-4</v>
      </c>
      <c r="C12" t="s">
        <v>10</v>
      </c>
      <c r="E12">
        <v>15</v>
      </c>
      <c r="F12">
        <v>0.32614847573987099</v>
      </c>
      <c r="G12">
        <v>1922.4026714722606</v>
      </c>
      <c r="J12">
        <v>0.33685789333568034</v>
      </c>
      <c r="K12">
        <v>1773.9562561739292</v>
      </c>
      <c r="M12">
        <v>10</v>
      </c>
      <c r="N12">
        <v>0.28695202952245596</v>
      </c>
      <c r="O12">
        <v>1663.0590808341531</v>
      </c>
      <c r="R12">
        <v>0.16707809114386241</v>
      </c>
      <c r="S12">
        <v>109.98680810701016</v>
      </c>
    </row>
    <row r="13" spans="1:19" x14ac:dyDescent="0.25">
      <c r="F13">
        <v>0.33508649430211557</v>
      </c>
      <c r="G13">
        <v>1975.0856426949501</v>
      </c>
      <c r="J13">
        <v>0.34507894147500368</v>
      </c>
      <c r="K13">
        <v>1817.2498231871471</v>
      </c>
      <c r="N13">
        <v>0.27232890701867035</v>
      </c>
      <c r="O13">
        <v>1578.3093172219471</v>
      </c>
      <c r="R13">
        <v>0.16986005103482649</v>
      </c>
      <c r="S13">
        <v>111.81816065954443</v>
      </c>
    </row>
    <row r="14" spans="1:19" x14ac:dyDescent="0.25">
      <c r="A14" t="s">
        <v>13</v>
      </c>
      <c r="F14">
        <v>0.33881512879215381</v>
      </c>
      <c r="G14">
        <v>1997.0631696122</v>
      </c>
      <c r="J14">
        <v>0.34251097849872914</v>
      </c>
      <c r="K14">
        <v>1803.7264530138207</v>
      </c>
      <c r="N14">
        <v>0.28376882541644899</v>
      </c>
      <c r="O14">
        <v>1644.6105042429597</v>
      </c>
      <c r="R14">
        <v>0.17159877596667905</v>
      </c>
      <c r="S14">
        <v>112.96275600487836</v>
      </c>
    </row>
    <row r="15" spans="1:19" x14ac:dyDescent="0.25">
      <c r="A15" t="s">
        <v>7</v>
      </c>
      <c r="B15">
        <v>912.63</v>
      </c>
      <c r="C15" t="s">
        <v>8</v>
      </c>
      <c r="F15">
        <v>0.33891325075241796</v>
      </c>
      <c r="G15">
        <v>1997.6415255837067</v>
      </c>
      <c r="J15">
        <v>0.35174851198282781</v>
      </c>
      <c r="K15">
        <v>1852.3730207206472</v>
      </c>
      <c r="N15">
        <v>0.28622978993537873</v>
      </c>
      <c r="O15">
        <v>1658.8732693386721</v>
      </c>
      <c r="R15">
        <v>0.1684779876274565</v>
      </c>
      <c r="S15">
        <v>110.90835410299694</v>
      </c>
    </row>
    <row r="16" spans="1:19" x14ac:dyDescent="0.25">
      <c r="A16" t="s">
        <v>9</v>
      </c>
      <c r="B16">
        <v>1.7330000000000001E-4</v>
      </c>
      <c r="C16" t="s">
        <v>10</v>
      </c>
      <c r="F16">
        <v>0.33804799346645215</v>
      </c>
      <c r="G16">
        <v>1992.5414774713304</v>
      </c>
      <c r="J16">
        <v>0.35451263879756778</v>
      </c>
      <c r="K16">
        <v>1866.9294261155469</v>
      </c>
      <c r="N16">
        <v>0.28489230921856906</v>
      </c>
      <c r="O16">
        <v>1651.1217665692629</v>
      </c>
      <c r="R16">
        <v>0.16862065223724954</v>
      </c>
      <c r="S16">
        <v>111.00226961851153</v>
      </c>
    </row>
    <row r="17" spans="1:19" x14ac:dyDescent="0.25">
      <c r="F17">
        <v>0.33697757208175216</v>
      </c>
      <c r="G17">
        <v>1986.2321396003495</v>
      </c>
      <c r="J17">
        <v>0.34794115020897631</v>
      </c>
      <c r="K17">
        <v>1832.3227461928334</v>
      </c>
      <c r="N17">
        <v>0.28173585472689827</v>
      </c>
      <c r="O17">
        <v>1632.8282200334575</v>
      </c>
      <c r="R17">
        <v>0.17546855350731499</v>
      </c>
      <c r="S17">
        <v>115.51021436321128</v>
      </c>
    </row>
    <row r="18" spans="1:19" x14ac:dyDescent="0.25">
      <c r="A18" t="s">
        <v>14</v>
      </c>
      <c r="E18">
        <v>20</v>
      </c>
      <c r="F18">
        <v>0.36986357340212989</v>
      </c>
      <c r="G18">
        <v>2180.0706563952508</v>
      </c>
      <c r="I18">
        <v>15</v>
      </c>
      <c r="J18">
        <v>0.3979915910096497</v>
      </c>
      <c r="K18">
        <v>2095.8976670694551</v>
      </c>
      <c r="N18">
        <v>0.27785716064815025</v>
      </c>
      <c r="O18">
        <v>1610.3488620021712</v>
      </c>
      <c r="R18">
        <v>0.17330183474608332</v>
      </c>
      <c r="S18">
        <v>114.08387247133362</v>
      </c>
    </row>
    <row r="19" spans="1:19" x14ac:dyDescent="0.25">
      <c r="A19" t="s">
        <v>7</v>
      </c>
      <c r="B19">
        <v>1180.0999999999999</v>
      </c>
      <c r="C19" t="s">
        <v>8</v>
      </c>
      <c r="F19">
        <v>0.37781515871760935</v>
      </c>
      <c r="G19">
        <v>2226.9393373487351</v>
      </c>
      <c r="J19">
        <v>0.40328125668570863</v>
      </c>
      <c r="K19">
        <v>2123.7540293657139</v>
      </c>
      <c r="N19">
        <v>0.27393388387884193</v>
      </c>
      <c r="O19">
        <v>1587.611120545238</v>
      </c>
      <c r="R19">
        <v>0.17393490895203992</v>
      </c>
      <c r="S19">
        <v>114.50062257142956</v>
      </c>
    </row>
    <row r="20" spans="1:19" x14ac:dyDescent="0.25">
      <c r="A20" t="s">
        <v>9</v>
      </c>
      <c r="B20">
        <v>2.0362000000000001E-4</v>
      </c>
      <c r="C20" t="s">
        <v>10</v>
      </c>
      <c r="F20">
        <v>0.37285867053762711</v>
      </c>
      <c r="G20">
        <v>2197.7245262210631</v>
      </c>
      <c r="J20">
        <v>0.37956250283639881</v>
      </c>
      <c r="K20">
        <v>1998.8466645330791</v>
      </c>
      <c r="N20">
        <v>0.28161993973144145</v>
      </c>
      <c r="O20">
        <v>1632.1564231267755</v>
      </c>
      <c r="Q20">
        <v>15</v>
      </c>
      <c r="R20">
        <v>0.22052464560460272</v>
      </c>
      <c r="S20">
        <v>145.17045121191438</v>
      </c>
    </row>
    <row r="21" spans="1:19" x14ac:dyDescent="0.25">
      <c r="F21">
        <v>0.36289268360889282</v>
      </c>
      <c r="G21">
        <v>2138.9824460926952</v>
      </c>
      <c r="J21">
        <v>0.40037327859060706</v>
      </c>
      <c r="K21">
        <v>2108.4400764001484</v>
      </c>
      <c r="N21">
        <v>0.28457131384653478</v>
      </c>
      <c r="O21">
        <v>1649.2614059046048</v>
      </c>
      <c r="R21">
        <v>0.21534202206701378</v>
      </c>
      <c r="S21">
        <v>141.75875182860713</v>
      </c>
    </row>
    <row r="22" spans="1:19" x14ac:dyDescent="0.25">
      <c r="F22">
        <v>0.36417377235416454</v>
      </c>
      <c r="G22">
        <v>2146.5335113574238</v>
      </c>
      <c r="J22">
        <v>0.38868784514096588</v>
      </c>
      <c r="K22">
        <v>2046.9024126428137</v>
      </c>
      <c r="N22">
        <v>0.28000604633315784</v>
      </c>
      <c r="O22">
        <v>1622.8029431183556</v>
      </c>
      <c r="R22">
        <v>0.21369178909893466</v>
      </c>
      <c r="S22">
        <v>140.67241037264867</v>
      </c>
    </row>
    <row r="23" spans="1:19" x14ac:dyDescent="0.25">
      <c r="E23">
        <v>25</v>
      </c>
      <c r="F23">
        <v>0.39398360899719037</v>
      </c>
      <c r="G23">
        <v>2322.2403254662563</v>
      </c>
      <c r="J23">
        <v>0.4050474519704636</v>
      </c>
      <c r="K23">
        <v>2133.0551419030826</v>
      </c>
      <c r="M23">
        <v>15</v>
      </c>
      <c r="N23">
        <v>0.3417498674218728</v>
      </c>
      <c r="O23">
        <v>1980.6454107875065</v>
      </c>
      <c r="R23">
        <v>0.21229132112061891</v>
      </c>
      <c r="S23">
        <v>139.7504881640786</v>
      </c>
    </row>
    <row r="24" spans="1:19" x14ac:dyDescent="0.25">
      <c r="F24">
        <v>0.4005613533280552</v>
      </c>
      <c r="G24">
        <v>2361.0112356942759</v>
      </c>
      <c r="J24">
        <v>0.40281740741900535</v>
      </c>
      <c r="K24">
        <v>2121.3113129417588</v>
      </c>
      <c r="N24">
        <v>0.34513061496188352</v>
      </c>
      <c r="O24">
        <v>2000.2388700349607</v>
      </c>
      <c r="R24">
        <v>0.21180071131929809</v>
      </c>
      <c r="S24">
        <v>139.42752178528013</v>
      </c>
    </row>
    <row r="25" spans="1:19" x14ac:dyDescent="0.25">
      <c r="F25">
        <v>0.39458707177983854</v>
      </c>
      <c r="G25">
        <v>2325.7972897073587</v>
      </c>
      <c r="J25">
        <v>0.39901741150332048</v>
      </c>
      <c r="K25">
        <v>2101.2998283916641</v>
      </c>
      <c r="N25">
        <v>0.33978742821658953</v>
      </c>
      <c r="O25">
        <v>1969.271898823285</v>
      </c>
      <c r="R25">
        <v>0.21478005084004631</v>
      </c>
      <c r="S25">
        <v>141.38880852198344</v>
      </c>
    </row>
    <row r="26" spans="1:19" x14ac:dyDescent="0.25">
      <c r="F26">
        <v>0.39794922156887824</v>
      </c>
      <c r="G26">
        <v>2345.6146619077886</v>
      </c>
      <c r="I26">
        <v>20</v>
      </c>
      <c r="J26">
        <v>0.44518275652931039</v>
      </c>
      <c r="K26">
        <v>2344.415113048728</v>
      </c>
      <c r="N26">
        <v>0.33653156317146049</v>
      </c>
      <c r="O26">
        <v>1950.4022085190086</v>
      </c>
      <c r="R26">
        <v>0.21914201798269861</v>
      </c>
      <c r="S26">
        <v>144.26027323530059</v>
      </c>
    </row>
    <row r="27" spans="1:19" x14ac:dyDescent="0.25">
      <c r="F27">
        <v>0.39652677358120758</v>
      </c>
      <c r="G27">
        <v>2337.2303890537605</v>
      </c>
      <c r="J27">
        <v>0.44705579662584549</v>
      </c>
      <c r="K27">
        <v>2354.2788902172265</v>
      </c>
      <c r="N27">
        <v>0.3370043326163697</v>
      </c>
      <c r="O27">
        <v>1953.1421909467529</v>
      </c>
      <c r="R27">
        <v>0.21865140818137779</v>
      </c>
      <c r="S27">
        <v>143.93730685650212</v>
      </c>
    </row>
    <row r="28" spans="1:19" x14ac:dyDescent="0.25">
      <c r="G28">
        <v>0</v>
      </c>
      <c r="J28">
        <v>0.43526978016934598</v>
      </c>
      <c r="K28">
        <v>2292.2115376569545</v>
      </c>
      <c r="N28">
        <v>0.32799495262847839</v>
      </c>
      <c r="O28">
        <v>1900.9274314746456</v>
      </c>
      <c r="R28">
        <v>0.21595751436321625</v>
      </c>
      <c r="S28">
        <v>142.16392783109973</v>
      </c>
    </row>
    <row r="29" spans="1:19" x14ac:dyDescent="0.25">
      <c r="J29">
        <v>0.43314052232375644</v>
      </c>
      <c r="K29">
        <v>2280.9984702154056</v>
      </c>
      <c r="N29">
        <v>0.33703109315098717</v>
      </c>
      <c r="O29">
        <v>1953.2972842917197</v>
      </c>
      <c r="Q29">
        <v>20</v>
      </c>
      <c r="R29">
        <v>0.26183686934394379</v>
      </c>
      <c r="S29">
        <v>172.36611519026533</v>
      </c>
    </row>
    <row r="30" spans="1:19" x14ac:dyDescent="0.25">
      <c r="J30">
        <v>0.4517207266775935</v>
      </c>
      <c r="K30">
        <v>2378.8452786368848</v>
      </c>
      <c r="N30">
        <v>0.33771794687283629</v>
      </c>
      <c r="O30">
        <v>1957.2780134791967</v>
      </c>
      <c r="R30">
        <v>0.2627733893922114</v>
      </c>
      <c r="S30">
        <v>172.98262241830449</v>
      </c>
    </row>
    <row r="31" spans="1:19" x14ac:dyDescent="0.25">
      <c r="J31">
        <v>0.44066802308907699</v>
      </c>
      <c r="K31">
        <v>2320.6396878925812</v>
      </c>
      <c r="N31">
        <v>0.34002827302814709</v>
      </c>
      <c r="O31">
        <v>1970.6677389279853</v>
      </c>
      <c r="R31">
        <v>0.26196939576586847</v>
      </c>
      <c r="S31">
        <v>172.45335677913883</v>
      </c>
    </row>
    <row r="32" spans="1:19" x14ac:dyDescent="0.25">
      <c r="J32">
        <v>0.43109078033132175</v>
      </c>
      <c r="K32">
        <v>2270.2041480310108</v>
      </c>
      <c r="M32">
        <v>20</v>
      </c>
      <c r="N32">
        <v>0.37709068094442122</v>
      </c>
      <c r="O32">
        <v>2185.4666171422823</v>
      </c>
      <c r="R32">
        <v>0.25129660125353603</v>
      </c>
      <c r="S32">
        <v>165.42750082186251</v>
      </c>
    </row>
    <row r="33" spans="9:19" x14ac:dyDescent="0.25">
      <c r="J33">
        <v>0.45059866963863138</v>
      </c>
      <c r="K33">
        <v>2372.9363177859445</v>
      </c>
      <c r="N33">
        <v>0.37562405520845499</v>
      </c>
      <c r="O33">
        <v>2176.9666415455149</v>
      </c>
      <c r="R33">
        <v>0.25107572388366162</v>
      </c>
      <c r="S33">
        <v>165.28209817374008</v>
      </c>
    </row>
    <row r="34" spans="9:19" x14ac:dyDescent="0.25">
      <c r="I34">
        <v>25</v>
      </c>
      <c r="J34">
        <v>0.45620062188821514</v>
      </c>
      <c r="K34">
        <v>2402.4372392027799</v>
      </c>
      <c r="N34">
        <v>0.37981189014127414</v>
      </c>
      <c r="O34">
        <v>2201.2376562013433</v>
      </c>
      <c r="R34">
        <v>0.25192389298397944</v>
      </c>
      <c r="S34">
        <v>165.84044434253028</v>
      </c>
    </row>
    <row r="35" spans="9:19" x14ac:dyDescent="0.25">
      <c r="J35">
        <v>0.45690753543360296</v>
      </c>
      <c r="K35">
        <v>2406.1599772808368</v>
      </c>
      <c r="N35">
        <v>0.37697582471208652</v>
      </c>
      <c r="O35">
        <v>2184.8009564027761</v>
      </c>
      <c r="R35">
        <v>0.26659015034364159</v>
      </c>
      <c r="S35">
        <v>175.49518017786031</v>
      </c>
    </row>
    <row r="36" spans="9:19" x14ac:dyDescent="0.25">
      <c r="J36">
        <v>0.45901965517287147</v>
      </c>
      <c r="K36">
        <v>2417.282792270154</v>
      </c>
      <c r="N36">
        <v>0.38028898526020294</v>
      </c>
      <c r="O36">
        <v>2204.0027085039064</v>
      </c>
      <c r="R36">
        <v>0.25698640230150133</v>
      </c>
      <c r="S36">
        <v>169.17307303749655</v>
      </c>
    </row>
    <row r="37" spans="9:19" x14ac:dyDescent="0.25">
      <c r="J37">
        <v>0.48167537221286222</v>
      </c>
      <c r="K37">
        <v>2536.5920077474002</v>
      </c>
      <c r="N37">
        <v>0.37368916944835501</v>
      </c>
      <c r="O37">
        <v>2165.7528183184545</v>
      </c>
      <c r="R37">
        <v>0.25785224159140913</v>
      </c>
      <c r="S37">
        <v>169.74305141813653</v>
      </c>
    </row>
    <row r="38" spans="9:19" x14ac:dyDescent="0.25">
      <c r="J38">
        <v>0.47491658904720285</v>
      </c>
      <c r="K38">
        <v>2500.9989997815851</v>
      </c>
      <c r="N38">
        <v>0.3792199387900107</v>
      </c>
      <c r="O38">
        <v>2197.8069431592749</v>
      </c>
      <c r="Q38">
        <v>25</v>
      </c>
      <c r="R38">
        <v>0.27698079633860812</v>
      </c>
      <c r="S38">
        <v>182.33529894706638</v>
      </c>
    </row>
    <row r="39" spans="9:19" x14ac:dyDescent="0.25">
      <c r="J39">
        <v>0.47043372266181654</v>
      </c>
      <c r="K39">
        <v>2477.3913924573203</v>
      </c>
      <c r="N39">
        <v>0.38051869772487229</v>
      </c>
      <c r="O39">
        <v>2205.3340299829179</v>
      </c>
      <c r="R39">
        <v>0.29441224986024478</v>
      </c>
      <c r="S39">
        <v>193.81035184230018</v>
      </c>
    </row>
    <row r="40" spans="9:19" x14ac:dyDescent="0.25">
      <c r="J40">
        <v>0.46355424693962766</v>
      </c>
      <c r="K40">
        <v>2441.1627950635452</v>
      </c>
      <c r="M40">
        <v>25</v>
      </c>
      <c r="N40">
        <v>0.3943629284605692</v>
      </c>
      <c r="O40">
        <v>2285.5696487394052</v>
      </c>
      <c r="R40">
        <v>0.28591204552180077</v>
      </c>
      <c r="S40">
        <v>188.21470290327915</v>
      </c>
    </row>
    <row r="41" spans="9:19" x14ac:dyDescent="0.25">
      <c r="N41">
        <v>0.40539767648613545</v>
      </c>
      <c r="O41">
        <v>2349.5226304944918</v>
      </c>
      <c r="R41">
        <v>0.2922828883271863</v>
      </c>
      <c r="S41">
        <v>192.40860205737303</v>
      </c>
    </row>
    <row r="42" spans="9:19" x14ac:dyDescent="0.25">
      <c r="N42">
        <v>0.39273357894741917</v>
      </c>
      <c r="O42">
        <v>2276.1265912771305</v>
      </c>
      <c r="R42">
        <v>0.28034294612764782</v>
      </c>
      <c r="S42">
        <v>184.54858808116191</v>
      </c>
    </row>
    <row r="43" spans="9:19" x14ac:dyDescent="0.25">
      <c r="N43">
        <v>0.37950912311052959</v>
      </c>
      <c r="O43">
        <v>2199.4829397050189</v>
      </c>
      <c r="R43">
        <v>0.29249841074956068</v>
      </c>
      <c r="S43">
        <v>192.55047956596891</v>
      </c>
    </row>
    <row r="44" spans="9:19" x14ac:dyDescent="0.25">
      <c r="N44">
        <v>0.39618193770540866</v>
      </c>
      <c r="O44">
        <v>2296.111898075595</v>
      </c>
      <c r="R44">
        <v>0.30194691374645177</v>
      </c>
      <c r="S44">
        <v>198.77038954281178</v>
      </c>
    </row>
    <row r="45" spans="9:19" x14ac:dyDescent="0.25">
      <c r="N45">
        <v>0.39637159743709804</v>
      </c>
      <c r="O45">
        <v>2297.211089949511</v>
      </c>
      <c r="R45">
        <v>0.29177425541038288</v>
      </c>
      <c r="S45">
        <v>192.07377113708677</v>
      </c>
    </row>
    <row r="46" spans="9:19" x14ac:dyDescent="0.25">
      <c r="N46">
        <v>0.39296634316358348</v>
      </c>
      <c r="O46">
        <v>2277.475599486027</v>
      </c>
      <c r="R46">
        <v>0.30386937375403089</v>
      </c>
      <c r="S46">
        <v>200.03593691948691</v>
      </c>
    </row>
    <row r="47" spans="9:19" x14ac:dyDescent="0.25">
      <c r="N47">
        <v>0.38560409721527594</v>
      </c>
      <c r="O47">
        <v>2234.8069694713049</v>
      </c>
    </row>
    <row r="48" spans="9:19" x14ac:dyDescent="0.25">
      <c r="N48">
        <v>0.40694943792723071</v>
      </c>
      <c r="O48">
        <v>2358.5160185538007</v>
      </c>
    </row>
    <row r="49" spans="14:15" x14ac:dyDescent="0.25">
      <c r="N49">
        <v>0.39146630710385799</v>
      </c>
      <c r="O49">
        <v>2268.7819910286944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42C9-3F52-4B1C-AD1F-160F6D42844F}">
  <dimension ref="A1:U159"/>
  <sheetViews>
    <sheetView workbookViewId="0">
      <selection activeCell="N21" sqref="N21"/>
    </sheetView>
  </sheetViews>
  <sheetFormatPr defaultRowHeight="15" x14ac:dyDescent="0.25"/>
  <sheetData>
    <row r="1" spans="1:21" x14ac:dyDescent="0.25">
      <c r="A1" t="s">
        <v>17</v>
      </c>
      <c r="B1" t="s">
        <v>16</v>
      </c>
      <c r="E1" t="s">
        <v>18</v>
      </c>
      <c r="F1" t="s">
        <v>16</v>
      </c>
      <c r="I1" t="s">
        <v>19</v>
      </c>
      <c r="J1" t="s">
        <v>16</v>
      </c>
      <c r="M1" t="s">
        <v>20</v>
      </c>
      <c r="N1" t="s">
        <v>16</v>
      </c>
      <c r="Q1" t="s">
        <v>21</v>
      </c>
      <c r="R1" t="s">
        <v>16</v>
      </c>
      <c r="U1" t="s">
        <v>16</v>
      </c>
    </row>
    <row r="2" spans="1:21" x14ac:dyDescent="0.25">
      <c r="A2" t="s">
        <v>12</v>
      </c>
      <c r="B2">
        <v>1255.5413263369378</v>
      </c>
      <c r="E2" t="s">
        <v>12</v>
      </c>
      <c r="F2">
        <v>1564.3926101611132</v>
      </c>
      <c r="I2" t="s">
        <v>12</v>
      </c>
      <c r="J2">
        <v>1922.4026714722606</v>
      </c>
      <c r="M2" t="s">
        <v>12</v>
      </c>
      <c r="N2">
        <v>2180.0706563952508</v>
      </c>
      <c r="Q2" t="s">
        <v>12</v>
      </c>
      <c r="R2">
        <v>2322.2403254662563</v>
      </c>
      <c r="U2">
        <v>88.792532655942949</v>
      </c>
    </row>
    <row r="3" spans="1:21" x14ac:dyDescent="0.25">
      <c r="B3">
        <v>1297.4153573314786</v>
      </c>
      <c r="F3">
        <v>1611.0626577934142</v>
      </c>
      <c r="J3">
        <v>1975.0856426949501</v>
      </c>
      <c r="N3">
        <v>2226.9393373487351</v>
      </c>
      <c r="R3">
        <v>2361.0112356942759</v>
      </c>
      <c r="U3">
        <v>88.926819100648814</v>
      </c>
    </row>
    <row r="4" spans="1:21" x14ac:dyDescent="0.25">
      <c r="B4">
        <v>1310.1709922411762</v>
      </c>
      <c r="F4">
        <v>1620.7330280235308</v>
      </c>
      <c r="J4">
        <v>1986.2321396003495</v>
      </c>
      <c r="N4">
        <v>2197.7245262210631</v>
      </c>
      <c r="R4">
        <v>2325.7972897073587</v>
      </c>
      <c r="U4">
        <v>89.183714907912204</v>
      </c>
    </row>
    <row r="5" spans="1:21" x14ac:dyDescent="0.25">
      <c r="B5">
        <v>1320.3127675382314</v>
      </c>
      <c r="F5">
        <v>1664.3022504190008</v>
      </c>
      <c r="J5">
        <v>1992.5414774713304</v>
      </c>
      <c r="N5">
        <v>2138.9824460926952</v>
      </c>
      <c r="R5">
        <v>2345.6146619077886</v>
      </c>
      <c r="U5">
        <v>90.147074185149876</v>
      </c>
    </row>
    <row r="6" spans="1:21" x14ac:dyDescent="0.25">
      <c r="B6">
        <v>1335.9959252140891</v>
      </c>
      <c r="F6">
        <v>1671.029464492125</v>
      </c>
      <c r="J6">
        <v>1997.0631696122</v>
      </c>
      <c r="N6">
        <v>2146.5335113574238</v>
      </c>
      <c r="R6">
        <v>2337.2303890537605</v>
      </c>
      <c r="U6">
        <v>90.345584581671588</v>
      </c>
    </row>
    <row r="7" spans="1:21" x14ac:dyDescent="0.25">
      <c r="A7" t="s">
        <v>13</v>
      </c>
      <c r="B7">
        <v>1421.2856670129293</v>
      </c>
      <c r="E7" t="s">
        <v>13</v>
      </c>
      <c r="F7">
        <v>1803.7264530138207</v>
      </c>
      <c r="J7">
        <v>1997.6415255837067</v>
      </c>
      <c r="M7" t="s">
        <v>13</v>
      </c>
      <c r="N7">
        <v>2344.415113048728</v>
      </c>
      <c r="Q7" t="s">
        <v>13</v>
      </c>
      <c r="R7">
        <v>2402.4372392027799</v>
      </c>
      <c r="U7">
        <v>90.795152244382493</v>
      </c>
    </row>
    <row r="8" spans="1:21" x14ac:dyDescent="0.25">
      <c r="B8">
        <v>1391.3933624816027</v>
      </c>
      <c r="F8">
        <v>1852.3730207206472</v>
      </c>
      <c r="I8" t="s">
        <v>13</v>
      </c>
      <c r="J8">
        <v>2095.8976670694551</v>
      </c>
      <c r="N8">
        <v>2354.2788902172265</v>
      </c>
      <c r="R8">
        <v>2406.1599772808368</v>
      </c>
      <c r="U8">
        <v>92.663485388116143</v>
      </c>
    </row>
    <row r="9" spans="1:21" x14ac:dyDescent="0.25">
      <c r="B9">
        <v>1367.2459852273903</v>
      </c>
      <c r="F9">
        <v>1817.2498231871471</v>
      </c>
      <c r="J9">
        <v>2123.7540293657139</v>
      </c>
      <c r="N9">
        <v>2292.2115376569545</v>
      </c>
      <c r="R9">
        <v>2417.282792270154</v>
      </c>
      <c r="U9">
        <v>94.917162242744908</v>
      </c>
    </row>
    <row r="10" spans="1:21" x14ac:dyDescent="0.25">
      <c r="B10">
        <v>1441.6965062007259</v>
      </c>
      <c r="F10">
        <v>1752.7320779852362</v>
      </c>
      <c r="J10">
        <v>2133.0551419030826</v>
      </c>
      <c r="N10">
        <v>2280.9984702154056</v>
      </c>
      <c r="R10">
        <v>2536.5920077474002</v>
      </c>
      <c r="U10">
        <v>95.547724678755031</v>
      </c>
    </row>
    <row r="11" spans="1:21" x14ac:dyDescent="0.25">
      <c r="B11">
        <v>1370.2352156805227</v>
      </c>
      <c r="F11">
        <v>1773.9562561739292</v>
      </c>
      <c r="J11">
        <v>2046.9024126428137</v>
      </c>
      <c r="N11">
        <v>2378.8452786368848</v>
      </c>
      <c r="R11">
        <v>2500.9989997815851</v>
      </c>
      <c r="U11">
        <v>109.98680810701016</v>
      </c>
    </row>
    <row r="12" spans="1:21" x14ac:dyDescent="0.25">
      <c r="B12">
        <v>1398.0257175494905</v>
      </c>
      <c r="F12">
        <v>1866.9294261155469</v>
      </c>
      <c r="J12">
        <v>1998.8466645330791</v>
      </c>
      <c r="N12">
        <v>2320.6396878925812</v>
      </c>
      <c r="R12">
        <v>2477.3913924573203</v>
      </c>
      <c r="U12">
        <v>110.90835410299694</v>
      </c>
    </row>
    <row r="13" spans="1:21" x14ac:dyDescent="0.25">
      <c r="B13">
        <v>1419.1371576247404</v>
      </c>
      <c r="F13">
        <v>1832.3227461928334</v>
      </c>
      <c r="J13">
        <v>2108.4400764001484</v>
      </c>
      <c r="N13">
        <v>2270.2041480310108</v>
      </c>
      <c r="R13">
        <v>2441.1627950635452</v>
      </c>
      <c r="U13">
        <v>111.00226961851153</v>
      </c>
    </row>
    <row r="14" spans="1:21" x14ac:dyDescent="0.25">
      <c r="B14">
        <v>1426.9371808383833</v>
      </c>
      <c r="E14" t="s">
        <v>14</v>
      </c>
      <c r="F14">
        <v>1658.8732693386721</v>
      </c>
      <c r="J14">
        <v>2121.3113129417588</v>
      </c>
      <c r="N14">
        <v>2372.9363177859445</v>
      </c>
      <c r="Q14" t="s">
        <v>14</v>
      </c>
      <c r="R14">
        <v>2285.5696487394052</v>
      </c>
      <c r="U14">
        <v>111.81816065954443</v>
      </c>
    </row>
    <row r="15" spans="1:21" x14ac:dyDescent="0.25">
      <c r="B15">
        <v>1441.8366263782166</v>
      </c>
      <c r="F15">
        <v>1651.1217665692629</v>
      </c>
      <c r="J15">
        <v>2101.2998283916641</v>
      </c>
      <c r="M15" t="s">
        <v>14</v>
      </c>
      <c r="N15">
        <v>2185.4666171422823</v>
      </c>
      <c r="R15">
        <v>2349.5226304944918</v>
      </c>
      <c r="U15">
        <v>112.68687917805428</v>
      </c>
    </row>
    <row r="16" spans="1:21" x14ac:dyDescent="0.25">
      <c r="A16" t="s">
        <v>14</v>
      </c>
      <c r="B16">
        <v>1378.2469224252557</v>
      </c>
      <c r="F16">
        <v>1644.6105042429597</v>
      </c>
      <c r="I16" t="s">
        <v>14</v>
      </c>
      <c r="J16">
        <v>1980.6454107875065</v>
      </c>
      <c r="N16">
        <v>2176.9666415455149</v>
      </c>
      <c r="R16">
        <v>2276.1265912771305</v>
      </c>
      <c r="U16">
        <v>112.96275600487836</v>
      </c>
    </row>
    <row r="17" spans="1:21" x14ac:dyDescent="0.25">
      <c r="B17">
        <v>1325.3026666501464</v>
      </c>
      <c r="F17">
        <v>1663.0590808341531</v>
      </c>
      <c r="J17">
        <v>2000.2388700349607</v>
      </c>
      <c r="N17">
        <v>2201.2376562013433</v>
      </c>
      <c r="R17">
        <v>2199.4829397050189</v>
      </c>
      <c r="U17">
        <v>114.08387247133362</v>
      </c>
    </row>
    <row r="18" spans="1:21" x14ac:dyDescent="0.25">
      <c r="B18">
        <v>1299.7043759938308</v>
      </c>
      <c r="F18">
        <v>1578.3093172219471</v>
      </c>
      <c r="J18">
        <v>1900.9274314746456</v>
      </c>
      <c r="N18">
        <v>2184.8009564027761</v>
      </c>
      <c r="R18">
        <v>2296.111898075595</v>
      </c>
      <c r="U18">
        <v>114.50062257142956</v>
      </c>
    </row>
    <row r="19" spans="1:21" x14ac:dyDescent="0.25">
      <c r="B19">
        <v>1377.8357049046722</v>
      </c>
      <c r="F19">
        <v>1632.8282200334575</v>
      </c>
      <c r="J19">
        <v>1953.1421909467529</v>
      </c>
      <c r="N19">
        <v>2204.0027085039064</v>
      </c>
      <c r="R19">
        <v>2297.211089949511</v>
      </c>
      <c r="U19">
        <v>115.51021436321128</v>
      </c>
    </row>
    <row r="20" spans="1:21" x14ac:dyDescent="0.25">
      <c r="B20">
        <v>1341.5457587131893</v>
      </c>
      <c r="F20">
        <v>1610.3488620021712</v>
      </c>
      <c r="J20">
        <v>1969.271898823285</v>
      </c>
      <c r="N20">
        <v>2165.7528183184545</v>
      </c>
      <c r="R20">
        <v>2277.475599486027</v>
      </c>
      <c r="U20">
        <v>139.42752178528013</v>
      </c>
    </row>
    <row r="21" spans="1:21" x14ac:dyDescent="0.25">
      <c r="B21">
        <v>1319.9568388825624</v>
      </c>
      <c r="F21">
        <v>1587.611120545238</v>
      </c>
      <c r="J21">
        <v>1950.4022085190086</v>
      </c>
      <c r="N21">
        <v>2197.8069431592749</v>
      </c>
      <c r="R21">
        <v>2234.8069694713049</v>
      </c>
      <c r="U21">
        <v>139.7504881640786</v>
      </c>
    </row>
    <row r="22" spans="1:21" x14ac:dyDescent="0.25">
      <c r="B22">
        <v>1412.6863897741136</v>
      </c>
      <c r="F22">
        <v>1632.1564231267755</v>
      </c>
      <c r="J22">
        <v>1953.2972842917197</v>
      </c>
      <c r="N22">
        <v>2205.3340299829179</v>
      </c>
      <c r="R22">
        <v>2358.5160185538007</v>
      </c>
      <c r="U22">
        <v>140.67241037264867</v>
      </c>
    </row>
    <row r="23" spans="1:21" x14ac:dyDescent="0.25">
      <c r="B23">
        <v>1412.1209656833112</v>
      </c>
      <c r="F23">
        <v>1649.2614059046048</v>
      </c>
      <c r="J23">
        <v>1957.2780134791967</v>
      </c>
      <c r="M23" t="s">
        <v>11</v>
      </c>
      <c r="N23">
        <v>172.36611519026533</v>
      </c>
      <c r="R23">
        <v>2268.7819910286944</v>
      </c>
      <c r="U23">
        <v>141.38880852198344</v>
      </c>
    </row>
    <row r="24" spans="1:21" x14ac:dyDescent="0.25">
      <c r="B24">
        <v>1365.65338585739</v>
      </c>
      <c r="F24">
        <v>1622.8029431183556</v>
      </c>
      <c r="J24">
        <v>1970.6677389279853</v>
      </c>
      <c r="N24">
        <v>172.98262241830449</v>
      </c>
      <c r="Q24" t="s">
        <v>11</v>
      </c>
      <c r="R24">
        <v>182.33529894706638</v>
      </c>
      <c r="U24">
        <v>141.75875182860713</v>
      </c>
    </row>
    <row r="25" spans="1:21" x14ac:dyDescent="0.25">
      <c r="B25">
        <v>1380.5600209785375</v>
      </c>
      <c r="E25" t="s">
        <v>11</v>
      </c>
      <c r="F25">
        <v>112.96275600487836</v>
      </c>
      <c r="I25" t="s">
        <v>11</v>
      </c>
      <c r="J25">
        <v>145.17045121191438</v>
      </c>
      <c r="N25">
        <v>172.45335677913883</v>
      </c>
      <c r="R25">
        <v>193.81035184230018</v>
      </c>
      <c r="U25">
        <v>142.16392783109973</v>
      </c>
    </row>
    <row r="26" spans="1:21" x14ac:dyDescent="0.25">
      <c r="A26" t="s">
        <v>11</v>
      </c>
      <c r="B26">
        <v>89.183714907912204</v>
      </c>
      <c r="F26">
        <v>110.90835410299694</v>
      </c>
      <c r="J26">
        <v>141.75875182860713</v>
      </c>
      <c r="N26">
        <v>165.42750082186251</v>
      </c>
      <c r="R26">
        <v>188.21470290327915</v>
      </c>
      <c r="U26">
        <v>143.93730685650212</v>
      </c>
    </row>
    <row r="27" spans="1:21" x14ac:dyDescent="0.25">
      <c r="B27">
        <v>94.917162242744908</v>
      </c>
      <c r="F27">
        <v>111.81816065954443</v>
      </c>
      <c r="J27">
        <v>141.38880852198344</v>
      </c>
      <c r="N27">
        <v>165.28209817374008</v>
      </c>
      <c r="R27">
        <v>192.40860205737303</v>
      </c>
      <c r="U27">
        <v>144.26027323530059</v>
      </c>
    </row>
    <row r="28" spans="1:21" x14ac:dyDescent="0.25">
      <c r="B28">
        <v>95.547724678755031</v>
      </c>
      <c r="F28">
        <v>112.68687917805428</v>
      </c>
      <c r="J28">
        <v>139.42752178528013</v>
      </c>
      <c r="N28">
        <v>165.84044434253028</v>
      </c>
      <c r="R28">
        <v>184.54858808116191</v>
      </c>
      <c r="U28">
        <v>145.17045121191438</v>
      </c>
    </row>
    <row r="29" spans="1:21" x14ac:dyDescent="0.25">
      <c r="B29">
        <v>88.792532655942949</v>
      </c>
      <c r="F29">
        <v>109.98680810701016</v>
      </c>
      <c r="J29">
        <v>140.67241037264867</v>
      </c>
      <c r="N29">
        <v>175.49518017786031</v>
      </c>
      <c r="R29">
        <v>192.55047956596891</v>
      </c>
      <c r="U29">
        <v>165.28209817374008</v>
      </c>
    </row>
    <row r="30" spans="1:21" x14ac:dyDescent="0.25">
      <c r="B30">
        <v>92.663485388116143</v>
      </c>
      <c r="F30">
        <v>111.00226961851153</v>
      </c>
      <c r="J30">
        <v>139.7504881640786</v>
      </c>
      <c r="N30">
        <v>169.17307303749655</v>
      </c>
      <c r="R30">
        <v>198.77038954281178</v>
      </c>
      <c r="U30">
        <v>165.42750082186251</v>
      </c>
    </row>
    <row r="31" spans="1:21" x14ac:dyDescent="0.25">
      <c r="B31">
        <v>88.926819100648814</v>
      </c>
      <c r="F31">
        <v>115.51021436321128</v>
      </c>
      <c r="J31">
        <v>144.26027323530059</v>
      </c>
      <c r="N31">
        <v>169.74305141813653</v>
      </c>
      <c r="R31">
        <v>192.07377113708677</v>
      </c>
      <c r="U31">
        <v>165.84044434253028</v>
      </c>
    </row>
    <row r="32" spans="1:21" x14ac:dyDescent="0.25">
      <c r="B32">
        <v>90.795152244382493</v>
      </c>
      <c r="F32">
        <v>114.08387247133362</v>
      </c>
      <c r="J32">
        <v>143.93730685650212</v>
      </c>
      <c r="R32">
        <v>200.03593691948691</v>
      </c>
      <c r="U32">
        <v>169.17307303749655</v>
      </c>
    </row>
    <row r="33" spans="2:21" x14ac:dyDescent="0.25">
      <c r="B33">
        <v>90.345584581671588</v>
      </c>
      <c r="F33">
        <v>114.50062257142956</v>
      </c>
      <c r="J33">
        <v>142.16392783109973</v>
      </c>
      <c r="U33">
        <v>169.74305141813653</v>
      </c>
    </row>
    <row r="34" spans="2:21" x14ac:dyDescent="0.25">
      <c r="B34">
        <v>90.147074185149876</v>
      </c>
      <c r="U34">
        <v>172.36611519026533</v>
      </c>
    </row>
    <row r="35" spans="2:21" x14ac:dyDescent="0.25">
      <c r="U35">
        <v>172.45335677913883</v>
      </c>
    </row>
    <row r="36" spans="2:21" x14ac:dyDescent="0.25">
      <c r="U36">
        <v>172.98262241830449</v>
      </c>
    </row>
    <row r="37" spans="2:21" x14ac:dyDescent="0.25">
      <c r="U37">
        <v>175.49518017786031</v>
      </c>
    </row>
    <row r="38" spans="2:21" x14ac:dyDescent="0.25">
      <c r="U38">
        <v>182.33529894706638</v>
      </c>
    </row>
    <row r="39" spans="2:21" x14ac:dyDescent="0.25">
      <c r="U39">
        <v>184.54858808116191</v>
      </c>
    </row>
    <row r="40" spans="2:21" x14ac:dyDescent="0.25">
      <c r="U40">
        <v>188.21470290327915</v>
      </c>
    </row>
    <row r="41" spans="2:21" x14ac:dyDescent="0.25">
      <c r="U41">
        <v>192.07377113708677</v>
      </c>
    </row>
    <row r="42" spans="2:21" x14ac:dyDescent="0.25">
      <c r="U42">
        <v>192.40860205737303</v>
      </c>
    </row>
    <row r="43" spans="2:21" x14ac:dyDescent="0.25">
      <c r="U43">
        <v>192.55047956596891</v>
      </c>
    </row>
    <row r="44" spans="2:21" x14ac:dyDescent="0.25">
      <c r="U44">
        <v>193.81035184230018</v>
      </c>
    </row>
    <row r="45" spans="2:21" x14ac:dyDescent="0.25">
      <c r="U45">
        <v>198.77038954281178</v>
      </c>
    </row>
    <row r="46" spans="2:21" x14ac:dyDescent="0.25">
      <c r="U46">
        <v>200.03593691948691</v>
      </c>
    </row>
    <row r="47" spans="2:21" x14ac:dyDescent="0.25">
      <c r="U47">
        <v>1255.5413263369378</v>
      </c>
    </row>
    <row r="48" spans="2:21" x14ac:dyDescent="0.25">
      <c r="U48">
        <v>1297.4153573314786</v>
      </c>
    </row>
    <row r="49" spans="21:21" x14ac:dyDescent="0.25">
      <c r="U49">
        <v>1299.7043759938308</v>
      </c>
    </row>
    <row r="50" spans="21:21" x14ac:dyDescent="0.25">
      <c r="U50">
        <v>1310.1709922411762</v>
      </c>
    </row>
    <row r="51" spans="21:21" x14ac:dyDescent="0.25">
      <c r="U51">
        <v>1319.9568388825624</v>
      </c>
    </row>
    <row r="52" spans="21:21" x14ac:dyDescent="0.25">
      <c r="U52">
        <v>1320.3127675382314</v>
      </c>
    </row>
    <row r="53" spans="21:21" x14ac:dyDescent="0.25">
      <c r="U53">
        <v>1325.3026666501464</v>
      </c>
    </row>
    <row r="54" spans="21:21" x14ac:dyDescent="0.25">
      <c r="U54">
        <v>1335.9959252140891</v>
      </c>
    </row>
    <row r="55" spans="21:21" x14ac:dyDescent="0.25">
      <c r="U55">
        <v>1341.5457587131893</v>
      </c>
    </row>
    <row r="56" spans="21:21" x14ac:dyDescent="0.25">
      <c r="U56">
        <v>1365.65338585739</v>
      </c>
    </row>
    <row r="57" spans="21:21" x14ac:dyDescent="0.25">
      <c r="U57">
        <v>1367.2459852273903</v>
      </c>
    </row>
    <row r="58" spans="21:21" x14ac:dyDescent="0.25">
      <c r="U58">
        <v>1370.2352156805227</v>
      </c>
    </row>
    <row r="59" spans="21:21" x14ac:dyDescent="0.25">
      <c r="U59">
        <v>1377.8357049046722</v>
      </c>
    </row>
    <row r="60" spans="21:21" x14ac:dyDescent="0.25">
      <c r="U60">
        <v>1378.2469224252557</v>
      </c>
    </row>
    <row r="61" spans="21:21" x14ac:dyDescent="0.25">
      <c r="U61">
        <v>1380.5600209785375</v>
      </c>
    </row>
    <row r="62" spans="21:21" x14ac:dyDescent="0.25">
      <c r="U62">
        <v>1391.3933624816027</v>
      </c>
    </row>
    <row r="63" spans="21:21" x14ac:dyDescent="0.25">
      <c r="U63">
        <v>1398.0257175494905</v>
      </c>
    </row>
    <row r="64" spans="21:21" x14ac:dyDescent="0.25">
      <c r="U64">
        <v>1412.1209656833112</v>
      </c>
    </row>
    <row r="65" spans="21:21" x14ac:dyDescent="0.25">
      <c r="U65">
        <v>1412.6863897741136</v>
      </c>
    </row>
    <row r="66" spans="21:21" x14ac:dyDescent="0.25">
      <c r="U66">
        <v>1419.1371576247404</v>
      </c>
    </row>
    <row r="67" spans="21:21" x14ac:dyDescent="0.25">
      <c r="U67">
        <v>1421.2856670129293</v>
      </c>
    </row>
    <row r="68" spans="21:21" x14ac:dyDescent="0.25">
      <c r="U68">
        <v>1426.9371808383833</v>
      </c>
    </row>
    <row r="69" spans="21:21" x14ac:dyDescent="0.25">
      <c r="U69">
        <v>1441.6965062007259</v>
      </c>
    </row>
    <row r="70" spans="21:21" x14ac:dyDescent="0.25">
      <c r="U70">
        <v>1441.8366263782166</v>
      </c>
    </row>
    <row r="71" spans="21:21" x14ac:dyDescent="0.25">
      <c r="U71">
        <v>1564.3926101611132</v>
      </c>
    </row>
    <row r="72" spans="21:21" x14ac:dyDescent="0.25">
      <c r="U72">
        <v>1578.3093172219471</v>
      </c>
    </row>
    <row r="73" spans="21:21" x14ac:dyDescent="0.25">
      <c r="U73">
        <v>1587.611120545238</v>
      </c>
    </row>
    <row r="74" spans="21:21" x14ac:dyDescent="0.25">
      <c r="U74">
        <v>1610.3488620021712</v>
      </c>
    </row>
    <row r="75" spans="21:21" x14ac:dyDescent="0.25">
      <c r="U75">
        <v>1611.0626577934142</v>
      </c>
    </row>
    <row r="76" spans="21:21" x14ac:dyDescent="0.25">
      <c r="U76">
        <v>1620.7330280235308</v>
      </c>
    </row>
    <row r="77" spans="21:21" x14ac:dyDescent="0.25">
      <c r="U77">
        <v>1622.8029431183556</v>
      </c>
    </row>
    <row r="78" spans="21:21" x14ac:dyDescent="0.25">
      <c r="U78">
        <v>1632.1564231267755</v>
      </c>
    </row>
    <row r="79" spans="21:21" x14ac:dyDescent="0.25">
      <c r="U79">
        <v>1632.8282200334575</v>
      </c>
    </row>
    <row r="80" spans="21:21" x14ac:dyDescent="0.25">
      <c r="U80">
        <v>1644.6105042429597</v>
      </c>
    </row>
    <row r="81" spans="21:21" x14ac:dyDescent="0.25">
      <c r="U81">
        <v>1649.2614059046048</v>
      </c>
    </row>
    <row r="82" spans="21:21" x14ac:dyDescent="0.25">
      <c r="U82">
        <v>1651.1217665692629</v>
      </c>
    </row>
    <row r="83" spans="21:21" x14ac:dyDescent="0.25">
      <c r="U83">
        <v>1658.8732693386721</v>
      </c>
    </row>
    <row r="84" spans="21:21" x14ac:dyDescent="0.25">
      <c r="U84">
        <v>1663.0590808341531</v>
      </c>
    </row>
    <row r="85" spans="21:21" x14ac:dyDescent="0.25">
      <c r="U85">
        <v>1664.3022504190008</v>
      </c>
    </row>
    <row r="86" spans="21:21" x14ac:dyDescent="0.25">
      <c r="U86">
        <v>1671.029464492125</v>
      </c>
    </row>
    <row r="87" spans="21:21" x14ac:dyDescent="0.25">
      <c r="U87">
        <v>1752.7320779852362</v>
      </c>
    </row>
    <row r="88" spans="21:21" x14ac:dyDescent="0.25">
      <c r="U88">
        <v>1773.9562561739292</v>
      </c>
    </row>
    <row r="89" spans="21:21" x14ac:dyDescent="0.25">
      <c r="U89">
        <v>1803.7264530138207</v>
      </c>
    </row>
    <row r="90" spans="21:21" x14ac:dyDescent="0.25">
      <c r="U90">
        <v>1817.2498231871471</v>
      </c>
    </row>
    <row r="91" spans="21:21" x14ac:dyDescent="0.25">
      <c r="U91">
        <v>1832.3227461928334</v>
      </c>
    </row>
    <row r="92" spans="21:21" x14ac:dyDescent="0.25">
      <c r="U92">
        <v>1852.3730207206472</v>
      </c>
    </row>
    <row r="93" spans="21:21" x14ac:dyDescent="0.25">
      <c r="U93">
        <v>1866.9294261155469</v>
      </c>
    </row>
    <row r="94" spans="21:21" x14ac:dyDescent="0.25">
      <c r="U94">
        <v>1900.9274314746456</v>
      </c>
    </row>
    <row r="95" spans="21:21" x14ac:dyDescent="0.25">
      <c r="U95">
        <v>1922.4026714722606</v>
      </c>
    </row>
    <row r="96" spans="21:21" x14ac:dyDescent="0.25">
      <c r="U96">
        <v>1950.4022085190086</v>
      </c>
    </row>
    <row r="97" spans="21:21" x14ac:dyDescent="0.25">
      <c r="U97">
        <v>1953.1421909467529</v>
      </c>
    </row>
    <row r="98" spans="21:21" x14ac:dyDescent="0.25">
      <c r="U98">
        <v>1953.2972842917197</v>
      </c>
    </row>
    <row r="99" spans="21:21" x14ac:dyDescent="0.25">
      <c r="U99">
        <v>1957.2780134791967</v>
      </c>
    </row>
    <row r="100" spans="21:21" x14ac:dyDescent="0.25">
      <c r="U100">
        <v>1969.271898823285</v>
      </c>
    </row>
    <row r="101" spans="21:21" x14ac:dyDescent="0.25">
      <c r="U101">
        <v>1970.6677389279853</v>
      </c>
    </row>
    <row r="102" spans="21:21" x14ac:dyDescent="0.25">
      <c r="U102">
        <v>1975.0856426949501</v>
      </c>
    </row>
    <row r="103" spans="21:21" x14ac:dyDescent="0.25">
      <c r="U103">
        <v>1980.6454107875065</v>
      </c>
    </row>
    <row r="104" spans="21:21" x14ac:dyDescent="0.25">
      <c r="U104">
        <v>1986.2321396003495</v>
      </c>
    </row>
    <row r="105" spans="21:21" x14ac:dyDescent="0.25">
      <c r="U105">
        <v>1992.5414774713304</v>
      </c>
    </row>
    <row r="106" spans="21:21" x14ac:dyDescent="0.25">
      <c r="U106">
        <v>1997.0631696122</v>
      </c>
    </row>
    <row r="107" spans="21:21" x14ac:dyDescent="0.25">
      <c r="U107">
        <v>1997.6415255837067</v>
      </c>
    </row>
    <row r="108" spans="21:21" x14ac:dyDescent="0.25">
      <c r="U108">
        <v>1998.8466645330791</v>
      </c>
    </row>
    <row r="109" spans="21:21" x14ac:dyDescent="0.25">
      <c r="U109">
        <v>2000.2388700349607</v>
      </c>
    </row>
    <row r="110" spans="21:21" x14ac:dyDescent="0.25">
      <c r="U110">
        <v>2046.9024126428137</v>
      </c>
    </row>
    <row r="111" spans="21:21" x14ac:dyDescent="0.25">
      <c r="U111">
        <v>2095.8976670694551</v>
      </c>
    </row>
    <row r="112" spans="21:21" x14ac:dyDescent="0.25">
      <c r="U112">
        <v>2101.2998283916641</v>
      </c>
    </row>
    <row r="113" spans="21:21" x14ac:dyDescent="0.25">
      <c r="U113">
        <v>2108.4400764001484</v>
      </c>
    </row>
    <row r="114" spans="21:21" x14ac:dyDescent="0.25">
      <c r="U114">
        <v>2121.3113129417588</v>
      </c>
    </row>
    <row r="115" spans="21:21" x14ac:dyDescent="0.25">
      <c r="U115">
        <v>2123.7540293657139</v>
      </c>
    </row>
    <row r="116" spans="21:21" x14ac:dyDescent="0.25">
      <c r="U116">
        <v>2133.0551419030826</v>
      </c>
    </row>
    <row r="117" spans="21:21" x14ac:dyDescent="0.25">
      <c r="U117">
        <v>2138.9824460926952</v>
      </c>
    </row>
    <row r="118" spans="21:21" x14ac:dyDescent="0.25">
      <c r="U118">
        <v>2146.5335113574238</v>
      </c>
    </row>
    <row r="119" spans="21:21" x14ac:dyDescent="0.25">
      <c r="U119">
        <v>2165.7528183184545</v>
      </c>
    </row>
    <row r="120" spans="21:21" x14ac:dyDescent="0.25">
      <c r="U120">
        <v>2176.9666415455149</v>
      </c>
    </row>
    <row r="121" spans="21:21" x14ac:dyDescent="0.25">
      <c r="U121">
        <v>2180.0706563952508</v>
      </c>
    </row>
    <row r="122" spans="21:21" x14ac:dyDescent="0.25">
      <c r="U122">
        <v>2184.8009564027761</v>
      </c>
    </row>
    <row r="123" spans="21:21" x14ac:dyDescent="0.25">
      <c r="U123">
        <v>2185.4666171422823</v>
      </c>
    </row>
    <row r="124" spans="21:21" x14ac:dyDescent="0.25">
      <c r="U124">
        <v>2197.7245262210631</v>
      </c>
    </row>
    <row r="125" spans="21:21" x14ac:dyDescent="0.25">
      <c r="U125">
        <v>2197.8069431592749</v>
      </c>
    </row>
    <row r="126" spans="21:21" x14ac:dyDescent="0.25">
      <c r="U126">
        <v>2199.4829397050189</v>
      </c>
    </row>
    <row r="127" spans="21:21" x14ac:dyDescent="0.25">
      <c r="U127">
        <v>2201.2376562013433</v>
      </c>
    </row>
    <row r="128" spans="21:21" x14ac:dyDescent="0.25">
      <c r="U128">
        <v>2204.0027085039064</v>
      </c>
    </row>
    <row r="129" spans="21:21" x14ac:dyDescent="0.25">
      <c r="U129">
        <v>2205.3340299829179</v>
      </c>
    </row>
    <row r="130" spans="21:21" x14ac:dyDescent="0.25">
      <c r="U130">
        <v>2226.9393373487351</v>
      </c>
    </row>
    <row r="131" spans="21:21" x14ac:dyDescent="0.25">
      <c r="U131">
        <v>2234.8069694713049</v>
      </c>
    </row>
    <row r="132" spans="21:21" x14ac:dyDescent="0.25">
      <c r="U132">
        <v>2268.7819910286944</v>
      </c>
    </row>
    <row r="133" spans="21:21" x14ac:dyDescent="0.25">
      <c r="U133">
        <v>2270.2041480310108</v>
      </c>
    </row>
    <row r="134" spans="21:21" x14ac:dyDescent="0.25">
      <c r="U134">
        <v>2276.1265912771305</v>
      </c>
    </row>
    <row r="135" spans="21:21" x14ac:dyDescent="0.25">
      <c r="U135">
        <v>2277.475599486027</v>
      </c>
    </row>
    <row r="136" spans="21:21" x14ac:dyDescent="0.25">
      <c r="U136">
        <v>2280.9984702154056</v>
      </c>
    </row>
    <row r="137" spans="21:21" x14ac:dyDescent="0.25">
      <c r="U137">
        <v>2285.5696487394052</v>
      </c>
    </row>
    <row r="138" spans="21:21" x14ac:dyDescent="0.25">
      <c r="U138">
        <v>2292.2115376569545</v>
      </c>
    </row>
    <row r="139" spans="21:21" x14ac:dyDescent="0.25">
      <c r="U139">
        <v>2296.111898075595</v>
      </c>
    </row>
    <row r="140" spans="21:21" x14ac:dyDescent="0.25">
      <c r="U140">
        <v>2297.211089949511</v>
      </c>
    </row>
    <row r="141" spans="21:21" x14ac:dyDescent="0.25">
      <c r="U141">
        <v>2320.6396878925812</v>
      </c>
    </row>
    <row r="142" spans="21:21" x14ac:dyDescent="0.25">
      <c r="U142">
        <v>2322.2403254662563</v>
      </c>
    </row>
    <row r="143" spans="21:21" x14ac:dyDescent="0.25">
      <c r="U143">
        <v>2325.7972897073587</v>
      </c>
    </row>
    <row r="144" spans="21:21" x14ac:dyDescent="0.25">
      <c r="U144">
        <v>2337.2303890537605</v>
      </c>
    </row>
    <row r="145" spans="21:21" x14ac:dyDescent="0.25">
      <c r="U145">
        <v>2344.415113048728</v>
      </c>
    </row>
    <row r="146" spans="21:21" x14ac:dyDescent="0.25">
      <c r="U146">
        <v>2345.6146619077886</v>
      </c>
    </row>
    <row r="147" spans="21:21" x14ac:dyDescent="0.25">
      <c r="U147">
        <v>2349.5226304944918</v>
      </c>
    </row>
    <row r="148" spans="21:21" x14ac:dyDescent="0.25">
      <c r="U148">
        <v>2354.2788902172265</v>
      </c>
    </row>
    <row r="149" spans="21:21" x14ac:dyDescent="0.25">
      <c r="U149">
        <v>2358.5160185538007</v>
      </c>
    </row>
    <row r="150" spans="21:21" x14ac:dyDescent="0.25">
      <c r="U150">
        <v>2361.0112356942759</v>
      </c>
    </row>
    <row r="151" spans="21:21" x14ac:dyDescent="0.25">
      <c r="U151">
        <v>2372.9363177859445</v>
      </c>
    </row>
    <row r="152" spans="21:21" x14ac:dyDescent="0.25">
      <c r="U152">
        <v>2378.8452786368848</v>
      </c>
    </row>
    <row r="153" spans="21:21" x14ac:dyDescent="0.25">
      <c r="U153">
        <v>2402.4372392027799</v>
      </c>
    </row>
    <row r="154" spans="21:21" x14ac:dyDescent="0.25">
      <c r="U154">
        <v>2406.1599772808368</v>
      </c>
    </row>
    <row r="155" spans="21:21" x14ac:dyDescent="0.25">
      <c r="U155">
        <v>2417.282792270154</v>
      </c>
    </row>
    <row r="156" spans="21:21" x14ac:dyDescent="0.25">
      <c r="U156">
        <v>2441.1627950635452</v>
      </c>
    </row>
    <row r="157" spans="21:21" x14ac:dyDescent="0.25">
      <c r="U157">
        <v>2477.3913924573203</v>
      </c>
    </row>
    <row r="158" spans="21:21" x14ac:dyDescent="0.25">
      <c r="U158">
        <v>2500.9989997815851</v>
      </c>
    </row>
    <row r="159" spans="21:21" x14ac:dyDescent="0.25">
      <c r="U159">
        <v>2536.5920077474002</v>
      </c>
    </row>
  </sheetData>
  <sortState xmlns:xlrd2="http://schemas.microsoft.com/office/spreadsheetml/2017/richdata2" ref="J2:N10">
    <sortCondition ref="J2:J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321B-9F3D-45F9-A326-BF2C8D71F33E}">
  <dimension ref="B1:BG251"/>
  <sheetViews>
    <sheetView tabSelected="1" topLeftCell="G1" zoomScale="80" zoomScaleNormal="80" workbookViewId="0">
      <selection activeCell="R5" sqref="R5"/>
    </sheetView>
  </sheetViews>
  <sheetFormatPr defaultRowHeight="15" x14ac:dyDescent="0.25"/>
  <cols>
    <col min="3" max="3" width="12" bestFit="1" customWidth="1"/>
    <col min="6" max="6" width="12.7109375" bestFit="1" customWidth="1"/>
    <col min="7" max="25" width="12.7109375" customWidth="1"/>
    <col min="50" max="50" width="12" bestFit="1" customWidth="1"/>
    <col min="56" max="59" width="12" bestFit="1" customWidth="1"/>
    <col min="60" max="60" width="12" customWidth="1"/>
  </cols>
  <sheetData>
    <row r="1" spans="2:59" x14ac:dyDescent="0.25">
      <c r="B1" t="s">
        <v>104</v>
      </c>
      <c r="E1" t="s">
        <v>89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Q1" t="s">
        <v>102</v>
      </c>
      <c r="R1" t="s">
        <v>112</v>
      </c>
      <c r="T1" t="s">
        <v>102</v>
      </c>
      <c r="U1" t="s">
        <v>122</v>
      </c>
      <c r="W1" t="s">
        <v>102</v>
      </c>
      <c r="X1" t="s">
        <v>116</v>
      </c>
      <c r="AA1" t="s">
        <v>88</v>
      </c>
      <c r="AB1">
        <v>0.22121320011418266</v>
      </c>
      <c r="AC1">
        <v>0.26748841863766876</v>
      </c>
      <c r="AD1">
        <v>0.23489567707318923</v>
      </c>
      <c r="AE1">
        <v>0.13862718313327782</v>
      </c>
      <c r="AG1" s="2" t="s">
        <v>112</v>
      </c>
      <c r="AH1" s="2" t="s">
        <v>12</v>
      </c>
      <c r="AI1" s="2" t="s">
        <v>13</v>
      </c>
      <c r="AJ1" s="2" t="s">
        <v>14</v>
      </c>
      <c r="AK1" s="2" t="s">
        <v>11</v>
      </c>
      <c r="AN1" s="2" t="s">
        <v>102</v>
      </c>
      <c r="AO1" s="2" t="s">
        <v>115</v>
      </c>
      <c r="AX1" t="s">
        <v>44</v>
      </c>
      <c r="BC1" t="s">
        <v>52</v>
      </c>
    </row>
    <row r="2" spans="2:59" x14ac:dyDescent="0.25">
      <c r="B2" t="s">
        <v>90</v>
      </c>
      <c r="C2">
        <f>(4/3)*3.14*POWER(0.0005,3)*7850</f>
        <v>4.1081666666666673E-6</v>
      </c>
      <c r="D2" t="s">
        <v>91</v>
      </c>
      <c r="H2" t="s">
        <v>134</v>
      </c>
      <c r="I2">
        <v>8.5885547339233703E-2</v>
      </c>
      <c r="J2">
        <v>0.10169311716809429</v>
      </c>
      <c r="K2">
        <v>0.13274117188100046</v>
      </c>
      <c r="L2">
        <v>0.15998589654744685</v>
      </c>
      <c r="M2">
        <v>0.18148712143298507</v>
      </c>
      <c r="P2" t="s">
        <v>135</v>
      </c>
      <c r="Q2">
        <v>28.444700489843743</v>
      </c>
      <c r="R2">
        <f>I9/I15</f>
        <v>1.0097557107798887E-3</v>
      </c>
      <c r="T2">
        <v>60.107281979990717</v>
      </c>
      <c r="U2">
        <v>1.3838735001793068</v>
      </c>
      <c r="W2">
        <v>28.444700489843743</v>
      </c>
      <c r="X2">
        <v>2.2074435081685748E-3</v>
      </c>
      <c r="AA2" t="s">
        <v>63</v>
      </c>
      <c r="AB2">
        <v>0.27591335533972022</v>
      </c>
      <c r="AC2">
        <v>0.34449681891540179</v>
      </c>
      <c r="AD2">
        <v>0.2812632782069589</v>
      </c>
      <c r="AE2">
        <v>0.17105783932121379</v>
      </c>
      <c r="AG2" s="2">
        <v>8</v>
      </c>
      <c r="AH2">
        <f t="shared" ref="AH2:AK5" si="0">AB9/AH9</f>
        <v>0.39214167237082548</v>
      </c>
      <c r="AI2">
        <f t="shared" si="0"/>
        <v>0.41509866498345671</v>
      </c>
      <c r="AJ2">
        <f t="shared" si="0"/>
        <v>0.44396824381791133</v>
      </c>
      <c r="AK2">
        <f t="shared" si="0"/>
        <v>3.7819992739855424E-2</v>
      </c>
      <c r="AM2" t="s">
        <v>12</v>
      </c>
      <c r="AN2">
        <v>1303.8872737323825</v>
      </c>
      <c r="AO2">
        <v>0.39214167237082548</v>
      </c>
      <c r="AW2" s="2" t="s">
        <v>45</v>
      </c>
      <c r="AX2" s="2" t="s">
        <v>12</v>
      </c>
      <c r="AY2" s="2" t="s">
        <v>13</v>
      </c>
      <c r="AZ2" s="2" t="s">
        <v>14</v>
      </c>
      <c r="BA2" s="2" t="s">
        <v>11</v>
      </c>
      <c r="BC2" s="2" t="s">
        <v>12</v>
      </c>
      <c r="BD2" s="2" t="s">
        <v>13</v>
      </c>
      <c r="BE2" s="2" t="s">
        <v>14</v>
      </c>
      <c r="BF2" s="2" t="s">
        <v>11</v>
      </c>
    </row>
    <row r="3" spans="2:59" x14ac:dyDescent="0.25">
      <c r="E3" t="s">
        <v>110</v>
      </c>
      <c r="F3">
        <f>C2*9.81</f>
        <v>4.0301115000000007E-5</v>
      </c>
      <c r="I3">
        <v>8.4083330888809038E-2</v>
      </c>
      <c r="J3">
        <v>0.10435024552548947</v>
      </c>
      <c r="K3">
        <v>0.13229516297070879</v>
      </c>
      <c r="L3">
        <v>0.16082523055296968</v>
      </c>
      <c r="M3">
        <v>0.19327188748841406</v>
      </c>
      <c r="Q3">
        <v>27.847818840505042</v>
      </c>
      <c r="R3">
        <f t="shared" ref="R3" si="1">I10/I16</f>
        <v>2.7683196933464202E-3</v>
      </c>
      <c r="T3">
        <v>64.010315158151798</v>
      </c>
      <c r="U3">
        <v>1.3346914327543984</v>
      </c>
      <c r="W3">
        <v>27.847818840505042</v>
      </c>
      <c r="X3">
        <v>6.1348164627635015E-3</v>
      </c>
      <c r="AA3" t="s">
        <v>64</v>
      </c>
      <c r="AB3">
        <v>0.33566481918912705</v>
      </c>
      <c r="AC3">
        <v>0.39709734314451495</v>
      </c>
      <c r="AD3">
        <v>0.33810845245206944</v>
      </c>
      <c r="AE3">
        <v>0.21579794228642302</v>
      </c>
      <c r="AG3" s="2">
        <v>10</v>
      </c>
      <c r="AH3">
        <f t="shared" si="0"/>
        <v>0.69367141225914897</v>
      </c>
      <c r="AI3">
        <f t="shared" si="0"/>
        <v>0.80464868619848084</v>
      </c>
      <c r="AJ3">
        <f t="shared" si="0"/>
        <v>0.68594935341853513</v>
      </c>
      <c r="AK3">
        <f t="shared" si="0"/>
        <v>7.659954085318349E-2</v>
      </c>
      <c r="AN3">
        <v>1626.3040021778368</v>
      </c>
      <c r="AO3">
        <v>0.69367141225914897</v>
      </c>
      <c r="AW3">
        <f>TAN(RADIANS(8))</f>
        <v>0.14054083470239145</v>
      </c>
      <c r="AX3">
        <v>2.4423719253671203</v>
      </c>
      <c r="AY3">
        <v>2.9374922325597299</v>
      </c>
      <c r="AZ3">
        <v>2.649270730227566</v>
      </c>
      <c r="BA3">
        <v>1.523040912610216</v>
      </c>
      <c r="BC3">
        <v>8.960385921904825</v>
      </c>
      <c r="BD3">
        <v>8.9814929608016687</v>
      </c>
      <c r="BE3">
        <v>8.8072953701261998</v>
      </c>
      <c r="BF3">
        <v>8.9835725073112283</v>
      </c>
    </row>
    <row r="4" spans="2:59" x14ac:dyDescent="0.25">
      <c r="B4" t="s">
        <v>92</v>
      </c>
      <c r="C4">
        <v>7850</v>
      </c>
      <c r="E4" t="s">
        <v>111</v>
      </c>
      <c r="F4">
        <f>(4/3)*3.14*(0.0005^3)*9.81*C9</f>
        <v>4.0624550700000003E-6</v>
      </c>
      <c r="I4">
        <v>8.4517033568069694E-2</v>
      </c>
      <c r="J4">
        <v>0.1026382702079731</v>
      </c>
      <c r="K4">
        <v>0.13506933839272287</v>
      </c>
      <c r="L4">
        <v>0.15881966403450984</v>
      </c>
      <c r="M4">
        <v>0.19068561841992196</v>
      </c>
      <c r="Q4">
        <v>27.99145817442562</v>
      </c>
      <c r="R4">
        <f>I11/I17</f>
        <v>2.3510072361858287E-3</v>
      </c>
      <c r="T4">
        <v>63.153760693302992</v>
      </c>
      <c r="U4">
        <v>1.3450302980602573</v>
      </c>
      <c r="W4">
        <v>27.99145817442562</v>
      </c>
      <c r="X4">
        <v>5.1928260773835989E-3</v>
      </c>
      <c r="AA4" t="s">
        <v>65</v>
      </c>
      <c r="AB4">
        <v>0.36952077172408471</v>
      </c>
      <c r="AC4">
        <v>0.44184088192311033</v>
      </c>
      <c r="AD4">
        <v>0.37790240527870972</v>
      </c>
      <c r="AE4">
        <v>0.25803385187330585</v>
      </c>
      <c r="AG4" s="2">
        <v>15</v>
      </c>
      <c r="AH4">
        <f t="shared" si="0"/>
        <v>1.0240675400019339</v>
      </c>
      <c r="AI4">
        <f t="shared" si="0"/>
        <v>1.0100408658232827</v>
      </c>
      <c r="AJ4">
        <f t="shared" si="0"/>
        <v>0.97477908072564023</v>
      </c>
      <c r="AK4">
        <f t="shared" si="0"/>
        <v>0.11322840263731757</v>
      </c>
      <c r="AN4">
        <v>1978.4944377391325</v>
      </c>
      <c r="AO4">
        <v>1.0240675400019339</v>
      </c>
      <c r="AW4">
        <f>TAN(RADIANS(10))</f>
        <v>0.17632698070846498</v>
      </c>
      <c r="AX4">
        <v>3.0742886304920747</v>
      </c>
      <c r="AY4">
        <v>3.8796377814435705</v>
      </c>
      <c r="AZ4">
        <v>3.2016778166562712</v>
      </c>
      <c r="BA4">
        <v>1.9091529242698746</v>
      </c>
      <c r="BC4">
        <v>8.7156429282959849</v>
      </c>
      <c r="BD4">
        <v>8.8168310987427585</v>
      </c>
      <c r="BE4">
        <v>8.7674123782843125</v>
      </c>
      <c r="BF4">
        <v>8.9561021759424424</v>
      </c>
    </row>
    <row r="5" spans="2:59" x14ac:dyDescent="0.25">
      <c r="B5" t="s">
        <v>93</v>
      </c>
      <c r="C5">
        <v>25</v>
      </c>
      <c r="E5" t="s">
        <v>108</v>
      </c>
      <c r="F5">
        <f>(0.5*C9*C8*C8)*F13*(3.14*0.0005*0.0005)</f>
        <v>2.2191906617690852E-5</v>
      </c>
      <c r="I5">
        <v>8.5827010781296689E-2</v>
      </c>
      <c r="Q5">
        <v>28.425313585879003</v>
      </c>
      <c r="R5">
        <f>I12/I18</f>
        <v>1.0678856852347116E-3</v>
      </c>
      <c r="T5">
        <v>52.986224701072672</v>
      </c>
      <c r="U5">
        <v>1.4896632626534874</v>
      </c>
      <c r="W5">
        <v>28.425313585879003</v>
      </c>
      <c r="X5">
        <v>2.3355431437017313E-3</v>
      </c>
      <c r="AA5" t="s">
        <v>66</v>
      </c>
      <c r="AB5">
        <v>0.396721605851034</v>
      </c>
      <c r="AC5">
        <v>0.46610110619374268</v>
      </c>
      <c r="AD5">
        <v>0.39415430275571089</v>
      </c>
      <c r="AE5">
        <v>0.29111331998176826</v>
      </c>
      <c r="AG5" s="2">
        <v>20</v>
      </c>
      <c r="AH5">
        <f t="shared" si="0"/>
        <v>1.1937361669245572</v>
      </c>
      <c r="AI5">
        <f t="shared" si="0"/>
        <v>1.2190023330230377</v>
      </c>
      <c r="AJ5">
        <f t="shared" si="0"/>
        <v>1.1920800180048339</v>
      </c>
      <c r="AK5">
        <f t="shared" si="0"/>
        <v>0.16799784923870134</v>
      </c>
      <c r="AN5">
        <v>2178.0500954830336</v>
      </c>
      <c r="AO5">
        <v>1.1937361669245572</v>
      </c>
      <c r="AW5">
        <f>TAN(RADIANS(15))</f>
        <v>0.2679491924311227</v>
      </c>
      <c r="AX5">
        <v>3.9184216843420607</v>
      </c>
      <c r="AY5">
        <v>4.5993050844921584</v>
      </c>
      <c r="AZ5">
        <v>4.0985598596477759</v>
      </c>
      <c r="BA5">
        <v>2.4730879035469644</v>
      </c>
      <c r="BC5">
        <v>8.5974251842303779</v>
      </c>
      <c r="BD5">
        <v>8.6355257718788643</v>
      </c>
      <c r="BE5">
        <v>8.418134182730352</v>
      </c>
      <c r="BF5">
        <v>8.8662939489784183</v>
      </c>
    </row>
    <row r="6" spans="2:59" x14ac:dyDescent="0.25">
      <c r="E6" t="s">
        <v>109</v>
      </c>
      <c r="F6">
        <f>F5-(F3*SIN(RADIANS(C5)))+(F4*SIN(RADIANS(C5)))</f>
        <v>6.8767871502619129E-6</v>
      </c>
      <c r="Q6">
        <v>33.680058512052298</v>
      </c>
      <c r="R6">
        <f>J9/J15</f>
        <v>5.8314398378116628E-4</v>
      </c>
      <c r="T6">
        <v>53.264206330551467</v>
      </c>
      <c r="U6">
        <v>1.4850729043867674</v>
      </c>
      <c r="W6">
        <v>33.680058512052298</v>
      </c>
      <c r="X6">
        <v>1.1451617317662936E-3</v>
      </c>
      <c r="AG6" s="2">
        <v>25</v>
      </c>
      <c r="AH6">
        <f t="shared" ref="AH6:AK6" si="2">AB13/AH13</f>
        <v>1.3420815239096993</v>
      </c>
      <c r="AI6">
        <f t="shared" si="2"/>
        <v>1.288182288820684</v>
      </c>
      <c r="AJ6">
        <f t="shared" si="2"/>
        <v>1.2061230458733667</v>
      </c>
      <c r="AK6">
        <f t="shared" si="2"/>
        <v>0.21067196126679094</v>
      </c>
      <c r="AN6">
        <v>2338.3787803658879</v>
      </c>
      <c r="AO6">
        <v>1.3420815239096993</v>
      </c>
      <c r="AW6">
        <f>TAN(RADIANS(20))</f>
        <v>0.36397023426620234</v>
      </c>
      <c r="AX6">
        <v>4.7909189263431484</v>
      </c>
      <c r="AY6">
        <v>5.8225074282918374</v>
      </c>
      <c r="AZ6">
        <v>5.1039634708713999</v>
      </c>
      <c r="BA6">
        <v>3.2818708008589796</v>
      </c>
      <c r="BC6">
        <v>7.8835342680544223</v>
      </c>
      <c r="BD6">
        <v>7.8404187114400292</v>
      </c>
      <c r="BE6">
        <v>7.7343692426691399</v>
      </c>
      <c r="BF6">
        <v>8.2261494549309848</v>
      </c>
    </row>
    <row r="7" spans="2:59" x14ac:dyDescent="0.25">
      <c r="B7" t="s">
        <v>94</v>
      </c>
      <c r="C7">
        <v>1E-3</v>
      </c>
      <c r="Q7">
        <v>34.560081084309331</v>
      </c>
      <c r="R7">
        <f t="shared" ref="R7" si="3">J10/J16</f>
        <v>2.6744758751666635E-3</v>
      </c>
      <c r="T7">
        <v>52.599976542217931</v>
      </c>
      <c r="U7">
        <v>1.4961116930084433</v>
      </c>
      <c r="W7">
        <v>34.560081084309331</v>
      </c>
      <c r="X7">
        <v>5.167742342398458E-3</v>
      </c>
      <c r="AM7" t="s">
        <v>13</v>
      </c>
      <c r="AN7">
        <v>1408.6437132215558</v>
      </c>
      <c r="AO7">
        <v>0.41509866498345671</v>
      </c>
      <c r="AW7">
        <f>TAN(RADIANS(25))</f>
        <v>0.46630765815499858</v>
      </c>
      <c r="AX7">
        <v>6.4521022333721421</v>
      </c>
      <c r="AY7">
        <v>7.4895923028177833</v>
      </c>
      <c r="AZ7">
        <v>6.4699238531749668</v>
      </c>
      <c r="BA7">
        <v>4.5258555046656417</v>
      </c>
      <c r="BC7">
        <v>6.6148520548394023</v>
      </c>
      <c r="BD7">
        <v>6.7053165786832123</v>
      </c>
      <c r="BE7">
        <v>6.5869168994294709</v>
      </c>
      <c r="BF7">
        <v>6.9121473646303135</v>
      </c>
    </row>
    <row r="8" spans="2:59" x14ac:dyDescent="0.25">
      <c r="B8" t="s">
        <v>95</v>
      </c>
      <c r="C8">
        <v>0.36644846431464451</v>
      </c>
      <c r="D8" t="s">
        <v>96</v>
      </c>
      <c r="E8" t="s">
        <v>97</v>
      </c>
      <c r="F8">
        <f>F6</f>
        <v>6.8767871502619129E-6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Q8">
        <v>33.993086675338354</v>
      </c>
      <c r="R8">
        <f>J11/J17</f>
        <v>5.594940548530969E-4</v>
      </c>
      <c r="T8">
        <v>43.962959936812283</v>
      </c>
      <c r="U8">
        <v>1.6657427657110027</v>
      </c>
      <c r="W8">
        <v>33.993086675338354</v>
      </c>
      <c r="X8">
        <v>1.0923526999024014E-3</v>
      </c>
      <c r="AA8" t="s">
        <v>105</v>
      </c>
      <c r="AB8" t="s">
        <v>12</v>
      </c>
      <c r="AC8" t="s">
        <v>13</v>
      </c>
      <c r="AD8" t="s">
        <v>14</v>
      </c>
      <c r="AE8" t="s">
        <v>11</v>
      </c>
      <c r="AG8" t="s">
        <v>107</v>
      </c>
      <c r="AH8" t="s">
        <v>12</v>
      </c>
      <c r="AI8" t="s">
        <v>13</v>
      </c>
      <c r="AJ8" t="s">
        <v>14</v>
      </c>
      <c r="AK8" t="s">
        <v>11</v>
      </c>
      <c r="AN8">
        <v>1814.184257627023</v>
      </c>
      <c r="AO8">
        <v>0.80464868619848084</v>
      </c>
    </row>
    <row r="9" spans="2:59" x14ac:dyDescent="0.25">
      <c r="B9" t="s">
        <v>98</v>
      </c>
      <c r="C9" s="6">
        <v>791.3</v>
      </c>
      <c r="D9" t="s">
        <v>8</v>
      </c>
      <c r="E9" t="s">
        <v>99</v>
      </c>
      <c r="F9">
        <f>(F3-F4)*COS(RADIANS(C5))</f>
        <v>3.2843379686332021E-5</v>
      </c>
      <c r="H9" t="s">
        <v>105</v>
      </c>
      <c r="I9">
        <v>2.2074435081685748E-3</v>
      </c>
      <c r="J9">
        <v>1.1451617317662936E-3</v>
      </c>
      <c r="K9">
        <v>9.8172222837496857E-3</v>
      </c>
      <c r="L9">
        <v>1.9277575890107729E-2</v>
      </c>
      <c r="M9">
        <v>3.9061024162639138E-2</v>
      </c>
      <c r="Q9">
        <v>43.962959936812283</v>
      </c>
      <c r="R9">
        <f>K9/K15</f>
        <v>5.893600432092719E-3</v>
      </c>
      <c r="T9">
        <v>43.815244864112813</v>
      </c>
      <c r="U9">
        <v>1.6691481953966105</v>
      </c>
      <c r="W9">
        <v>43.962959936812283</v>
      </c>
      <c r="X9">
        <v>9.8172222837496857E-3</v>
      </c>
      <c r="AA9" t="s">
        <v>55</v>
      </c>
      <c r="AB9">
        <v>0.17933663559611865</v>
      </c>
      <c r="AC9">
        <v>0.18722685947513487</v>
      </c>
      <c r="AD9">
        <v>0.20146138463957217</v>
      </c>
      <c r="AE9">
        <v>4.1494122872280687E-2</v>
      </c>
      <c r="AG9" t="s">
        <v>55</v>
      </c>
      <c r="AH9">
        <v>0.45732613550576812</v>
      </c>
      <c r="AI9">
        <v>0.45104182515883684</v>
      </c>
      <c r="AJ9">
        <v>0.45377431256592154</v>
      </c>
      <c r="AK9">
        <v>1.0971478275444879</v>
      </c>
      <c r="AN9">
        <v>2091.1883916559646</v>
      </c>
      <c r="AO9">
        <v>1.0100408658232827</v>
      </c>
      <c r="BD9" t="s">
        <v>12</v>
      </c>
      <c r="BE9" t="s">
        <v>13</v>
      </c>
      <c r="BF9" t="s">
        <v>14</v>
      </c>
      <c r="BG9" t="s">
        <v>11</v>
      </c>
    </row>
    <row r="10" spans="2:59" x14ac:dyDescent="0.25">
      <c r="B10" t="s">
        <v>100</v>
      </c>
      <c r="C10">
        <f>0.594/1000</f>
        <v>5.9400000000000002E-4</v>
      </c>
      <c r="D10" t="s">
        <v>10</v>
      </c>
      <c r="I10">
        <v>6.1348164627635015E-3</v>
      </c>
      <c r="J10">
        <v>5.167742342398458E-3</v>
      </c>
      <c r="K10">
        <v>1.1024767009248988E-2</v>
      </c>
      <c r="L10">
        <v>1.6724701967143145E-2</v>
      </c>
      <c r="M10">
        <v>1.0064374178674277E-3</v>
      </c>
      <c r="Q10">
        <v>43.815244864112813</v>
      </c>
      <c r="R10">
        <f t="shared" ref="R10" si="4">K10/K16</f>
        <v>6.6050258686763076E-3</v>
      </c>
      <c r="T10">
        <v>44.734032616303445</v>
      </c>
      <c r="U10">
        <v>1.6482861184983237</v>
      </c>
      <c r="W10">
        <v>43.815244864112813</v>
      </c>
      <c r="X10">
        <v>1.1024767009248988E-2</v>
      </c>
      <c r="AA10" t="s">
        <v>56</v>
      </c>
      <c r="AB10">
        <v>0.30540656792229076</v>
      </c>
      <c r="AC10">
        <v>0.34828172762823223</v>
      </c>
      <c r="AD10">
        <v>0.30189370179513042</v>
      </c>
      <c r="AE10">
        <v>7.6124375238950479E-2</v>
      </c>
      <c r="AG10" t="s">
        <v>56</v>
      </c>
      <c r="AH10">
        <v>0.44027555774230726</v>
      </c>
      <c r="AI10">
        <v>0.43283700526955482</v>
      </c>
      <c r="AJ10">
        <v>0.44011077536642651</v>
      </c>
      <c r="AK10">
        <v>0.99379675636510989</v>
      </c>
      <c r="AN10">
        <v>2326.8161804355923</v>
      </c>
      <c r="AO10">
        <v>1.2190023330230377</v>
      </c>
      <c r="AW10" t="s">
        <v>46</v>
      </c>
      <c r="AX10">
        <v>11.593</v>
      </c>
      <c r="AY10">
        <v>13.077</v>
      </c>
      <c r="AZ10">
        <v>11.355</v>
      </c>
      <c r="BA10">
        <v>8.8435000000000006</v>
      </c>
      <c r="BC10" t="s">
        <v>72</v>
      </c>
      <c r="BD10">
        <f>((AX16*AX22)/(0.001*BC3))/100</f>
        <v>21147.033825896146</v>
      </c>
      <c r="BE10">
        <f>((AY16*AY22)/(0.001*BD3))/100</f>
        <v>29922.873057230074</v>
      </c>
      <c r="BF10">
        <f>((AZ16*AZ22)/(0.001*BE3))/100</f>
        <v>21681.57722329746</v>
      </c>
      <c r="BG10">
        <f>((BA16*BA22)/(0.001*BF3))/100</f>
        <v>2975.0223316373308</v>
      </c>
    </row>
    <row r="11" spans="2:59" x14ac:dyDescent="0.25">
      <c r="E11" t="s">
        <v>101</v>
      </c>
      <c r="F11">
        <f>((C9*C8*C8)*0.5)*C15*F13</f>
        <v>2.2191906617690852E-5</v>
      </c>
      <c r="I11">
        <v>5.1928260773835989E-3</v>
      </c>
      <c r="J11">
        <v>1.0923526999024014E-3</v>
      </c>
      <c r="K11">
        <v>3.4838835540793945E-3</v>
      </c>
      <c r="L11">
        <v>2.2814174114592758E-2</v>
      </c>
      <c r="M11">
        <v>7.8929128178887847E-3</v>
      </c>
      <c r="Q11">
        <v>44.734032616303445</v>
      </c>
      <c r="R11">
        <f>K11/K17</f>
        <v>2.1136400500984609E-3</v>
      </c>
      <c r="T11">
        <v>33.680058512052298</v>
      </c>
      <c r="U11">
        <v>1.9637718361440442</v>
      </c>
      <c r="W11">
        <v>44.734032616303445</v>
      </c>
      <c r="X11">
        <v>3.4838835540793945E-3</v>
      </c>
      <c r="AA11" t="s">
        <v>57</v>
      </c>
      <c r="AB11">
        <v>0.43765939348542976</v>
      </c>
      <c r="AC11">
        <v>0.42833396157155568</v>
      </c>
      <c r="AD11">
        <v>0.41716814147433284</v>
      </c>
      <c r="AE11">
        <v>0.10148312008244208</v>
      </c>
      <c r="AG11" t="s">
        <v>57</v>
      </c>
      <c r="AH11">
        <v>0.42737356315834718</v>
      </c>
      <c r="AI11">
        <v>0.42407587263553076</v>
      </c>
      <c r="AJ11">
        <v>0.42796172971191238</v>
      </c>
      <c r="AK11">
        <v>0.89626911374439455</v>
      </c>
      <c r="AN11">
        <v>2454.5750291148029</v>
      </c>
      <c r="AO11">
        <v>1.288182288820684</v>
      </c>
      <c r="AW11" t="s">
        <v>47</v>
      </c>
      <c r="AX11">
        <v>0.85450000000000004</v>
      </c>
      <c r="AY11">
        <v>1.2445999999999999</v>
      </c>
      <c r="AZ11">
        <v>1.091</v>
      </c>
      <c r="BA11">
        <v>0.2397</v>
      </c>
      <c r="BC11" t="s">
        <v>73</v>
      </c>
      <c r="BD11">
        <f>((AX16*AX22)/(0.001*BC4))/100</f>
        <v>21740.861315970837</v>
      </c>
      <c r="BE11">
        <f>((AY16*AY22)/(0.001*BD4))/100</f>
        <v>30481.708305470049</v>
      </c>
      <c r="BF11">
        <f>((AZ16*AZ22)/(0.001*BE4))/100</f>
        <v>21780.206799528849</v>
      </c>
      <c r="BG11">
        <f>((BA16*BA22)/(0.001*BF4))/100</f>
        <v>2984.1473781892942</v>
      </c>
    </row>
    <row r="12" spans="2:59" x14ac:dyDescent="0.25">
      <c r="B12" t="s">
        <v>102</v>
      </c>
      <c r="C12">
        <f>(C9*C8*C7)/C10</f>
        <v>488.16611079491275</v>
      </c>
      <c r="I12">
        <v>2.3355431437017313E-3</v>
      </c>
      <c r="Q12">
        <v>52.986224701072672</v>
      </c>
      <c r="R12">
        <f>L9/L15</f>
        <v>1.2940895015272933E-2</v>
      </c>
      <c r="T12">
        <v>34.560081084309331</v>
      </c>
      <c r="U12">
        <v>1.9322448896931717</v>
      </c>
      <c r="W12">
        <v>52.986224701072672</v>
      </c>
      <c r="X12">
        <v>1.9277575890107729E-2</v>
      </c>
      <c r="AA12" t="s">
        <v>58</v>
      </c>
      <c r="AB12">
        <v>0.50345367272425201</v>
      </c>
      <c r="AC12">
        <v>0.50969810197663956</v>
      </c>
      <c r="AD12">
        <v>0.50238364655544399</v>
      </c>
      <c r="AE12">
        <v>0.13967348171558525</v>
      </c>
      <c r="AG12" t="s">
        <v>58</v>
      </c>
      <c r="AH12">
        <v>0.42174618368253702</v>
      </c>
      <c r="AI12">
        <v>0.41812725715842158</v>
      </c>
      <c r="AJ12">
        <v>0.42143450017413747</v>
      </c>
      <c r="AK12">
        <v>0.83140041582990065</v>
      </c>
      <c r="AM12" t="s">
        <v>14</v>
      </c>
      <c r="AN12">
        <v>1361.3613029863009</v>
      </c>
      <c r="AO12">
        <v>0.44396824381791133</v>
      </c>
      <c r="AW12" t="s">
        <v>48</v>
      </c>
      <c r="AX12">
        <v>0.98460000000000003</v>
      </c>
      <c r="AY12">
        <v>0.98350000000000004</v>
      </c>
      <c r="AZ12">
        <v>0.99619999999999997</v>
      </c>
      <c r="BA12">
        <v>0.98429999999999995</v>
      </c>
      <c r="BC12" t="s">
        <v>74</v>
      </c>
      <c r="BD12">
        <f>((AX16*AX22)/(0.001*BC5))/100</f>
        <v>22039.806119065084</v>
      </c>
      <c r="BE12">
        <f>((AY16*AY22)/(0.001*BD5))/100</f>
        <v>31121.680466249174</v>
      </c>
      <c r="BF12">
        <f>((AZ16*AZ22)/(0.001*BE5))/100</f>
        <v>22683.892956651154</v>
      </c>
      <c r="BG12">
        <f>((BA16*BA22)/(0.001*BF5))/100</f>
        <v>3014.3743238079201</v>
      </c>
    </row>
    <row r="13" spans="2:59" x14ac:dyDescent="0.25">
      <c r="E13" t="s">
        <v>106</v>
      </c>
      <c r="F13">
        <f>(24/C12)*10^(0.261*(C12^0.369) - 0.105*(C12^0.431) - (0.124/(1+(LOG10(C12))^2)))</f>
        <v>0.5320935290742026</v>
      </c>
      <c r="Q13">
        <v>53.264206330551467</v>
      </c>
      <c r="R13">
        <f t="shared" ref="R13" si="5">L10/L16</f>
        <v>1.126187267826376E-2</v>
      </c>
      <c r="T13">
        <v>33.993086675338354</v>
      </c>
      <c r="U13">
        <v>1.9523937572298498</v>
      </c>
      <c r="W13">
        <v>53.264206330551467</v>
      </c>
      <c r="X13">
        <v>1.6724701967143145E-2</v>
      </c>
      <c r="AA13" t="s">
        <v>59</v>
      </c>
      <c r="AB13">
        <v>0.56080721003945389</v>
      </c>
      <c r="AC13">
        <v>0.53503805319324893</v>
      </c>
      <c r="AD13">
        <v>0.50550532952768323</v>
      </c>
      <c r="AE13">
        <v>0.16684912413217362</v>
      </c>
      <c r="AG13" t="s">
        <v>59</v>
      </c>
      <c r="AH13">
        <v>0.41786374378043167</v>
      </c>
      <c r="AI13">
        <v>0.41534343224286224</v>
      </c>
      <c r="AJ13">
        <v>0.41911588644062547</v>
      </c>
      <c r="AK13">
        <v>0.79198543142093347</v>
      </c>
      <c r="AN13">
        <v>1630.0893557215998</v>
      </c>
      <c r="AO13">
        <v>0.68594935341853513</v>
      </c>
      <c r="BC13" t="s">
        <v>75</v>
      </c>
      <c r="BD13">
        <f>((AX16*AX22)/(0.001*BC6))/100</f>
        <v>24035.613690605307</v>
      </c>
      <c r="BE13">
        <f>((AY16*AY22)/(0.001*BD6))/100</f>
        <v>34277.770565790714</v>
      </c>
      <c r="BF13">
        <f>((AZ16*AZ22)/(0.001*BE6))/100</f>
        <v>24689.286056102774</v>
      </c>
      <c r="BG13">
        <f>((BA16*BA22)/(0.001*BF6))/100</f>
        <v>3248.9476362617702</v>
      </c>
    </row>
    <row r="14" spans="2:59" x14ac:dyDescent="0.25"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Q14">
        <v>52.599976542217931</v>
      </c>
      <c r="R14">
        <f>L11/L17</f>
        <v>1.5248977881268392E-2</v>
      </c>
      <c r="T14">
        <v>28.444700489843743</v>
      </c>
      <c r="U14">
        <v>2.1861163889468349</v>
      </c>
      <c r="W14">
        <v>52.599976542217931</v>
      </c>
      <c r="X14">
        <v>2.2814174114592758E-2</v>
      </c>
      <c r="AN14">
        <v>1959.5412274761177</v>
      </c>
      <c r="AO14">
        <v>0.97477908072564023</v>
      </c>
      <c r="AW14" s="3" t="s">
        <v>49</v>
      </c>
      <c r="AX14">
        <f>-AX11/AX10</f>
        <v>-7.3708272233244207E-2</v>
      </c>
      <c r="AY14">
        <f t="shared" ref="AY14:BA14" si="6">-AY11/AY10</f>
        <v>-9.5174734266269018E-2</v>
      </c>
      <c r="AZ14">
        <f t="shared" si="6"/>
        <v>-9.6081021576398057E-2</v>
      </c>
      <c r="BA14">
        <f t="shared" si="6"/>
        <v>-2.7104653135070954E-2</v>
      </c>
      <c r="BC14" t="s">
        <v>76</v>
      </c>
      <c r="BD14">
        <f>((AX16*AX22)/(0.001*BC7))/100</f>
        <v>28645.475758596593</v>
      </c>
      <c r="BE14">
        <f>((AY16*AY22)/(0.001*BD7))/100</f>
        <v>40080.445207443314</v>
      </c>
      <c r="BF14">
        <f>((AZ16*AZ22)/(0.001*BE7))/100</f>
        <v>28990.202489471383</v>
      </c>
      <c r="BG14">
        <f>((BA16*BA22)/(0.001*BF7))/100</f>
        <v>3866.5739338680164</v>
      </c>
    </row>
    <row r="15" spans="2:59" x14ac:dyDescent="0.25">
      <c r="B15" t="s">
        <v>103</v>
      </c>
      <c r="C15">
        <f>3.14*(0.001/2)*(0.001/2)</f>
        <v>7.85E-7</v>
      </c>
      <c r="E15" t="s">
        <v>104</v>
      </c>
      <c r="F15">
        <f>F6/F9</f>
        <v>0.20938122738701373</v>
      </c>
      <c r="H15" t="s">
        <v>107</v>
      </c>
      <c r="I15">
        <v>2.1861163889468349</v>
      </c>
      <c r="J15">
        <v>1.9637718361440442</v>
      </c>
      <c r="K15">
        <v>1.6657427657110027</v>
      </c>
      <c r="L15">
        <v>1.4896632626534874</v>
      </c>
      <c r="M15">
        <v>1.3838735001793068</v>
      </c>
      <c r="Q15">
        <v>60.107281979990717</v>
      </c>
      <c r="R15">
        <f>M9/M15</f>
        <v>2.8225863243698249E-2</v>
      </c>
      <c r="T15">
        <v>27.847818840505042</v>
      </c>
      <c r="U15">
        <v>2.216079478648497</v>
      </c>
      <c r="W15">
        <v>60.107281979990717</v>
      </c>
      <c r="X15">
        <v>3.9061024162639138E-2</v>
      </c>
      <c r="AN15">
        <v>2190.1710464070588</v>
      </c>
      <c r="AO15">
        <v>1.1920800180048339</v>
      </c>
      <c r="AW15" s="3" t="s">
        <v>85</v>
      </c>
      <c r="AX15">
        <f>10*0.00020805</f>
        <v>2.0804999999999999E-3</v>
      </c>
      <c r="AY15">
        <f>10*0.0001733</f>
        <v>1.7330000000000002E-3</v>
      </c>
      <c r="AZ15">
        <f>10*0.00020362</f>
        <v>2.0362000000000002E-3</v>
      </c>
      <c r="BA15">
        <f>10*0.0011994</f>
        <v>1.1993999999999999E-2</v>
      </c>
    </row>
    <row r="16" spans="2:59" x14ac:dyDescent="0.25">
      <c r="I16">
        <v>2.216079478648497</v>
      </c>
      <c r="J16">
        <v>1.9322448896931717</v>
      </c>
      <c r="K16">
        <v>1.6691481953966105</v>
      </c>
      <c r="L16">
        <v>1.4850729043867674</v>
      </c>
      <c r="M16">
        <v>1.3346914327543984</v>
      </c>
      <c r="Q16">
        <v>64.010315158151798</v>
      </c>
      <c r="R16">
        <f t="shared" ref="R16" si="7">M10/M16</f>
        <v>7.5405999706647253E-4</v>
      </c>
      <c r="T16">
        <v>27.99145817442562</v>
      </c>
      <c r="U16">
        <v>2.2087665224749427</v>
      </c>
      <c r="W16">
        <v>64.010315158151798</v>
      </c>
      <c r="X16">
        <v>1.0064374178674277E-3</v>
      </c>
      <c r="AA16" t="s">
        <v>102</v>
      </c>
      <c r="AB16" t="s">
        <v>12</v>
      </c>
      <c r="AC16" t="s">
        <v>13</v>
      </c>
      <c r="AD16" t="s">
        <v>14</v>
      </c>
      <c r="AE16" t="s">
        <v>11</v>
      </c>
      <c r="AN16">
        <v>2284.3605376780984</v>
      </c>
      <c r="AO16">
        <v>1.2061230458733667</v>
      </c>
      <c r="AW16" s="3" t="s">
        <v>60</v>
      </c>
      <c r="AX16">
        <f>1/AX15*AX10</f>
        <v>5572.2182167748142</v>
      </c>
      <c r="AY16">
        <f t="shared" ref="AY16:BA16" si="8">1/AY15*AY10</f>
        <v>7545.8742065781871</v>
      </c>
      <c r="AZ16">
        <f t="shared" si="8"/>
        <v>5576.5641881936936</v>
      </c>
      <c r="BA16">
        <f t="shared" si="8"/>
        <v>737.32699683174928</v>
      </c>
    </row>
    <row r="17" spans="8:59" x14ac:dyDescent="0.25">
      <c r="I17">
        <v>2.2087665224749427</v>
      </c>
      <c r="J17">
        <v>1.9523937572298498</v>
      </c>
      <c r="K17">
        <v>1.6482861184983237</v>
      </c>
      <c r="L17">
        <v>1.4961116930084433</v>
      </c>
      <c r="M17">
        <v>1.3450302980602573</v>
      </c>
      <c r="Q17">
        <v>63.153760693302992</v>
      </c>
      <c r="R17">
        <f>M11/M17</f>
        <v>5.8682044778259577E-3</v>
      </c>
      <c r="T17">
        <v>28.425313585879003</v>
      </c>
      <c r="U17">
        <v>2.1870722456480913</v>
      </c>
      <c r="W17">
        <v>63.153760693302992</v>
      </c>
      <c r="X17">
        <v>7.8929128178887847E-3</v>
      </c>
      <c r="AA17" t="s">
        <v>55</v>
      </c>
      <c r="AB17">
        <v>1303.8872737323825</v>
      </c>
      <c r="AC17">
        <v>1408.6437132215558</v>
      </c>
      <c r="AD17">
        <v>1361.3613029863009</v>
      </c>
      <c r="AE17">
        <v>91.257694442813772</v>
      </c>
      <c r="AM17" t="s">
        <v>11</v>
      </c>
      <c r="AN17">
        <v>91.257694442813772</v>
      </c>
      <c r="AO17">
        <v>3.7819992739855424E-2</v>
      </c>
      <c r="AW17" s="3"/>
      <c r="BD17" t="s">
        <v>12</v>
      </c>
      <c r="BE17" t="s">
        <v>13</v>
      </c>
      <c r="BF17" t="s">
        <v>14</v>
      </c>
      <c r="BG17" t="s">
        <v>11</v>
      </c>
    </row>
    <row r="18" spans="8:59" x14ac:dyDescent="0.25">
      <c r="I18">
        <v>2.1870722456480913</v>
      </c>
      <c r="P18" t="s">
        <v>136</v>
      </c>
      <c r="Q18">
        <v>278.05792737264119</v>
      </c>
      <c r="R18">
        <f>I35/I41</f>
        <v>0.14866998082256291</v>
      </c>
      <c r="T18">
        <v>496.13675340937556</v>
      </c>
      <c r="U18">
        <v>0.52940011453998592</v>
      </c>
      <c r="W18">
        <v>278.05792737264119</v>
      </c>
      <c r="X18">
        <v>9.6671329679182488E-2</v>
      </c>
      <c r="AA18" t="s">
        <v>56</v>
      </c>
      <c r="AB18">
        <v>1626.3040021778368</v>
      </c>
      <c r="AC18">
        <v>1814.184257627023</v>
      </c>
      <c r="AD18">
        <v>1630.0893557215998</v>
      </c>
      <c r="AE18">
        <v>112.60665967521891</v>
      </c>
      <c r="AN18">
        <v>112.60665967521891</v>
      </c>
      <c r="AO18">
        <v>7.659954085318349E-2</v>
      </c>
      <c r="AW18" s="3" t="s">
        <v>84</v>
      </c>
      <c r="AX18">
        <f>0.001*1226.3</f>
        <v>1.2262999999999999</v>
      </c>
      <c r="AY18">
        <f>0.001*912.63</f>
        <v>0.91263000000000005</v>
      </c>
      <c r="AZ18">
        <f>0.001*1180.1</f>
        <v>1.1800999999999999</v>
      </c>
      <c r="BA18">
        <f>0.001*789.56</f>
        <v>0.78955999999999993</v>
      </c>
      <c r="BC18" s="2" t="s">
        <v>67</v>
      </c>
      <c r="BD18">
        <f>(0.001*AX24*AX15)*100</f>
        <v>4.6023406283755702E-3</v>
      </c>
      <c r="BE18">
        <f>(0.001*AY24*AY15)*100</f>
        <v>4.6355742949908E-3</v>
      </c>
      <c r="BF18">
        <f>(0.001*AZ24*AZ15)*100</f>
        <v>4.7829457765642793E-3</v>
      </c>
      <c r="BG18">
        <f>(0.001*BA24*BA15)*100</f>
        <v>1.6626944345005341E-2</v>
      </c>
    </row>
    <row r="19" spans="8:59" x14ac:dyDescent="0.25">
      <c r="Q19">
        <v>284.54226321567222</v>
      </c>
      <c r="R19">
        <f t="shared" ref="R19:R20" si="9">I36/I42</f>
        <v>0.16390498914255583</v>
      </c>
      <c r="T19">
        <v>539.35773813835942</v>
      </c>
      <c r="U19">
        <v>0.51605278590113002</v>
      </c>
      <c r="W19">
        <v>284.54226321567222</v>
      </c>
      <c r="X19">
        <v>0.10561123244372407</v>
      </c>
      <c r="AA19" t="s">
        <v>57</v>
      </c>
      <c r="AB19">
        <v>1978.4944377391325</v>
      </c>
      <c r="AC19">
        <v>2091.1883916559646</v>
      </c>
      <c r="AD19">
        <v>1959.5412274761177</v>
      </c>
      <c r="AE19">
        <v>142.05888220082386</v>
      </c>
      <c r="AN19">
        <v>142.05888220082386</v>
      </c>
      <c r="AO19">
        <v>0.11322840263731757</v>
      </c>
      <c r="AW19" s="3" t="s">
        <v>82</v>
      </c>
      <c r="AX19">
        <f>0.001*100/2</f>
        <v>0.05</v>
      </c>
      <c r="AY19">
        <f>0.001*100/2</f>
        <v>0.05</v>
      </c>
      <c r="AZ19">
        <f>0.001*100/2</f>
        <v>0.05</v>
      </c>
      <c r="BA19">
        <f>0.001*100/2</f>
        <v>0.05</v>
      </c>
      <c r="BC19" t="s">
        <v>68</v>
      </c>
      <c r="BD19">
        <f>(0.001*AX15*AX25)*100</f>
        <v>5.7403773578428782E-3</v>
      </c>
      <c r="BE19">
        <f>(0.001*AY15*AY25)*100</f>
        <v>5.970129871803914E-3</v>
      </c>
      <c r="BF19">
        <f>(0.001*AZ15*AZ25)*100</f>
        <v>5.7270828708500974E-3</v>
      </c>
      <c r="BG19">
        <f>(0.001*BA15*BA25)*100</f>
        <v>2.0516677248186382E-2</v>
      </c>
    </row>
    <row r="20" spans="8:59" x14ac:dyDescent="0.25">
      <c r="I20" t="s">
        <v>117</v>
      </c>
      <c r="J20" t="s">
        <v>118</v>
      </c>
      <c r="K20" t="s">
        <v>119</v>
      </c>
      <c r="L20" t="s">
        <v>120</v>
      </c>
      <c r="M20" t="s">
        <v>121</v>
      </c>
      <c r="Q20">
        <v>275.66832953419089</v>
      </c>
      <c r="R20">
        <f t="shared" si="9"/>
        <v>0.14316679454370915</v>
      </c>
      <c r="T20">
        <v>520.82278708526007</v>
      </c>
      <c r="U20">
        <v>0.5215313748546434</v>
      </c>
      <c r="W20">
        <v>275.66832953419089</v>
      </c>
      <c r="X20">
        <v>9.34127900109855E-2</v>
      </c>
      <c r="AA20" t="s">
        <v>58</v>
      </c>
      <c r="AB20">
        <v>2178.0500954830336</v>
      </c>
      <c r="AC20">
        <v>2326.8161804355923</v>
      </c>
      <c r="AD20">
        <v>2190.1710464070588</v>
      </c>
      <c r="AE20">
        <v>169.86260470659275</v>
      </c>
      <c r="AN20">
        <v>169.86260470659275</v>
      </c>
      <c r="AO20">
        <v>0.16799784923870134</v>
      </c>
      <c r="AW20" s="3" t="s">
        <v>83</v>
      </c>
      <c r="AX20">
        <f>(4/3)*3.14*POWER(AX19,3)</f>
        <v>5.2333333333333344E-4</v>
      </c>
      <c r="AY20">
        <f t="shared" ref="AY20:AZ20" si="10">(4/3)*3.14*POWER(AY19,3)</f>
        <v>5.2333333333333344E-4</v>
      </c>
      <c r="AZ20">
        <f t="shared" si="10"/>
        <v>5.2333333333333344E-4</v>
      </c>
      <c r="BA20">
        <f>(4/3)*3.14*POWER(BA19,3)</f>
        <v>5.2333333333333344E-4</v>
      </c>
      <c r="BC20" t="s">
        <v>69</v>
      </c>
      <c r="BD20">
        <f>(0.001*AX15*AX26)*100</f>
        <v>6.9835065632297879E-3</v>
      </c>
      <c r="BE20">
        <f>(0.001*AY15*AY26)*100</f>
        <v>6.8816969566944447E-3</v>
      </c>
      <c r="BF20">
        <f>(0.001*AZ15*AZ26)*100</f>
        <v>6.884564308829038E-3</v>
      </c>
      <c r="BG20">
        <f>(0.001*BA15*BA26)*100</f>
        <v>2.5882805197833578E-2</v>
      </c>
    </row>
    <row r="21" spans="8:59" x14ac:dyDescent="0.25">
      <c r="H21" t="s">
        <v>102</v>
      </c>
      <c r="I21">
        <v>28.444700489843743</v>
      </c>
      <c r="J21">
        <v>33.680058512052298</v>
      </c>
      <c r="K21">
        <v>43.962959936812283</v>
      </c>
      <c r="L21">
        <v>52.986224701072672</v>
      </c>
      <c r="M21">
        <v>60.107281979990717</v>
      </c>
      <c r="Q21">
        <v>337.18733156761948</v>
      </c>
      <c r="R21">
        <f>J35/J41</f>
        <v>0.24746515802722102</v>
      </c>
      <c r="T21">
        <v>453.04452128014071</v>
      </c>
      <c r="U21">
        <v>0.54496938112079563</v>
      </c>
      <c r="W21">
        <v>337.18733156761948</v>
      </c>
      <c r="X21">
        <v>0.14945173780045024</v>
      </c>
      <c r="AA21" t="s">
        <v>59</v>
      </c>
      <c r="AB21">
        <v>2338.3787803658879</v>
      </c>
      <c r="AC21">
        <v>2454.5750291148029</v>
      </c>
      <c r="AD21">
        <v>2284.3605376780984</v>
      </c>
      <c r="AE21">
        <v>191.63868011072614</v>
      </c>
      <c r="AN21">
        <v>191.63868011072614</v>
      </c>
      <c r="AO21">
        <v>0.21067196126679094</v>
      </c>
      <c r="AW21" s="3" t="s">
        <v>62</v>
      </c>
      <c r="AX21">
        <f>7.85-AX18</f>
        <v>6.6236999999999995</v>
      </c>
      <c r="AY21">
        <f>7.85-AY18</f>
        <v>6.9373699999999996</v>
      </c>
      <c r="AZ21">
        <f>7.85-AZ18</f>
        <v>6.6699000000000002</v>
      </c>
      <c r="BA21">
        <f>7.85-BA18</f>
        <v>7.0604399999999998</v>
      </c>
      <c r="BC21" t="s">
        <v>70</v>
      </c>
      <c r="BD21">
        <f>(0.001*AX15*AX27)*100</f>
        <v>7.6878796557195818E-3</v>
      </c>
      <c r="BE21">
        <f>(0.001*AY15*AY27)*100</f>
        <v>7.6571024837275032E-3</v>
      </c>
      <c r="BF21">
        <f>(0.001*AZ15*AZ27)*100</f>
        <v>7.6948487762850872E-3</v>
      </c>
      <c r="BG21">
        <f>(0.001*BA15*BA27)*100</f>
        <v>3.0948580193684301E-2</v>
      </c>
    </row>
    <row r="22" spans="8:59" x14ac:dyDescent="0.25">
      <c r="I22">
        <v>27.847818840505042</v>
      </c>
      <c r="J22">
        <v>34.560081084309331</v>
      </c>
      <c r="K22">
        <v>43.815244864112813</v>
      </c>
      <c r="L22">
        <v>53.264206330551467</v>
      </c>
      <c r="M22">
        <v>64.010315158151798</v>
      </c>
      <c r="Q22">
        <v>321.24001621905245</v>
      </c>
      <c r="R22">
        <f t="shared" ref="R22:R23" si="11">J36/J42</f>
        <v>0.2028748618750715</v>
      </c>
      <c r="T22">
        <v>487.36317607109811</v>
      </c>
      <c r="U22">
        <v>0.53236924495928961</v>
      </c>
      <c r="W22">
        <v>321.24001621905245</v>
      </c>
      <c r="X22">
        <v>0.12475620633872175</v>
      </c>
      <c r="AW22" s="4" t="s">
        <v>61</v>
      </c>
      <c r="AX22">
        <f>981*AX20*AX21</f>
        <v>3.4005413430000004</v>
      </c>
      <c r="AY22">
        <f>981*AY20*AY21</f>
        <v>3.5615763843000008</v>
      </c>
      <c r="AZ22">
        <f>981*AZ20*AZ21</f>
        <v>3.4242599610000011</v>
      </c>
      <c r="BA22">
        <f>981*BA20*BA21</f>
        <v>3.6247592916000007</v>
      </c>
      <c r="BC22" t="s">
        <v>71</v>
      </c>
      <c r="BD22">
        <f>(0.001*AX15*AX28)*100</f>
        <v>8.2537930097307619E-3</v>
      </c>
      <c r="BE22">
        <f>(0.001*AY15*AY28)*100</f>
        <v>8.0775321703375619E-3</v>
      </c>
      <c r="BF22">
        <f>(0.001*AZ15*AZ28)*100</f>
        <v>8.0257699127117849E-3</v>
      </c>
      <c r="BG22">
        <f>(0.001*BA15*BA28)*100</f>
        <v>3.4916131598613287E-2</v>
      </c>
    </row>
    <row r="23" spans="8:59" x14ac:dyDescent="0.25">
      <c r="I23">
        <v>27.99145817442562</v>
      </c>
      <c r="J23">
        <v>33.993086675338354</v>
      </c>
      <c r="K23">
        <v>44.734032616303445</v>
      </c>
      <c r="L23">
        <v>52.599976542217931</v>
      </c>
      <c r="M23">
        <v>63.153760693302992</v>
      </c>
      <c r="Q23">
        <v>344.17710869617389</v>
      </c>
      <c r="R23">
        <f t="shared" si="11"/>
        <v>0.26784877728245865</v>
      </c>
      <c r="T23">
        <v>453.04452128014071</v>
      </c>
      <c r="U23">
        <v>0.54496938112079563</v>
      </c>
      <c r="W23">
        <v>344.17710869617389</v>
      </c>
      <c r="X23">
        <v>0.16054535778973905</v>
      </c>
    </row>
    <row r="24" spans="8:59" x14ac:dyDescent="0.25">
      <c r="I24">
        <v>28.425313585879003</v>
      </c>
      <c r="Q24">
        <v>432.28708312713906</v>
      </c>
      <c r="R24">
        <f>K35/K41</f>
        <v>0.419812392878119</v>
      </c>
      <c r="T24">
        <v>432.28708312713906</v>
      </c>
      <c r="U24">
        <v>0.55345407907220689</v>
      </c>
      <c r="W24">
        <v>432.28708312713906</v>
      </c>
      <c r="X24">
        <v>0.23234688128345887</v>
      </c>
      <c r="AW24" t="s">
        <v>88</v>
      </c>
      <c r="AX24">
        <v>22.121320011418266</v>
      </c>
      <c r="AY24">
        <v>26.748841863766877</v>
      </c>
      <c r="AZ24">
        <v>23.489567707318923</v>
      </c>
      <c r="BA24">
        <v>13.862718313327782</v>
      </c>
      <c r="BD24" t="s">
        <v>4</v>
      </c>
    </row>
    <row r="25" spans="8:59" x14ac:dyDescent="0.25">
      <c r="Q25">
        <v>403.33831690219193</v>
      </c>
      <c r="R25">
        <f t="shared" ref="R25:R26" si="12">K36/K42</f>
        <v>0.31401082796419499</v>
      </c>
      <c r="T25">
        <v>403.33831690219193</v>
      </c>
      <c r="U25">
        <v>0.56657725138367931</v>
      </c>
      <c r="W25">
        <v>403.33831690219193</v>
      </c>
      <c r="X25">
        <v>0.17791139181266699</v>
      </c>
      <c r="AW25" t="s">
        <v>63</v>
      </c>
      <c r="AX25">
        <v>27.591335533972021</v>
      </c>
      <c r="AY25">
        <v>34.44968189154018</v>
      </c>
      <c r="AZ25">
        <v>28.126327820695892</v>
      </c>
      <c r="BA25">
        <v>17.10578393212138</v>
      </c>
      <c r="BD25" s="3" t="s">
        <v>77</v>
      </c>
      <c r="BE25" t="s">
        <v>78</v>
      </c>
    </row>
    <row r="26" spans="8:59" x14ac:dyDescent="0.25">
      <c r="Q26">
        <v>412.16666404880704</v>
      </c>
      <c r="R26">
        <f t="shared" si="12"/>
        <v>0.34532578083305249</v>
      </c>
      <c r="T26">
        <v>412.16666404880704</v>
      </c>
      <c r="U26">
        <v>0.56240160512744597</v>
      </c>
      <c r="W26">
        <v>412.16666404880704</v>
      </c>
      <c r="X26">
        <v>0.19421177343239734</v>
      </c>
      <c r="AW26" t="s">
        <v>64</v>
      </c>
      <c r="AX26">
        <v>33.566481918912707</v>
      </c>
      <c r="AY26">
        <v>39.709734314451495</v>
      </c>
      <c r="AZ26">
        <v>33.810845245206941</v>
      </c>
      <c r="BA26">
        <v>21.579794228642303</v>
      </c>
      <c r="BD26" t="s">
        <v>79</v>
      </c>
      <c r="BE26" t="s">
        <v>80</v>
      </c>
    </row>
    <row r="27" spans="8:59" x14ac:dyDescent="0.25">
      <c r="Q27">
        <v>453.04452128014071</v>
      </c>
      <c r="R27">
        <f>L35/L41</f>
        <v>0.35269228259242469</v>
      </c>
      <c r="T27">
        <v>337.18733156761948</v>
      </c>
      <c r="U27">
        <v>0.60393042395087648</v>
      </c>
      <c r="W27">
        <v>453.04452128014071</v>
      </c>
      <c r="X27">
        <v>0.19220649497047443</v>
      </c>
      <c r="AW27" t="s">
        <v>65</v>
      </c>
      <c r="AX27">
        <v>36.952077172408472</v>
      </c>
      <c r="AY27">
        <v>44.18408819231103</v>
      </c>
      <c r="AZ27">
        <v>37.790240527870971</v>
      </c>
      <c r="BA27">
        <v>25.803385187330584</v>
      </c>
      <c r="BD27" t="s">
        <v>15</v>
      </c>
      <c r="BE27" t="s">
        <v>81</v>
      </c>
    </row>
    <row r="28" spans="8:59" x14ac:dyDescent="0.25">
      <c r="I28" t="s">
        <v>117</v>
      </c>
      <c r="J28" t="s">
        <v>118</v>
      </c>
      <c r="K28" t="s">
        <v>119</v>
      </c>
      <c r="L28" t="s">
        <v>120</v>
      </c>
      <c r="M28" t="s">
        <v>121</v>
      </c>
      <c r="Q28">
        <v>487.36317607109811</v>
      </c>
      <c r="R28">
        <f t="shared" ref="R28:R29" si="13">L36/L42</f>
        <v>0.49735930101692705</v>
      </c>
      <c r="T28">
        <v>321.24001621905245</v>
      </c>
      <c r="U28">
        <v>0.61494166988291277</v>
      </c>
      <c r="W28">
        <v>487.36317607109811</v>
      </c>
      <c r="X28">
        <v>0.26477879555586148</v>
      </c>
      <c r="AW28" t="s">
        <v>66</v>
      </c>
      <c r="AX28">
        <v>39.672160585103398</v>
      </c>
      <c r="AY28">
        <v>46.610110619374268</v>
      </c>
      <c r="AZ28">
        <v>39.41543027557109</v>
      </c>
      <c r="BA28">
        <v>29.111331998176826</v>
      </c>
      <c r="BD28" t="s">
        <v>86</v>
      </c>
      <c r="BE28" t="s">
        <v>87</v>
      </c>
    </row>
    <row r="29" spans="8:59" x14ac:dyDescent="0.25">
      <c r="H29" t="s">
        <v>133</v>
      </c>
      <c r="I29">
        <v>0.20537462660449582</v>
      </c>
      <c r="J29">
        <v>0.24904782600807027</v>
      </c>
      <c r="K29">
        <v>0.3192888586995854</v>
      </c>
      <c r="L29">
        <v>0.33462038026496588</v>
      </c>
      <c r="M29">
        <v>0.36644846431464451</v>
      </c>
      <c r="Q29">
        <v>453.04452128014071</v>
      </c>
      <c r="R29">
        <f t="shared" si="13"/>
        <v>0.35269228259242469</v>
      </c>
      <c r="T29">
        <v>344.17710869617389</v>
      </c>
      <c r="U29">
        <v>0.59938805552372076</v>
      </c>
      <c r="W29">
        <v>453.04452128014071</v>
      </c>
      <c r="X29">
        <v>0.19220649497047443</v>
      </c>
    </row>
    <row r="30" spans="8:59" x14ac:dyDescent="0.25">
      <c r="I30">
        <v>0.21016398134479758</v>
      </c>
      <c r="J30">
        <v>0.23726907916203321</v>
      </c>
      <c r="K30">
        <v>0.29790719154020373</v>
      </c>
      <c r="L30">
        <v>0.3599682672317554</v>
      </c>
      <c r="M30">
        <v>0.39837164551673193</v>
      </c>
      <c r="Q30">
        <v>496.13675340937556</v>
      </c>
      <c r="R30">
        <f>M35/M41</f>
        <v>0.38820715333825301</v>
      </c>
      <c r="T30">
        <v>278.05792737264119</v>
      </c>
      <c r="U30">
        <v>0.65024108528378277</v>
      </c>
      <c r="W30">
        <v>496.13675340937556</v>
      </c>
      <c r="X30">
        <v>0.20551691144251302</v>
      </c>
    </row>
    <row r="31" spans="8:59" x14ac:dyDescent="0.25">
      <c r="I31">
        <v>0.20360966069094016</v>
      </c>
      <c r="J31">
        <v>0.25421050157495556</v>
      </c>
      <c r="K31">
        <v>0.30442784180866767</v>
      </c>
      <c r="L31">
        <v>0.33462038026496588</v>
      </c>
      <c r="M31">
        <v>0.38468166124751374</v>
      </c>
      <c r="Q31">
        <v>539.35773813835942</v>
      </c>
      <c r="R31">
        <f t="shared" ref="R31:R32" si="14">M36/M42</f>
        <v>0.59615926628783567</v>
      </c>
      <c r="T31">
        <v>284.54226321567222</v>
      </c>
      <c r="U31">
        <v>0.64434422036945471</v>
      </c>
      <c r="W31">
        <v>539.35773813835942</v>
      </c>
      <c r="X31">
        <v>0.30764965020861124</v>
      </c>
    </row>
    <row r="32" spans="8:59" x14ac:dyDescent="0.25">
      <c r="Q32">
        <v>520.82278708526007</v>
      </c>
      <c r="R32">
        <f t="shared" si="14"/>
        <v>0.50434426128244492</v>
      </c>
      <c r="T32">
        <v>275.66832953419089</v>
      </c>
      <c r="U32">
        <v>0.652475249646428</v>
      </c>
      <c r="W32">
        <v>520.82278708526007</v>
      </c>
      <c r="X32">
        <v>0.26303135598668298</v>
      </c>
    </row>
    <row r="33" spans="8:24" x14ac:dyDescent="0.25">
      <c r="P33" t="s">
        <v>12</v>
      </c>
      <c r="Q33">
        <v>1297.4153573314786</v>
      </c>
      <c r="R33">
        <f>I232/I239</f>
        <v>0.35932950725487822</v>
      </c>
      <c r="T33">
        <v>182.33529894706601</v>
      </c>
      <c r="U33">
        <v>0.77812794428410348</v>
      </c>
      <c r="W33">
        <v>79.976335633949674</v>
      </c>
      <c r="X33">
        <v>9.5661996934334227E-3</v>
      </c>
    </row>
    <row r="34" spans="8:24" x14ac:dyDescent="0.25">
      <c r="I34" t="s">
        <v>117</v>
      </c>
      <c r="J34" t="s">
        <v>118</v>
      </c>
      <c r="K34" t="s">
        <v>119</v>
      </c>
      <c r="L34" t="s">
        <v>120</v>
      </c>
      <c r="M34" t="s">
        <v>121</v>
      </c>
      <c r="Q34">
        <v>1310.1709922411762</v>
      </c>
      <c r="R34">
        <f>I233/I240</f>
        <v>0.37249808252247013</v>
      </c>
      <c r="T34">
        <v>193.81035184230021</v>
      </c>
      <c r="U34">
        <v>0.75707287922863242</v>
      </c>
      <c r="W34">
        <v>80.408387673438099</v>
      </c>
      <c r="X34">
        <v>1.0744018999921784E-2</v>
      </c>
    </row>
    <row r="35" spans="8:24" x14ac:dyDescent="0.25">
      <c r="H35" t="s">
        <v>105</v>
      </c>
      <c r="I35">
        <v>9.6671329679182488E-2</v>
      </c>
      <c r="J35">
        <v>0.14945173780045024</v>
      </c>
      <c r="K35">
        <v>0.23234688128345887</v>
      </c>
      <c r="L35">
        <v>0.19220649497047443</v>
      </c>
      <c r="M35">
        <v>0.20551691144251302</v>
      </c>
      <c r="Q35">
        <v>1335.9959252140891</v>
      </c>
      <c r="R35">
        <f>I234/I241</f>
        <v>0.39959742151145405</v>
      </c>
      <c r="T35">
        <v>188.21470290327915</v>
      </c>
      <c r="U35">
        <v>0.76706147433848026</v>
      </c>
      <c r="W35">
        <v>83.018215533591075</v>
      </c>
      <c r="X35">
        <v>1.7929033304515032E-2</v>
      </c>
    </row>
    <row r="36" spans="8:24" x14ac:dyDescent="0.25">
      <c r="I36">
        <v>0.10561123244372407</v>
      </c>
      <c r="J36">
        <v>0.12475620633872175</v>
      </c>
      <c r="K36">
        <v>0.17791139181266699</v>
      </c>
      <c r="L36">
        <v>0.26477879555586148</v>
      </c>
      <c r="M36">
        <v>0.30764965020861124</v>
      </c>
      <c r="Q36">
        <v>1320.3127675382314</v>
      </c>
      <c r="R36">
        <f>I235/I242</f>
        <v>0.38307041021691379</v>
      </c>
      <c r="T36">
        <v>192.40860205737303</v>
      </c>
      <c r="U36">
        <v>0.75952768205280063</v>
      </c>
      <c r="W36">
        <v>100.8006967457405</v>
      </c>
      <c r="X36">
        <v>3.5418772994191924E-2</v>
      </c>
    </row>
    <row r="37" spans="8:24" x14ac:dyDescent="0.25">
      <c r="I37">
        <v>9.34127900109855E-2</v>
      </c>
      <c r="J37">
        <v>0.16054535778973905</v>
      </c>
      <c r="K37">
        <v>0.19421177343239734</v>
      </c>
      <c r="L37">
        <v>0.19220649497047443</v>
      </c>
      <c r="M37">
        <v>0.26303135598668298</v>
      </c>
      <c r="Q37">
        <v>1255.5413263369378</v>
      </c>
      <c r="R37">
        <f>I236/I243</f>
        <v>0.31710942777738238</v>
      </c>
      <c r="T37">
        <v>184.54858808116194</v>
      </c>
      <c r="U37">
        <v>0.77389014533847578</v>
      </c>
      <c r="W37">
        <v>103.53011641538292</v>
      </c>
      <c r="X37">
        <v>4.3941091883085516E-2</v>
      </c>
    </row>
    <row r="38" spans="8:24" x14ac:dyDescent="0.25">
      <c r="Q38">
        <v>1664.3022504190008</v>
      </c>
      <c r="R38">
        <f>J232/J239</f>
        <v>0.71318426763214926</v>
      </c>
      <c r="T38">
        <v>192.55047956596891</v>
      </c>
      <c r="U38">
        <v>0.75927780820606328</v>
      </c>
      <c r="W38">
        <v>103.87056015912329</v>
      </c>
      <c r="X38">
        <v>4.5012907058842713E-2</v>
      </c>
    </row>
    <row r="39" spans="8:24" x14ac:dyDescent="0.25">
      <c r="Q39">
        <v>1671.029464492125</v>
      </c>
      <c r="R39">
        <f>J233/J240</f>
        <v>0.72226079719353331</v>
      </c>
      <c r="T39">
        <v>198.77038954281178</v>
      </c>
      <c r="U39">
        <v>0.74862881325410291</v>
      </c>
      <c r="W39">
        <v>128.32335047059161</v>
      </c>
      <c r="X39">
        <v>4.1329214772689742E-2</v>
      </c>
    </row>
    <row r="40" spans="8:24" x14ac:dyDescent="0.25">
      <c r="I40" t="s">
        <v>117</v>
      </c>
      <c r="J40" t="s">
        <v>118</v>
      </c>
      <c r="K40" t="s">
        <v>119</v>
      </c>
      <c r="L40" t="s">
        <v>120</v>
      </c>
      <c r="M40" t="s">
        <v>121</v>
      </c>
      <c r="Q40">
        <v>1620.7330280235308</v>
      </c>
      <c r="R40">
        <f>J234/J241</f>
        <v>0.65535265464686054</v>
      </c>
      <c r="T40">
        <v>192.07377113708677</v>
      </c>
      <c r="U40">
        <v>0.76011865559439074</v>
      </c>
      <c r="W40">
        <v>133.25592789224066</v>
      </c>
      <c r="X40">
        <v>5.9399017858116888E-2</v>
      </c>
    </row>
    <row r="41" spans="8:24" x14ac:dyDescent="0.25">
      <c r="H41" t="s">
        <v>107</v>
      </c>
      <c r="I41">
        <v>0.65024108528378277</v>
      </c>
      <c r="J41">
        <v>0.60393042395087648</v>
      </c>
      <c r="K41">
        <v>0.55345407907220689</v>
      </c>
      <c r="L41">
        <v>0.54496938112079563</v>
      </c>
      <c r="M41">
        <v>0.52940011453998592</v>
      </c>
      <c r="Q41">
        <v>1564.3926101611132</v>
      </c>
      <c r="R41">
        <f>J235/J242</f>
        <v>0.58302374262330459</v>
      </c>
      <c r="T41">
        <v>200.03593691948694</v>
      </c>
      <c r="U41">
        <v>0.74653268408729911</v>
      </c>
      <c r="W41">
        <v>134.26005972450494</v>
      </c>
      <c r="X41">
        <v>6.3126238818408134E-2</v>
      </c>
    </row>
    <row r="42" spans="8:24" x14ac:dyDescent="0.25">
      <c r="I42">
        <v>0.64434422036945471</v>
      </c>
      <c r="J42">
        <v>0.61494166988291277</v>
      </c>
      <c r="K42">
        <v>0.56657725138367931</v>
      </c>
      <c r="L42">
        <v>0.53236924495928961</v>
      </c>
      <c r="M42">
        <v>0.51605278590113002</v>
      </c>
      <c r="Q42">
        <v>1611.0626577934142</v>
      </c>
      <c r="R42">
        <f>J236/J243</f>
        <v>0.64274092930972626</v>
      </c>
      <c r="T42">
        <v>175.49518017786031</v>
      </c>
      <c r="U42">
        <v>0.79180914463873764</v>
      </c>
      <c r="W42">
        <v>169.02185428344922</v>
      </c>
      <c r="X42">
        <v>0.11924777196017408</v>
      </c>
    </row>
    <row r="43" spans="8:24" x14ac:dyDescent="0.25">
      <c r="I43">
        <v>0.652475249646428</v>
      </c>
      <c r="J43">
        <v>0.59938805552372076</v>
      </c>
      <c r="K43">
        <v>0.56240160512744597</v>
      </c>
      <c r="L43">
        <v>0.54496938112079563</v>
      </c>
      <c r="M43">
        <v>0.5215313748546434</v>
      </c>
      <c r="Q43">
        <v>1922.4026714722606</v>
      </c>
      <c r="R43">
        <f t="shared" ref="R43:R48" si="15">K232/K239</f>
        <v>0.8910301672011407</v>
      </c>
      <c r="T43">
        <v>169.17307303749655</v>
      </c>
      <c r="U43">
        <v>0.80530416350850831</v>
      </c>
      <c r="W43">
        <v>166.09053689730084</v>
      </c>
      <c r="X43">
        <v>0.10643681973608277</v>
      </c>
    </row>
    <row r="44" spans="8:24" x14ac:dyDescent="0.25">
      <c r="Q44">
        <v>1975.0856426949501</v>
      </c>
      <c r="R44">
        <f t="shared" si="15"/>
        <v>0.97596182573882062</v>
      </c>
      <c r="T44">
        <v>169.74305141813656</v>
      </c>
      <c r="U44">
        <v>0.80405175862168354</v>
      </c>
      <c r="W44">
        <v>165.71830611810742</v>
      </c>
      <c r="X44">
        <v>0.10481994854802384</v>
      </c>
    </row>
    <row r="45" spans="8:24" x14ac:dyDescent="0.25">
      <c r="Q45">
        <v>1997.0631696122</v>
      </c>
      <c r="R45">
        <f t="shared" si="15"/>
        <v>1.0121192280957907</v>
      </c>
      <c r="T45">
        <v>165.42750082186251</v>
      </c>
      <c r="U45">
        <v>0.81372021251979088</v>
      </c>
      <c r="W45">
        <v>185.76873465508638</v>
      </c>
      <c r="X45">
        <v>0.1133350651646958</v>
      </c>
    </row>
    <row r="46" spans="8:24" x14ac:dyDescent="0.25">
      <c r="I46" t="s">
        <v>117</v>
      </c>
      <c r="J46" t="s">
        <v>118</v>
      </c>
      <c r="K46" t="s">
        <v>119</v>
      </c>
      <c r="L46" t="s">
        <v>120</v>
      </c>
      <c r="M46" t="s">
        <v>121</v>
      </c>
      <c r="Q46">
        <v>1997.6415255837067</v>
      </c>
      <c r="R46">
        <f t="shared" si="15"/>
        <v>1.0130765085340308</v>
      </c>
      <c r="T46">
        <v>165.28209817374008</v>
      </c>
      <c r="U46">
        <v>0.81405359098338825</v>
      </c>
      <c r="W46">
        <v>184.40103547222225</v>
      </c>
      <c r="X46">
        <v>0.10673998379279807</v>
      </c>
    </row>
    <row r="47" spans="8:24" x14ac:dyDescent="0.25">
      <c r="H47" t="s">
        <v>102</v>
      </c>
      <c r="I47">
        <v>278.05792737264119</v>
      </c>
      <c r="J47">
        <v>337.18733156761948</v>
      </c>
      <c r="K47">
        <v>432.28708312713906</v>
      </c>
      <c r="L47">
        <v>453.04452128014071</v>
      </c>
      <c r="M47">
        <v>496.13675340937556</v>
      </c>
      <c r="Q47">
        <v>1992.5414774713304</v>
      </c>
      <c r="R47">
        <f t="shared" si="15"/>
        <v>1.0046452317501906</v>
      </c>
      <c r="T47">
        <v>165.84044434253028</v>
      </c>
      <c r="U47">
        <v>0.81277618502822901</v>
      </c>
      <c r="W47">
        <v>185.08204751348239</v>
      </c>
      <c r="X47">
        <v>0.1100199931490865</v>
      </c>
    </row>
    <row r="48" spans="8:24" x14ac:dyDescent="0.25">
      <c r="I48">
        <v>284.54226321567222</v>
      </c>
      <c r="J48">
        <v>321.24001621905245</v>
      </c>
      <c r="K48">
        <v>403.33831690219193</v>
      </c>
      <c r="L48">
        <v>487.36317607109811</v>
      </c>
      <c r="M48">
        <v>539.35773813835942</v>
      </c>
      <c r="Q48">
        <v>1986.2321396003495</v>
      </c>
      <c r="R48">
        <f t="shared" si="15"/>
        <v>0.99424662082284498</v>
      </c>
      <c r="T48">
        <v>172.36611519026533</v>
      </c>
      <c r="U48">
        <v>0.79838095867532832</v>
      </c>
      <c r="W48">
        <v>94.917162242744922</v>
      </c>
      <c r="X48">
        <v>5.2195857756832074E-2</v>
      </c>
    </row>
    <row r="49" spans="8:24" x14ac:dyDescent="0.25">
      <c r="I49">
        <v>275.66832953419089</v>
      </c>
      <c r="J49">
        <v>344.17710869617389</v>
      </c>
      <c r="K49">
        <v>412.16666404880704</v>
      </c>
      <c r="L49">
        <v>453.04452128014071</v>
      </c>
      <c r="M49">
        <v>520.82278708526007</v>
      </c>
      <c r="Q49">
        <v>2180.0706563952508</v>
      </c>
      <c r="R49">
        <f>L232/L239</f>
        <v>1.1438625923518715</v>
      </c>
      <c r="T49">
        <v>172.98262241830449</v>
      </c>
      <c r="U49">
        <v>0.79706982120775094</v>
      </c>
      <c r="W49">
        <v>95.547724678755031</v>
      </c>
      <c r="X49">
        <v>5.4079865628541647E-2</v>
      </c>
    </row>
    <row r="50" spans="8:24" x14ac:dyDescent="0.25">
      <c r="Q50">
        <v>2226.9393373487351</v>
      </c>
      <c r="R50">
        <f>L233/L240</f>
        <v>1.2319929608689097</v>
      </c>
      <c r="T50">
        <v>172.45335677913883</v>
      </c>
      <c r="U50">
        <v>0.79819492609672038</v>
      </c>
      <c r="W50">
        <v>92.663485388116158</v>
      </c>
      <c r="X50">
        <v>4.5517847566262613E-2</v>
      </c>
    </row>
    <row r="51" spans="8:24" x14ac:dyDescent="0.25">
      <c r="Q51">
        <v>2197.7245262210631</v>
      </c>
      <c r="R51">
        <f>L234/L241</f>
        <v>1.1768236535578249</v>
      </c>
      <c r="T51">
        <v>145.17045121191435</v>
      </c>
      <c r="U51">
        <v>0.86568372402930216</v>
      </c>
      <c r="W51">
        <v>88.792532655942949</v>
      </c>
      <c r="X51">
        <v>3.4251414137709331E-2</v>
      </c>
    </row>
    <row r="52" spans="8:24" x14ac:dyDescent="0.25">
      <c r="Q52">
        <v>2138.9824460926952</v>
      </c>
      <c r="R52">
        <f>L235/L242</f>
        <v>1.06824814128773</v>
      </c>
      <c r="T52">
        <v>141.75875182860713</v>
      </c>
      <c r="U52">
        <v>0.875693332376001</v>
      </c>
      <c r="W52">
        <v>89.183714907912204</v>
      </c>
      <c r="X52">
        <v>3.5378192836472699E-2</v>
      </c>
    </row>
    <row r="53" spans="8:24" x14ac:dyDescent="0.25">
      <c r="I53" t="s">
        <v>117</v>
      </c>
      <c r="J53" t="s">
        <v>118</v>
      </c>
      <c r="K53" t="s">
        <v>119</v>
      </c>
      <c r="L53" t="s">
        <v>120</v>
      </c>
      <c r="M53" t="s">
        <v>121</v>
      </c>
      <c r="Q53">
        <v>2146.5335113574238</v>
      </c>
      <c r="R53">
        <f>L236/L243</f>
        <v>1.0820287786282468</v>
      </c>
      <c r="T53">
        <v>140.6724103726487</v>
      </c>
      <c r="U53">
        <v>0.87896882979735191</v>
      </c>
      <c r="W53">
        <v>88.926819100648828</v>
      </c>
      <c r="X53">
        <v>3.4637919768917974E-2</v>
      </c>
    </row>
    <row r="54" spans="8:24" x14ac:dyDescent="0.25">
      <c r="H54" t="s">
        <v>132</v>
      </c>
      <c r="I54">
        <v>0.12148996524565485</v>
      </c>
      <c r="J54">
        <v>0.15312370899848163</v>
      </c>
      <c r="K54">
        <v>0.19493265433206794</v>
      </c>
      <c r="L54">
        <v>0.25675668983683192</v>
      </c>
      <c r="M54">
        <v>0.28219643896006713</v>
      </c>
      <c r="Q54">
        <v>2322.2403254662563</v>
      </c>
      <c r="R54">
        <f>M232/M239</f>
        <v>1.2445899840703287</v>
      </c>
      <c r="T54">
        <v>139.75048816407858</v>
      </c>
      <c r="U54">
        <v>0.88178320400892096</v>
      </c>
      <c r="W54">
        <v>90.795152244382493</v>
      </c>
      <c r="X54">
        <v>4.0047772543403228E-2</v>
      </c>
    </row>
    <row r="55" spans="8:24" x14ac:dyDescent="0.25">
      <c r="I55">
        <v>0.1221462842285851</v>
      </c>
      <c r="J55">
        <v>0.15726989922059156</v>
      </c>
      <c r="K55">
        <v>0.20242560402496765</v>
      </c>
      <c r="L55">
        <v>0.25230380206016345</v>
      </c>
      <c r="M55">
        <v>0.28011880280837853</v>
      </c>
      <c r="Q55">
        <v>2361.0112356942759</v>
      </c>
      <c r="R55">
        <f>M233/M240</f>
        <v>1.3249786688910583</v>
      </c>
      <c r="T55">
        <v>139.42752178528013</v>
      </c>
      <c r="U55">
        <v>0.88277676549448869</v>
      </c>
      <c r="W55">
        <v>90.345584581671588</v>
      </c>
      <c r="X55">
        <v>3.8740513757926379E-2</v>
      </c>
    </row>
    <row r="56" spans="8:24" x14ac:dyDescent="0.25">
      <c r="I56">
        <v>0.12611080565250157</v>
      </c>
      <c r="J56">
        <v>0.15778705843109131</v>
      </c>
      <c r="K56">
        <v>0.20395095449816508</v>
      </c>
      <c r="L56">
        <v>0.25173835599328492</v>
      </c>
      <c r="M56">
        <v>0.28115331043577535</v>
      </c>
      <c r="Q56">
        <v>2325.7972897073587</v>
      </c>
      <c r="R56">
        <f>M234/M241</f>
        <v>1.2519058323765337</v>
      </c>
      <c r="T56">
        <v>141.38880852198344</v>
      </c>
      <c r="U56">
        <v>0.87680386765360974</v>
      </c>
      <c r="W56">
        <v>90.147074185149876</v>
      </c>
      <c r="X56">
        <v>3.8164393394381851E-2</v>
      </c>
    </row>
    <row r="57" spans="8:24" x14ac:dyDescent="0.25">
      <c r="Q57">
        <v>2345.6146619077886</v>
      </c>
      <c r="R57">
        <f>M235/M242</f>
        <v>1.2928847794158258</v>
      </c>
      <c r="T57">
        <v>144.26027323530056</v>
      </c>
      <c r="U57">
        <v>0.86831390402976982</v>
      </c>
      <c r="W57">
        <v>115.51021436321128</v>
      </c>
      <c r="X57">
        <v>8.2822578899370211E-2</v>
      </c>
    </row>
    <row r="58" spans="8:24" x14ac:dyDescent="0.25">
      <c r="Q58">
        <v>2337.2303890537605</v>
      </c>
      <c r="R58">
        <f>M236/M243</f>
        <v>1.2755021800091513</v>
      </c>
      <c r="T58">
        <v>143.93730685650212</v>
      </c>
      <c r="U58">
        <v>0.86925412803264313</v>
      </c>
      <c r="W58">
        <v>114.08387247133362</v>
      </c>
      <c r="X58">
        <v>7.8068472493021041E-2</v>
      </c>
    </row>
    <row r="59" spans="8:24" x14ac:dyDescent="0.25">
      <c r="I59" t="s">
        <v>117</v>
      </c>
      <c r="J59" t="s">
        <v>118</v>
      </c>
      <c r="K59" t="s">
        <v>119</v>
      </c>
      <c r="L59" t="s">
        <v>120</v>
      </c>
      <c r="M59" t="s">
        <v>121</v>
      </c>
      <c r="P59" t="s">
        <v>13</v>
      </c>
      <c r="Q59">
        <v>1391.3933624816027</v>
      </c>
      <c r="R59">
        <f t="shared" ref="R59:R67" si="16">I189/I200</f>
        <v>0.37221819154504293</v>
      </c>
      <c r="T59">
        <v>142.16392783109976</v>
      </c>
      <c r="U59">
        <v>0.87448278796924495</v>
      </c>
      <c r="W59">
        <v>114.50062257142959</v>
      </c>
      <c r="X59">
        <v>7.9454064970228194E-2</v>
      </c>
    </row>
    <row r="60" spans="8:24" x14ac:dyDescent="0.25">
      <c r="H60" t="s">
        <v>116</v>
      </c>
      <c r="I60">
        <v>9.5661996934334227E-3</v>
      </c>
      <c r="J60">
        <v>3.5418772994191924E-2</v>
      </c>
      <c r="K60">
        <v>4.1329214772689742E-2</v>
      </c>
      <c r="L60">
        <v>0.11924777196017408</v>
      </c>
      <c r="M60">
        <v>0.1133350651646958</v>
      </c>
      <c r="Q60">
        <v>1367.2459852273903</v>
      </c>
      <c r="R60">
        <f t="shared" si="16"/>
        <v>0.34869898916202946</v>
      </c>
      <c r="T60">
        <v>115.51021436321128</v>
      </c>
      <c r="U60">
        <v>0.96952210313505571</v>
      </c>
      <c r="W60">
        <v>112.96275600487836</v>
      </c>
      <c r="X60">
        <v>7.4355264010764408E-2</v>
      </c>
    </row>
    <row r="61" spans="8:24" x14ac:dyDescent="0.25">
      <c r="I61">
        <v>1.0744018999921784E-2</v>
      </c>
      <c r="J61">
        <v>4.3941091883085516E-2</v>
      </c>
      <c r="K61">
        <v>5.9399017858116888E-2</v>
      </c>
      <c r="L61">
        <v>0.10643681973608277</v>
      </c>
      <c r="M61">
        <v>0.10673998379279807</v>
      </c>
      <c r="Q61">
        <v>1370.2352156805227</v>
      </c>
      <c r="R61">
        <f t="shared" si="16"/>
        <v>0.3515856640955547</v>
      </c>
      <c r="T61">
        <v>114.08387247133362</v>
      </c>
      <c r="U61">
        <v>0.97568326275983297</v>
      </c>
      <c r="W61">
        <v>110.90835410299697</v>
      </c>
      <c r="X61">
        <v>6.7604918810039938E-2</v>
      </c>
    </row>
    <row r="62" spans="8:24" x14ac:dyDescent="0.25">
      <c r="I62">
        <v>1.7929033304515032E-2</v>
      </c>
      <c r="J62">
        <v>4.5012907058842713E-2</v>
      </c>
      <c r="K62">
        <v>6.3126238818408134E-2</v>
      </c>
      <c r="L62">
        <v>0.10481994854802384</v>
      </c>
      <c r="M62">
        <v>0.1100199931490865</v>
      </c>
      <c r="Q62">
        <v>1441.6965062007259</v>
      </c>
      <c r="R62">
        <f t="shared" si="16"/>
        <v>0.42267721291601518</v>
      </c>
      <c r="T62">
        <v>114.50062257142959</v>
      </c>
      <c r="U62">
        <v>0.97386931338028793</v>
      </c>
      <c r="W62">
        <v>111.00226961851153</v>
      </c>
      <c r="X62">
        <v>6.7911980114247761E-2</v>
      </c>
    </row>
    <row r="63" spans="8:24" x14ac:dyDescent="0.25">
      <c r="Q63">
        <v>1421.2856670129293</v>
      </c>
      <c r="R63">
        <f t="shared" si="16"/>
        <v>0.40196497736381387</v>
      </c>
      <c r="T63">
        <v>112.96275600487836</v>
      </c>
      <c r="U63">
        <v>0.98062065111170493</v>
      </c>
      <c r="W63">
        <v>112.68687917805428</v>
      </c>
      <c r="X63">
        <v>7.3444727010936087E-2</v>
      </c>
    </row>
    <row r="64" spans="8:24" x14ac:dyDescent="0.25">
      <c r="I64" t="s">
        <v>117</v>
      </c>
      <c r="J64" t="s">
        <v>118</v>
      </c>
      <c r="K64" t="s">
        <v>119</v>
      </c>
      <c r="L64" t="s">
        <v>120</v>
      </c>
      <c r="M64" t="s">
        <v>121</v>
      </c>
      <c r="Q64">
        <v>1398.0257175494905</v>
      </c>
      <c r="R64">
        <f t="shared" si="16"/>
        <v>0.3787579574790807</v>
      </c>
      <c r="T64">
        <v>110.90835410299697</v>
      </c>
      <c r="U64">
        <v>0.98989264187680803</v>
      </c>
      <c r="W64">
        <v>109.98680810701019</v>
      </c>
      <c r="X64">
        <v>6.4599649672168025E-2</v>
      </c>
    </row>
    <row r="65" spans="8:24" x14ac:dyDescent="0.25">
      <c r="H65" t="s">
        <v>122</v>
      </c>
      <c r="I65">
        <v>1.1779514116688954</v>
      </c>
      <c r="J65">
        <v>1.0402450571717095</v>
      </c>
      <c r="K65">
        <v>0.91955679420582126</v>
      </c>
      <c r="L65">
        <v>0.80563766454581864</v>
      </c>
      <c r="M65">
        <v>0.77159146294356762</v>
      </c>
      <c r="Q65">
        <v>1419.1371576247404</v>
      </c>
      <c r="R65">
        <f t="shared" si="16"/>
        <v>0.39980364345653213</v>
      </c>
      <c r="T65">
        <v>111.00226961851153</v>
      </c>
      <c r="U65">
        <v>0.98946228517963541</v>
      </c>
      <c r="W65">
        <v>111.81816065954443</v>
      </c>
      <c r="X65">
        <v>7.0585731450510253E-2</v>
      </c>
    </row>
    <row r="66" spans="8:24" x14ac:dyDescent="0.25">
      <c r="I66">
        <v>1.1744704043763372</v>
      </c>
      <c r="J66">
        <v>1.0258081990071191</v>
      </c>
      <c r="K66">
        <v>0.90256239243392411</v>
      </c>
      <c r="L66">
        <v>0.81220643149233895</v>
      </c>
      <c r="M66">
        <v>0.77416991549161973</v>
      </c>
      <c r="Q66">
        <v>1426.9371808383833</v>
      </c>
      <c r="R66">
        <f t="shared" si="16"/>
        <v>0.40766742404513134</v>
      </c>
      <c r="T66">
        <v>112.68687917805428</v>
      </c>
      <c r="U66">
        <v>0.98184867722025315</v>
      </c>
      <c r="W66">
        <v>145.17045121191435</v>
      </c>
      <c r="X66">
        <v>0.10467870628991476</v>
      </c>
    </row>
    <row r="67" spans="8:24" x14ac:dyDescent="0.25">
      <c r="I67">
        <v>1.1541154199856061</v>
      </c>
      <c r="J67">
        <v>1.0240537612024707</v>
      </c>
      <c r="K67">
        <v>0.89923586418507351</v>
      </c>
      <c r="L67">
        <v>0.81305497914149794</v>
      </c>
      <c r="M67">
        <v>0.77288190177314142</v>
      </c>
      <c r="Q67">
        <v>1441.8366263782166</v>
      </c>
      <c r="R67">
        <f t="shared" si="16"/>
        <v>0.42282052431708866</v>
      </c>
      <c r="T67">
        <v>109.98680810701019</v>
      </c>
      <c r="U67">
        <v>0.99414933931028737</v>
      </c>
      <c r="W67">
        <v>141.75875182860713</v>
      </c>
      <c r="X67">
        <v>9.1478443214548857E-2</v>
      </c>
    </row>
    <row r="68" spans="8:24" x14ac:dyDescent="0.25">
      <c r="Q68">
        <v>1752.7320779852362</v>
      </c>
      <c r="R68">
        <f t="shared" ref="R68:R74" si="17">J189/J200</f>
        <v>0.69603761875165415</v>
      </c>
      <c r="T68">
        <v>111.81816065954443</v>
      </c>
      <c r="U68">
        <v>0.98574998866120045</v>
      </c>
      <c r="W68">
        <v>140.6724103726487</v>
      </c>
      <c r="X68">
        <v>8.731463808345101E-2</v>
      </c>
    </row>
    <row r="69" spans="8:24" x14ac:dyDescent="0.25">
      <c r="I69" t="s">
        <v>117</v>
      </c>
      <c r="J69" t="s">
        <v>118</v>
      </c>
      <c r="K69" t="s">
        <v>119</v>
      </c>
      <c r="L69" t="s">
        <v>120</v>
      </c>
      <c r="M69" t="s">
        <v>121</v>
      </c>
      <c r="Q69">
        <v>1773.9562561739292</v>
      </c>
      <c r="R69">
        <f t="shared" si="17"/>
        <v>0.72303174039444651</v>
      </c>
      <c r="T69">
        <v>94.917162242744922</v>
      </c>
      <c r="U69">
        <v>1.0738020931918117</v>
      </c>
      <c r="W69">
        <v>139.75048816407858</v>
      </c>
      <c r="X69">
        <v>8.3795984564276574E-2</v>
      </c>
    </row>
    <row r="70" spans="8:24" x14ac:dyDescent="0.25">
      <c r="H70" t="s">
        <v>102</v>
      </c>
      <c r="I70">
        <v>79.976335633949674</v>
      </c>
      <c r="J70">
        <v>100.8006967457405</v>
      </c>
      <c r="K70">
        <v>128.32335047059161</v>
      </c>
      <c r="L70">
        <v>169.02185428344922</v>
      </c>
      <c r="M70">
        <v>185.76873465508638</v>
      </c>
      <c r="Q70">
        <v>1817.2498231871471</v>
      </c>
      <c r="R70">
        <f t="shared" si="17"/>
        <v>0.77917311874168982</v>
      </c>
      <c r="T70">
        <v>95.547724678755031</v>
      </c>
      <c r="U70">
        <v>1.0700342219925216</v>
      </c>
      <c r="W70">
        <v>139.42752178528013</v>
      </c>
      <c r="X70">
        <v>8.2566585872925702E-2</v>
      </c>
    </row>
    <row r="71" spans="8:24" x14ac:dyDescent="0.25">
      <c r="I71">
        <v>80.408387673438099</v>
      </c>
      <c r="J71">
        <v>103.53011641538292</v>
      </c>
      <c r="K71">
        <v>133.25592789224066</v>
      </c>
      <c r="L71">
        <v>166.09053689730084</v>
      </c>
      <c r="M71">
        <v>184.40103547222225</v>
      </c>
      <c r="Q71">
        <v>1803.7264530138207</v>
      </c>
      <c r="R71">
        <f t="shared" si="17"/>
        <v>0.76148131572677646</v>
      </c>
      <c r="T71">
        <v>92.663485388116158</v>
      </c>
      <c r="U71">
        <v>1.0876320916282241</v>
      </c>
      <c r="W71">
        <v>141.38880852198344</v>
      </c>
      <c r="X71">
        <v>9.0058359669075203E-2</v>
      </c>
    </row>
    <row r="72" spans="8:24" x14ac:dyDescent="0.25">
      <c r="I72">
        <v>83.018215533591075</v>
      </c>
      <c r="J72">
        <v>103.87056015912329</v>
      </c>
      <c r="K72">
        <v>134.26005972450494</v>
      </c>
      <c r="L72">
        <v>165.71830611810742</v>
      </c>
      <c r="M72">
        <v>185.08204751348239</v>
      </c>
      <c r="Q72">
        <v>1852.3730207206472</v>
      </c>
      <c r="R72">
        <f t="shared" si="17"/>
        <v>0.82578045990334115</v>
      </c>
      <c r="T72">
        <v>88.792532655942949</v>
      </c>
      <c r="U72">
        <v>1.1128038463082583</v>
      </c>
      <c r="W72">
        <v>144.26027323530056</v>
      </c>
      <c r="X72">
        <v>0.10113880126115937</v>
      </c>
    </row>
    <row r="73" spans="8:24" x14ac:dyDescent="0.25">
      <c r="Q73">
        <v>1866.9294261155469</v>
      </c>
      <c r="R73">
        <f t="shared" si="17"/>
        <v>0.84537440763186367</v>
      </c>
      <c r="T73">
        <v>89.183714907912204</v>
      </c>
      <c r="U73">
        <v>1.1101739529938472</v>
      </c>
      <c r="W73">
        <v>143.93730685650212</v>
      </c>
      <c r="X73">
        <v>9.9885907625615764E-2</v>
      </c>
    </row>
    <row r="74" spans="8:24" x14ac:dyDescent="0.25">
      <c r="Q74">
        <v>1832.3227461928334</v>
      </c>
      <c r="R74">
        <f t="shared" si="17"/>
        <v>0.79905811245455005</v>
      </c>
      <c r="T74">
        <v>88.926819100648828</v>
      </c>
      <c r="U74">
        <v>1.1118987801585412</v>
      </c>
      <c r="W74">
        <v>142.16392783109976</v>
      </c>
      <c r="X74">
        <v>9.3036306061266075E-2</v>
      </c>
    </row>
    <row r="75" spans="8:24" x14ac:dyDescent="0.25">
      <c r="I75" t="s">
        <v>117</v>
      </c>
      <c r="J75" t="s">
        <v>118</v>
      </c>
      <c r="K75" t="s">
        <v>119</v>
      </c>
      <c r="L75" t="s">
        <v>120</v>
      </c>
      <c r="M75" t="s">
        <v>121</v>
      </c>
      <c r="Q75">
        <v>2095.8976670694551</v>
      </c>
      <c r="R75">
        <f t="shared" ref="R75:R82" si="18">K189/K200</f>
        <v>0.97648768768539429</v>
      </c>
      <c r="T75">
        <v>90.795152244382493</v>
      </c>
      <c r="U75">
        <v>1.099548427332202</v>
      </c>
      <c r="W75">
        <v>175.49518017786031</v>
      </c>
      <c r="X75">
        <v>0.1480280710689052</v>
      </c>
    </row>
    <row r="76" spans="8:24" x14ac:dyDescent="0.25">
      <c r="H76" t="s">
        <v>132</v>
      </c>
      <c r="I76">
        <v>0.14418618520941823</v>
      </c>
      <c r="J76">
        <v>0.17546855350731499</v>
      </c>
      <c r="K76">
        <v>0.22052464560460272</v>
      </c>
      <c r="L76">
        <v>0.26659015034364159</v>
      </c>
      <c r="M76">
        <v>0.27698079633860812</v>
      </c>
      <c r="Q76">
        <v>2123.7540293657139</v>
      </c>
      <c r="R76">
        <f t="shared" si="18"/>
        <v>1.0199111204253686</v>
      </c>
      <c r="T76">
        <v>90.345584581671588</v>
      </c>
      <c r="U76">
        <v>1.1024796475992236</v>
      </c>
      <c r="W76">
        <v>169.17307303749655</v>
      </c>
      <c r="X76">
        <v>0.11991240931565435</v>
      </c>
    </row>
    <row r="77" spans="8:24" x14ac:dyDescent="0.25">
      <c r="I77">
        <v>0.14514405615747858</v>
      </c>
      <c r="J77">
        <v>0.17330183474608332</v>
      </c>
      <c r="K77">
        <v>0.21534202206701378</v>
      </c>
      <c r="L77">
        <v>0.25698640230150133</v>
      </c>
      <c r="M77">
        <v>0.29441224986024478</v>
      </c>
      <c r="Q77">
        <v>1998.8466645330791</v>
      </c>
      <c r="R77">
        <f t="shared" si="18"/>
        <v>0.82997715939183814</v>
      </c>
      <c r="T77">
        <v>90.147074185149876</v>
      </c>
      <c r="U77">
        <v>1.1037820369017914</v>
      </c>
      <c r="W77">
        <v>169.74305141813656</v>
      </c>
      <c r="X77">
        <v>0.12242088837501924</v>
      </c>
    </row>
    <row r="78" spans="8:24" x14ac:dyDescent="0.25">
      <c r="I78">
        <v>0.14076268348764695</v>
      </c>
      <c r="J78">
        <v>0.17393490895203992</v>
      </c>
      <c r="K78">
        <v>0.21369178909893466</v>
      </c>
      <c r="L78">
        <v>0.25785224159140913</v>
      </c>
      <c r="M78">
        <v>0.28591204552180077</v>
      </c>
      <c r="Q78">
        <v>2108.4400764001484</v>
      </c>
      <c r="R78">
        <f t="shared" si="18"/>
        <v>0.99596370269902468</v>
      </c>
      <c r="T78">
        <v>2285.5696487394052</v>
      </c>
      <c r="U78">
        <v>0.3957193398902436</v>
      </c>
      <c r="W78">
        <v>165.42750082186251</v>
      </c>
      <c r="X78">
        <v>0.10355832461801689</v>
      </c>
    </row>
    <row r="79" spans="8:24" x14ac:dyDescent="0.25">
      <c r="I79">
        <v>0.13488242016760979</v>
      </c>
      <c r="J79">
        <v>0.17159877596667905</v>
      </c>
      <c r="K79">
        <v>0.21229132112061891</v>
      </c>
      <c r="L79">
        <v>0.25129660125353603</v>
      </c>
      <c r="M79">
        <v>0.2922828883271863</v>
      </c>
      <c r="Q79">
        <v>2046.9024126428137</v>
      </c>
      <c r="R79">
        <f t="shared" si="18"/>
        <v>0.90159428952947018</v>
      </c>
      <c r="T79">
        <v>2349.5226304944918</v>
      </c>
      <c r="U79">
        <v>0.3950126217921564</v>
      </c>
      <c r="W79">
        <v>165.28209817374008</v>
      </c>
      <c r="X79">
        <v>0.10292802485476683</v>
      </c>
    </row>
    <row r="80" spans="8:24" x14ac:dyDescent="0.25">
      <c r="I80">
        <v>0.13547665492242503</v>
      </c>
      <c r="J80">
        <v>0.1684779876274565</v>
      </c>
      <c r="K80">
        <v>0.21180071131929809</v>
      </c>
      <c r="L80">
        <v>0.25107572388366162</v>
      </c>
      <c r="M80">
        <v>0.28034294612764782</v>
      </c>
      <c r="Q80">
        <v>2133.0551419030826</v>
      </c>
      <c r="R80">
        <f t="shared" si="18"/>
        <v>1.0345458213010494</v>
      </c>
      <c r="T80">
        <v>2276.1265912771305</v>
      </c>
      <c r="U80">
        <v>0.3958296092166968</v>
      </c>
      <c r="W80">
        <v>165.84044434253028</v>
      </c>
      <c r="X80">
        <v>0.10535023782775907</v>
      </c>
    </row>
    <row r="81" spans="8:24" x14ac:dyDescent="0.25">
      <c r="I81">
        <v>0.13508641120284487</v>
      </c>
      <c r="J81">
        <v>0.16862065223724954</v>
      </c>
      <c r="K81">
        <v>0.21478005084004631</v>
      </c>
      <c r="L81">
        <v>0.25192389298397944</v>
      </c>
      <c r="M81">
        <v>0.29249841074956068</v>
      </c>
      <c r="Q81">
        <v>2121.3113129417588</v>
      </c>
      <c r="R81">
        <f t="shared" si="18"/>
        <v>1.0160789316913021</v>
      </c>
      <c r="T81">
        <v>2199.4829397050189</v>
      </c>
      <c r="U81">
        <v>0.39678468107981135</v>
      </c>
      <c r="W81">
        <v>172.36611519026533</v>
      </c>
      <c r="X81">
        <v>0.13403233241525025</v>
      </c>
    </row>
    <row r="82" spans="8:24" x14ac:dyDescent="0.25">
      <c r="I82">
        <v>0.13792454734524592</v>
      </c>
      <c r="J82">
        <v>0.17117969867541202</v>
      </c>
      <c r="K82">
        <v>0.21914201798269861</v>
      </c>
      <c r="L82">
        <v>0.26183686934394379</v>
      </c>
      <c r="M82">
        <v>0.30194691374645177</v>
      </c>
      <c r="Q82">
        <v>2101.2998283916641</v>
      </c>
      <c r="R82">
        <f t="shared" si="18"/>
        <v>0.98486106239866777</v>
      </c>
      <c r="T82">
        <v>2296.1118980755955</v>
      </c>
      <c r="U82">
        <v>0.39559807485285742</v>
      </c>
      <c r="W82">
        <v>172.98262241830449</v>
      </c>
      <c r="X82">
        <v>0.13677744250544902</v>
      </c>
    </row>
    <row r="83" spans="8:24" x14ac:dyDescent="0.25">
      <c r="I83">
        <v>0.13724162083598068</v>
      </c>
      <c r="J83">
        <v>0.16707809114386241</v>
      </c>
      <c r="K83">
        <v>0.21865140818137779</v>
      </c>
      <c r="L83">
        <v>0.2627733893922114</v>
      </c>
      <c r="M83">
        <v>0.29177425541038288</v>
      </c>
      <c r="Q83">
        <v>2344.415113048728</v>
      </c>
      <c r="R83">
        <f t="shared" ref="R83:R90" si="19">L189/L200</f>
        <v>1.1999183380961753</v>
      </c>
      <c r="T83">
        <v>2297.2110899495106</v>
      </c>
      <c r="U83">
        <v>0.39558554184792039</v>
      </c>
      <c r="W83">
        <v>172.45335677913883</v>
      </c>
      <c r="X83">
        <v>0.13442042098998613</v>
      </c>
    </row>
    <row r="84" spans="8:24" x14ac:dyDescent="0.25">
      <c r="I84">
        <v>0.13694006887085056</v>
      </c>
      <c r="J84">
        <v>0.16986005103482649</v>
      </c>
      <c r="K84">
        <v>0.21595751436321625</v>
      </c>
      <c r="L84">
        <v>0.26196939576586847</v>
      </c>
      <c r="M84">
        <v>0.30386937375403089</v>
      </c>
      <c r="Q84">
        <v>2354.2788902172265</v>
      </c>
      <c r="R84">
        <f t="shared" si="19"/>
        <v>1.2175630685321761</v>
      </c>
      <c r="T84">
        <v>2277.475599486027</v>
      </c>
      <c r="U84">
        <v>0.39581376034403276</v>
      </c>
      <c r="W84">
        <v>182.33529894706601</v>
      </c>
      <c r="X84">
        <v>9.6837361118812679E-2</v>
      </c>
    </row>
    <row r="85" spans="8:24" x14ac:dyDescent="0.25">
      <c r="Q85">
        <v>2292.2115376569545</v>
      </c>
      <c r="R85">
        <f t="shared" si="19"/>
        <v>1.1078450022057706</v>
      </c>
      <c r="T85">
        <v>2234.8069694713049</v>
      </c>
      <c r="U85">
        <v>0.39633091658054093</v>
      </c>
      <c r="W85">
        <v>193.81035184230021</v>
      </c>
      <c r="X85">
        <v>0.1527332607182017</v>
      </c>
    </row>
    <row r="86" spans="8:24" x14ac:dyDescent="0.25">
      <c r="I86" t="s">
        <v>117</v>
      </c>
      <c r="J86" t="s">
        <v>118</v>
      </c>
      <c r="K86" t="s">
        <v>119</v>
      </c>
      <c r="L86" t="s">
        <v>120</v>
      </c>
      <c r="M86" t="s">
        <v>121</v>
      </c>
      <c r="Q86">
        <v>2280.9984702154056</v>
      </c>
      <c r="R86">
        <f t="shared" si="19"/>
        <v>1.0883561056309434</v>
      </c>
      <c r="T86">
        <v>2358.5160185538007</v>
      </c>
      <c r="U86">
        <v>0.39491864982109931</v>
      </c>
      <c r="W86">
        <v>188.21470290327915</v>
      </c>
      <c r="X86">
        <v>0.12520629323752697</v>
      </c>
    </row>
    <row r="87" spans="8:24" x14ac:dyDescent="0.25">
      <c r="H87" t="s">
        <v>116</v>
      </c>
      <c r="I87">
        <v>5.2195857756832074E-2</v>
      </c>
      <c r="J87">
        <v>8.2822578899370211E-2</v>
      </c>
      <c r="K87">
        <v>0.10467870628991476</v>
      </c>
      <c r="L87">
        <v>0.1480280710689052</v>
      </c>
      <c r="M87">
        <v>9.6837361118812679E-2</v>
      </c>
      <c r="Q87">
        <v>2378.8452786368848</v>
      </c>
      <c r="R87">
        <f t="shared" si="19"/>
        <v>1.2618500459122208</v>
      </c>
      <c r="T87">
        <v>2268.7819910286944</v>
      </c>
      <c r="U87">
        <v>0.39591646361392535</v>
      </c>
      <c r="W87">
        <v>192.40860205737303</v>
      </c>
      <c r="X87">
        <v>0.14578941645396498</v>
      </c>
    </row>
    <row r="88" spans="8:24" x14ac:dyDescent="0.25">
      <c r="I88">
        <v>5.4079865628541647E-2</v>
      </c>
      <c r="J88">
        <v>7.8068472493021041E-2</v>
      </c>
      <c r="K88">
        <v>9.1478443214548857E-2</v>
      </c>
      <c r="L88">
        <v>0.11991240931565435</v>
      </c>
      <c r="M88">
        <v>0.1527332607182017</v>
      </c>
      <c r="Q88">
        <v>2320.6396878925812</v>
      </c>
      <c r="R88">
        <f t="shared" si="19"/>
        <v>1.1577112154794014</v>
      </c>
      <c r="T88">
        <v>2185.4666171422818</v>
      </c>
      <c r="U88">
        <v>0.39697142752785014</v>
      </c>
      <c r="W88">
        <v>184.54858808116194</v>
      </c>
      <c r="X88">
        <v>0.10745000448406684</v>
      </c>
    </row>
    <row r="89" spans="8:24" x14ac:dyDescent="0.25">
      <c r="I89">
        <v>4.5517847566262613E-2</v>
      </c>
      <c r="J89">
        <v>7.9454064970228194E-2</v>
      </c>
      <c r="K89">
        <v>8.731463808345101E-2</v>
      </c>
      <c r="L89">
        <v>0.12242088837501924</v>
      </c>
      <c r="M89">
        <v>0.12520629323752697</v>
      </c>
      <c r="Q89">
        <v>2270.2041480310108</v>
      </c>
      <c r="R89">
        <f t="shared" si="19"/>
        <v>1.0696913509938406</v>
      </c>
      <c r="T89">
        <v>2176.9666415455149</v>
      </c>
      <c r="U89">
        <v>0.39708657774067485</v>
      </c>
      <c r="W89">
        <v>192.55047956596891</v>
      </c>
      <c r="X89">
        <v>0.14649077245058947</v>
      </c>
    </row>
    <row r="90" spans="8:24" x14ac:dyDescent="0.25">
      <c r="I90">
        <v>3.4251414137709331E-2</v>
      </c>
      <c r="J90">
        <v>7.4355264010764408E-2</v>
      </c>
      <c r="K90">
        <v>8.3795984564276574E-2</v>
      </c>
      <c r="L90">
        <v>0.10355832461801689</v>
      </c>
      <c r="M90">
        <v>0.14578941645396498</v>
      </c>
      <c r="Q90">
        <v>2372.9363177859445</v>
      </c>
      <c r="R90">
        <f t="shared" si="19"/>
        <v>1.2511531809217031</v>
      </c>
      <c r="T90">
        <v>2201.2376562013433</v>
      </c>
      <c r="U90">
        <v>0.39676157402565337</v>
      </c>
      <c r="W90">
        <v>198.77038954281178</v>
      </c>
      <c r="X90">
        <v>0.17756153233460162</v>
      </c>
    </row>
    <row r="91" spans="8:24" x14ac:dyDescent="0.25">
      <c r="I91">
        <v>3.5378192836472699E-2</v>
      </c>
      <c r="J91">
        <v>6.7604918810039938E-2</v>
      </c>
      <c r="K91">
        <v>8.2566585872925702E-2</v>
      </c>
      <c r="L91">
        <v>0.10292802485476683</v>
      </c>
      <c r="M91">
        <v>0.10745000448406684</v>
      </c>
      <c r="Q91">
        <v>2402.4372392027799</v>
      </c>
      <c r="R91">
        <f t="shared" ref="R91:R97" si="20">M189/M200</f>
        <v>1.1274663177412463</v>
      </c>
      <c r="T91">
        <v>2184.8009564027761</v>
      </c>
      <c r="U91">
        <v>0.39698039318461809</v>
      </c>
      <c r="W91">
        <v>192.07377113708677</v>
      </c>
      <c r="X91">
        <v>0.14413552260854906</v>
      </c>
    </row>
    <row r="92" spans="8:24" x14ac:dyDescent="0.25">
      <c r="I92">
        <v>3.4637919768917974E-2</v>
      </c>
      <c r="J92">
        <v>6.7911980114247761E-2</v>
      </c>
      <c r="K92">
        <v>9.0058359669075203E-2</v>
      </c>
      <c r="L92">
        <v>0.10535023782775907</v>
      </c>
      <c r="M92">
        <v>0.14649077245058947</v>
      </c>
      <c r="Q92">
        <v>2406.1599772808368</v>
      </c>
      <c r="R92">
        <f t="shared" si="20"/>
        <v>1.1345216224772501</v>
      </c>
      <c r="T92">
        <v>2204.0027085039064</v>
      </c>
      <c r="U92">
        <v>0.39672528411556729</v>
      </c>
      <c r="W92">
        <v>200.03593691948694</v>
      </c>
      <c r="X92">
        <v>0.18396067351967954</v>
      </c>
    </row>
    <row r="93" spans="8:24" x14ac:dyDescent="0.25">
      <c r="I93">
        <v>4.0047772543403228E-2</v>
      </c>
      <c r="J93">
        <v>7.3444727010936087E-2</v>
      </c>
      <c r="K93">
        <v>0.10113880126115937</v>
      </c>
      <c r="L93">
        <v>0.13403233241525025</v>
      </c>
      <c r="M93">
        <v>0.17756153233460162</v>
      </c>
      <c r="Q93">
        <v>2417.282792270154</v>
      </c>
      <c r="R93">
        <f t="shared" si="20"/>
        <v>1.15567116197942</v>
      </c>
      <c r="T93">
        <v>2165.7528183184545</v>
      </c>
      <c r="U93">
        <v>0.39724072147069139</v>
      </c>
      <c r="W93">
        <v>1325.3026666501464</v>
      </c>
      <c r="X93">
        <v>0.15973780756441727</v>
      </c>
    </row>
    <row r="94" spans="8:24" x14ac:dyDescent="0.25">
      <c r="I94">
        <v>3.8740513757926379E-2</v>
      </c>
      <c r="J94">
        <v>6.4599649672168025E-2</v>
      </c>
      <c r="K94">
        <v>9.9885907625615764E-2</v>
      </c>
      <c r="L94">
        <v>0.13677744250544902</v>
      </c>
      <c r="M94">
        <v>0.14413552260854906</v>
      </c>
      <c r="Q94">
        <v>2536.5920077474002</v>
      </c>
      <c r="R94">
        <f t="shared" si="20"/>
        <v>1.3890816216513777</v>
      </c>
      <c r="T94">
        <v>2197.8069431592749</v>
      </c>
      <c r="U94">
        <v>0.39680680769478183</v>
      </c>
      <c r="W94">
        <v>1299.7043759938308</v>
      </c>
      <c r="X94">
        <v>0.1491354769945554</v>
      </c>
    </row>
    <row r="95" spans="8:24" x14ac:dyDescent="0.25">
      <c r="I95">
        <v>3.8164393394381851E-2</v>
      </c>
      <c r="J95">
        <v>7.0585731450510253E-2</v>
      </c>
      <c r="K95">
        <v>9.3036306061266075E-2</v>
      </c>
      <c r="L95">
        <v>0.13442042098998613</v>
      </c>
      <c r="M95">
        <v>0.18396067351967954</v>
      </c>
      <c r="Q95">
        <v>2500.9989997815851</v>
      </c>
      <c r="R95">
        <f t="shared" si="20"/>
        <v>1.3181973631757093</v>
      </c>
      <c r="T95">
        <v>2205.3340299829179</v>
      </c>
      <c r="U95">
        <v>0.39670786420619486</v>
      </c>
      <c r="W95">
        <v>1341.5457587131891</v>
      </c>
      <c r="X95">
        <v>0.16656538230364409</v>
      </c>
    </row>
    <row r="96" spans="8:24" x14ac:dyDescent="0.25">
      <c r="Q96">
        <v>2477.3913924573203</v>
      </c>
      <c r="R96">
        <f t="shared" si="20"/>
        <v>1.2717688685296595</v>
      </c>
      <c r="T96">
        <v>1980.6454107875063</v>
      </c>
      <c r="U96">
        <v>0.40018803654534713</v>
      </c>
      <c r="W96">
        <v>1377.8357049046722</v>
      </c>
      <c r="X96">
        <v>0.18210043254584879</v>
      </c>
    </row>
    <row r="97" spans="8:24" x14ac:dyDescent="0.25">
      <c r="Q97">
        <v>2441.1627950635452</v>
      </c>
      <c r="R97">
        <f t="shared" si="20"/>
        <v>1.2014303199334999</v>
      </c>
      <c r="T97">
        <v>2000.2388700349607</v>
      </c>
      <c r="U97">
        <v>0.39983706230850996</v>
      </c>
      <c r="W97">
        <v>1378.2469224252557</v>
      </c>
      <c r="X97">
        <v>0.1822786949326653</v>
      </c>
    </row>
    <row r="98" spans="8:24" x14ac:dyDescent="0.25">
      <c r="I98" t="s">
        <v>117</v>
      </c>
      <c r="J98" t="s">
        <v>118</v>
      </c>
      <c r="K98" t="s">
        <v>119</v>
      </c>
      <c r="L98" t="s">
        <v>120</v>
      </c>
      <c r="M98" t="s">
        <v>121</v>
      </c>
      <c r="P98" t="s">
        <v>14</v>
      </c>
      <c r="Q98">
        <v>1325.3026666501464</v>
      </c>
      <c r="R98">
        <f t="shared" ref="R98:R107" si="21">I136/I150</f>
        <v>0.37997553331199124</v>
      </c>
      <c r="T98">
        <v>1969.2718988232848</v>
      </c>
      <c r="U98">
        <v>0.40039640934544718</v>
      </c>
      <c r="W98">
        <v>1319.9568388825624</v>
      </c>
      <c r="X98">
        <v>0.15750774619913205</v>
      </c>
    </row>
    <row r="99" spans="8:24" x14ac:dyDescent="0.25">
      <c r="H99" t="s">
        <v>122</v>
      </c>
      <c r="I99">
        <v>1.0738020931918117</v>
      </c>
      <c r="J99">
        <v>0.96952210313505571</v>
      </c>
      <c r="K99">
        <v>0.86568372402930216</v>
      </c>
      <c r="L99">
        <v>0.79180914463873764</v>
      </c>
      <c r="M99">
        <v>0.77812794428410348</v>
      </c>
      <c r="Q99">
        <v>1299.7043759938308</v>
      </c>
      <c r="R99">
        <f t="shared" si="21"/>
        <v>0.35367092761299396</v>
      </c>
      <c r="T99">
        <v>1950.4022085190086</v>
      </c>
      <c r="U99">
        <v>0.400749822448209</v>
      </c>
      <c r="W99">
        <v>1412.6863897741136</v>
      </c>
      <c r="X99">
        <v>0.19738566272713357</v>
      </c>
    </row>
    <row r="100" spans="8:24" x14ac:dyDescent="0.25">
      <c r="I100">
        <v>1.0700342219925216</v>
      </c>
      <c r="J100">
        <v>0.97568326275983297</v>
      </c>
      <c r="K100">
        <v>0.875693332376001</v>
      </c>
      <c r="L100">
        <v>0.80530416350850831</v>
      </c>
      <c r="M100">
        <v>0.75707287922863242</v>
      </c>
      <c r="Q100">
        <v>1341.5457587131891</v>
      </c>
      <c r="R100">
        <f t="shared" si="21"/>
        <v>0.39696236335420571</v>
      </c>
      <c r="T100">
        <v>1953.1421909467529</v>
      </c>
      <c r="U100">
        <v>0.40069790030388924</v>
      </c>
      <c r="W100">
        <v>1412.1209656833112</v>
      </c>
      <c r="X100">
        <v>0.19713480301536862</v>
      </c>
    </row>
    <row r="101" spans="8:24" x14ac:dyDescent="0.25">
      <c r="I101">
        <v>1.0876320916282241</v>
      </c>
      <c r="J101">
        <v>0.97386931338028793</v>
      </c>
      <c r="K101">
        <v>0.87896882979735191</v>
      </c>
      <c r="L101">
        <v>0.80405175862168354</v>
      </c>
      <c r="M101">
        <v>0.76706147433848026</v>
      </c>
      <c r="Q101">
        <v>1377.8357049046722</v>
      </c>
      <c r="R101">
        <f t="shared" si="21"/>
        <v>0.43574071917368107</v>
      </c>
      <c r="T101">
        <v>1900.9274314746456</v>
      </c>
      <c r="U101">
        <v>0.40172391398161678</v>
      </c>
      <c r="W101">
        <v>1365.6533858573898</v>
      </c>
      <c r="X101">
        <v>0.17684206998584712</v>
      </c>
    </row>
    <row r="102" spans="8:24" x14ac:dyDescent="0.25">
      <c r="I102">
        <v>1.1128038463082583</v>
      </c>
      <c r="J102">
        <v>0.98062065111170493</v>
      </c>
      <c r="K102">
        <v>0.88178320400892096</v>
      </c>
      <c r="L102">
        <v>0.81372021251979088</v>
      </c>
      <c r="M102">
        <v>0.75952768205280063</v>
      </c>
      <c r="Q102">
        <v>1378.2469224252557</v>
      </c>
      <c r="R102">
        <f t="shared" si="21"/>
        <v>0.43618666733461442</v>
      </c>
      <c r="T102">
        <v>1953.2972842917195</v>
      </c>
      <c r="U102">
        <v>0.40069496750537448</v>
      </c>
      <c r="W102">
        <v>1380.5600209785375</v>
      </c>
      <c r="X102">
        <v>0.18328235198901674</v>
      </c>
    </row>
    <row r="103" spans="8:24" x14ac:dyDescent="0.25">
      <c r="I103">
        <v>1.1101739529938472</v>
      </c>
      <c r="J103">
        <v>0.98989264187680803</v>
      </c>
      <c r="K103">
        <v>0.88277676549448869</v>
      </c>
      <c r="L103">
        <v>0.81405359098338825</v>
      </c>
      <c r="M103">
        <v>0.77389014533847578</v>
      </c>
      <c r="Q103">
        <v>1319.9568388825624</v>
      </c>
      <c r="R103">
        <f t="shared" si="21"/>
        <v>0.37443508298153716</v>
      </c>
      <c r="T103">
        <v>1957.2780134791969</v>
      </c>
      <c r="U103">
        <v>0.40061991857703905</v>
      </c>
      <c r="W103">
        <v>1663.0590808341531</v>
      </c>
      <c r="X103">
        <v>0.28458978818408726</v>
      </c>
    </row>
    <row r="104" spans="8:24" x14ac:dyDescent="0.25">
      <c r="I104">
        <v>1.1118987801585412</v>
      </c>
      <c r="J104">
        <v>0.98946228517963541</v>
      </c>
      <c r="K104">
        <v>0.87680386765360974</v>
      </c>
      <c r="L104">
        <v>0.81277618502822901</v>
      </c>
      <c r="M104">
        <v>0.75927780820606328</v>
      </c>
      <c r="Q104">
        <v>1412.6863897741136</v>
      </c>
      <c r="R104">
        <f t="shared" si="21"/>
        <v>0.47405321150349089</v>
      </c>
      <c r="T104">
        <v>1970.6677389279853</v>
      </c>
      <c r="U104">
        <v>0.40037065016325218</v>
      </c>
      <c r="W104">
        <v>1578.3093172219471</v>
      </c>
      <c r="X104">
        <v>0.24147933752232492</v>
      </c>
    </row>
    <row r="105" spans="8:24" x14ac:dyDescent="0.25">
      <c r="I105">
        <v>1.099548427332202</v>
      </c>
      <c r="J105">
        <v>0.98184867722025315</v>
      </c>
      <c r="K105">
        <v>0.86831390402976982</v>
      </c>
      <c r="L105">
        <v>0.79838095867532832</v>
      </c>
      <c r="M105">
        <v>0.74862881325410291</v>
      </c>
      <c r="Q105">
        <v>1412.1209656833112</v>
      </c>
      <c r="R105">
        <f t="shared" si="21"/>
        <v>0.47342325851356515</v>
      </c>
      <c r="T105">
        <v>1663.0590808341531</v>
      </c>
      <c r="U105">
        <v>0.40753378925688727</v>
      </c>
      <c r="W105">
        <v>1644.6105042429595</v>
      </c>
      <c r="X105">
        <v>0.27502015304372029</v>
      </c>
    </row>
    <row r="106" spans="8:24" x14ac:dyDescent="0.25">
      <c r="I106">
        <v>1.1024796475992236</v>
      </c>
      <c r="J106">
        <v>0.99414933931028737</v>
      </c>
      <c r="K106">
        <v>0.86925412803264313</v>
      </c>
      <c r="L106">
        <v>0.79706982120775094</v>
      </c>
      <c r="M106">
        <v>0.76011865559439074</v>
      </c>
      <c r="Q106">
        <v>1365.6533858573898</v>
      </c>
      <c r="R106">
        <f t="shared" si="21"/>
        <v>0.42259586633833979</v>
      </c>
      <c r="T106">
        <v>1578.3093172219471</v>
      </c>
      <c r="U106">
        <v>0.41015426552557199</v>
      </c>
      <c r="W106">
        <v>1658.8732693386721</v>
      </c>
      <c r="X106">
        <v>0.28240946737265621</v>
      </c>
    </row>
    <row r="107" spans="8:24" x14ac:dyDescent="0.25">
      <c r="I107">
        <v>1.1037820369017914</v>
      </c>
      <c r="J107">
        <v>0.98574998866120045</v>
      </c>
      <c r="K107">
        <v>0.87448278796924495</v>
      </c>
      <c r="L107">
        <v>0.79819492609672038</v>
      </c>
      <c r="M107">
        <v>0.74653268408729911</v>
      </c>
      <c r="Q107">
        <v>1380.5600209785375</v>
      </c>
      <c r="R107">
        <f t="shared" si="21"/>
        <v>0.43869785019286905</v>
      </c>
      <c r="T107">
        <v>1644.6105042429595</v>
      </c>
      <c r="U107">
        <v>0.4080759863808085</v>
      </c>
      <c r="W107">
        <v>1651.1217665692629</v>
      </c>
      <c r="X107">
        <v>0.27838587935008202</v>
      </c>
    </row>
    <row r="108" spans="8:24" x14ac:dyDescent="0.25">
      <c r="Q108">
        <v>1663.0590808341531</v>
      </c>
      <c r="R108">
        <f t="shared" ref="R108:R118" si="22">J136/J150</f>
        <v>0.69832194455095165</v>
      </c>
      <c r="T108">
        <v>1658.8732693386721</v>
      </c>
      <c r="U108">
        <v>0.40765549352953323</v>
      </c>
      <c r="W108">
        <v>1632.8282200334575</v>
      </c>
      <c r="X108">
        <v>0.26896246585603006</v>
      </c>
    </row>
    <row r="109" spans="8:24" x14ac:dyDescent="0.25">
      <c r="Q109">
        <v>1578.3093172219471</v>
      </c>
      <c r="R109">
        <f t="shared" si="22"/>
        <v>0.58875247149482435</v>
      </c>
      <c r="T109">
        <v>1651.1217665692629</v>
      </c>
      <c r="U109">
        <v>0.40788290277621236</v>
      </c>
      <c r="W109">
        <v>1610.348862002171</v>
      </c>
      <c r="X109">
        <v>0.25752167161177492</v>
      </c>
    </row>
    <row r="110" spans="8:24" x14ac:dyDescent="0.25">
      <c r="I110" t="s">
        <v>117</v>
      </c>
      <c r="J110" t="s">
        <v>118</v>
      </c>
      <c r="K110" t="s">
        <v>119</v>
      </c>
      <c r="L110" t="s">
        <v>120</v>
      </c>
      <c r="M110" t="s">
        <v>121</v>
      </c>
      <c r="Q110">
        <v>1644.6105042429595</v>
      </c>
      <c r="R110">
        <f t="shared" si="22"/>
        <v>0.67394348656202696</v>
      </c>
      <c r="T110">
        <v>1632.8282200334575</v>
      </c>
      <c r="U110">
        <v>0.40843022808415658</v>
      </c>
      <c r="W110">
        <v>1587.611120545238</v>
      </c>
      <c r="X110">
        <v>0.24610484980957806</v>
      </c>
    </row>
    <row r="111" spans="8:24" x14ac:dyDescent="0.25">
      <c r="H111" t="s">
        <v>102</v>
      </c>
      <c r="I111">
        <v>94.917162242744922</v>
      </c>
      <c r="J111">
        <v>115.51021436321128</v>
      </c>
      <c r="K111">
        <v>145.17045121191435</v>
      </c>
      <c r="L111">
        <v>175.49518017786031</v>
      </c>
      <c r="M111">
        <v>182.33529894706601</v>
      </c>
      <c r="Q111">
        <v>1658.8732693386721</v>
      </c>
      <c r="R111">
        <f t="shared" si="22"/>
        <v>0.69276502305296817</v>
      </c>
      <c r="T111">
        <v>1610.348862002171</v>
      </c>
      <c r="U111">
        <v>0.40912383450301848</v>
      </c>
      <c r="W111">
        <v>1632.1564231267755</v>
      </c>
      <c r="X111">
        <v>0.26861833913977978</v>
      </c>
    </row>
    <row r="112" spans="8:24" x14ac:dyDescent="0.25">
      <c r="I112">
        <v>95.547724678755031</v>
      </c>
      <c r="J112">
        <v>114.08387247133362</v>
      </c>
      <c r="K112">
        <v>141.75875182860713</v>
      </c>
      <c r="L112">
        <v>169.17307303749655</v>
      </c>
      <c r="M112">
        <v>193.81035184230021</v>
      </c>
      <c r="Q112">
        <v>1651.1217665692629</v>
      </c>
      <c r="R112">
        <f t="shared" si="22"/>
        <v>0.68251421536739498</v>
      </c>
      <c r="T112">
        <v>1587.611120545238</v>
      </c>
      <c r="U112">
        <v>0.40984990650677205</v>
      </c>
      <c r="W112">
        <v>1649.261405904605</v>
      </c>
      <c r="X112">
        <v>0.27742293106781468</v>
      </c>
    </row>
    <row r="113" spans="8:24" x14ac:dyDescent="0.25">
      <c r="I113">
        <v>92.663485388116158</v>
      </c>
      <c r="J113">
        <v>114.50062257142959</v>
      </c>
      <c r="K113">
        <v>140.6724103726487</v>
      </c>
      <c r="L113">
        <v>169.74305141813656</v>
      </c>
      <c r="M113">
        <v>188.21470290327915</v>
      </c>
      <c r="Q113">
        <v>1632.8282200334575</v>
      </c>
      <c r="R113">
        <f t="shared" si="22"/>
        <v>0.65852732575075379</v>
      </c>
      <c r="T113">
        <v>1632.1564231267755</v>
      </c>
      <c r="U113">
        <v>0.40845061648424852</v>
      </c>
      <c r="W113">
        <v>1622.8029431183556</v>
      </c>
      <c r="X113">
        <v>0.2638412370206048</v>
      </c>
    </row>
    <row r="114" spans="8:24" x14ac:dyDescent="0.25">
      <c r="I114">
        <v>88.792532655942949</v>
      </c>
      <c r="J114">
        <v>112.96275600487836</v>
      </c>
      <c r="K114">
        <v>139.75048816407858</v>
      </c>
      <c r="L114">
        <v>165.42750082186251</v>
      </c>
      <c r="M114">
        <v>192.40860205737303</v>
      </c>
      <c r="Q114">
        <v>1610.348862002171</v>
      </c>
      <c r="R114">
        <f t="shared" si="22"/>
        <v>0.62944675888804746</v>
      </c>
      <c r="T114">
        <v>1649.261405904605</v>
      </c>
      <c r="U114">
        <v>0.40793787655885788</v>
      </c>
      <c r="W114">
        <v>1980.6454107875063</v>
      </c>
      <c r="X114">
        <v>0.38657963134793621</v>
      </c>
    </row>
    <row r="115" spans="8:24" x14ac:dyDescent="0.25">
      <c r="I115">
        <v>89.183714907912204</v>
      </c>
      <c r="J115">
        <v>110.90835410299697</v>
      </c>
      <c r="K115">
        <v>139.42752178528013</v>
      </c>
      <c r="L115">
        <v>165.28209817374008</v>
      </c>
      <c r="M115">
        <v>184.54858808116194</v>
      </c>
      <c r="Q115">
        <v>1587.611120545238</v>
      </c>
      <c r="R115">
        <f t="shared" si="22"/>
        <v>0.60047555434909339</v>
      </c>
      <c r="T115">
        <v>1622.8029431183556</v>
      </c>
      <c r="U115">
        <v>0.40873664672321031</v>
      </c>
      <c r="W115">
        <v>2000.2388700349607</v>
      </c>
      <c r="X115">
        <v>0.39900803646551597</v>
      </c>
    </row>
    <row r="116" spans="8:24" x14ac:dyDescent="0.25">
      <c r="I116">
        <v>88.926819100648828</v>
      </c>
      <c r="J116">
        <v>111.00226961851153</v>
      </c>
      <c r="K116">
        <v>141.38880852198344</v>
      </c>
      <c r="L116">
        <v>165.84044434253028</v>
      </c>
      <c r="M116">
        <v>192.55047956596891</v>
      </c>
      <c r="Q116">
        <v>1632.1564231267755</v>
      </c>
      <c r="R116">
        <f t="shared" si="22"/>
        <v>0.65765193709810144</v>
      </c>
      <c r="T116">
        <v>1325.3026666501464</v>
      </c>
      <c r="U116">
        <v>0.42038971870659725</v>
      </c>
      <c r="W116">
        <v>1969.2718988232848</v>
      </c>
      <c r="X116">
        <v>0.37942108001736857</v>
      </c>
    </row>
    <row r="117" spans="8:24" x14ac:dyDescent="0.25">
      <c r="I117">
        <v>90.795152244382493</v>
      </c>
      <c r="J117">
        <v>112.68687917805428</v>
      </c>
      <c r="K117">
        <v>144.26027323530056</v>
      </c>
      <c r="L117">
        <v>172.36611519026533</v>
      </c>
      <c r="M117">
        <v>198.77038954281178</v>
      </c>
      <c r="Q117">
        <v>1649.261405904605</v>
      </c>
      <c r="R117">
        <f t="shared" si="22"/>
        <v>0.68006171284707295</v>
      </c>
      <c r="T117">
        <v>1299.7043759938308</v>
      </c>
      <c r="U117">
        <v>0.42167864348111639</v>
      </c>
      <c r="W117">
        <v>1950.4022085190086</v>
      </c>
      <c r="X117">
        <v>0.36763474007939662</v>
      </c>
    </row>
    <row r="118" spans="8:24" x14ac:dyDescent="0.25">
      <c r="I118">
        <v>90.345584581671588</v>
      </c>
      <c r="J118">
        <v>109.98680810701019</v>
      </c>
      <c r="K118">
        <v>143.93730685650212</v>
      </c>
      <c r="L118">
        <v>172.98262241830449</v>
      </c>
      <c r="M118">
        <v>192.07377113708677</v>
      </c>
      <c r="Q118">
        <v>1622.8029431183556</v>
      </c>
      <c r="R118">
        <f t="shared" si="22"/>
        <v>0.64550423637270216</v>
      </c>
      <c r="T118">
        <v>1341.5457587131891</v>
      </c>
      <c r="U118">
        <v>0.41959993611540297</v>
      </c>
      <c r="W118">
        <v>1953.1421909467529</v>
      </c>
      <c r="X118">
        <v>0.36933918909590463</v>
      </c>
    </row>
    <row r="119" spans="8:24" x14ac:dyDescent="0.25">
      <c r="I119">
        <v>90.147074185149876</v>
      </c>
      <c r="J119">
        <v>111.81816065954443</v>
      </c>
      <c r="K119">
        <v>142.16392783109976</v>
      </c>
      <c r="L119">
        <v>172.45335677913883</v>
      </c>
      <c r="M119">
        <v>200.03593691948694</v>
      </c>
      <c r="Q119">
        <v>1980.6454107875063</v>
      </c>
      <c r="R119">
        <f t="shared" ref="R119:R127" si="23">K136/K150</f>
        <v>0.96599497247622268</v>
      </c>
      <c r="T119">
        <v>1377.8357049046722</v>
      </c>
      <c r="U119">
        <v>0.41791006562612693</v>
      </c>
      <c r="W119">
        <v>1900.9274314746456</v>
      </c>
      <c r="X119">
        <v>0.33726621005811791</v>
      </c>
    </row>
    <row r="120" spans="8:24" x14ac:dyDescent="0.25">
      <c r="Q120">
        <v>2000.2388700349607</v>
      </c>
      <c r="R120">
        <f t="shared" si="23"/>
        <v>0.99792659080124413</v>
      </c>
      <c r="T120">
        <v>1378.2469224252557</v>
      </c>
      <c r="U120">
        <v>0.41789148679510824</v>
      </c>
      <c r="W120">
        <v>1953.2972842917195</v>
      </c>
      <c r="X120">
        <v>0.36943573835222759</v>
      </c>
    </row>
    <row r="121" spans="8:24" x14ac:dyDescent="0.25">
      <c r="Q121">
        <v>1969.2718988232848</v>
      </c>
      <c r="R121">
        <f t="shared" si="23"/>
        <v>0.94761359283324176</v>
      </c>
      <c r="T121">
        <v>1319.9568388825624</v>
      </c>
      <c r="U121">
        <v>0.42065434933322882</v>
      </c>
      <c r="W121">
        <v>1957.2780134791969</v>
      </c>
      <c r="X121">
        <v>0.37191644006840674</v>
      </c>
    </row>
    <row r="122" spans="8:24" x14ac:dyDescent="0.25">
      <c r="I122" t="s">
        <v>117</v>
      </c>
      <c r="J122" t="s">
        <v>118</v>
      </c>
      <c r="K122" t="s">
        <v>119</v>
      </c>
      <c r="L122" t="s">
        <v>120</v>
      </c>
      <c r="M122" t="s">
        <v>121</v>
      </c>
      <c r="Q122">
        <v>1950.4022085190086</v>
      </c>
      <c r="R122">
        <f t="shared" si="23"/>
        <v>0.91736719391038024</v>
      </c>
      <c r="T122">
        <v>1412.6863897741136</v>
      </c>
      <c r="U122">
        <v>0.41637870588643833</v>
      </c>
      <c r="W122">
        <v>1970.6677389279853</v>
      </c>
      <c r="X122">
        <v>0.38029742352194273</v>
      </c>
    </row>
    <row r="123" spans="8:24" x14ac:dyDescent="0.25">
      <c r="H123" t="s">
        <v>130</v>
      </c>
      <c r="I123">
        <v>0.22867395049851943</v>
      </c>
      <c r="J123">
        <v>0.28695202952245596</v>
      </c>
      <c r="K123">
        <v>0.3417498674218728</v>
      </c>
      <c r="L123">
        <v>0.37709068094442122</v>
      </c>
      <c r="M123">
        <v>0.3943629284605692</v>
      </c>
      <c r="Q123">
        <v>1953.1421909467529</v>
      </c>
      <c r="R123">
        <f t="shared" si="23"/>
        <v>0.92173976658175105</v>
      </c>
      <c r="T123">
        <v>1412.1209656833112</v>
      </c>
      <c r="U123">
        <v>0.41640286882888761</v>
      </c>
      <c r="W123">
        <v>2185.4666171422818</v>
      </c>
      <c r="X123">
        <v>0.44859226619238618</v>
      </c>
    </row>
    <row r="124" spans="8:24" x14ac:dyDescent="0.25">
      <c r="I124">
        <v>0.22425710112690778</v>
      </c>
      <c r="J124">
        <v>0.27232890701867035</v>
      </c>
      <c r="K124">
        <v>0.34513061496188352</v>
      </c>
      <c r="L124">
        <v>0.37562405520845499</v>
      </c>
      <c r="M124">
        <v>0.40539767648613545</v>
      </c>
      <c r="Q124">
        <v>1900.9274314746456</v>
      </c>
      <c r="R124">
        <f t="shared" si="23"/>
        <v>0.83954725700883093</v>
      </c>
      <c r="T124">
        <v>1365.6533858573898</v>
      </c>
      <c r="U124">
        <v>0.41846616134258013</v>
      </c>
      <c r="W124">
        <v>2176.9666415455149</v>
      </c>
      <c r="X124">
        <v>0.44251780062944723</v>
      </c>
    </row>
    <row r="125" spans="8:24" x14ac:dyDescent="0.25">
      <c r="I125">
        <v>0.23147660993914046</v>
      </c>
      <c r="J125">
        <v>0.28376882541644899</v>
      </c>
      <c r="K125">
        <v>0.33978742821658953</v>
      </c>
      <c r="L125">
        <v>0.37981189014127414</v>
      </c>
      <c r="M125">
        <v>0.39273357894741917</v>
      </c>
      <c r="Q125">
        <v>1953.2972842917195</v>
      </c>
      <c r="R125">
        <f t="shared" si="23"/>
        <v>0.92198746755478633</v>
      </c>
      <c r="T125">
        <v>1380.5600209785375</v>
      </c>
      <c r="U125">
        <v>0.41778721256199114</v>
      </c>
      <c r="W125">
        <v>2201.2376562013433</v>
      </c>
      <c r="X125">
        <v>0.45992624015208283</v>
      </c>
    </row>
    <row r="126" spans="8:24" x14ac:dyDescent="0.25">
      <c r="I126">
        <v>0.23773824780331276</v>
      </c>
      <c r="J126">
        <v>0.28622978993537873</v>
      </c>
      <c r="K126">
        <v>0.33653156317146049</v>
      </c>
      <c r="L126">
        <v>0.37697582471208652</v>
      </c>
      <c r="M126">
        <v>0.37950912311052959</v>
      </c>
      <c r="Q126">
        <v>1957.2780134791969</v>
      </c>
      <c r="R126">
        <f t="shared" si="23"/>
        <v>0.92835234301233915</v>
      </c>
      <c r="T126">
        <v>2402.4372392027799</v>
      </c>
      <c r="U126">
        <v>0.39447796922189177</v>
      </c>
      <c r="W126">
        <v>2184.8009564027761</v>
      </c>
      <c r="X126">
        <v>0.4481156932503968</v>
      </c>
    </row>
    <row r="127" spans="8:24" x14ac:dyDescent="0.25">
      <c r="I127">
        <v>0.23780920120687282</v>
      </c>
      <c r="J127">
        <v>0.28489230921856906</v>
      </c>
      <c r="K127">
        <v>0.3370043326163697</v>
      </c>
      <c r="L127">
        <v>0.38028898526020294</v>
      </c>
      <c r="M127">
        <v>0.39618193770540866</v>
      </c>
      <c r="Q127">
        <v>1970.6677389279853</v>
      </c>
      <c r="R127">
        <f t="shared" si="23"/>
        <v>0.94986339125226948</v>
      </c>
      <c r="T127">
        <v>2406.1599772808368</v>
      </c>
      <c r="U127">
        <v>0.39444197815632231</v>
      </c>
      <c r="W127">
        <v>2204.0027085039064</v>
      </c>
      <c r="X127">
        <v>0.46192184366929079</v>
      </c>
    </row>
    <row r="128" spans="8:24" x14ac:dyDescent="0.25">
      <c r="I128">
        <v>0.22775155625223908</v>
      </c>
      <c r="J128">
        <v>0.28173585472689827</v>
      </c>
      <c r="K128">
        <v>0.32799495262847839</v>
      </c>
      <c r="L128">
        <v>0.37368916944835501</v>
      </c>
      <c r="M128">
        <v>0.39637159743709804</v>
      </c>
      <c r="Q128">
        <v>2185.4666171422818</v>
      </c>
      <c r="R128">
        <f t="shared" ref="R128:R135" si="24">L136/L150</f>
        <v>1.1300366602856184</v>
      </c>
      <c r="T128">
        <v>2417.282792270154</v>
      </c>
      <c r="U128">
        <v>0.39433568045114664</v>
      </c>
      <c r="W128">
        <v>2165.7528183184545</v>
      </c>
      <c r="X128">
        <v>0.43454041262946203</v>
      </c>
    </row>
    <row r="129" spans="8:24" x14ac:dyDescent="0.25">
      <c r="I129">
        <v>0.243751548755025</v>
      </c>
      <c r="J129">
        <v>0.27785716064815025</v>
      </c>
      <c r="K129">
        <v>0.33703109315098717</v>
      </c>
      <c r="L129">
        <v>0.3792199387900107</v>
      </c>
      <c r="M129">
        <v>0.39296634316358348</v>
      </c>
      <c r="Q129">
        <v>2176.9666415455149</v>
      </c>
      <c r="R129">
        <f t="shared" si="24"/>
        <v>1.1144113788667067</v>
      </c>
      <c r="T129">
        <v>2536.5920077474002</v>
      </c>
      <c r="U129">
        <v>0.39330593204465158</v>
      </c>
      <c r="W129">
        <v>2197.8069431592749</v>
      </c>
      <c r="X129">
        <v>0.45745373068010886</v>
      </c>
    </row>
    <row r="130" spans="8:24" x14ac:dyDescent="0.25">
      <c r="I130">
        <v>0.24365398782512993</v>
      </c>
      <c r="J130">
        <v>0.27393388387884193</v>
      </c>
      <c r="K130">
        <v>0.33771794687283629</v>
      </c>
      <c r="L130">
        <v>0.38051869772487229</v>
      </c>
      <c r="M130">
        <v>0.38560409721527594</v>
      </c>
      <c r="Q130">
        <v>2201.2376562013433</v>
      </c>
      <c r="R130">
        <f t="shared" si="24"/>
        <v>1.1592005634153106</v>
      </c>
      <c r="T130">
        <v>2500.9989997815851</v>
      </c>
      <c r="U130">
        <v>0.39359277491174521</v>
      </c>
      <c r="W130">
        <v>2205.3340299829179</v>
      </c>
      <c r="X130">
        <v>0.46288359234501014</v>
      </c>
    </row>
    <row r="131" spans="8:24" x14ac:dyDescent="0.25">
      <c r="I131">
        <v>0.23563625322284701</v>
      </c>
      <c r="J131">
        <v>0.28161993973144145</v>
      </c>
      <c r="K131">
        <v>0.34002827302814709</v>
      </c>
      <c r="M131">
        <v>0.40694943792723071</v>
      </c>
      <c r="Q131">
        <v>2184.8009564027761</v>
      </c>
      <c r="R131">
        <f t="shared" si="24"/>
        <v>1.128810643910058</v>
      </c>
      <c r="T131">
        <v>2477.3913924573203</v>
      </c>
      <c r="U131">
        <v>0.39379234706820954</v>
      </c>
      <c r="W131">
        <v>2285.5696487394052</v>
      </c>
      <c r="X131">
        <v>0.4522268440284411</v>
      </c>
    </row>
    <row r="132" spans="8:24" x14ac:dyDescent="0.25">
      <c r="I132">
        <v>0.23820831410189797</v>
      </c>
      <c r="J132">
        <v>0.28457131384653478</v>
      </c>
      <c r="M132">
        <v>0.39146630710385799</v>
      </c>
      <c r="Q132">
        <v>2204.0027085039064</v>
      </c>
      <c r="R132">
        <f t="shared" si="24"/>
        <v>1.1643367896227443</v>
      </c>
      <c r="T132">
        <v>2441.1627950635452</v>
      </c>
      <c r="U132">
        <v>0.39411362762344376</v>
      </c>
      <c r="W132">
        <v>2349.5226304944918</v>
      </c>
      <c r="X132">
        <v>0.5026159002108741</v>
      </c>
    </row>
    <row r="133" spans="8:24" x14ac:dyDescent="0.25">
      <c r="J133">
        <v>0.28000604633315784</v>
      </c>
      <c r="Q133">
        <v>2165.7528183184545</v>
      </c>
      <c r="R133">
        <f t="shared" si="24"/>
        <v>1.0938969474747635</v>
      </c>
      <c r="T133">
        <v>2344.415113048728</v>
      </c>
      <c r="U133">
        <v>0.39506656962967912</v>
      </c>
      <c r="W133">
        <v>2276.1265912771305</v>
      </c>
      <c r="X133">
        <v>0.44490633485693754</v>
      </c>
    </row>
    <row r="134" spans="8:24" x14ac:dyDescent="0.25">
      <c r="Q134">
        <v>2197.8069431592749</v>
      </c>
      <c r="R134">
        <f t="shared" si="24"/>
        <v>1.1528374055315498</v>
      </c>
      <c r="T134">
        <v>2354.2788902172265</v>
      </c>
      <c r="U134">
        <v>0.39496276215317005</v>
      </c>
      <c r="W134">
        <v>2199.4829397050189</v>
      </c>
      <c r="X134">
        <v>0.38662623001375152</v>
      </c>
    </row>
    <row r="135" spans="8:24" x14ac:dyDescent="0.25">
      <c r="I135" t="s">
        <v>117</v>
      </c>
      <c r="J135" t="s">
        <v>118</v>
      </c>
      <c r="K135" t="s">
        <v>119</v>
      </c>
      <c r="L135" t="s">
        <v>120</v>
      </c>
      <c r="M135" t="s">
        <v>121</v>
      </c>
      <c r="Q135">
        <v>2205.3340299829179</v>
      </c>
      <c r="R135">
        <f t="shared" si="24"/>
        <v>1.1668122417266209</v>
      </c>
      <c r="T135">
        <v>2292.2115376569545</v>
      </c>
      <c r="U135">
        <v>0.39564271511414478</v>
      </c>
      <c r="W135">
        <v>2296.1118980755955</v>
      </c>
      <c r="X135">
        <v>0.46043583447454395</v>
      </c>
    </row>
    <row r="136" spans="8:24" x14ac:dyDescent="0.25">
      <c r="H136" t="s">
        <v>116</v>
      </c>
      <c r="I136">
        <v>0.15973780756441727</v>
      </c>
      <c r="J136">
        <v>0.28458978818408726</v>
      </c>
      <c r="K136">
        <v>0.38657963134793621</v>
      </c>
      <c r="L136">
        <v>0.44859226619238618</v>
      </c>
      <c r="M136">
        <v>0.4522268440284411</v>
      </c>
      <c r="Q136">
        <v>2285.5696487394052</v>
      </c>
      <c r="R136">
        <f t="shared" ref="R136:R145" si="25">M136/M150</f>
        <v>1.1427969230765178</v>
      </c>
      <c r="T136">
        <v>2280.9984702154056</v>
      </c>
      <c r="U136">
        <v>0.39577252313649142</v>
      </c>
      <c r="W136">
        <v>2297.2110899495106</v>
      </c>
      <c r="X136">
        <v>0.46129395745200125</v>
      </c>
    </row>
    <row r="137" spans="8:24" x14ac:dyDescent="0.25">
      <c r="I137">
        <v>0.1491354769945554</v>
      </c>
      <c r="J137">
        <v>0.24147933752232492</v>
      </c>
      <c r="K137">
        <v>0.39900803646551597</v>
      </c>
      <c r="L137">
        <v>0.44251780062944723</v>
      </c>
      <c r="M137">
        <v>0.5026159002108741</v>
      </c>
      <c r="Q137">
        <v>2349.5226304944918</v>
      </c>
      <c r="R137">
        <f t="shared" si="25"/>
        <v>1.2724046586929956</v>
      </c>
      <c r="T137">
        <v>2378.8452786368848</v>
      </c>
      <c r="U137">
        <v>0.39471095645234205</v>
      </c>
      <c r="W137">
        <v>2277.475599486027</v>
      </c>
      <c r="X137">
        <v>0.44595023841581016</v>
      </c>
    </row>
    <row r="138" spans="8:24" x14ac:dyDescent="0.25">
      <c r="I138">
        <v>0.16656538230364409</v>
      </c>
      <c r="J138">
        <v>0.27502015304372029</v>
      </c>
      <c r="K138">
        <v>0.37942108001736857</v>
      </c>
      <c r="L138">
        <v>0.45992624015208283</v>
      </c>
      <c r="M138">
        <v>0.44490633485693754</v>
      </c>
      <c r="Q138">
        <v>2276.1265912771305</v>
      </c>
      <c r="R138">
        <f t="shared" si="25"/>
        <v>1.1239844733630668</v>
      </c>
      <c r="T138">
        <v>2320.6396878925812</v>
      </c>
      <c r="U138">
        <v>0.395323308416136</v>
      </c>
      <c r="W138">
        <v>2234.8069694713049</v>
      </c>
      <c r="X138">
        <v>0.41323572046317814</v>
      </c>
    </row>
    <row r="139" spans="8:24" x14ac:dyDescent="0.25">
      <c r="I139">
        <v>0.18210043254584879</v>
      </c>
      <c r="J139">
        <v>0.28240946737265621</v>
      </c>
      <c r="K139">
        <v>0.36763474007939662</v>
      </c>
      <c r="L139">
        <v>0.4481156932503968</v>
      </c>
      <c r="M139">
        <v>0.38662623001375152</v>
      </c>
      <c r="Q139">
        <v>2199.4829397050189</v>
      </c>
      <c r="R139">
        <f t="shared" si="25"/>
        <v>0.97439807646198795</v>
      </c>
      <c r="T139">
        <v>2270.2041480310108</v>
      </c>
      <c r="U139">
        <v>0.39589957082960398</v>
      </c>
      <c r="W139">
        <v>2358.5160185538007</v>
      </c>
      <c r="X139">
        <v>0.50981542203485652</v>
      </c>
    </row>
    <row r="140" spans="8:24" x14ac:dyDescent="0.25">
      <c r="I140">
        <v>0.1822786949326653</v>
      </c>
      <c r="J140">
        <v>0.27838587935008202</v>
      </c>
      <c r="K140">
        <v>0.36933918909590463</v>
      </c>
      <c r="L140">
        <v>0.46192184366929079</v>
      </c>
      <c r="M140">
        <v>0.46043583447454395</v>
      </c>
      <c r="Q140">
        <v>2296.1118980755955</v>
      </c>
      <c r="R140">
        <f t="shared" si="25"/>
        <v>1.1638980666066256</v>
      </c>
      <c r="T140">
        <v>2372.9363177859445</v>
      </c>
      <c r="U140">
        <v>0.39477065602362832</v>
      </c>
      <c r="W140">
        <v>2268.7819910286944</v>
      </c>
      <c r="X140">
        <v>0.43923386971099765</v>
      </c>
    </row>
    <row r="141" spans="8:24" x14ac:dyDescent="0.25">
      <c r="I141">
        <v>0.15750774619913205</v>
      </c>
      <c r="J141">
        <v>0.26896246585603006</v>
      </c>
      <c r="K141">
        <v>0.33726621005811791</v>
      </c>
      <c r="L141">
        <v>0.43454041262946203</v>
      </c>
      <c r="M141">
        <v>0.46129395745200125</v>
      </c>
      <c r="Q141">
        <v>2297.2110899495106</v>
      </c>
      <c r="R141">
        <f t="shared" si="25"/>
        <v>1.1661041889881352</v>
      </c>
      <c r="T141">
        <v>2095.8976670694551</v>
      </c>
      <c r="U141">
        <v>0.39826039146769254</v>
      </c>
      <c r="W141">
        <v>1391.3933624816027</v>
      </c>
      <c r="X141">
        <v>0.15532815347834106</v>
      </c>
    </row>
    <row r="142" spans="8:24" x14ac:dyDescent="0.25">
      <c r="I142">
        <v>0.19738566272713357</v>
      </c>
      <c r="J142">
        <v>0.25752167161177492</v>
      </c>
      <c r="K142">
        <v>0.36943573835222759</v>
      </c>
      <c r="L142">
        <v>0.45745373068010886</v>
      </c>
      <c r="M142">
        <v>0.44595023841581016</v>
      </c>
      <c r="Q142">
        <v>2277.475599486027</v>
      </c>
      <c r="R142">
        <f t="shared" si="25"/>
        <v>1.126666839546457</v>
      </c>
      <c r="T142">
        <v>2123.7540293657139</v>
      </c>
      <c r="U142">
        <v>0.39784119529100181</v>
      </c>
      <c r="W142">
        <v>1367.2459852273903</v>
      </c>
      <c r="X142">
        <v>0.14589315748471096</v>
      </c>
    </row>
    <row r="143" spans="8:24" x14ac:dyDescent="0.25">
      <c r="I143">
        <v>0.19713480301536862</v>
      </c>
      <c r="J143">
        <v>0.24610484980957806</v>
      </c>
      <c r="K143">
        <v>0.37191644006840674</v>
      </c>
      <c r="L143">
        <v>0.46288359234501014</v>
      </c>
      <c r="M143">
        <v>0.41323572046317814</v>
      </c>
      <c r="Q143">
        <v>2234.8069694713049</v>
      </c>
      <c r="R143">
        <f t="shared" si="25"/>
        <v>1.0426532555887598</v>
      </c>
      <c r="T143">
        <v>1998.8466645330791</v>
      </c>
      <c r="U143">
        <v>0.39986167146625845</v>
      </c>
      <c r="W143">
        <v>1370.2352156805227</v>
      </c>
      <c r="X143">
        <v>0.14705271179512236</v>
      </c>
    </row>
    <row r="144" spans="8:24" x14ac:dyDescent="0.25">
      <c r="I144">
        <v>0.17684206998584712</v>
      </c>
      <c r="J144">
        <v>0.26861833913977978</v>
      </c>
      <c r="K144">
        <v>0.38029742352194273</v>
      </c>
      <c r="M144">
        <v>0.50981542203485652</v>
      </c>
      <c r="Q144">
        <v>2358.5160185538007</v>
      </c>
      <c r="R144">
        <f t="shared" si="25"/>
        <v>1.2909378229308901</v>
      </c>
      <c r="T144">
        <v>2108.4400764001484</v>
      </c>
      <c r="U144">
        <v>0.39806952780053367</v>
      </c>
      <c r="W144">
        <v>1441.6965062007259</v>
      </c>
      <c r="X144">
        <v>0.17548202241175781</v>
      </c>
    </row>
    <row r="145" spans="8:24" x14ac:dyDescent="0.25">
      <c r="I145">
        <v>0.18328235198901674</v>
      </c>
      <c r="J145">
        <v>0.27742293106781468</v>
      </c>
      <c r="M145">
        <v>0.43923386971099765</v>
      </c>
      <c r="Q145">
        <v>2268.7819910286944</v>
      </c>
      <c r="R145">
        <f t="shared" si="25"/>
        <v>1.1094104693239353</v>
      </c>
      <c r="T145">
        <v>2046.9024126428137</v>
      </c>
      <c r="U145">
        <v>0.39904044574240194</v>
      </c>
      <c r="W145">
        <v>1421.2856670129293</v>
      </c>
      <c r="X145">
        <v>0.16722302471422051</v>
      </c>
    </row>
    <row r="146" spans="8:24" x14ac:dyDescent="0.25">
      <c r="J146">
        <v>0.2638412370206048</v>
      </c>
      <c r="P146" t="s">
        <v>131</v>
      </c>
      <c r="Q146">
        <v>94.917162242744922</v>
      </c>
      <c r="R146">
        <f t="shared" ref="R146:R154" si="26">I87/I99</f>
        <v>4.8608452235069731E-2</v>
      </c>
      <c r="T146">
        <v>2133.0551419030826</v>
      </c>
      <c r="U146">
        <v>0.39770499855579394</v>
      </c>
      <c r="W146">
        <v>1398.0257175494905</v>
      </c>
      <c r="X146">
        <v>0.15794676169003807</v>
      </c>
    </row>
    <row r="147" spans="8:24" x14ac:dyDescent="0.25">
      <c r="Q147">
        <v>95.547724678755031</v>
      </c>
      <c r="R147">
        <f t="shared" si="26"/>
        <v>5.0540314054478536E-2</v>
      </c>
      <c r="T147">
        <v>2121.3113129417588</v>
      </c>
      <c r="U147">
        <v>0.39787727351833502</v>
      </c>
      <c r="W147">
        <v>1419.1371576247404</v>
      </c>
      <c r="X147">
        <v>0.16636012993752572</v>
      </c>
    </row>
    <row r="148" spans="8:24" x14ac:dyDescent="0.25">
      <c r="Q148">
        <v>92.663485388116158</v>
      </c>
      <c r="R148">
        <f t="shared" si="26"/>
        <v>4.1850408715065381E-2</v>
      </c>
      <c r="T148">
        <v>2101.2998283916641</v>
      </c>
      <c r="U148">
        <v>0.39817775427112356</v>
      </c>
      <c r="W148">
        <v>1426.9371808383833</v>
      </c>
      <c r="X148">
        <v>0.16949869841968621</v>
      </c>
    </row>
    <row r="149" spans="8:24" x14ac:dyDescent="0.25">
      <c r="I149" t="s">
        <v>117</v>
      </c>
      <c r="J149" t="s">
        <v>118</v>
      </c>
      <c r="K149" t="s">
        <v>119</v>
      </c>
      <c r="L149" t="s">
        <v>120</v>
      </c>
      <c r="M149" t="s">
        <v>121</v>
      </c>
      <c r="Q149">
        <v>88.792532655942949</v>
      </c>
      <c r="R149">
        <f t="shared" si="26"/>
        <v>3.0779381515744088E-2</v>
      </c>
      <c r="T149">
        <v>1752.7320779852362</v>
      </c>
      <c r="U149">
        <v>0.40510113620387722</v>
      </c>
      <c r="W149">
        <v>1441.8366263782166</v>
      </c>
      <c r="X149">
        <v>0.17553910515161655</v>
      </c>
    </row>
    <row r="150" spans="8:24" x14ac:dyDescent="0.25">
      <c r="H150" t="s">
        <v>122</v>
      </c>
      <c r="I150">
        <v>0.42038971870659725</v>
      </c>
      <c r="J150">
        <v>0.40753378925688727</v>
      </c>
      <c r="K150">
        <v>0.40018803654534713</v>
      </c>
      <c r="L150">
        <v>0.39697142752785014</v>
      </c>
      <c r="M150">
        <v>0.3957193398902436</v>
      </c>
      <c r="Q150">
        <v>89.183714907912204</v>
      </c>
      <c r="R150">
        <f t="shared" si="26"/>
        <v>3.1867251741105093E-2</v>
      </c>
      <c r="T150">
        <v>1773.9562561739292</v>
      </c>
      <c r="U150">
        <v>0.4045712074053095</v>
      </c>
      <c r="W150">
        <v>1752.7320779852362</v>
      </c>
      <c r="X150">
        <v>0.28196563019693621</v>
      </c>
    </row>
    <row r="151" spans="8:24" x14ac:dyDescent="0.25">
      <c r="I151">
        <v>0.42167864348111639</v>
      </c>
      <c r="J151">
        <v>0.41015426552557199</v>
      </c>
      <c r="K151">
        <v>0.39983706230850996</v>
      </c>
      <c r="L151">
        <v>0.39708657774067485</v>
      </c>
      <c r="M151">
        <v>0.3950126217921564</v>
      </c>
      <c r="Q151">
        <v>88.926819100648828</v>
      </c>
      <c r="R151">
        <f t="shared" si="26"/>
        <v>3.1152044041256249E-2</v>
      </c>
      <c r="T151">
        <v>1817.2498231871471</v>
      </c>
      <c r="U151">
        <v>0.40354027816295479</v>
      </c>
      <c r="W151">
        <v>1773.9562561739292</v>
      </c>
      <c r="X151">
        <v>0.2925178242037435</v>
      </c>
    </row>
    <row r="152" spans="8:24" x14ac:dyDescent="0.25">
      <c r="I152">
        <v>0.41959993611540297</v>
      </c>
      <c r="J152">
        <v>0.4080759863808085</v>
      </c>
      <c r="K152">
        <v>0.40039640934544718</v>
      </c>
      <c r="L152">
        <v>0.39676157402565337</v>
      </c>
      <c r="M152">
        <v>0.3958296092166968</v>
      </c>
      <c r="Q152">
        <v>90.795152244382493</v>
      </c>
      <c r="R152">
        <f t="shared" si="26"/>
        <v>3.6422017937463483E-2</v>
      </c>
      <c r="T152">
        <v>1803.7264530138207</v>
      </c>
      <c r="U152">
        <v>0.40385528563123957</v>
      </c>
      <c r="W152">
        <v>1817.2498231871471</v>
      </c>
      <c r="X152">
        <v>0.31442773707411853</v>
      </c>
    </row>
    <row r="153" spans="8:24" x14ac:dyDescent="0.25">
      <c r="I153">
        <v>0.41791006562612693</v>
      </c>
      <c r="J153">
        <v>0.40765549352953323</v>
      </c>
      <c r="K153">
        <v>0.400749822448209</v>
      </c>
      <c r="L153">
        <v>0.39698039318461809</v>
      </c>
      <c r="M153">
        <v>0.39678468107981135</v>
      </c>
      <c r="Q153">
        <v>90.345584581671588</v>
      </c>
      <c r="R153">
        <f t="shared" si="26"/>
        <v>3.513943667104269E-2</v>
      </c>
      <c r="T153">
        <v>1852.3730207206472</v>
      </c>
      <c r="U153">
        <v>0.40275072256386868</v>
      </c>
      <c r="W153">
        <v>1803.7264530138207</v>
      </c>
      <c r="X153">
        <v>0.30752825426568942</v>
      </c>
    </row>
    <row r="154" spans="8:24" x14ac:dyDescent="0.25">
      <c r="I154">
        <v>0.41789148679510824</v>
      </c>
      <c r="J154">
        <v>0.40788290277621236</v>
      </c>
      <c r="K154">
        <v>0.40069790030388924</v>
      </c>
      <c r="L154">
        <v>0.39672528411556729</v>
      </c>
      <c r="M154">
        <v>0.39559807485285742</v>
      </c>
      <c r="Q154">
        <v>90.147074185149876</v>
      </c>
      <c r="R154">
        <f t="shared" si="26"/>
        <v>3.457602327132047E-2</v>
      </c>
      <c r="T154">
        <v>1866.9294261155469</v>
      </c>
      <c r="U154">
        <v>0.40243521112310149</v>
      </c>
      <c r="W154">
        <v>1852.3730207206472</v>
      </c>
      <c r="X154">
        <v>0.33258367690519441</v>
      </c>
    </row>
    <row r="155" spans="8:24" x14ac:dyDescent="0.25">
      <c r="I155">
        <v>0.42065434933322882</v>
      </c>
      <c r="J155">
        <v>0.40843022808415658</v>
      </c>
      <c r="K155">
        <v>0.40172391398161678</v>
      </c>
      <c r="L155">
        <v>0.39724072147069139</v>
      </c>
      <c r="M155">
        <v>0.39558554184792039</v>
      </c>
      <c r="Q155">
        <v>115.51021436321128</v>
      </c>
      <c r="R155">
        <f t="shared" ref="R155:R163" si="27">J87/J99</f>
        <v>8.5426189492281146E-2</v>
      </c>
      <c r="T155">
        <v>1832.3227461928334</v>
      </c>
      <c r="U155">
        <v>0.4031964629831043</v>
      </c>
      <c r="W155">
        <v>1866.9294261155469</v>
      </c>
      <c r="X155">
        <v>0.34020842821339592</v>
      </c>
    </row>
    <row r="156" spans="8:24" x14ac:dyDescent="0.25">
      <c r="I156">
        <v>0.41637870588643833</v>
      </c>
      <c r="J156">
        <v>0.40912383450301848</v>
      </c>
      <c r="K156">
        <v>0.40069496750537448</v>
      </c>
      <c r="L156">
        <v>0.39680680769478183</v>
      </c>
      <c r="M156">
        <v>0.39581376034403276</v>
      </c>
      <c r="Q156">
        <v>114.08387247133362</v>
      </c>
      <c r="R156">
        <f t="shared" si="27"/>
        <v>8.0014155692489111E-2</v>
      </c>
      <c r="T156">
        <v>1391.3933624816027</v>
      </c>
      <c r="U156">
        <v>0.41730403566141783</v>
      </c>
      <c r="W156">
        <v>1832.3227461928334</v>
      </c>
      <c r="X156">
        <v>0.32217740465963018</v>
      </c>
    </row>
    <row r="157" spans="8:24" x14ac:dyDescent="0.25">
      <c r="I157">
        <v>0.41640286882888761</v>
      </c>
      <c r="J157">
        <v>0.40984990650677205</v>
      </c>
      <c r="K157">
        <v>0.40061991857703905</v>
      </c>
      <c r="L157">
        <v>0.39670786420619486</v>
      </c>
      <c r="M157">
        <v>0.39633091658054093</v>
      </c>
      <c r="Q157">
        <v>114.50062257142959</v>
      </c>
      <c r="R157">
        <f t="shared" si="27"/>
        <v>8.1585962180535446E-2</v>
      </c>
      <c r="T157">
        <v>1367.2459852273903</v>
      </c>
      <c r="U157">
        <v>0.41839283169507269</v>
      </c>
      <c r="W157">
        <v>2095.8976670694551</v>
      </c>
      <c r="X157">
        <v>0.388896368760967</v>
      </c>
    </row>
    <row r="158" spans="8:24" x14ac:dyDescent="0.25">
      <c r="I158">
        <v>0.41846616134258013</v>
      </c>
      <c r="J158">
        <v>0.40845061648424852</v>
      </c>
      <c r="K158">
        <v>0.40037065016325218</v>
      </c>
      <c r="M158">
        <v>0.39491864982109931</v>
      </c>
      <c r="Q158">
        <v>112.96275600487836</v>
      </c>
      <c r="R158">
        <f t="shared" si="27"/>
        <v>7.5824697273578434E-2</v>
      </c>
      <c r="T158">
        <v>1370.2352156805227</v>
      </c>
      <c r="U158">
        <v>0.41825571066275347</v>
      </c>
      <c r="W158">
        <v>2123.7540293657139</v>
      </c>
      <c r="X158">
        <v>0.4057626592406135</v>
      </c>
    </row>
    <row r="159" spans="8:24" x14ac:dyDescent="0.25">
      <c r="I159">
        <v>0.41778721256199114</v>
      </c>
      <c r="J159">
        <v>0.40793787655885788</v>
      </c>
      <c r="M159">
        <v>0.39591646361392535</v>
      </c>
      <c r="Q159">
        <v>110.90835410299697</v>
      </c>
      <c r="R159">
        <f t="shared" si="27"/>
        <v>6.8295202883681363E-2</v>
      </c>
      <c r="T159">
        <v>1441.6965062007259</v>
      </c>
      <c r="U159">
        <v>0.41516792732005076</v>
      </c>
      <c r="W159">
        <v>1998.8466645330791</v>
      </c>
      <c r="X159">
        <v>0.33187605423323763</v>
      </c>
    </row>
    <row r="160" spans="8:24" x14ac:dyDescent="0.25">
      <c r="J160">
        <v>0.40873664672321031</v>
      </c>
      <c r="Q160">
        <v>111.00226961851153</v>
      </c>
      <c r="R160">
        <f t="shared" si="27"/>
        <v>6.8635238686150069E-2</v>
      </c>
      <c r="T160">
        <v>1421.2856670129293</v>
      </c>
      <c r="U160">
        <v>0.41601391696090201</v>
      </c>
      <c r="W160">
        <v>2108.4400764001484</v>
      </c>
      <c r="X160">
        <v>0.39646280083987184</v>
      </c>
    </row>
    <row r="161" spans="8:24" x14ac:dyDescent="0.25">
      <c r="Q161">
        <v>112.68687917805428</v>
      </c>
      <c r="R161">
        <f t="shared" si="27"/>
        <v>7.4802491172945379E-2</v>
      </c>
      <c r="T161">
        <v>1398.0257175494905</v>
      </c>
      <c r="U161">
        <v>0.41701239161097142</v>
      </c>
      <c r="W161">
        <v>2046.9024126428137</v>
      </c>
      <c r="X161">
        <v>0.35977258717264399</v>
      </c>
    </row>
    <row r="162" spans="8:24" x14ac:dyDescent="0.25">
      <c r="Q162">
        <v>109.98680810701019</v>
      </c>
      <c r="R162">
        <f t="shared" si="27"/>
        <v>6.497982457744772E-2</v>
      </c>
      <c r="T162">
        <v>1419.1371576247404</v>
      </c>
      <c r="U162">
        <v>0.41610458698987046</v>
      </c>
      <c r="W162">
        <v>2133.0551419030826</v>
      </c>
      <c r="X162">
        <v>0.4114440443664365</v>
      </c>
    </row>
    <row r="163" spans="8:24" x14ac:dyDescent="0.25">
      <c r="I163" t="s">
        <v>117</v>
      </c>
      <c r="J163" t="s">
        <v>118</v>
      </c>
      <c r="K163" t="s">
        <v>119</v>
      </c>
      <c r="L163" t="s">
        <v>120</v>
      </c>
      <c r="M163" t="s">
        <v>121</v>
      </c>
      <c r="Q163">
        <v>111.81816065954443</v>
      </c>
      <c r="R163">
        <f t="shared" si="27"/>
        <v>7.1606119464811255E-2</v>
      </c>
      <c r="T163">
        <v>1426.9371808383833</v>
      </c>
      <c r="U163">
        <v>0.41577690151892449</v>
      </c>
      <c r="W163">
        <v>2121.3113129417588</v>
      </c>
      <c r="X163">
        <v>0.40427471502075785</v>
      </c>
    </row>
    <row r="164" spans="8:24" x14ac:dyDescent="0.25">
      <c r="H164" t="s">
        <v>102</v>
      </c>
      <c r="I164">
        <v>1325.3026666501464</v>
      </c>
      <c r="J164">
        <v>1663.0590808341531</v>
      </c>
      <c r="K164">
        <v>1980.6454107875063</v>
      </c>
      <c r="L164">
        <v>2185.4666171422818</v>
      </c>
      <c r="M164">
        <v>2285.5696487394052</v>
      </c>
      <c r="Q164">
        <v>145.17045121191435</v>
      </c>
      <c r="R164">
        <f t="shared" ref="R164:R172" si="28">K87/K99</f>
        <v>0.12092026612524313</v>
      </c>
      <c r="T164">
        <v>1441.8366263782166</v>
      </c>
      <c r="U164">
        <v>0.41516221435829193</v>
      </c>
      <c r="W164">
        <v>2101.2998283916641</v>
      </c>
      <c r="X164">
        <v>0.39214976609497443</v>
      </c>
    </row>
    <row r="165" spans="8:24" x14ac:dyDescent="0.25">
      <c r="I165">
        <v>1299.7043759938308</v>
      </c>
      <c r="J165">
        <v>1578.3093172219471</v>
      </c>
      <c r="K165">
        <v>2000.2388700349607</v>
      </c>
      <c r="L165">
        <v>2176.9666415455149</v>
      </c>
      <c r="M165">
        <v>2349.5226304944918</v>
      </c>
      <c r="Q165">
        <v>141.75875182860713</v>
      </c>
      <c r="R165">
        <f t="shared" si="28"/>
        <v>0.10446401706216291</v>
      </c>
      <c r="T165">
        <v>2322.2403254662563</v>
      </c>
      <c r="U165">
        <v>0.39530573052024215</v>
      </c>
      <c r="W165">
        <v>2344.415113048728</v>
      </c>
      <c r="X165">
        <v>0.4740476216674015</v>
      </c>
    </row>
    <row r="166" spans="8:24" x14ac:dyDescent="0.25">
      <c r="I166">
        <v>1341.5457587131891</v>
      </c>
      <c r="J166">
        <v>1644.6105042429595</v>
      </c>
      <c r="K166">
        <v>1969.2718988232848</v>
      </c>
      <c r="L166">
        <v>2201.2376562013433</v>
      </c>
      <c r="M166">
        <v>2276.1265912771305</v>
      </c>
      <c r="Q166">
        <v>140.6724103726487</v>
      </c>
      <c r="R166">
        <f t="shared" si="28"/>
        <v>9.9337581861215232E-2</v>
      </c>
      <c r="T166">
        <v>2361.0112356942759</v>
      </c>
      <c r="U166">
        <v>0.39489280629388834</v>
      </c>
      <c r="W166">
        <v>2354.2788902172265</v>
      </c>
      <c r="X166">
        <v>0.48089207264315775</v>
      </c>
    </row>
    <row r="167" spans="8:24" x14ac:dyDescent="0.25">
      <c r="I167">
        <v>1377.8357049046722</v>
      </c>
      <c r="J167">
        <v>1658.8732693386721</v>
      </c>
      <c r="K167">
        <v>1950.4022085190086</v>
      </c>
      <c r="L167">
        <v>2184.8009564027761</v>
      </c>
      <c r="M167">
        <v>2199.4829397050189</v>
      </c>
      <c r="Q167">
        <v>139.75048816407858</v>
      </c>
      <c r="R167">
        <f t="shared" si="28"/>
        <v>9.5030143671719122E-2</v>
      </c>
      <c r="T167">
        <v>2325.7972897073587</v>
      </c>
      <c r="U167">
        <v>0.39526682146460423</v>
      </c>
      <c r="W167">
        <v>2292.2115376569545</v>
      </c>
      <c r="X167">
        <v>0.43831080459832678</v>
      </c>
    </row>
    <row r="168" spans="8:24" x14ac:dyDescent="0.25">
      <c r="I168">
        <v>1378.2469224252557</v>
      </c>
      <c r="J168">
        <v>1651.1217665692629</v>
      </c>
      <c r="K168">
        <v>1953.1421909467529</v>
      </c>
      <c r="L168">
        <v>2204.0027085039064</v>
      </c>
      <c r="M168">
        <v>2296.1118980755955</v>
      </c>
      <c r="Q168">
        <v>139.42752178528013</v>
      </c>
      <c r="R168">
        <f t="shared" si="28"/>
        <v>9.3530538070602603E-2</v>
      </c>
      <c r="T168">
        <v>2345.6146619077886</v>
      </c>
      <c r="U168">
        <v>0.39505386155576022</v>
      </c>
      <c r="W168">
        <v>2280.9984702154056</v>
      </c>
      <c r="X168">
        <v>0.43074144199656422</v>
      </c>
    </row>
    <row r="169" spans="8:24" x14ac:dyDescent="0.25">
      <c r="I169">
        <v>1319.9568388825624</v>
      </c>
      <c r="J169">
        <v>1632.8282200334575</v>
      </c>
      <c r="K169">
        <v>1900.9274314746456</v>
      </c>
      <c r="L169">
        <v>2165.7528183184545</v>
      </c>
      <c r="M169">
        <v>2297.2110899495106</v>
      </c>
      <c r="Q169">
        <v>141.38880852198344</v>
      </c>
      <c r="R169">
        <f t="shared" si="28"/>
        <v>0.10271209216957249</v>
      </c>
      <c r="T169">
        <v>2337.2303890537605</v>
      </c>
      <c r="U169">
        <v>0.3951431746127555</v>
      </c>
      <c r="W169">
        <v>2378.8452786368848</v>
      </c>
      <c r="X169">
        <v>0.49806603852144443</v>
      </c>
    </row>
    <row r="170" spans="8:24" x14ac:dyDescent="0.25">
      <c r="I170">
        <v>1412.6863897741136</v>
      </c>
      <c r="J170">
        <v>1610.348862002171</v>
      </c>
      <c r="K170">
        <v>1953.2972842917195</v>
      </c>
      <c r="L170">
        <v>2197.8069431592749</v>
      </c>
      <c r="M170">
        <v>2277.475599486027</v>
      </c>
      <c r="Q170">
        <v>144.26027323530056</v>
      </c>
      <c r="R170">
        <f t="shared" si="28"/>
        <v>0.11647723339656653</v>
      </c>
      <c r="T170">
        <v>2180.0706563952508</v>
      </c>
      <c r="U170">
        <v>0.3970443594880112</v>
      </c>
      <c r="W170">
        <v>2320.6396878925812</v>
      </c>
      <c r="X170">
        <v>0.45767022789378309</v>
      </c>
    </row>
    <row r="171" spans="8:24" x14ac:dyDescent="0.25">
      <c r="I171">
        <v>1412.1209656833112</v>
      </c>
      <c r="J171">
        <v>1587.611120545238</v>
      </c>
      <c r="K171">
        <v>1957.2780134791969</v>
      </c>
      <c r="L171">
        <v>2205.3340299829179</v>
      </c>
      <c r="M171">
        <v>2234.8069694713049</v>
      </c>
      <c r="Q171">
        <v>143.93730685650212</v>
      </c>
      <c r="R171">
        <f t="shared" si="28"/>
        <v>0.1149099031047279</v>
      </c>
      <c r="T171">
        <v>2226.9393373487351</v>
      </c>
      <c r="U171">
        <v>0.39642992870108046</v>
      </c>
      <c r="W171">
        <v>2270.2041480310108</v>
      </c>
      <c r="X171">
        <v>0.42349034677860076</v>
      </c>
    </row>
    <row r="172" spans="8:24" x14ac:dyDescent="0.25">
      <c r="I172">
        <v>1365.6533858573898</v>
      </c>
      <c r="J172">
        <v>1632.1564231267755</v>
      </c>
      <c r="K172">
        <v>1970.6677389279853</v>
      </c>
      <c r="M172">
        <v>2358.5160185538007</v>
      </c>
      <c r="Q172">
        <v>142.16392783109976</v>
      </c>
      <c r="R172">
        <f t="shared" si="28"/>
        <v>0.10639009405470209</v>
      </c>
      <c r="T172">
        <v>2197.7245262210631</v>
      </c>
      <c r="U172">
        <v>0.39680789718692228</v>
      </c>
      <c r="W172">
        <v>2372.9363177859445</v>
      </c>
      <c r="X172">
        <v>0.49391856201851009</v>
      </c>
    </row>
    <row r="173" spans="8:24" x14ac:dyDescent="0.25">
      <c r="I173">
        <v>1380.5600209785375</v>
      </c>
      <c r="J173">
        <v>1649.261405904605</v>
      </c>
      <c r="M173">
        <v>2268.7819910286944</v>
      </c>
      <c r="Q173">
        <v>175.49518017786031</v>
      </c>
      <c r="R173">
        <f t="shared" ref="R173:R181" si="29">L87/L99</f>
        <v>0.18694918096259536</v>
      </c>
      <c r="T173">
        <v>2138.9824460926952</v>
      </c>
      <c r="U173">
        <v>0.39761917041801187</v>
      </c>
      <c r="W173">
        <v>2402.4372392027799</v>
      </c>
      <c r="X173">
        <v>0.44476062338865097</v>
      </c>
    </row>
    <row r="174" spans="8:24" x14ac:dyDescent="0.25">
      <c r="J174">
        <v>1622.8029431183556</v>
      </c>
      <c r="Q174">
        <v>169.17307303749655</v>
      </c>
      <c r="R174">
        <f t="shared" si="29"/>
        <v>0.14890325264584012</v>
      </c>
      <c r="T174">
        <v>2146.5335113574238</v>
      </c>
      <c r="U174">
        <v>0.39751090773975423</v>
      </c>
      <c r="W174">
        <v>2406.1599772808368</v>
      </c>
      <c r="X174">
        <v>0.44750295303104681</v>
      </c>
    </row>
    <row r="175" spans="8:24" x14ac:dyDescent="0.25">
      <c r="Q175">
        <v>169.74305141813656</v>
      </c>
      <c r="R175">
        <f t="shared" si="29"/>
        <v>0.15225498490902475</v>
      </c>
      <c r="T175">
        <v>1922.4026714722606</v>
      </c>
      <c r="U175">
        <v>0.40129245735409902</v>
      </c>
      <c r="W175">
        <v>2417.282792270154</v>
      </c>
      <c r="X175">
        <v>0.4557223740369219</v>
      </c>
    </row>
    <row r="176" spans="8:24" x14ac:dyDescent="0.25">
      <c r="Q176">
        <v>165.42750082186251</v>
      </c>
      <c r="R176">
        <f t="shared" si="29"/>
        <v>0.12726527254046574</v>
      </c>
      <c r="T176">
        <v>1975.0856426949501</v>
      </c>
      <c r="U176">
        <v>0.40028946529694959</v>
      </c>
      <c r="W176">
        <v>2536.5920077474002</v>
      </c>
      <c r="X176">
        <v>0.54633404188969115</v>
      </c>
    </row>
    <row r="177" spans="8:24" x14ac:dyDescent="0.25">
      <c r="I177" t="s">
        <v>117</v>
      </c>
      <c r="J177" t="s">
        <v>118</v>
      </c>
      <c r="K177" t="s">
        <v>119</v>
      </c>
      <c r="L177" t="s">
        <v>120</v>
      </c>
      <c r="M177" t="s">
        <v>121</v>
      </c>
      <c r="Q177">
        <v>165.28209817374008</v>
      </c>
      <c r="R177">
        <f t="shared" si="29"/>
        <v>0.12643888067667428</v>
      </c>
      <c r="T177">
        <v>1997.0631696122</v>
      </c>
      <c r="U177">
        <v>0.39989327020254578</v>
      </c>
      <c r="W177">
        <v>2500.9989997815851</v>
      </c>
      <c r="X177">
        <v>0.51883295805367302</v>
      </c>
    </row>
    <row r="178" spans="8:24" x14ac:dyDescent="0.25">
      <c r="H178" t="s">
        <v>129</v>
      </c>
      <c r="I178">
        <v>0.26421273650664756</v>
      </c>
      <c r="J178">
        <v>0.33282761810902717</v>
      </c>
      <c r="K178">
        <v>0.3979915910096497</v>
      </c>
      <c r="L178">
        <v>0.44518275652931039</v>
      </c>
      <c r="M178">
        <v>0.45620062188821514</v>
      </c>
      <c r="Q178">
        <v>165.84044434253028</v>
      </c>
      <c r="R178">
        <f t="shared" si="29"/>
        <v>0.12961777149523651</v>
      </c>
      <c r="T178">
        <v>1997.6415255837067</v>
      </c>
      <c r="U178">
        <v>0.39988301429497958</v>
      </c>
      <c r="W178">
        <v>2477.3913924573203</v>
      </c>
      <c r="X178">
        <v>0.50081284766657586</v>
      </c>
    </row>
    <row r="179" spans="8:24" x14ac:dyDescent="0.25">
      <c r="I179">
        <v>0.25962737280158088</v>
      </c>
      <c r="J179">
        <v>0.33685789333568034</v>
      </c>
      <c r="K179">
        <v>0.40328125668570863</v>
      </c>
      <c r="L179">
        <v>0.44705579662584549</v>
      </c>
      <c r="M179">
        <v>0.45690753543360296</v>
      </c>
      <c r="Q179">
        <v>172.36611519026533</v>
      </c>
      <c r="R179">
        <f t="shared" si="29"/>
        <v>0.16788017168850866</v>
      </c>
      <c r="T179">
        <v>1992.5414774713304</v>
      </c>
      <c r="U179">
        <v>0.39997375123796958</v>
      </c>
      <c r="W179">
        <v>2441.1627950635452</v>
      </c>
      <c r="X179">
        <v>0.47350006172578629</v>
      </c>
    </row>
    <row r="180" spans="8:24" x14ac:dyDescent="0.25">
      <c r="I180">
        <v>0.26019500003006102</v>
      </c>
      <c r="J180">
        <v>0.34507894147500368</v>
      </c>
      <c r="K180">
        <v>0.37956250283639881</v>
      </c>
      <c r="L180">
        <v>0.43526978016934598</v>
      </c>
      <c r="M180">
        <v>0.45901965517287147</v>
      </c>
      <c r="Q180">
        <v>172.98262241830449</v>
      </c>
      <c r="R180">
        <f t="shared" si="29"/>
        <v>0.17160032768296077</v>
      </c>
      <c r="T180">
        <v>1986.2321396003495</v>
      </c>
      <c r="U180">
        <v>0.40008693972931342</v>
      </c>
      <c r="W180">
        <v>1297.4153573314786</v>
      </c>
      <c r="X180">
        <v>0.15156397212818518</v>
      </c>
    </row>
    <row r="181" spans="8:24" x14ac:dyDescent="0.25">
      <c r="I181">
        <v>0.27376483846091604</v>
      </c>
      <c r="J181">
        <v>0.34251097849872914</v>
      </c>
      <c r="K181">
        <v>0.40037327859060706</v>
      </c>
      <c r="L181">
        <v>0.43314052232375644</v>
      </c>
      <c r="M181">
        <v>0.48167537221286222</v>
      </c>
      <c r="Q181">
        <v>172.45335677913883</v>
      </c>
      <c r="R181">
        <f t="shared" si="29"/>
        <v>0.16840550671916685</v>
      </c>
      <c r="T181">
        <v>1664.3022504190008</v>
      </c>
      <c r="U181">
        <v>0.40749779059748753</v>
      </c>
      <c r="W181">
        <v>1310.1709922411762</v>
      </c>
      <c r="X181">
        <v>0.15687568177434644</v>
      </c>
    </row>
    <row r="182" spans="8:24" x14ac:dyDescent="0.25">
      <c r="I182">
        <v>0.26988900879144961</v>
      </c>
      <c r="J182">
        <v>0.35174851198282781</v>
      </c>
      <c r="K182">
        <v>0.38868784514096588</v>
      </c>
      <c r="L182">
        <v>0.4517207266775935</v>
      </c>
      <c r="M182">
        <v>0.47491658904720285</v>
      </c>
      <c r="Q182">
        <v>182.33529894706638</v>
      </c>
      <c r="R182">
        <f t="shared" ref="R182:R190" si="30">M87/M99</f>
        <v>0.1244491498218913</v>
      </c>
      <c r="T182">
        <v>1671.029464492125</v>
      </c>
      <c r="U182">
        <v>0.4073041496878767</v>
      </c>
      <c r="W182">
        <v>1335.9959252140891</v>
      </c>
      <c r="X182">
        <v>0.16777792755414506</v>
      </c>
    </row>
    <row r="183" spans="8:24" x14ac:dyDescent="0.25">
      <c r="I183">
        <v>0.26547215941983798</v>
      </c>
      <c r="J183">
        <v>0.35451263879756778</v>
      </c>
      <c r="K183">
        <v>0.4050474519704636</v>
      </c>
      <c r="L183">
        <v>0.44066802308907699</v>
      </c>
      <c r="M183">
        <v>0.47043372266181654</v>
      </c>
      <c r="Q183">
        <v>193.81035184230021</v>
      </c>
      <c r="R183">
        <f t="shared" si="30"/>
        <v>0.20174182025093648</v>
      </c>
      <c r="T183">
        <v>1620.7330280235308</v>
      </c>
      <c r="U183">
        <v>0.40880049363940102</v>
      </c>
      <c r="W183">
        <v>1320.3127675382314</v>
      </c>
      <c r="X183">
        <v>0.16113345660244419</v>
      </c>
    </row>
    <row r="184" spans="8:24" x14ac:dyDescent="0.25">
      <c r="I184">
        <v>0.26948102672097951</v>
      </c>
      <c r="J184">
        <v>0.34794115020897631</v>
      </c>
      <c r="K184">
        <v>0.40281740741900535</v>
      </c>
      <c r="L184">
        <v>0.43109078033132175</v>
      </c>
      <c r="M184">
        <v>0.46355424693962766</v>
      </c>
      <c r="Q184">
        <v>188.21470290327915</v>
      </c>
      <c r="R184">
        <f t="shared" si="30"/>
        <v>0.16322849918320542</v>
      </c>
      <c r="T184">
        <v>1564.3926101611132</v>
      </c>
      <c r="U184">
        <v>0.41061779158074035</v>
      </c>
      <c r="W184">
        <v>1255.5413263369378</v>
      </c>
      <c r="X184">
        <v>0.13446635908571258</v>
      </c>
    </row>
    <row r="185" spans="8:24" x14ac:dyDescent="0.25">
      <c r="I185">
        <v>0.27096217902029501</v>
      </c>
      <c r="K185">
        <v>0.39901741150332048</v>
      </c>
      <c r="L185">
        <v>0.45059866963863138</v>
      </c>
      <c r="Q185">
        <v>192.40860205737303</v>
      </c>
      <c r="R185">
        <f t="shared" si="30"/>
        <v>0.19194746932716802</v>
      </c>
      <c r="T185">
        <v>1611.0626577934142</v>
      </c>
      <c r="U185">
        <v>0.40910144508711777</v>
      </c>
      <c r="W185">
        <v>1664.3022504190008</v>
      </c>
      <c r="X185">
        <v>0.29062101334898804</v>
      </c>
    </row>
    <row r="186" spans="8:24" x14ac:dyDescent="0.25">
      <c r="I186">
        <v>0.27379144598725108</v>
      </c>
      <c r="Q186">
        <v>184.54858808116194</v>
      </c>
      <c r="R186">
        <f t="shared" si="30"/>
        <v>0.13884400147913953</v>
      </c>
      <c r="T186">
        <v>1297.4153573314786</v>
      </c>
      <c r="U186">
        <v>0.42179662139652341</v>
      </c>
      <c r="W186">
        <v>1671.029464492125</v>
      </c>
      <c r="X186">
        <v>0.29417981985380004</v>
      </c>
    </row>
    <row r="187" spans="8:24" x14ac:dyDescent="0.25">
      <c r="Q187">
        <v>192.55047956596891</v>
      </c>
      <c r="R187">
        <f t="shared" si="30"/>
        <v>0.19293435270642439</v>
      </c>
      <c r="T187">
        <v>1310.1709922411762</v>
      </c>
      <c r="U187">
        <v>0.42114493774577555</v>
      </c>
      <c r="W187">
        <v>1620.7330280235308</v>
      </c>
      <c r="X187">
        <v>0.26790848872752848</v>
      </c>
    </row>
    <row r="188" spans="8:24" x14ac:dyDescent="0.25">
      <c r="I188" t="s">
        <v>117</v>
      </c>
      <c r="J188" t="s">
        <v>118</v>
      </c>
      <c r="K188" t="s">
        <v>119</v>
      </c>
      <c r="L188" t="s">
        <v>120</v>
      </c>
      <c r="M188" t="s">
        <v>121</v>
      </c>
      <c r="Q188">
        <v>198.77038954281178</v>
      </c>
      <c r="R188">
        <f t="shared" si="30"/>
        <v>0.23718233815071302</v>
      </c>
      <c r="T188">
        <v>1335.9959252140891</v>
      </c>
      <c r="U188">
        <v>0.4198673928363571</v>
      </c>
      <c r="W188">
        <v>1564.3926101611132</v>
      </c>
      <c r="X188">
        <v>0.23939992163511928</v>
      </c>
    </row>
    <row r="189" spans="8:24" x14ac:dyDescent="0.25">
      <c r="H189" t="s">
        <v>116</v>
      </c>
      <c r="I189">
        <v>0.15532815347834106</v>
      </c>
      <c r="J189">
        <v>0.28196563019693621</v>
      </c>
      <c r="K189">
        <v>0.388896368760967</v>
      </c>
      <c r="L189">
        <v>0.4740476216674015</v>
      </c>
      <c r="M189">
        <v>0.44476062338865097</v>
      </c>
      <c r="Q189">
        <v>192.07377113708677</v>
      </c>
      <c r="R189">
        <f t="shared" si="30"/>
        <v>0.18962239848703524</v>
      </c>
      <c r="T189">
        <v>1320.3127675382314</v>
      </c>
      <c r="U189">
        <v>0.42063665661673605</v>
      </c>
      <c r="W189">
        <v>1611.0626577934142</v>
      </c>
      <c r="X189">
        <v>0.262946242997246</v>
      </c>
    </row>
    <row r="190" spans="8:24" x14ac:dyDescent="0.25">
      <c r="I190">
        <v>0.14589315748471096</v>
      </c>
      <c r="J190">
        <v>0.2925178242037435</v>
      </c>
      <c r="K190">
        <v>0.4057626592406135</v>
      </c>
      <c r="L190">
        <v>0.48089207264315775</v>
      </c>
      <c r="M190">
        <v>0.44750295303104681</v>
      </c>
      <c r="Q190">
        <v>200.03593691948694</v>
      </c>
      <c r="R190">
        <f t="shared" si="30"/>
        <v>0.24642011989680987</v>
      </c>
      <c r="T190">
        <v>1255.5413263369378</v>
      </c>
      <c r="U190">
        <v>0.4240377210737199</v>
      </c>
      <c r="W190">
        <v>1922.4026714722606</v>
      </c>
      <c r="X190">
        <v>0.35756368537277949</v>
      </c>
    </row>
    <row r="191" spans="8:24" x14ac:dyDescent="0.25">
      <c r="I191">
        <v>0.14705271179512236</v>
      </c>
      <c r="J191">
        <v>0.31442773707411853</v>
      </c>
      <c r="K191">
        <v>0.33187605423323763</v>
      </c>
      <c r="L191">
        <v>0.43831080459832678</v>
      </c>
      <c r="M191">
        <v>0.4557223740369219</v>
      </c>
      <c r="P191" t="s">
        <v>11</v>
      </c>
      <c r="Q191">
        <v>79.976335633949674</v>
      </c>
      <c r="R191">
        <f>I60/I65</f>
        <v>8.121047777242563E-3</v>
      </c>
      <c r="W191">
        <v>1975.0856426949501</v>
      </c>
      <c r="X191">
        <v>0.39066723737522718</v>
      </c>
    </row>
    <row r="192" spans="8:24" x14ac:dyDescent="0.25">
      <c r="I192">
        <v>0.17548202241175781</v>
      </c>
      <c r="J192">
        <v>0.30752825426568942</v>
      </c>
      <c r="K192">
        <v>0.39646280083987184</v>
      </c>
      <c r="L192">
        <v>0.43074144199656422</v>
      </c>
      <c r="M192">
        <v>0.54633404188969115</v>
      </c>
      <c r="Q192">
        <v>80.408387673438099</v>
      </c>
      <c r="R192">
        <f>I61/I66</f>
        <v>9.1479691270952308E-3</v>
      </c>
      <c r="W192">
        <v>1997.0631696122</v>
      </c>
      <c r="X192">
        <v>0.40473966795810207</v>
      </c>
    </row>
    <row r="193" spans="8:24" x14ac:dyDescent="0.25">
      <c r="I193">
        <v>0.16722302471422051</v>
      </c>
      <c r="J193">
        <v>0.33258367690519441</v>
      </c>
      <c r="K193">
        <v>0.35977258717264399</v>
      </c>
      <c r="L193">
        <v>0.49806603852144443</v>
      </c>
      <c r="M193">
        <v>0.51883295805367302</v>
      </c>
      <c r="Q193">
        <v>83.018215533591075</v>
      </c>
      <c r="R193">
        <f>I62/I67</f>
        <v>1.553487025131216E-2</v>
      </c>
      <c r="W193">
        <v>1997.6415255837067</v>
      </c>
      <c r="X193">
        <v>0.40511208794402181</v>
      </c>
    </row>
    <row r="194" spans="8:24" x14ac:dyDescent="0.25">
      <c r="I194">
        <v>0.15794676169003807</v>
      </c>
      <c r="J194">
        <v>0.34020842821339592</v>
      </c>
      <c r="K194">
        <v>0.4114440443664365</v>
      </c>
      <c r="L194">
        <v>0.45767022789378309</v>
      </c>
      <c r="M194">
        <v>0.50081284766657586</v>
      </c>
      <c r="Q194">
        <v>100.8006967457405</v>
      </c>
      <c r="R194">
        <f>J60/J65</f>
        <v>3.404848958426291E-2</v>
      </c>
      <c r="W194">
        <v>1992.5414774713304</v>
      </c>
      <c r="X194">
        <v>0.40183172200646305</v>
      </c>
    </row>
    <row r="195" spans="8:24" x14ac:dyDescent="0.25">
      <c r="I195">
        <v>0.16636012993752572</v>
      </c>
      <c r="J195">
        <v>0.32217740465963018</v>
      </c>
      <c r="K195">
        <v>0.40427471502075785</v>
      </c>
      <c r="L195">
        <v>0.42349034677860076</v>
      </c>
      <c r="M195">
        <v>0.47350006172578629</v>
      </c>
      <c r="Q195">
        <v>103.53011641538292</v>
      </c>
      <c r="R195">
        <f>J61/J66</f>
        <v>4.2835582641683065E-2</v>
      </c>
      <c r="W195">
        <v>1986.2321396003495</v>
      </c>
      <c r="X195">
        <v>0.39778508786122313</v>
      </c>
    </row>
    <row r="196" spans="8:24" x14ac:dyDescent="0.25">
      <c r="I196">
        <v>0.16949869841968621</v>
      </c>
      <c r="K196">
        <v>0.39214976609497443</v>
      </c>
      <c r="L196">
        <v>0.49391856201851009</v>
      </c>
      <c r="Q196">
        <v>103.87056015912329</v>
      </c>
      <c r="R196">
        <f>J62/J67</f>
        <v>4.3955609328544802E-2</v>
      </c>
      <c r="W196">
        <v>2180.0706563952508</v>
      </c>
      <c r="X196">
        <v>0.45416419032264488</v>
      </c>
    </row>
    <row r="197" spans="8:24" x14ac:dyDescent="0.25">
      <c r="I197">
        <v>0.17553910515161655</v>
      </c>
      <c r="Q197">
        <v>128.32335047059161</v>
      </c>
      <c r="R197">
        <f>K60/K65</f>
        <v>4.4944711444804102E-2</v>
      </c>
      <c r="W197">
        <v>2226.9393373487351</v>
      </c>
      <c r="X197">
        <v>0.4883988816374949</v>
      </c>
    </row>
    <row r="198" spans="8:24" x14ac:dyDescent="0.25">
      <c r="Q198">
        <v>133.25592789224066</v>
      </c>
      <c r="R198">
        <f>K61/K66</f>
        <v>6.5811536527615122E-2</v>
      </c>
      <c r="W198">
        <v>2197.7245262210631</v>
      </c>
      <c r="X198">
        <v>0.46697291932811164</v>
      </c>
    </row>
    <row r="199" spans="8:24" x14ac:dyDescent="0.25">
      <c r="I199" t="s">
        <v>117</v>
      </c>
      <c r="J199" t="s">
        <v>118</v>
      </c>
      <c r="K199" t="s">
        <v>119</v>
      </c>
      <c r="L199" t="s">
        <v>120</v>
      </c>
      <c r="M199" t="s">
        <v>121</v>
      </c>
      <c r="Q199">
        <v>134.26005972450494</v>
      </c>
      <c r="R199">
        <f>K62/K67</f>
        <v>7.0199867835137861E-2</v>
      </c>
      <c r="W199">
        <v>2138.9824460926952</v>
      </c>
      <c r="X199">
        <v>0.42475593973941039</v>
      </c>
    </row>
    <row r="200" spans="8:24" x14ac:dyDescent="0.25">
      <c r="H200" t="s">
        <v>122</v>
      </c>
      <c r="I200">
        <v>0.41730403566141783</v>
      </c>
      <c r="J200">
        <v>0.40510113620387722</v>
      </c>
      <c r="K200">
        <v>0.39826039146769254</v>
      </c>
      <c r="L200">
        <v>0.39506656962967912</v>
      </c>
      <c r="M200">
        <v>0.39447796922189177</v>
      </c>
      <c r="Q200">
        <v>169.02185428344922</v>
      </c>
      <c r="R200">
        <f>L60/L65</f>
        <v>0.14801662981757496</v>
      </c>
      <c r="W200">
        <v>2146.5335113574238</v>
      </c>
      <c r="X200">
        <v>0.43011824199305199</v>
      </c>
    </row>
    <row r="201" spans="8:24" x14ac:dyDescent="0.25">
      <c r="I201">
        <v>0.41839283169507269</v>
      </c>
      <c r="J201">
        <v>0.4045712074053095</v>
      </c>
      <c r="K201">
        <v>0.39784119529100181</v>
      </c>
      <c r="L201">
        <v>0.39496276215317005</v>
      </c>
      <c r="M201">
        <v>0.39444197815632231</v>
      </c>
      <c r="Q201">
        <v>166.09053689730084</v>
      </c>
      <c r="R201">
        <f>L61/L66</f>
        <v>0.13104651183384125</v>
      </c>
      <c r="W201">
        <v>2322.2403254662563</v>
      </c>
      <c r="X201">
        <v>0.4919935528510978</v>
      </c>
    </row>
    <row r="202" spans="8:24" x14ac:dyDescent="0.25">
      <c r="I202">
        <v>0.41825571066275347</v>
      </c>
      <c r="J202">
        <v>0.40354027816295479</v>
      </c>
      <c r="K202">
        <v>0.39986167146625845</v>
      </c>
      <c r="L202">
        <v>0.39564271511414478</v>
      </c>
      <c r="M202">
        <v>0.39433568045114664</v>
      </c>
      <c r="Q202">
        <v>165.71830611810742</v>
      </c>
      <c r="R202">
        <f>L62/L67</f>
        <v>0.12892110771980375</v>
      </c>
      <c r="W202">
        <v>2361.0112356942759</v>
      </c>
      <c r="X202">
        <v>0.52322454483793068</v>
      </c>
    </row>
    <row r="203" spans="8:24" x14ac:dyDescent="0.25">
      <c r="I203">
        <v>0.41516792732005076</v>
      </c>
      <c r="J203">
        <v>0.40385528563123957</v>
      </c>
      <c r="K203">
        <v>0.39806952780053367</v>
      </c>
      <c r="L203">
        <v>0.39577252313649142</v>
      </c>
      <c r="M203">
        <v>0.39330593204465158</v>
      </c>
      <c r="Q203">
        <v>185.76873465508638</v>
      </c>
      <c r="R203">
        <f>M60/M65</f>
        <v>0.14688480965345369</v>
      </c>
      <c r="W203">
        <v>2325.7972897073587</v>
      </c>
      <c r="X203">
        <v>0.49483683913647208</v>
      </c>
    </row>
    <row r="204" spans="8:24" x14ac:dyDescent="0.25">
      <c r="I204">
        <v>0.41601391696090201</v>
      </c>
      <c r="J204">
        <v>0.40275072256386868</v>
      </c>
      <c r="K204">
        <v>0.39904044574240194</v>
      </c>
      <c r="L204">
        <v>0.39471095645234205</v>
      </c>
      <c r="M204">
        <v>0.39359277491174521</v>
      </c>
      <c r="Q204">
        <v>184.40103547222225</v>
      </c>
      <c r="R204">
        <f>M61/M66</f>
        <v>0.13787668786511184</v>
      </c>
      <c r="W204">
        <v>2345.6146619077886</v>
      </c>
      <c r="X204">
        <v>0.51075912465488926</v>
      </c>
    </row>
    <row r="205" spans="8:24" x14ac:dyDescent="0.25">
      <c r="I205">
        <v>0.41701239161097142</v>
      </c>
      <c r="J205">
        <v>0.40243521112310149</v>
      </c>
      <c r="K205">
        <v>0.39770499855579394</v>
      </c>
      <c r="L205">
        <v>0.395323308416136</v>
      </c>
      <c r="M205">
        <v>0.39379234706820954</v>
      </c>
      <c r="Q205">
        <v>185.08204751348239</v>
      </c>
      <c r="R205">
        <f>M62/M67</f>
        <v>0.14235032919865148</v>
      </c>
      <c r="W205">
        <v>2337.2303890537605</v>
      </c>
      <c r="X205">
        <v>0.50400598063430635</v>
      </c>
    </row>
    <row r="206" spans="8:24" x14ac:dyDescent="0.25">
      <c r="I206">
        <v>0.41610458698987046</v>
      </c>
      <c r="J206">
        <v>0.4031964629831043</v>
      </c>
      <c r="K206">
        <v>0.39787727351833502</v>
      </c>
      <c r="L206">
        <v>0.39589957082960398</v>
      </c>
      <c r="M206">
        <v>0.39411362762344376</v>
      </c>
    </row>
    <row r="207" spans="8:24" x14ac:dyDescent="0.25">
      <c r="I207">
        <v>0.41577690151892449</v>
      </c>
      <c r="K207">
        <v>0.39817775427112356</v>
      </c>
      <c r="L207">
        <v>0.39477065602362832</v>
      </c>
    </row>
    <row r="208" spans="8:24" x14ac:dyDescent="0.25">
      <c r="I208">
        <v>0.41516221435829193</v>
      </c>
    </row>
    <row r="210" spans="8:13" x14ac:dyDescent="0.25">
      <c r="I210" t="s">
        <v>117</v>
      </c>
      <c r="J210" t="s">
        <v>118</v>
      </c>
      <c r="K210" t="s">
        <v>119</v>
      </c>
      <c r="L210" t="s">
        <v>120</v>
      </c>
      <c r="M210" t="s">
        <v>121</v>
      </c>
    </row>
    <row r="211" spans="8:13" x14ac:dyDescent="0.25">
      <c r="H211" t="s">
        <v>102</v>
      </c>
      <c r="I211">
        <v>1391.3933624816027</v>
      </c>
      <c r="J211">
        <v>1752.7320779852362</v>
      </c>
      <c r="K211">
        <v>2095.8976670694551</v>
      </c>
      <c r="L211">
        <v>2344.415113048728</v>
      </c>
      <c r="M211">
        <v>2402.4372392027799</v>
      </c>
    </row>
    <row r="212" spans="8:13" x14ac:dyDescent="0.25">
      <c r="I212">
        <v>1367.2459852273903</v>
      </c>
      <c r="J212">
        <v>1773.9562561739292</v>
      </c>
      <c r="K212">
        <v>2123.7540293657139</v>
      </c>
      <c r="L212">
        <v>2354.2788902172265</v>
      </c>
      <c r="M212">
        <v>2406.1599772808368</v>
      </c>
    </row>
    <row r="213" spans="8:13" x14ac:dyDescent="0.25">
      <c r="I213">
        <v>1370.2352156805227</v>
      </c>
      <c r="J213">
        <v>1817.2498231871471</v>
      </c>
      <c r="K213">
        <v>1998.8466645330791</v>
      </c>
      <c r="L213">
        <v>2292.2115376569545</v>
      </c>
      <c r="M213">
        <v>2417.282792270154</v>
      </c>
    </row>
    <row r="214" spans="8:13" x14ac:dyDescent="0.25">
      <c r="I214">
        <v>1441.6965062007259</v>
      </c>
      <c r="J214">
        <v>1803.7264530138207</v>
      </c>
      <c r="K214">
        <v>2108.4400764001484</v>
      </c>
      <c r="L214">
        <v>2280.9984702154056</v>
      </c>
      <c r="M214">
        <v>2536.5920077474002</v>
      </c>
    </row>
    <row r="215" spans="8:13" x14ac:dyDescent="0.25">
      <c r="I215">
        <v>1421.2856670129293</v>
      </c>
      <c r="J215">
        <v>1852.3730207206472</v>
      </c>
      <c r="K215">
        <v>2046.9024126428137</v>
      </c>
      <c r="L215">
        <v>2378.8452786368848</v>
      </c>
      <c r="M215">
        <v>2500.9989997815851</v>
      </c>
    </row>
    <row r="216" spans="8:13" x14ac:dyDescent="0.25">
      <c r="I216">
        <v>1398.0257175494905</v>
      </c>
      <c r="J216">
        <v>1866.9294261155469</v>
      </c>
      <c r="K216">
        <v>2133.0551419030826</v>
      </c>
      <c r="L216">
        <v>2320.6396878925812</v>
      </c>
      <c r="M216">
        <v>2477.3913924573203</v>
      </c>
    </row>
    <row r="217" spans="8:13" x14ac:dyDescent="0.25">
      <c r="I217">
        <v>1419.1371576247404</v>
      </c>
      <c r="J217">
        <v>1832.3227461928334</v>
      </c>
      <c r="K217">
        <v>2121.3113129417588</v>
      </c>
      <c r="L217">
        <v>2270.2041480310108</v>
      </c>
      <c r="M217">
        <v>2441.1627950635452</v>
      </c>
    </row>
    <row r="218" spans="8:13" x14ac:dyDescent="0.25">
      <c r="I218">
        <v>1426.9371808383833</v>
      </c>
      <c r="K218">
        <v>2101.2998283916641</v>
      </c>
      <c r="L218">
        <v>2372.9363177859445</v>
      </c>
    </row>
    <row r="219" spans="8:13" x14ac:dyDescent="0.25">
      <c r="I219">
        <v>1441.8366263782166</v>
      </c>
    </row>
    <row r="223" spans="8:13" x14ac:dyDescent="0.25">
      <c r="I223" t="s">
        <v>123</v>
      </c>
      <c r="J223" t="s">
        <v>124</v>
      </c>
      <c r="K223" t="s">
        <v>125</v>
      </c>
      <c r="L223" t="s">
        <v>126</v>
      </c>
      <c r="M223" t="s">
        <v>127</v>
      </c>
    </row>
    <row r="224" spans="8:13" x14ac:dyDescent="0.25">
      <c r="H224" t="s">
        <v>128</v>
      </c>
      <c r="I224">
        <v>0.22011519619409128</v>
      </c>
      <c r="J224">
        <v>0.28236001239474279</v>
      </c>
      <c r="K224">
        <v>0.32614847573987099</v>
      </c>
      <c r="L224">
        <v>0.36986357340212989</v>
      </c>
      <c r="M224">
        <v>0.39398360899719037</v>
      </c>
    </row>
    <row r="225" spans="8:13" x14ac:dyDescent="0.25">
      <c r="I225">
        <v>0.22227927500267206</v>
      </c>
      <c r="J225">
        <v>0.28350132927308702</v>
      </c>
      <c r="K225">
        <v>0.33508649430211557</v>
      </c>
      <c r="L225">
        <v>0.37781515871760935</v>
      </c>
      <c r="M225">
        <v>0.4005613533280552</v>
      </c>
    </row>
    <row r="226" spans="8:13" x14ac:dyDescent="0.25">
      <c r="I226">
        <v>0.22666064767250366</v>
      </c>
      <c r="J226">
        <v>0.27496820229984142</v>
      </c>
      <c r="K226">
        <v>0.33881512879215381</v>
      </c>
      <c r="L226">
        <v>0.37285867053762711</v>
      </c>
      <c r="M226">
        <v>0.39458707177983854</v>
      </c>
    </row>
    <row r="227" spans="8:13" x14ac:dyDescent="0.25">
      <c r="I227">
        <v>0.22399989503900269</v>
      </c>
      <c r="J227">
        <v>0.26540967344370842</v>
      </c>
      <c r="K227">
        <v>0.33891325075241796</v>
      </c>
      <c r="L227">
        <v>0.36289268360889282</v>
      </c>
      <c r="M227">
        <v>0.39794922156887824</v>
      </c>
    </row>
    <row r="228" spans="8:13" x14ac:dyDescent="0.25">
      <c r="I228">
        <v>0.21301098666264362</v>
      </c>
      <c r="J228">
        <v>0.27332755928722158</v>
      </c>
      <c r="K228">
        <v>0.33804799346645215</v>
      </c>
      <c r="L228">
        <v>0.36417377235416454</v>
      </c>
      <c r="M228">
        <v>0.39652677358120758</v>
      </c>
    </row>
    <row r="229" spans="8:13" x14ac:dyDescent="0.25">
      <c r="K229">
        <v>0.33697757208175216</v>
      </c>
    </row>
    <row r="231" spans="8:13" x14ac:dyDescent="0.25">
      <c r="H231" t="s">
        <v>116</v>
      </c>
      <c r="I231" t="s">
        <v>117</v>
      </c>
      <c r="J231" t="s">
        <v>118</v>
      </c>
      <c r="K231" t="s">
        <v>119</v>
      </c>
      <c r="L231" t="s">
        <v>120</v>
      </c>
      <c r="M231" t="s">
        <v>121</v>
      </c>
    </row>
    <row r="232" spans="8:13" x14ac:dyDescent="0.25">
      <c r="I232">
        <v>0.15156397212818518</v>
      </c>
      <c r="J232">
        <v>0.29062101334898804</v>
      </c>
      <c r="K232">
        <v>0.35756368537277949</v>
      </c>
      <c r="L232">
        <v>0.45416419032264488</v>
      </c>
      <c r="M232">
        <v>0.4919935528510978</v>
      </c>
    </row>
    <row r="233" spans="8:13" x14ac:dyDescent="0.25">
      <c r="I233">
        <v>0.15687568177434644</v>
      </c>
      <c r="J233">
        <v>0.29417981985380004</v>
      </c>
      <c r="K233">
        <v>0.39066723737522718</v>
      </c>
      <c r="L233">
        <v>0.4883988816374949</v>
      </c>
      <c r="M233">
        <v>0.52322454483793068</v>
      </c>
    </row>
    <row r="234" spans="8:13" x14ac:dyDescent="0.25">
      <c r="I234">
        <v>0.16777792755414506</v>
      </c>
      <c r="J234">
        <v>0.26790848872752848</v>
      </c>
      <c r="K234">
        <v>0.40473966795810207</v>
      </c>
      <c r="L234">
        <v>0.46697291932811164</v>
      </c>
      <c r="M234">
        <v>0.49483683913647208</v>
      </c>
    </row>
    <row r="235" spans="8:13" x14ac:dyDescent="0.25">
      <c r="I235">
        <v>0.16113345660244419</v>
      </c>
      <c r="J235">
        <v>0.23939992163511928</v>
      </c>
      <c r="K235">
        <v>0.40511208794402181</v>
      </c>
      <c r="L235">
        <v>0.42475593973941039</v>
      </c>
      <c r="M235">
        <v>0.51075912465488926</v>
      </c>
    </row>
    <row r="236" spans="8:13" x14ac:dyDescent="0.25">
      <c r="I236">
        <v>0.13446635908571258</v>
      </c>
      <c r="J236">
        <v>0.262946242997246</v>
      </c>
      <c r="K236">
        <v>0.40183172200646305</v>
      </c>
      <c r="L236">
        <v>0.43011824199305199</v>
      </c>
      <c r="M236">
        <v>0.50400598063430635</v>
      </c>
    </row>
    <row r="237" spans="8:13" x14ac:dyDescent="0.25">
      <c r="K237">
        <v>0.39778508786122313</v>
      </c>
    </row>
    <row r="238" spans="8:13" x14ac:dyDescent="0.25">
      <c r="I238" t="s">
        <v>117</v>
      </c>
      <c r="J238" t="s">
        <v>118</v>
      </c>
      <c r="K238" t="s">
        <v>119</v>
      </c>
      <c r="L238" t="s">
        <v>120</v>
      </c>
      <c r="M238" t="s">
        <v>121</v>
      </c>
    </row>
    <row r="239" spans="8:13" x14ac:dyDescent="0.25">
      <c r="H239" t="s">
        <v>122</v>
      </c>
      <c r="I239">
        <v>0.42179662139652341</v>
      </c>
      <c r="J239">
        <v>0.40749779059748753</v>
      </c>
      <c r="K239">
        <v>0.40129245735409902</v>
      </c>
      <c r="L239">
        <v>0.3970443594880112</v>
      </c>
      <c r="M239">
        <v>0.39530573052024215</v>
      </c>
    </row>
    <row r="240" spans="8:13" x14ac:dyDescent="0.25">
      <c r="I240">
        <v>0.42114493774577555</v>
      </c>
      <c r="J240">
        <v>0.4073041496878767</v>
      </c>
      <c r="K240">
        <v>0.40028946529694959</v>
      </c>
      <c r="L240">
        <v>0.39642992870108046</v>
      </c>
      <c r="M240">
        <v>0.39489280629388834</v>
      </c>
    </row>
    <row r="241" spans="8:13" x14ac:dyDescent="0.25">
      <c r="I241">
        <v>0.4198673928363571</v>
      </c>
      <c r="J241">
        <v>0.40880049363940102</v>
      </c>
      <c r="K241">
        <v>0.39989327020254578</v>
      </c>
      <c r="L241">
        <v>0.39680789718692228</v>
      </c>
      <c r="M241">
        <v>0.39526682146460423</v>
      </c>
    </row>
    <row r="242" spans="8:13" x14ac:dyDescent="0.25">
      <c r="I242">
        <v>0.42063665661673605</v>
      </c>
      <c r="J242">
        <v>0.41061779158074035</v>
      </c>
      <c r="K242">
        <v>0.39988301429497958</v>
      </c>
      <c r="L242">
        <v>0.39761917041801187</v>
      </c>
      <c r="M242">
        <v>0.39505386155576022</v>
      </c>
    </row>
    <row r="243" spans="8:13" x14ac:dyDescent="0.25">
      <c r="I243">
        <v>0.4240377210737199</v>
      </c>
      <c r="J243">
        <v>0.40910144508711777</v>
      </c>
      <c r="K243">
        <v>0.39997375123796958</v>
      </c>
      <c r="L243">
        <v>0.39751090773975423</v>
      </c>
      <c r="M243">
        <v>0.3951431746127555</v>
      </c>
    </row>
    <row r="244" spans="8:13" x14ac:dyDescent="0.25">
      <c r="K244">
        <v>0.40008693972931342</v>
      </c>
    </row>
    <row r="245" spans="8:13" x14ac:dyDescent="0.25">
      <c r="I245" t="s">
        <v>117</v>
      </c>
      <c r="J245" t="s">
        <v>118</v>
      </c>
      <c r="K245" t="s">
        <v>119</v>
      </c>
      <c r="L245" t="s">
        <v>120</v>
      </c>
      <c r="M245" t="s">
        <v>121</v>
      </c>
    </row>
    <row r="246" spans="8:13" x14ac:dyDescent="0.25">
      <c r="H246" t="s">
        <v>102</v>
      </c>
      <c r="I246">
        <v>1297.4153573314786</v>
      </c>
      <c r="J246">
        <v>1664.3022504190008</v>
      </c>
      <c r="K246">
        <v>1922.4026714722606</v>
      </c>
      <c r="L246">
        <v>2180.0706563952508</v>
      </c>
      <c r="M246">
        <v>2322.2403254662563</v>
      </c>
    </row>
    <row r="247" spans="8:13" x14ac:dyDescent="0.25">
      <c r="I247">
        <v>1310.1709922411762</v>
      </c>
      <c r="J247">
        <v>1671.029464492125</v>
      </c>
      <c r="K247">
        <v>1975.0856426949501</v>
      </c>
      <c r="L247">
        <v>2226.9393373487351</v>
      </c>
      <c r="M247">
        <v>2361.0112356942759</v>
      </c>
    </row>
    <row r="248" spans="8:13" x14ac:dyDescent="0.25">
      <c r="I248">
        <v>1335.9959252140891</v>
      </c>
      <c r="J248">
        <v>1620.7330280235308</v>
      </c>
      <c r="K248">
        <v>1997.0631696122</v>
      </c>
      <c r="L248">
        <v>2197.7245262210631</v>
      </c>
      <c r="M248">
        <v>2325.7972897073587</v>
      </c>
    </row>
    <row r="249" spans="8:13" x14ac:dyDescent="0.25">
      <c r="I249">
        <v>1320.3127675382314</v>
      </c>
      <c r="J249">
        <v>1564.3926101611132</v>
      </c>
      <c r="K249">
        <v>1997.6415255837067</v>
      </c>
      <c r="L249">
        <v>2138.9824460926952</v>
      </c>
      <c r="M249">
        <v>2345.6146619077886</v>
      </c>
    </row>
    <row r="250" spans="8:13" x14ac:dyDescent="0.25">
      <c r="I250">
        <v>1255.5413263369378</v>
      </c>
      <c r="J250">
        <v>1611.0626577934142</v>
      </c>
      <c r="K250">
        <v>1992.5414774713304</v>
      </c>
      <c r="L250">
        <v>2146.5335113574238</v>
      </c>
      <c r="M250">
        <v>2337.2303890537605</v>
      </c>
    </row>
    <row r="251" spans="8:13" x14ac:dyDescent="0.25">
      <c r="K251">
        <v>1986.2321396003495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6A6A-3F9B-4FCC-9A2E-3C24AD653DE6}">
  <dimension ref="A1:W1000"/>
  <sheetViews>
    <sheetView workbookViewId="0">
      <selection activeCell="I1" sqref="I1"/>
    </sheetView>
  </sheetViews>
  <sheetFormatPr defaultRowHeight="15" x14ac:dyDescent="0.25"/>
  <cols>
    <col min="1" max="1" width="43.7109375" bestFit="1" customWidth="1"/>
    <col min="19" max="19" width="11" bestFit="1" customWidth="1"/>
  </cols>
  <sheetData>
    <row r="1" spans="1:23" x14ac:dyDescent="0.25">
      <c r="A1" t="s">
        <v>22</v>
      </c>
      <c r="K1" s="2" t="s">
        <v>114</v>
      </c>
      <c r="L1" s="2" t="s">
        <v>113</v>
      </c>
      <c r="M1" s="2" t="s">
        <v>16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41</v>
      </c>
      <c r="V1" s="5"/>
      <c r="W1" s="5"/>
    </row>
    <row r="2" spans="1:23" x14ac:dyDescent="0.25">
      <c r="K2">
        <v>80</v>
      </c>
      <c r="L2">
        <f>(24/K2)*((1+0.27*K2)^0.43)+(0.47*(1-EXP(-0.04*(K2^0.38))))</f>
        <v>1.2361188211812861</v>
      </c>
      <c r="M2">
        <v>88.792532655942949</v>
      </c>
      <c r="N2">
        <f>(2.25*(M2^(-0.31)) + 0.36*(M2^0.06))^3.45</f>
        <v>1.1118048896091586</v>
      </c>
      <c r="O2">
        <f>(24/M2)*10^(0.261*(M2^0.369) - 0.105*(M2^0.431) - (0.124/(1+(LOG10(M2))^2)))</f>
        <v>1.1128038463082583</v>
      </c>
      <c r="P2">
        <f>(24/M2)*(1+0.173*(M2^0.657)+(0.413/(1+16300*(M2^(-1.09)))))</f>
        <v>1.1623737553176681</v>
      </c>
      <c r="Q2">
        <f>(24/M2)*(1+0.1806*(M2^0.6459)+(0.4251/(1+6880.95*(M2^(-1)))))</f>
        <v>1.1568905389550643</v>
      </c>
      <c r="R2">
        <f>(24/M2)*((1+0.27*M2)^0.43)+(0.47*(1-EXP(-0.04*(M2^0.38))))</f>
        <v>1.1711571945291557</v>
      </c>
      <c r="S2">
        <f>5485600000*TANH((0.0000000043774)/M2)+0.0709*TANH(700.6574/M2)+0.3894*TANH(74.1539/M2)-0.1198*TANH(7429.0843/M2)+1.7174*TANH(9.9851/(2.3384+M2))+0.4744</f>
        <v>1.1494071484763573</v>
      </c>
      <c r="T2">
        <f>2.6689+(21.683/M2)+(0.131/(M2^2))-(10.616/(M2^0.1))+(12.216/(M2^0.2))</f>
        <v>1.1150560987972065</v>
      </c>
      <c r="V2" s="5"/>
      <c r="W2" s="5"/>
    </row>
    <row r="3" spans="1:23" x14ac:dyDescent="0.25">
      <c r="A3" t="s">
        <v>23</v>
      </c>
      <c r="K3">
        <v>90</v>
      </c>
      <c r="L3">
        <f t="shared" ref="L3:L55" si="0">(24/K3)*((1+0.27*K3)^0.43)+(0.47*(1-EXP(-0.04*(K3^0.38))))</f>
        <v>1.1630664530122152</v>
      </c>
      <c r="M3">
        <v>88.926819100648814</v>
      </c>
      <c r="N3">
        <f t="shared" ref="N3:N66" si="1">(2.25*(M3^(-0.31)) + 0.36*(M3^0.06))^3.45</f>
        <v>1.1109884169147639</v>
      </c>
      <c r="O3">
        <f t="shared" ref="O3:O66" si="2">(24/M3)*10^(0.261*(M3^0.369) - 0.105*(M3^0.431) - (0.124/(1+(LOG10(M3))^2)))</f>
        <v>1.1118987801585414</v>
      </c>
      <c r="P3">
        <f t="shared" ref="P3:P66" si="3">(24/M3)*(1+0.173*(M3^0.657)+(0.413/(1+16300*(M3^(-1.09)))))</f>
        <v>1.1615038819513557</v>
      </c>
      <c r="Q3">
        <f t="shared" ref="Q3:Q66" si="4">(24/M3)*(1+0.1806*(M3^0.6459)+(0.4251/(1+6880.95*(M3^(-1)))))</f>
        <v>1.1560088186704529</v>
      </c>
      <c r="R3">
        <f t="shared" ref="R3:R66" si="5">(24/M3)*((1+0.27*M3)^0.43)+(0.47*(1-EXP(-0.04*(M3^0.38))))</f>
        <v>1.1702483716731868</v>
      </c>
      <c r="S3">
        <f t="shared" ref="S3:S66" si="6">5485600000*TANH((0.0000000043774)/M3)+0.0709*TANH(700.6574/M3)+0.3894*TANH(74.1539/M3)-0.1198*TANH(7429.0843/M3)+1.7174*TANH(9.9851/(2.3384+M3))+0.4744</f>
        <v>1.1484631140144863</v>
      </c>
      <c r="T3">
        <f t="shared" ref="T3:T66" si="7">2.6689+(21.683/M3)+(0.131/(M3^2))-(10.616/(M3^0.1))+(12.216/(M3^0.2))</f>
        <v>1.1142065365661784</v>
      </c>
      <c r="V3" s="5"/>
      <c r="W3" s="5"/>
    </row>
    <row r="4" spans="1:23" x14ac:dyDescent="0.25">
      <c r="K4">
        <v>100</v>
      </c>
      <c r="L4">
        <f t="shared" si="0"/>
        <v>1.1023829561889209</v>
      </c>
      <c r="M4">
        <v>89.183714907912204</v>
      </c>
      <c r="N4">
        <f t="shared" si="1"/>
        <v>1.1094323875740448</v>
      </c>
      <c r="O4">
        <f t="shared" si="2"/>
        <v>1.1101739529938472</v>
      </c>
      <c r="P4">
        <f t="shared" si="3"/>
        <v>1.1598458050924638</v>
      </c>
      <c r="Q4">
        <f t="shared" si="4"/>
        <v>1.1543281666832421</v>
      </c>
      <c r="R4">
        <f t="shared" si="5"/>
        <v>1.1685160982314422</v>
      </c>
      <c r="S4">
        <f t="shared" si="6"/>
        <v>1.1466637218769791</v>
      </c>
      <c r="T4">
        <f t="shared" si="7"/>
        <v>1.1125872343592533</v>
      </c>
      <c r="V4" s="5"/>
      <c r="W4" s="5"/>
    </row>
    <row r="5" spans="1:23" x14ac:dyDescent="0.25">
      <c r="A5" t="s">
        <v>24</v>
      </c>
      <c r="K5">
        <v>110</v>
      </c>
      <c r="L5">
        <f t="shared" si="0"/>
        <v>1.0510266211904611</v>
      </c>
      <c r="M5">
        <v>90.147074185149876</v>
      </c>
      <c r="N5">
        <f t="shared" si="1"/>
        <v>1.1036655531574922</v>
      </c>
      <c r="O5">
        <f t="shared" si="2"/>
        <v>1.1037820369017914</v>
      </c>
      <c r="P5">
        <f t="shared" si="3"/>
        <v>1.1536975790791606</v>
      </c>
      <c r="Q5">
        <f t="shared" si="4"/>
        <v>1.1480963057668203</v>
      </c>
      <c r="R5">
        <f t="shared" si="5"/>
        <v>1.162093294875332</v>
      </c>
      <c r="S5">
        <f t="shared" si="6"/>
        <v>1.1399920935487131</v>
      </c>
      <c r="T5">
        <f t="shared" si="7"/>
        <v>1.1065834806618309</v>
      </c>
      <c r="V5" s="5"/>
      <c r="W5" s="5"/>
    </row>
    <row r="6" spans="1:23" x14ac:dyDescent="0.25">
      <c r="K6">
        <v>120</v>
      </c>
      <c r="L6">
        <f t="shared" si="0"/>
        <v>1.0069005047202246</v>
      </c>
      <c r="M6">
        <v>90.345584581671588</v>
      </c>
      <c r="N6">
        <f t="shared" si="1"/>
        <v>1.1024904381143863</v>
      </c>
      <c r="O6">
        <f t="shared" si="2"/>
        <v>1.1024796475992236</v>
      </c>
      <c r="P6">
        <f t="shared" si="3"/>
        <v>1.1524441259496769</v>
      </c>
      <c r="Q6">
        <f t="shared" si="4"/>
        <v>1.1468258164488547</v>
      </c>
      <c r="R6">
        <f t="shared" si="5"/>
        <v>1.1607839739812547</v>
      </c>
      <c r="S6">
        <f t="shared" si="6"/>
        <v>1.1386320689835534</v>
      </c>
      <c r="T6">
        <f t="shared" si="7"/>
        <v>1.1053596186122392</v>
      </c>
      <c r="V6" s="5"/>
      <c r="W6" s="5"/>
    </row>
    <row r="7" spans="1:23" x14ac:dyDescent="0.25">
      <c r="A7" t="s">
        <v>25</v>
      </c>
      <c r="K7">
        <v>130</v>
      </c>
      <c r="L7">
        <f t="shared" si="0"/>
        <v>0.96850736466720844</v>
      </c>
      <c r="M7">
        <v>90.795152244382493</v>
      </c>
      <c r="N7">
        <f t="shared" si="1"/>
        <v>1.0998455536409268</v>
      </c>
      <c r="O7">
        <f t="shared" si="2"/>
        <v>1.099548427332202</v>
      </c>
      <c r="P7">
        <f t="shared" si="3"/>
        <v>1.1496221456355209</v>
      </c>
      <c r="Q7">
        <f t="shared" si="4"/>
        <v>1.1439654999198707</v>
      </c>
      <c r="R7">
        <f t="shared" si="5"/>
        <v>1.1578363598738881</v>
      </c>
      <c r="S7">
        <f t="shared" si="6"/>
        <v>1.1355703536106199</v>
      </c>
      <c r="T7">
        <f t="shared" si="7"/>
        <v>1.1026044329077918</v>
      </c>
      <c r="V7" s="5"/>
      <c r="W7" s="5"/>
    </row>
    <row r="8" spans="1:23" x14ac:dyDescent="0.25">
      <c r="K8">
        <v>140</v>
      </c>
      <c r="L8">
        <f t="shared" si="0"/>
        <v>0.9347467241806271</v>
      </c>
      <c r="M8">
        <v>92.663485388116143</v>
      </c>
      <c r="N8">
        <f t="shared" si="1"/>
        <v>1.0890915804164771</v>
      </c>
      <c r="O8">
        <f t="shared" si="2"/>
        <v>1.0876320916282241</v>
      </c>
      <c r="P8">
        <f t="shared" si="3"/>
        <v>1.138136874512089</v>
      </c>
      <c r="Q8">
        <f t="shared" si="4"/>
        <v>1.132324473290899</v>
      </c>
      <c r="R8">
        <f t="shared" si="5"/>
        <v>1.1458420026592093</v>
      </c>
      <c r="S8">
        <f t="shared" si="6"/>
        <v>1.1231127983311755</v>
      </c>
      <c r="T8">
        <f t="shared" si="7"/>
        <v>1.0913935963018297</v>
      </c>
      <c r="V8" s="5"/>
      <c r="W8" s="5"/>
    </row>
    <row r="9" spans="1:23" x14ac:dyDescent="0.25">
      <c r="K9">
        <v>150</v>
      </c>
      <c r="L9">
        <f t="shared" si="0"/>
        <v>0.9047897989747945</v>
      </c>
      <c r="M9">
        <v>94.917162242744908</v>
      </c>
      <c r="N9">
        <f t="shared" si="1"/>
        <v>1.0766070013010856</v>
      </c>
      <c r="O9">
        <f t="shared" si="2"/>
        <v>1.073802093191812</v>
      </c>
      <c r="P9">
        <f t="shared" si="3"/>
        <v>1.1247801160316928</v>
      </c>
      <c r="Q9">
        <f t="shared" si="4"/>
        <v>1.1187871494004804</v>
      </c>
      <c r="R9">
        <f t="shared" si="5"/>
        <v>1.1318983256063173</v>
      </c>
      <c r="S9">
        <f t="shared" si="6"/>
        <v>1.1086345304192551</v>
      </c>
      <c r="T9">
        <f t="shared" si="7"/>
        <v>1.0783615608691801</v>
      </c>
      <c r="V9" s="5"/>
      <c r="W9" s="5"/>
    </row>
    <row r="10" spans="1:23" x14ac:dyDescent="0.25">
      <c r="K10">
        <v>160</v>
      </c>
      <c r="L10">
        <f t="shared" si="0"/>
        <v>0.87799933739674629</v>
      </c>
      <c r="M10">
        <v>95.547724678755031</v>
      </c>
      <c r="N10">
        <f t="shared" si="1"/>
        <v>1.073204962896424</v>
      </c>
      <c r="O10">
        <f t="shared" si="2"/>
        <v>1.0700342219925216</v>
      </c>
      <c r="P10">
        <f t="shared" si="3"/>
        <v>1.1211359749224186</v>
      </c>
      <c r="Q10">
        <f t="shared" si="4"/>
        <v>1.1150938555741603</v>
      </c>
      <c r="R10">
        <f t="shared" si="5"/>
        <v>1.1280951319151724</v>
      </c>
      <c r="S10">
        <f t="shared" si="6"/>
        <v>1.104686581978761</v>
      </c>
      <c r="T10">
        <f t="shared" si="7"/>
        <v>1.0748071241976378</v>
      </c>
      <c r="V10" s="5"/>
      <c r="W10" s="5"/>
    </row>
    <row r="11" spans="1:23" x14ac:dyDescent="0.25">
      <c r="K11">
        <v>170</v>
      </c>
      <c r="L11">
        <f t="shared" si="0"/>
        <v>0.8538765117765541</v>
      </c>
      <c r="M11">
        <v>109.98680810701016</v>
      </c>
      <c r="N11">
        <f t="shared" si="1"/>
        <v>1.0046086868794826</v>
      </c>
      <c r="O11">
        <f t="shared" si="2"/>
        <v>0.99414933931028615</v>
      </c>
      <c r="P11">
        <f t="shared" si="3"/>
        <v>1.0472167955529159</v>
      </c>
      <c r="Q11">
        <f t="shared" si="4"/>
        <v>1.0401894600628343</v>
      </c>
      <c r="R11">
        <f t="shared" si="5"/>
        <v>1.0510892232671976</v>
      </c>
      <c r="S11">
        <f t="shared" si="6"/>
        <v>1.0249555521297917</v>
      </c>
      <c r="T11">
        <f t="shared" si="7"/>
        <v>1.0028333757158054</v>
      </c>
      <c r="V11" s="5"/>
      <c r="W11" s="5"/>
    </row>
    <row r="12" spans="1:23" x14ac:dyDescent="0.25">
      <c r="A12" t="s">
        <v>26</v>
      </c>
      <c r="K12">
        <v>180</v>
      </c>
      <c r="L12">
        <f t="shared" si="0"/>
        <v>0.83202471417783663</v>
      </c>
      <c r="M12">
        <v>110.90835410299694</v>
      </c>
      <c r="N12">
        <f t="shared" si="1"/>
        <v>1.0007555825354109</v>
      </c>
      <c r="O12">
        <f t="shared" si="2"/>
        <v>0.98989264187680825</v>
      </c>
      <c r="P12">
        <f t="shared" si="3"/>
        <v>1.0430377543613549</v>
      </c>
      <c r="Q12">
        <f t="shared" si="4"/>
        <v>1.0359554767237833</v>
      </c>
      <c r="R12">
        <f t="shared" si="5"/>
        <v>1.0467458741597322</v>
      </c>
      <c r="S12">
        <f t="shared" si="6"/>
        <v>1.0204762127073239</v>
      </c>
      <c r="T12">
        <f t="shared" si="7"/>
        <v>0.99877279831030519</v>
      </c>
      <c r="V12" s="5"/>
      <c r="W12" s="5"/>
    </row>
    <row r="13" spans="1:23" x14ac:dyDescent="0.25">
      <c r="K13">
        <v>190</v>
      </c>
      <c r="L13">
        <f t="shared" si="0"/>
        <v>0.81212425661609233</v>
      </c>
      <c r="M13">
        <v>111.00226961851153</v>
      </c>
      <c r="N13">
        <f t="shared" si="1"/>
        <v>1.0003659936306564</v>
      </c>
      <c r="O13">
        <f t="shared" si="2"/>
        <v>0.98946228517963541</v>
      </c>
      <c r="P13">
        <f t="shared" si="3"/>
        <v>1.0426150380168451</v>
      </c>
      <c r="Q13">
        <f t="shared" si="4"/>
        <v>1.0355272079301328</v>
      </c>
      <c r="R13">
        <f t="shared" si="5"/>
        <v>1.0463066127017544</v>
      </c>
      <c r="S13">
        <f t="shared" si="6"/>
        <v>1.0200233400557388</v>
      </c>
      <c r="T13">
        <f t="shared" si="7"/>
        <v>0.99836212353409914</v>
      </c>
      <c r="V13" s="5"/>
      <c r="W13" s="5"/>
    </row>
    <row r="14" spans="1:23" x14ac:dyDescent="0.25">
      <c r="K14">
        <v>200</v>
      </c>
      <c r="L14">
        <f t="shared" si="0"/>
        <v>0.79391430282942266</v>
      </c>
      <c r="M14">
        <v>111.81816065954443</v>
      </c>
      <c r="N14">
        <f t="shared" si="1"/>
        <v>0.99700508592363746</v>
      </c>
      <c r="O14">
        <f t="shared" si="2"/>
        <v>0.98574998866120045</v>
      </c>
      <c r="P14">
        <f t="shared" si="3"/>
        <v>1.0389670253327099</v>
      </c>
      <c r="Q14">
        <f t="shared" si="4"/>
        <v>1.0318313168572173</v>
      </c>
      <c r="R14">
        <f t="shared" si="5"/>
        <v>1.0425164007770225</v>
      </c>
      <c r="S14">
        <f t="shared" si="6"/>
        <v>1.0161167979752981</v>
      </c>
      <c r="T14">
        <f t="shared" si="7"/>
        <v>0.99481848468954359</v>
      </c>
      <c r="V14" s="5"/>
      <c r="W14" s="5"/>
    </row>
    <row r="15" spans="1:23" x14ac:dyDescent="0.25">
      <c r="A15" t="s">
        <v>27</v>
      </c>
      <c r="K15">
        <v>210</v>
      </c>
      <c r="L15">
        <f t="shared" si="0"/>
        <v>0.77717971404152353</v>
      </c>
      <c r="M15">
        <v>112.68687917805428</v>
      </c>
      <c r="N15">
        <f t="shared" si="1"/>
        <v>0.99347250993975522</v>
      </c>
      <c r="O15">
        <f t="shared" si="2"/>
        <v>0.98184867722025315</v>
      </c>
      <c r="P15">
        <f t="shared" si="3"/>
        <v>1.035130107801308</v>
      </c>
      <c r="Q15">
        <f t="shared" si="4"/>
        <v>1.0279441176415951</v>
      </c>
      <c r="R15">
        <f t="shared" si="5"/>
        <v>1.0385310728889707</v>
      </c>
      <c r="S15">
        <f t="shared" si="6"/>
        <v>1.0120113657318281</v>
      </c>
      <c r="T15">
        <f t="shared" si="7"/>
        <v>0.99109224113894356</v>
      </c>
      <c r="V15" s="5"/>
      <c r="W15" s="5"/>
    </row>
    <row r="16" spans="1:23" x14ac:dyDescent="0.25">
      <c r="K16">
        <v>950</v>
      </c>
      <c r="L16">
        <f t="shared" si="0"/>
        <v>0.47138417934407828</v>
      </c>
      <c r="M16">
        <v>112.96275600487836</v>
      </c>
      <c r="N16">
        <f t="shared" si="1"/>
        <v>0.9923604343211011</v>
      </c>
      <c r="O16">
        <f t="shared" si="2"/>
        <v>0.98062065111170493</v>
      </c>
      <c r="P16">
        <f t="shared" si="3"/>
        <v>1.0339216735150512</v>
      </c>
      <c r="Q16">
        <f t="shared" si="4"/>
        <v>1.0267198635048422</v>
      </c>
      <c r="R16">
        <f t="shared" si="5"/>
        <v>1.037276146958392</v>
      </c>
      <c r="S16">
        <f t="shared" si="6"/>
        <v>1.0107191041368515</v>
      </c>
      <c r="T16">
        <f t="shared" si="7"/>
        <v>0.98991885682690173</v>
      </c>
      <c r="V16" s="5"/>
      <c r="W16" s="5"/>
    </row>
    <row r="17" spans="1:23" x14ac:dyDescent="0.25">
      <c r="K17">
        <v>1000</v>
      </c>
      <c r="L17">
        <f t="shared" si="0"/>
        <v>0.46634122684139834</v>
      </c>
      <c r="M17">
        <v>114.08387247133362</v>
      </c>
      <c r="N17">
        <f t="shared" si="1"/>
        <v>0.98788865783665814</v>
      </c>
      <c r="O17">
        <f t="shared" si="2"/>
        <v>0.97568326275983297</v>
      </c>
      <c r="P17">
        <f t="shared" si="3"/>
        <v>1.0290597427873933</v>
      </c>
      <c r="Q17">
        <f t="shared" si="4"/>
        <v>1.0217943644199925</v>
      </c>
      <c r="R17">
        <f t="shared" si="5"/>
        <v>1.0322284060006321</v>
      </c>
      <c r="S17">
        <f t="shared" si="6"/>
        <v>1.0055236017399674</v>
      </c>
      <c r="T17">
        <f t="shared" si="7"/>
        <v>0.98519889734070443</v>
      </c>
      <c r="V17" s="5"/>
      <c r="W17" s="5"/>
    </row>
    <row r="18" spans="1:23" x14ac:dyDescent="0.25">
      <c r="K18">
        <v>1500</v>
      </c>
      <c r="L18">
        <f t="shared" si="0"/>
        <v>0.43492623844100292</v>
      </c>
      <c r="M18">
        <v>114.50062257142956</v>
      </c>
      <c r="N18">
        <f t="shared" si="1"/>
        <v>0.98624553419008132</v>
      </c>
      <c r="O18">
        <f t="shared" si="2"/>
        <v>0.97386931338028815</v>
      </c>
      <c r="P18">
        <f t="shared" si="3"/>
        <v>1.0272721705928616</v>
      </c>
      <c r="Q18">
        <f t="shared" si="4"/>
        <v>1.0199834528544938</v>
      </c>
      <c r="R18">
        <f t="shared" si="5"/>
        <v>1.0303730271490896</v>
      </c>
      <c r="S18">
        <f t="shared" si="6"/>
        <v>1.0036149075711518</v>
      </c>
      <c r="T18">
        <f t="shared" si="7"/>
        <v>0.98346391317861492</v>
      </c>
      <c r="V18" s="5"/>
      <c r="W18" s="5"/>
    </row>
    <row r="19" spans="1:23" x14ac:dyDescent="0.25">
      <c r="K19">
        <v>2000</v>
      </c>
      <c r="L19">
        <f t="shared" si="0"/>
        <v>0.42055428700779074</v>
      </c>
      <c r="M19">
        <v>115.51021436321128</v>
      </c>
      <c r="N19">
        <f t="shared" si="1"/>
        <v>0.98230718980123943</v>
      </c>
      <c r="O19">
        <f t="shared" si="2"/>
        <v>0.96952210313505571</v>
      </c>
      <c r="P19">
        <f t="shared" si="3"/>
        <v>1.0229851942274883</v>
      </c>
      <c r="Q19">
        <f t="shared" si="4"/>
        <v>1.0156405763026748</v>
      </c>
      <c r="R19">
        <f t="shared" si="5"/>
        <v>1.0259245830611812</v>
      </c>
      <c r="S19">
        <f t="shared" si="6"/>
        <v>0.99904089232862225</v>
      </c>
      <c r="T19">
        <f t="shared" si="7"/>
        <v>0.97930392615950757</v>
      </c>
      <c r="V19" s="5"/>
      <c r="W19" s="5"/>
    </row>
    <row r="20" spans="1:23" x14ac:dyDescent="0.25">
      <c r="K20">
        <v>2500</v>
      </c>
      <c r="L20">
        <f t="shared" si="0"/>
        <v>0.41318573211927767</v>
      </c>
      <c r="M20">
        <v>139.42752178528013</v>
      </c>
      <c r="N20">
        <f t="shared" si="1"/>
        <v>0.90353693783756228</v>
      </c>
      <c r="O20">
        <f t="shared" si="2"/>
        <v>0.88277676549448869</v>
      </c>
      <c r="P20">
        <f t="shared" si="3"/>
        <v>0.93645714100002553</v>
      </c>
      <c r="Q20">
        <f t="shared" si="4"/>
        <v>0.92800915147651286</v>
      </c>
      <c r="R20">
        <f t="shared" si="5"/>
        <v>0.93656992782020465</v>
      </c>
      <c r="S20">
        <f t="shared" si="6"/>
        <v>0.90803661983631256</v>
      </c>
      <c r="T20">
        <f t="shared" si="7"/>
        <v>0.89565364588339813</v>
      </c>
      <c r="V20" s="5"/>
      <c r="W20" s="5"/>
    </row>
    <row r="21" spans="1:23" x14ac:dyDescent="0.25">
      <c r="A21" t="s">
        <v>28</v>
      </c>
      <c r="K21">
        <v>3000</v>
      </c>
      <c r="L21">
        <f t="shared" si="0"/>
        <v>0.40928828989288768</v>
      </c>
      <c r="M21">
        <v>139.7504881640786</v>
      </c>
      <c r="N21">
        <f t="shared" si="1"/>
        <v>0.90263234828347283</v>
      </c>
      <c r="O21">
        <f t="shared" si="2"/>
        <v>0.88178320400892074</v>
      </c>
      <c r="P21">
        <f t="shared" si="3"/>
        <v>0.93545391968632352</v>
      </c>
      <c r="Q21">
        <f t="shared" si="4"/>
        <v>0.9269934521124934</v>
      </c>
      <c r="R21">
        <f t="shared" si="5"/>
        <v>0.93553982436172933</v>
      </c>
      <c r="S21">
        <f t="shared" si="6"/>
        <v>0.90699945588466058</v>
      </c>
      <c r="T21">
        <f t="shared" si="7"/>
        <v>0.89468794147970643</v>
      </c>
      <c r="V21" s="5"/>
      <c r="W21" s="5"/>
    </row>
    <row r="22" spans="1:23" x14ac:dyDescent="0.25">
      <c r="K22">
        <v>3500</v>
      </c>
      <c r="L22">
        <f t="shared" si="0"/>
        <v>0.40731061274204705</v>
      </c>
      <c r="M22">
        <v>140.67241037264867</v>
      </c>
      <c r="N22">
        <f t="shared" si="1"/>
        <v>0.90006965807357187</v>
      </c>
      <c r="O22">
        <f t="shared" si="2"/>
        <v>0.87896882979735202</v>
      </c>
      <c r="P22">
        <f t="shared" si="3"/>
        <v>0.93261051549678109</v>
      </c>
      <c r="Q22">
        <f t="shared" si="4"/>
        <v>0.92411472570662445</v>
      </c>
      <c r="R22">
        <f t="shared" si="5"/>
        <v>0.9326211056200594</v>
      </c>
      <c r="S22">
        <f t="shared" si="6"/>
        <v>0.90406249518701665</v>
      </c>
      <c r="T22">
        <f t="shared" si="7"/>
        <v>0.89195147442265776</v>
      </c>
      <c r="V22" s="5"/>
      <c r="W22" s="5"/>
    </row>
    <row r="23" spans="1:23" x14ac:dyDescent="0.25">
      <c r="K23">
        <v>4000</v>
      </c>
      <c r="L23">
        <f t="shared" si="0"/>
        <v>0.40647221431514979</v>
      </c>
      <c r="M23">
        <v>141.38880852198344</v>
      </c>
      <c r="N23">
        <f t="shared" si="1"/>
        <v>0.8980979598022415</v>
      </c>
      <c r="O23">
        <f t="shared" si="2"/>
        <v>0.87680386765360974</v>
      </c>
      <c r="P23">
        <f t="shared" si="3"/>
        <v>0.93042153184228482</v>
      </c>
      <c r="Q23">
        <f t="shared" si="4"/>
        <v>0.92189859404443952</v>
      </c>
      <c r="R23">
        <f t="shared" si="5"/>
        <v>0.93037503504467733</v>
      </c>
      <c r="S23">
        <f t="shared" si="6"/>
        <v>0.90180418082479319</v>
      </c>
      <c r="T23">
        <f t="shared" si="7"/>
        <v>0.88984543064071708</v>
      </c>
      <c r="V23" s="5"/>
      <c r="W23" s="5"/>
    </row>
    <row r="24" spans="1:23" x14ac:dyDescent="0.25">
      <c r="K24">
        <v>4500</v>
      </c>
      <c r="L24">
        <f t="shared" si="0"/>
        <v>0.40634250044409714</v>
      </c>
      <c r="M24">
        <v>141.75875182860713</v>
      </c>
      <c r="N24">
        <f t="shared" si="1"/>
        <v>0.89708644337220966</v>
      </c>
      <c r="O24">
        <f t="shared" si="2"/>
        <v>0.875693332376001</v>
      </c>
      <c r="P24">
        <f t="shared" si="3"/>
        <v>0.92929809974077426</v>
      </c>
      <c r="Q24">
        <f t="shared" si="4"/>
        <v>0.92076124422767214</v>
      </c>
      <c r="R24">
        <f t="shared" si="5"/>
        <v>0.92922261032529707</v>
      </c>
      <c r="S24">
        <f t="shared" si="6"/>
        <v>0.90064608635947463</v>
      </c>
      <c r="T24">
        <f t="shared" si="7"/>
        <v>0.88876477493264616</v>
      </c>
      <c r="V24" s="5"/>
      <c r="W24" s="5"/>
    </row>
    <row r="25" spans="1:23" x14ac:dyDescent="0.25">
      <c r="K25">
        <v>5000</v>
      </c>
      <c r="L25">
        <f t="shared" si="0"/>
        <v>0.40666756751275956</v>
      </c>
      <c r="M25">
        <v>142.16392783109973</v>
      </c>
      <c r="N25">
        <f t="shared" si="1"/>
        <v>0.89598374351429744</v>
      </c>
      <c r="O25">
        <f t="shared" si="2"/>
        <v>0.8744827879692445</v>
      </c>
      <c r="P25">
        <f t="shared" si="3"/>
        <v>0.92807305052847855</v>
      </c>
      <c r="Q25">
        <f t="shared" si="4"/>
        <v>0.9195210302375072</v>
      </c>
      <c r="R25">
        <f t="shared" si="5"/>
        <v>0.92796618441028211</v>
      </c>
      <c r="S25">
        <f t="shared" si="6"/>
        <v>0.89938395601199539</v>
      </c>
      <c r="T25">
        <f t="shared" si="7"/>
        <v>0.88758653493014039</v>
      </c>
      <c r="V25" s="5"/>
      <c r="W25" s="5"/>
    </row>
    <row r="26" spans="1:23" x14ac:dyDescent="0.25">
      <c r="K26">
        <v>5500</v>
      </c>
      <c r="L26">
        <f t="shared" si="0"/>
        <v>0.40729002994715813</v>
      </c>
      <c r="M26">
        <v>143.93730685650212</v>
      </c>
      <c r="N26">
        <f t="shared" si="1"/>
        <v>0.8912197826691941</v>
      </c>
      <c r="O26">
        <f t="shared" si="2"/>
        <v>0.86925412803264313</v>
      </c>
      <c r="P26">
        <f t="shared" si="3"/>
        <v>0.92277633704459561</v>
      </c>
      <c r="Q26">
        <f t="shared" si="4"/>
        <v>0.91415889263161565</v>
      </c>
      <c r="R26">
        <f t="shared" si="5"/>
        <v>0.92253671355858102</v>
      </c>
      <c r="S26">
        <f t="shared" si="6"/>
        <v>0.89393563154017075</v>
      </c>
      <c r="T26">
        <f t="shared" si="7"/>
        <v>0.88249419993581357</v>
      </c>
      <c r="V26" s="5"/>
      <c r="W26" s="5"/>
    </row>
    <row r="27" spans="1:23" x14ac:dyDescent="0.25">
      <c r="A27" t="s">
        <v>29</v>
      </c>
      <c r="K27">
        <v>6000</v>
      </c>
      <c r="L27">
        <f t="shared" si="0"/>
        <v>0.40810850275097238</v>
      </c>
      <c r="M27">
        <v>144.26027323530059</v>
      </c>
      <c r="N27">
        <f t="shared" si="1"/>
        <v>0.89036292777688975</v>
      </c>
      <c r="O27">
        <f t="shared" si="2"/>
        <v>0.8683139040297696</v>
      </c>
      <c r="P27">
        <f t="shared" si="3"/>
        <v>0.92182293575979912</v>
      </c>
      <c r="Q27">
        <f t="shared" si="4"/>
        <v>0.91319374007666632</v>
      </c>
      <c r="R27">
        <f t="shared" si="5"/>
        <v>0.92155992464672221</v>
      </c>
      <c r="S27">
        <f t="shared" si="6"/>
        <v>0.89295646296396725</v>
      </c>
      <c r="T27">
        <f t="shared" si="7"/>
        <v>0.88157793442462218</v>
      </c>
      <c r="V27" s="5"/>
      <c r="W27" s="5"/>
    </row>
    <row r="28" spans="1:23" x14ac:dyDescent="0.25">
      <c r="K28">
        <v>6500</v>
      </c>
      <c r="L28">
        <f t="shared" si="0"/>
        <v>0.40905567997402925</v>
      </c>
      <c r="M28">
        <v>145.17045121191438</v>
      </c>
      <c r="N28">
        <f t="shared" si="1"/>
        <v>0.88796564599003214</v>
      </c>
      <c r="O28">
        <f t="shared" si="2"/>
        <v>0.86568372402930205</v>
      </c>
      <c r="P28">
        <f t="shared" si="3"/>
        <v>0.91915435456364647</v>
      </c>
      <c r="Q28">
        <f t="shared" si="4"/>
        <v>0.91049230793471558</v>
      </c>
      <c r="R28">
        <f t="shared" si="5"/>
        <v>0.91882672045032354</v>
      </c>
      <c r="S28">
        <f t="shared" si="6"/>
        <v>0.89021826517685576</v>
      </c>
      <c r="T28">
        <f t="shared" si="7"/>
        <v>0.879013869881486</v>
      </c>
      <c r="V28" s="5"/>
      <c r="W28" s="5"/>
    </row>
    <row r="29" spans="1:23" x14ac:dyDescent="0.25">
      <c r="K29">
        <v>7000</v>
      </c>
      <c r="L29">
        <f t="shared" si="0"/>
        <v>0.41008580963924751</v>
      </c>
      <c r="M29">
        <v>165.28209817374008</v>
      </c>
      <c r="N29">
        <f t="shared" si="1"/>
        <v>0.84080258216289028</v>
      </c>
      <c r="O29">
        <f t="shared" si="2"/>
        <v>0.81405359098338825</v>
      </c>
      <c r="P29">
        <f t="shared" si="3"/>
        <v>0.8662757282922553</v>
      </c>
      <c r="Q29">
        <f t="shared" si="4"/>
        <v>0.85697614562125357</v>
      </c>
      <c r="R29">
        <f t="shared" si="5"/>
        <v>0.86495225112786722</v>
      </c>
      <c r="S29">
        <f t="shared" si="6"/>
        <v>0.83679285076837007</v>
      </c>
      <c r="T29">
        <f t="shared" si="7"/>
        <v>0.82839881776776769</v>
      </c>
      <c r="V29" s="5"/>
      <c r="W29" s="5"/>
    </row>
    <row r="30" spans="1:23" x14ac:dyDescent="0.25">
      <c r="K30">
        <v>7500</v>
      </c>
      <c r="L30">
        <f t="shared" si="0"/>
        <v>0.41116721101415721</v>
      </c>
      <c r="M30">
        <v>165.42750082186251</v>
      </c>
      <c r="N30">
        <f t="shared" si="1"/>
        <v>0.84049733586371522</v>
      </c>
      <c r="O30">
        <f t="shared" si="2"/>
        <v>0.81372021251979088</v>
      </c>
      <c r="P30">
        <f t="shared" si="3"/>
        <v>0.86593099462957324</v>
      </c>
      <c r="Q30">
        <f t="shared" si="4"/>
        <v>0.85662734564430432</v>
      </c>
      <c r="R30">
        <f t="shared" si="5"/>
        <v>0.86460299828061427</v>
      </c>
      <c r="S30">
        <f t="shared" si="6"/>
        <v>0.8364501913430118</v>
      </c>
      <c r="T30">
        <f t="shared" si="7"/>
        <v>0.82807016539369194</v>
      </c>
      <c r="V30" s="5"/>
      <c r="W30" s="5"/>
    </row>
    <row r="31" spans="1:23" x14ac:dyDescent="0.25">
      <c r="K31">
        <v>8000</v>
      </c>
      <c r="L31">
        <f t="shared" si="0"/>
        <v>0.41227763515146132</v>
      </c>
      <c r="M31">
        <v>165.84044434253028</v>
      </c>
      <c r="N31">
        <f t="shared" si="1"/>
        <v>0.83963291591878886</v>
      </c>
      <c r="O31">
        <f t="shared" si="2"/>
        <v>0.81277618502822901</v>
      </c>
      <c r="P31">
        <f t="shared" si="3"/>
        <v>0.86495456625793132</v>
      </c>
      <c r="Q31">
        <f t="shared" si="4"/>
        <v>0.85563940656048409</v>
      </c>
      <c r="R31">
        <f t="shared" si="5"/>
        <v>0.86361392254636016</v>
      </c>
      <c r="S31">
        <f t="shared" si="6"/>
        <v>0.83548006411488673</v>
      </c>
      <c r="T31">
        <f t="shared" si="7"/>
        <v>0.82713938786125629</v>
      </c>
      <c r="V31" s="5"/>
      <c r="W31" s="5"/>
    </row>
    <row r="32" spans="1:23" x14ac:dyDescent="0.25">
      <c r="K32">
        <v>8500</v>
      </c>
      <c r="L32">
        <f t="shared" si="0"/>
        <v>0.41340129668372</v>
      </c>
      <c r="M32">
        <v>169.17307303749655</v>
      </c>
      <c r="N32">
        <f t="shared" si="1"/>
        <v>0.83278811688109666</v>
      </c>
      <c r="O32">
        <f t="shared" si="2"/>
        <v>0.80530416350850831</v>
      </c>
      <c r="P32">
        <f t="shared" si="3"/>
        <v>0.85721308189234435</v>
      </c>
      <c r="Q32">
        <f t="shared" si="4"/>
        <v>0.84780701943076564</v>
      </c>
      <c r="R32">
        <f t="shared" si="5"/>
        <v>0.85578029310326476</v>
      </c>
      <c r="S32">
        <f t="shared" si="6"/>
        <v>0.82781108132307857</v>
      </c>
      <c r="T32">
        <f t="shared" si="7"/>
        <v>0.81976525875618877</v>
      </c>
      <c r="V32" s="5"/>
      <c r="W32" s="5"/>
    </row>
    <row r="33" spans="1:23" x14ac:dyDescent="0.25">
      <c r="A33" t="s">
        <v>30</v>
      </c>
      <c r="K33">
        <v>9000</v>
      </c>
      <c r="L33">
        <f t="shared" si="0"/>
        <v>0.41452692329023488</v>
      </c>
      <c r="M33">
        <v>169.74305141813653</v>
      </c>
      <c r="N33">
        <f t="shared" si="1"/>
        <v>0.83164033416372429</v>
      </c>
      <c r="O33">
        <f t="shared" si="2"/>
        <v>0.80405175862168365</v>
      </c>
      <c r="P33">
        <f t="shared" si="3"/>
        <v>0.85591322007393211</v>
      </c>
      <c r="Q33">
        <f t="shared" si="4"/>
        <v>0.84649195746584693</v>
      </c>
      <c r="R33">
        <f t="shared" si="5"/>
        <v>0.85446640038354837</v>
      </c>
      <c r="S33">
        <f t="shared" si="6"/>
        <v>0.82652736766189561</v>
      </c>
      <c r="T33">
        <f t="shared" si="7"/>
        <v>0.81852803890566639</v>
      </c>
      <c r="V33" s="5"/>
      <c r="W33" s="5"/>
    </row>
    <row r="34" spans="1:23" x14ac:dyDescent="0.25">
      <c r="K34">
        <v>9500</v>
      </c>
      <c r="L34">
        <f t="shared" si="0"/>
        <v>0.41564644397760697</v>
      </c>
      <c r="M34">
        <v>172.36611519026533</v>
      </c>
      <c r="N34">
        <f t="shared" si="1"/>
        <v>0.82644138228843389</v>
      </c>
      <c r="O34">
        <f t="shared" si="2"/>
        <v>0.79838095867532832</v>
      </c>
      <c r="P34">
        <f t="shared" si="3"/>
        <v>0.85001913332379642</v>
      </c>
      <c r="Q34">
        <f t="shared" si="4"/>
        <v>0.84052917965002727</v>
      </c>
      <c r="R34">
        <f t="shared" si="5"/>
        <v>0.84851403166680472</v>
      </c>
      <c r="S34">
        <f t="shared" si="6"/>
        <v>0.82072110330565451</v>
      </c>
      <c r="T34">
        <f t="shared" si="7"/>
        <v>0.8129215479444829</v>
      </c>
      <c r="V34" s="5"/>
      <c r="W34" s="5"/>
    </row>
    <row r="35" spans="1:23" x14ac:dyDescent="0.25">
      <c r="K35">
        <v>10000</v>
      </c>
      <c r="L35">
        <f t="shared" si="0"/>
        <v>0.41675408908999051</v>
      </c>
      <c r="M35">
        <v>172.45335677913883</v>
      </c>
      <c r="N35">
        <f t="shared" si="1"/>
        <v>0.8262707761857423</v>
      </c>
      <c r="O35">
        <f t="shared" si="2"/>
        <v>0.79819492609672038</v>
      </c>
      <c r="P35">
        <f t="shared" si="3"/>
        <v>0.84982554007820588</v>
      </c>
      <c r="Q35">
        <f t="shared" si="4"/>
        <v>0.84033333674347932</v>
      </c>
      <c r="R35">
        <f t="shared" si="5"/>
        <v>0.84831867450802423</v>
      </c>
      <c r="S35">
        <f t="shared" si="6"/>
        <v>0.82053080398010048</v>
      </c>
      <c r="T35">
        <f t="shared" si="7"/>
        <v>0.81273750086540275</v>
      </c>
      <c r="V35" s="5"/>
      <c r="W35" s="5"/>
    </row>
    <row r="36" spans="1:23" x14ac:dyDescent="0.25">
      <c r="K36">
        <v>10500</v>
      </c>
      <c r="L36">
        <f t="shared" si="0"/>
        <v>0.4178457619020296</v>
      </c>
      <c r="M36">
        <v>172.98262241830449</v>
      </c>
      <c r="N36">
        <f t="shared" si="1"/>
        <v>0.8252388967495663</v>
      </c>
      <c r="O36">
        <f t="shared" si="2"/>
        <v>0.79706982120775094</v>
      </c>
      <c r="P36">
        <f t="shared" si="3"/>
        <v>0.84865438679275329</v>
      </c>
      <c r="Q36">
        <f t="shared" si="4"/>
        <v>0.83914858293061811</v>
      </c>
      <c r="R36">
        <f t="shared" si="5"/>
        <v>0.84713705691344088</v>
      </c>
      <c r="S36">
        <f t="shared" si="6"/>
        <v>0.81938013734971893</v>
      </c>
      <c r="T36">
        <f t="shared" si="7"/>
        <v>0.81162423494039704</v>
      </c>
      <c r="V36" s="5"/>
      <c r="W36" s="5"/>
    </row>
    <row r="37" spans="1:23" x14ac:dyDescent="0.25">
      <c r="K37">
        <v>11000</v>
      </c>
      <c r="L37">
        <f t="shared" si="0"/>
        <v>0.4189185930477673</v>
      </c>
      <c r="M37">
        <v>175.49518017786031</v>
      </c>
      <c r="N37">
        <f t="shared" si="1"/>
        <v>0.8204124524835622</v>
      </c>
      <c r="O37">
        <f t="shared" si="2"/>
        <v>0.79180914463873764</v>
      </c>
      <c r="P37">
        <f t="shared" si="3"/>
        <v>0.84317099051044986</v>
      </c>
      <c r="Q37">
        <f t="shared" si="4"/>
        <v>0.83360171382055592</v>
      </c>
      <c r="R37">
        <f t="shared" si="5"/>
        <v>0.84160944018301365</v>
      </c>
      <c r="S37">
        <f t="shared" si="6"/>
        <v>0.81400554392637459</v>
      </c>
      <c r="T37">
        <f t="shared" si="7"/>
        <v>0.80641504114786855</v>
      </c>
      <c r="V37" s="5"/>
      <c r="W37" s="5"/>
    </row>
    <row r="38" spans="1:23" x14ac:dyDescent="0.25">
      <c r="A38" t="s">
        <v>40</v>
      </c>
      <c r="K38">
        <v>11500</v>
      </c>
      <c r="L38">
        <f t="shared" si="0"/>
        <v>0.41997062029081511</v>
      </c>
      <c r="M38">
        <v>182.33529894706638</v>
      </c>
      <c r="N38">
        <f t="shared" si="1"/>
        <v>0.80784722595463687</v>
      </c>
      <c r="O38">
        <f t="shared" si="2"/>
        <v>0.77812794428410348</v>
      </c>
      <c r="P38">
        <f t="shared" si="3"/>
        <v>0.82885169296338612</v>
      </c>
      <c r="Q38">
        <f t="shared" si="4"/>
        <v>0.8191183037194727</v>
      </c>
      <c r="R38">
        <f t="shared" si="5"/>
        <v>0.82721316941160317</v>
      </c>
      <c r="S38">
        <f t="shared" si="6"/>
        <v>0.8000728605731845</v>
      </c>
      <c r="T38">
        <f t="shared" si="7"/>
        <v>0.79283733655022459</v>
      </c>
      <c r="V38" s="5"/>
      <c r="W38" s="5"/>
    </row>
    <row r="39" spans="1:23" x14ac:dyDescent="0.25">
      <c r="K39">
        <v>12000</v>
      </c>
      <c r="L39">
        <f t="shared" si="0"/>
        <v>0.42100055562168137</v>
      </c>
      <c r="M39">
        <v>184.54858808116191</v>
      </c>
      <c r="N39">
        <f t="shared" si="1"/>
        <v>0.8039510337215412</v>
      </c>
      <c r="O39">
        <f t="shared" si="2"/>
        <v>0.77389014533847578</v>
      </c>
      <c r="P39">
        <f t="shared" si="3"/>
        <v>0.82439838436918911</v>
      </c>
      <c r="Q39">
        <f t="shared" si="4"/>
        <v>0.81461445449294811</v>
      </c>
      <c r="R39">
        <f t="shared" si="5"/>
        <v>0.8227477665347086</v>
      </c>
      <c r="S39">
        <f t="shared" si="6"/>
        <v>0.79577079855358002</v>
      </c>
      <c r="T39">
        <f t="shared" si="7"/>
        <v>0.78862251112201998</v>
      </c>
      <c r="V39" s="5"/>
      <c r="W39" s="5"/>
    </row>
    <row r="40" spans="1:23" x14ac:dyDescent="0.25">
      <c r="K40">
        <v>12500</v>
      </c>
      <c r="L40">
        <f t="shared" si="0"/>
        <v>0.42200761408489762</v>
      </c>
      <c r="M40">
        <v>188.21470290327915</v>
      </c>
      <c r="N40">
        <f t="shared" si="1"/>
        <v>0.79766857955699322</v>
      </c>
      <c r="O40">
        <f t="shared" si="2"/>
        <v>0.76706147433848026</v>
      </c>
      <c r="P40">
        <f t="shared" si="3"/>
        <v>0.81720400445123909</v>
      </c>
      <c r="Q40">
        <f t="shared" si="4"/>
        <v>0.80733894165965592</v>
      </c>
      <c r="R40">
        <f t="shared" si="5"/>
        <v>0.81554626772249816</v>
      </c>
      <c r="S40">
        <f t="shared" si="6"/>
        <v>0.78885267213234267</v>
      </c>
      <c r="T40">
        <f t="shared" si="7"/>
        <v>0.78182162340711692</v>
      </c>
      <c r="V40" s="5"/>
      <c r="W40" s="5"/>
    </row>
    <row r="41" spans="1:23" x14ac:dyDescent="0.25">
      <c r="K41">
        <v>13000</v>
      </c>
      <c r="L41">
        <f t="shared" si="0"/>
        <v>0.42299138681336668</v>
      </c>
      <c r="M41">
        <v>192.07377113708677</v>
      </c>
      <c r="N41">
        <f t="shared" si="1"/>
        <v>0.79127556215306716</v>
      </c>
      <c r="O41">
        <f t="shared" si="2"/>
        <v>0.76011865559439074</v>
      </c>
      <c r="P41">
        <f t="shared" si="3"/>
        <v>0.80986537775795653</v>
      </c>
      <c r="Q41">
        <f t="shared" si="4"/>
        <v>0.79991822810737734</v>
      </c>
      <c r="R41">
        <f t="shared" si="5"/>
        <v>0.80821671427615982</v>
      </c>
      <c r="S41">
        <f t="shared" si="6"/>
        <v>0.78183720161391235</v>
      </c>
      <c r="T41">
        <f t="shared" si="7"/>
        <v>0.77489518244231492</v>
      </c>
      <c r="V41" s="5"/>
      <c r="W41" s="5"/>
    </row>
    <row r="42" spans="1:23" x14ac:dyDescent="0.25">
      <c r="K42">
        <v>13500</v>
      </c>
      <c r="L42">
        <f t="shared" si="0"/>
        <v>0.42395174609473468</v>
      </c>
      <c r="M42">
        <v>192.40860205737303</v>
      </c>
      <c r="N42">
        <f t="shared" si="1"/>
        <v>0.79073112248904898</v>
      </c>
      <c r="O42">
        <f t="shared" si="2"/>
        <v>0.75952768205280063</v>
      </c>
      <c r="P42">
        <f t="shared" si="3"/>
        <v>0.80923957113716816</v>
      </c>
      <c r="Q42">
        <f t="shared" si="4"/>
        <v>0.79928545351287916</v>
      </c>
      <c r="R42">
        <f t="shared" si="5"/>
        <v>0.80759246489461822</v>
      </c>
      <c r="S42">
        <f t="shared" si="6"/>
        <v>0.78124091271173834</v>
      </c>
      <c r="T42">
        <f t="shared" si="7"/>
        <v>0.77430504327125904</v>
      </c>
      <c r="V42" s="5"/>
      <c r="W42" s="5"/>
    </row>
    <row r="43" spans="1:23" x14ac:dyDescent="0.25">
      <c r="K43">
        <v>14000</v>
      </c>
      <c r="L43">
        <f t="shared" si="0"/>
        <v>0.42488877389472612</v>
      </c>
      <c r="M43">
        <v>192.55047956596891</v>
      </c>
      <c r="N43">
        <f t="shared" si="1"/>
        <v>0.79050091126868816</v>
      </c>
      <c r="O43">
        <f t="shared" si="2"/>
        <v>0.75927780820606328</v>
      </c>
      <c r="P43">
        <f t="shared" si="3"/>
        <v>0.80897491472262406</v>
      </c>
      <c r="Q43">
        <f t="shared" si="4"/>
        <v>0.79901785184180341</v>
      </c>
      <c r="R43">
        <f t="shared" si="5"/>
        <v>0.80732850461570116</v>
      </c>
      <c r="S43">
        <f t="shared" si="6"/>
        <v>0.78098883285012455</v>
      </c>
      <c r="T43">
        <f t="shared" si="7"/>
        <v>0.77405549561694542</v>
      </c>
      <c r="V43" s="5"/>
      <c r="W43" s="5"/>
    </row>
    <row r="44" spans="1:23" x14ac:dyDescent="0.25">
      <c r="K44">
        <v>14500</v>
      </c>
      <c r="L44">
        <f t="shared" si="0"/>
        <v>0.42580270772295831</v>
      </c>
      <c r="M44">
        <v>193.81035184230018</v>
      </c>
      <c r="N44">
        <f t="shared" si="1"/>
        <v>0.78846915948693419</v>
      </c>
      <c r="O44">
        <f t="shared" si="2"/>
        <v>0.75707287922863253</v>
      </c>
      <c r="P44">
        <f t="shared" si="3"/>
        <v>0.8066381301668909</v>
      </c>
      <c r="Q44">
        <f t="shared" si="4"/>
        <v>0.79665510177845655</v>
      </c>
      <c r="R44">
        <f t="shared" si="5"/>
        <v>0.8049988411423521</v>
      </c>
      <c r="S44">
        <f t="shared" si="6"/>
        <v>0.77876550853707371</v>
      </c>
      <c r="T44">
        <f t="shared" si="7"/>
        <v>0.77185275807415898</v>
      </c>
      <c r="V44" s="5"/>
      <c r="W44" s="5"/>
    </row>
    <row r="45" spans="1:23" x14ac:dyDescent="0.25">
      <c r="K45">
        <v>15000</v>
      </c>
      <c r="L45">
        <f t="shared" si="0"/>
        <v>0.42669389943181607</v>
      </c>
      <c r="M45">
        <v>198.77038954281178</v>
      </c>
      <c r="N45">
        <f t="shared" si="1"/>
        <v>0.78068271569258296</v>
      </c>
      <c r="O45">
        <f t="shared" si="2"/>
        <v>0.74862881325410291</v>
      </c>
      <c r="P45">
        <f t="shared" si="3"/>
        <v>0.79766524704574793</v>
      </c>
      <c r="Q45">
        <f t="shared" si="4"/>
        <v>0.78758318667124483</v>
      </c>
      <c r="R45">
        <f t="shared" si="5"/>
        <v>0.79606989699104047</v>
      </c>
      <c r="S45">
        <f t="shared" si="6"/>
        <v>0.77026902215423365</v>
      </c>
      <c r="T45">
        <f t="shared" si="7"/>
        <v>0.76340556167946394</v>
      </c>
      <c r="V45" s="5"/>
      <c r="W45" s="5"/>
    </row>
    <row r="46" spans="1:23" x14ac:dyDescent="0.25">
      <c r="K46">
        <v>15500</v>
      </c>
      <c r="L46">
        <f t="shared" si="0"/>
        <v>0.4275627837355479</v>
      </c>
      <c r="M46">
        <v>200.03593691948691</v>
      </c>
      <c r="N46">
        <f t="shared" si="1"/>
        <v>0.77874842721929682</v>
      </c>
      <c r="O46">
        <f t="shared" si="2"/>
        <v>0.74653268408729911</v>
      </c>
      <c r="P46">
        <f t="shared" si="3"/>
        <v>0.79543186448465664</v>
      </c>
      <c r="Q46">
        <f t="shared" si="4"/>
        <v>0.78532532312122671</v>
      </c>
      <c r="R46">
        <f t="shared" si="5"/>
        <v>0.79385163946268789</v>
      </c>
      <c r="S46">
        <f t="shared" si="6"/>
        <v>0.76816437497665457</v>
      </c>
      <c r="T46">
        <f t="shared" si="7"/>
        <v>0.76130579208828575</v>
      </c>
      <c r="V46" s="5"/>
      <c r="W46" s="5"/>
    </row>
    <row r="47" spans="1:23" x14ac:dyDescent="0.25">
      <c r="K47">
        <v>16000</v>
      </c>
      <c r="L47">
        <f t="shared" si="0"/>
        <v>0.42840985408632132</v>
      </c>
      <c r="M47">
        <v>1255.5413263369378</v>
      </c>
      <c r="N47">
        <f t="shared" si="1"/>
        <v>0.46053062075607193</v>
      </c>
      <c r="O47">
        <f t="shared" si="2"/>
        <v>0.4240377210737199</v>
      </c>
      <c r="P47">
        <f t="shared" si="3"/>
        <v>0.37934160792686006</v>
      </c>
      <c r="Q47">
        <f t="shared" si="4"/>
        <v>0.36681307334270663</v>
      </c>
      <c r="R47">
        <f t="shared" si="5"/>
        <v>0.44695727404932095</v>
      </c>
      <c r="S47">
        <f t="shared" si="6"/>
        <v>0.44624438215467055</v>
      </c>
      <c r="T47">
        <f t="shared" si="7"/>
        <v>0.41727052021520494</v>
      </c>
      <c r="V47" s="5"/>
      <c r="W47" s="5"/>
    </row>
    <row r="48" spans="1:23" x14ac:dyDescent="0.25">
      <c r="K48">
        <v>16500</v>
      </c>
      <c r="L48">
        <f t="shared" si="0"/>
        <v>0.42923564415370913</v>
      </c>
      <c r="M48">
        <v>1297.4153573314786</v>
      </c>
      <c r="N48">
        <f t="shared" si="1"/>
        <v>0.45774312531537198</v>
      </c>
      <c r="O48">
        <f t="shared" si="2"/>
        <v>0.42179662139652341</v>
      </c>
      <c r="P48">
        <f t="shared" si="3"/>
        <v>0.3747033782146611</v>
      </c>
      <c r="Q48">
        <f t="shared" si="4"/>
        <v>0.36218833667911865</v>
      </c>
      <c r="R48">
        <f t="shared" si="5"/>
        <v>0.44454251999851851</v>
      </c>
      <c r="S48">
        <f t="shared" si="6"/>
        <v>0.44349098453590385</v>
      </c>
      <c r="T48">
        <f t="shared" si="7"/>
        <v>0.41457272270202594</v>
      </c>
      <c r="V48" s="5"/>
      <c r="W48" s="5"/>
    </row>
    <row r="49" spans="1:23" x14ac:dyDescent="0.25">
      <c r="K49">
        <v>17000</v>
      </c>
      <c r="L49">
        <f t="shared" si="0"/>
        <v>0.43004071359604507</v>
      </c>
      <c r="M49">
        <v>1299.7043759938308</v>
      </c>
      <c r="N49">
        <f t="shared" si="1"/>
        <v>0.45759523170534</v>
      </c>
      <c r="O49">
        <f t="shared" si="2"/>
        <v>0.42167864348111639</v>
      </c>
      <c r="P49">
        <f t="shared" si="3"/>
        <v>0.37445600917007882</v>
      </c>
      <c r="Q49">
        <f t="shared" si="4"/>
        <v>0.36194172784930306</v>
      </c>
      <c r="R49">
        <f t="shared" si="5"/>
        <v>0.44441535316072206</v>
      </c>
      <c r="S49">
        <f t="shared" si="6"/>
        <v>0.44334511057513465</v>
      </c>
      <c r="T49">
        <f t="shared" si="7"/>
        <v>0.41443026072953293</v>
      </c>
      <c r="V49" s="5"/>
      <c r="W49" s="5"/>
    </row>
    <row r="50" spans="1:23" x14ac:dyDescent="0.25">
      <c r="K50">
        <v>17500</v>
      </c>
      <c r="L50">
        <f t="shared" si="0"/>
        <v>0.43082563713541716</v>
      </c>
      <c r="M50">
        <v>1310.1709922411762</v>
      </c>
      <c r="N50">
        <f t="shared" si="1"/>
        <v>0.4569246846178458</v>
      </c>
      <c r="O50">
        <f t="shared" si="2"/>
        <v>0.42114493774577555</v>
      </c>
      <c r="P50">
        <f t="shared" si="3"/>
        <v>0.37333278342150278</v>
      </c>
      <c r="Q50">
        <f t="shared" si="4"/>
        <v>0.36082200614816401</v>
      </c>
      <c r="R50">
        <f t="shared" si="5"/>
        <v>0.44384001067046608</v>
      </c>
      <c r="S50">
        <f t="shared" si="6"/>
        <v>0.44268399846971507</v>
      </c>
      <c r="T50">
        <f t="shared" si="7"/>
        <v>0.41378521696828408</v>
      </c>
      <c r="V50" s="5"/>
      <c r="W50" s="5"/>
    </row>
    <row r="51" spans="1:23" x14ac:dyDescent="0.25">
      <c r="K51">
        <v>18000</v>
      </c>
      <c r="L51">
        <f t="shared" si="0"/>
        <v>0.43159099618664676</v>
      </c>
      <c r="M51">
        <v>1319.9568388825624</v>
      </c>
      <c r="N51">
        <f t="shared" si="1"/>
        <v>0.45630608656201677</v>
      </c>
      <c r="O51">
        <f t="shared" si="2"/>
        <v>0.42065434933322882</v>
      </c>
      <c r="P51">
        <f t="shared" si="3"/>
        <v>0.37229414430921037</v>
      </c>
      <c r="Q51">
        <f t="shared" si="4"/>
        <v>0.35978668352443277</v>
      </c>
      <c r="R51">
        <f t="shared" si="5"/>
        <v>0.44331104518985553</v>
      </c>
      <c r="S51">
        <f t="shared" si="6"/>
        <v>0.4420745152468426</v>
      </c>
      <c r="T51">
        <f t="shared" si="7"/>
        <v>0.41319143551722437</v>
      </c>
      <c r="V51" s="5"/>
      <c r="W51" s="5"/>
    </row>
    <row r="52" spans="1:23" x14ac:dyDescent="0.25">
      <c r="K52">
        <v>18500</v>
      </c>
      <c r="L52">
        <f t="shared" si="0"/>
        <v>0.43233737246802895</v>
      </c>
      <c r="M52">
        <v>1320.3127675382314</v>
      </c>
      <c r="N52">
        <f t="shared" si="1"/>
        <v>0.45628373676447681</v>
      </c>
      <c r="O52">
        <f t="shared" si="2"/>
        <v>0.42063665661673605</v>
      </c>
      <c r="P52">
        <f t="shared" si="3"/>
        <v>0.37225657446353078</v>
      </c>
      <c r="Q52">
        <f t="shared" si="4"/>
        <v>0.35974923502195777</v>
      </c>
      <c r="R52">
        <f t="shared" si="5"/>
        <v>0.44329196647393254</v>
      </c>
      <c r="S52">
        <f t="shared" si="6"/>
        <v>0.44205250226018022</v>
      </c>
      <c r="T52">
        <f t="shared" si="7"/>
        <v>0.41317000575322504</v>
      </c>
      <c r="V52" s="5"/>
      <c r="W52" s="5"/>
    </row>
    <row r="53" spans="1:23" x14ac:dyDescent="0.25">
      <c r="K53">
        <v>19000</v>
      </c>
      <c r="L53">
        <f t="shared" si="0"/>
        <v>0.43306534315456646</v>
      </c>
      <c r="M53">
        <v>1325.3026666501464</v>
      </c>
      <c r="N53">
        <f t="shared" si="1"/>
        <v>0.45597150160018218</v>
      </c>
      <c r="O53">
        <f t="shared" si="2"/>
        <v>0.42038971870659725</v>
      </c>
      <c r="P53">
        <f t="shared" si="3"/>
        <v>0.37173138609120243</v>
      </c>
      <c r="Q53">
        <f t="shared" si="4"/>
        <v>0.35922575300442661</v>
      </c>
      <c r="R53">
        <f t="shared" si="5"/>
        <v>0.44302566936716131</v>
      </c>
      <c r="S53">
        <f t="shared" si="6"/>
        <v>0.44174502773877017</v>
      </c>
      <c r="T53">
        <f t="shared" si="7"/>
        <v>0.41287079596512255</v>
      </c>
      <c r="V53" s="5"/>
      <c r="W53" s="5"/>
    </row>
    <row r="54" spans="1:23" x14ac:dyDescent="0.25">
      <c r="K54">
        <v>19500</v>
      </c>
      <c r="L54">
        <f t="shared" si="0"/>
        <v>0.43377547723472187</v>
      </c>
      <c r="M54">
        <v>1335.9959252140891</v>
      </c>
      <c r="N54">
        <f t="shared" si="1"/>
        <v>0.45530919927452518</v>
      </c>
      <c r="O54">
        <f t="shared" si="2"/>
        <v>0.4198673928363571</v>
      </c>
      <c r="P54">
        <f t="shared" si="3"/>
        <v>0.37061536411656004</v>
      </c>
      <c r="Q54">
        <f t="shared" si="4"/>
        <v>0.35811341976260597</v>
      </c>
      <c r="R54">
        <f t="shared" si="5"/>
        <v>0.44246230054875901</v>
      </c>
      <c r="S54">
        <f t="shared" si="6"/>
        <v>0.44109316897734174</v>
      </c>
      <c r="T54">
        <f t="shared" si="7"/>
        <v>0.41223719537621628</v>
      </c>
      <c r="V54" s="5"/>
      <c r="W54" s="5"/>
    </row>
    <row r="55" spans="1:23" x14ac:dyDescent="0.25">
      <c r="K55">
        <v>20000</v>
      </c>
      <c r="L55">
        <f t="shared" si="0"/>
        <v>0.43446833280787395</v>
      </c>
      <c r="M55">
        <v>1341.5457587131893</v>
      </c>
      <c r="N55">
        <f t="shared" si="1"/>
        <v>0.45496907241335371</v>
      </c>
      <c r="O55">
        <f t="shared" si="2"/>
        <v>0.41959993611540242</v>
      </c>
      <c r="P55">
        <f t="shared" si="3"/>
        <v>0.37004115718010933</v>
      </c>
      <c r="Q55">
        <f t="shared" si="4"/>
        <v>0.35754114407306181</v>
      </c>
      <c r="R55">
        <f t="shared" si="5"/>
        <v>0.44217377583959638</v>
      </c>
      <c r="S55">
        <f t="shared" si="6"/>
        <v>0.44075859072734003</v>
      </c>
      <c r="T55">
        <f t="shared" si="7"/>
        <v>0.41191238147378284</v>
      </c>
      <c r="V55" s="5"/>
      <c r="W55" s="5"/>
    </row>
    <row r="56" spans="1:23" x14ac:dyDescent="0.25">
      <c r="M56">
        <v>1365.65338585739</v>
      </c>
      <c r="N56">
        <f t="shared" si="1"/>
        <v>0.45351949352869664</v>
      </c>
      <c r="O56">
        <f t="shared" si="2"/>
        <v>0.41846616134258008</v>
      </c>
      <c r="P56">
        <f t="shared" si="3"/>
        <v>0.36758567330404629</v>
      </c>
      <c r="Q56">
        <f t="shared" si="4"/>
        <v>0.35509417592899178</v>
      </c>
      <c r="R56">
        <f t="shared" si="5"/>
        <v>0.44095026439046614</v>
      </c>
      <c r="S56">
        <f t="shared" si="6"/>
        <v>0.43933410977217835</v>
      </c>
      <c r="T56">
        <f t="shared" si="7"/>
        <v>0.41053251879043318</v>
      </c>
      <c r="V56" s="5"/>
      <c r="W56" s="5"/>
    </row>
    <row r="57" spans="1:23" x14ac:dyDescent="0.25">
      <c r="M57">
        <v>1367.2459852273903</v>
      </c>
      <c r="N57">
        <f t="shared" si="1"/>
        <v>0.4534252950308984</v>
      </c>
      <c r="O57">
        <f t="shared" si="2"/>
        <v>0.41839283169507269</v>
      </c>
      <c r="P57">
        <f t="shared" si="3"/>
        <v>0.36742563751016272</v>
      </c>
      <c r="Q57">
        <f t="shared" si="4"/>
        <v>0.35493470967989432</v>
      </c>
      <c r="R57">
        <f t="shared" si="5"/>
        <v>0.44087110533355278</v>
      </c>
      <c r="S57">
        <f t="shared" si="6"/>
        <v>0.43924162529682431</v>
      </c>
      <c r="T57">
        <f t="shared" si="7"/>
        <v>0.41044310447313093</v>
      </c>
      <c r="V57" s="5"/>
      <c r="W57" s="5"/>
    </row>
    <row r="58" spans="1:23" x14ac:dyDescent="0.25">
      <c r="A58" t="s">
        <v>37</v>
      </c>
      <c r="M58">
        <v>1370.2352156805227</v>
      </c>
      <c r="N58">
        <f t="shared" si="1"/>
        <v>0.45324900260683926</v>
      </c>
      <c r="O58">
        <f t="shared" si="2"/>
        <v>0.41825571066275347</v>
      </c>
      <c r="P58">
        <f t="shared" si="3"/>
        <v>0.36712597466356733</v>
      </c>
      <c r="Q58">
        <f t="shared" si="4"/>
        <v>0.35463611809381901</v>
      </c>
      <c r="R58">
        <f t="shared" si="5"/>
        <v>0.4407230749167903</v>
      </c>
      <c r="S58">
        <f t="shared" si="6"/>
        <v>0.43906856844368042</v>
      </c>
      <c r="T58">
        <f t="shared" si="7"/>
        <v>0.41027585011210821</v>
      </c>
      <c r="V58" s="5"/>
      <c r="W58" s="5"/>
    </row>
    <row r="59" spans="1:23" x14ac:dyDescent="0.25">
      <c r="M59">
        <v>1377.8357049046722</v>
      </c>
      <c r="N59">
        <f t="shared" si="1"/>
        <v>0.45280375126422368</v>
      </c>
      <c r="O59">
        <f t="shared" si="2"/>
        <v>0.41791006562612693</v>
      </c>
      <c r="P59">
        <f t="shared" si="3"/>
        <v>0.36636822441074401</v>
      </c>
      <c r="Q59">
        <f t="shared" si="4"/>
        <v>0.35388110469580325</v>
      </c>
      <c r="R59">
        <f t="shared" si="5"/>
        <v>0.44034987798501213</v>
      </c>
      <c r="S59">
        <f t="shared" si="6"/>
        <v>0.43863165152507683</v>
      </c>
      <c r="T59">
        <f t="shared" si="7"/>
        <v>0.40985391898836498</v>
      </c>
      <c r="V59" s="5"/>
      <c r="W59" s="5"/>
    </row>
    <row r="60" spans="1:23" x14ac:dyDescent="0.25">
      <c r="M60">
        <v>1378.2469224252557</v>
      </c>
      <c r="N60">
        <f t="shared" si="1"/>
        <v>0.45277978303232908</v>
      </c>
      <c r="O60">
        <f t="shared" si="2"/>
        <v>0.41789148679510824</v>
      </c>
      <c r="P60">
        <f t="shared" si="3"/>
        <v>0.36632739699217381</v>
      </c>
      <c r="Q60">
        <f t="shared" si="4"/>
        <v>0.35384042587885539</v>
      </c>
      <c r="R60">
        <f t="shared" si="5"/>
        <v>0.44032981603845006</v>
      </c>
      <c r="S60">
        <f t="shared" si="6"/>
        <v>0.4386081385954701</v>
      </c>
      <c r="T60">
        <f t="shared" si="7"/>
        <v>0.40983122626352353</v>
      </c>
      <c r="V60" s="5"/>
      <c r="W60" s="5"/>
    </row>
    <row r="61" spans="1:23" x14ac:dyDescent="0.25">
      <c r="M61">
        <v>1380.5600209785375</v>
      </c>
      <c r="N61">
        <f t="shared" si="1"/>
        <v>0.45264519293415856</v>
      </c>
      <c r="O61">
        <f t="shared" si="2"/>
        <v>0.41778721256199114</v>
      </c>
      <c r="P61">
        <f t="shared" si="3"/>
        <v>0.36609806586799171</v>
      </c>
      <c r="Q61">
        <f t="shared" si="4"/>
        <v>0.35361193163316207</v>
      </c>
      <c r="R61">
        <f t="shared" si="5"/>
        <v>0.44021721358419852</v>
      </c>
      <c r="S61">
        <f t="shared" si="6"/>
        <v>0.43847611789285496</v>
      </c>
      <c r="T61">
        <f t="shared" si="7"/>
        <v>0.40970383704826308</v>
      </c>
      <c r="V61" s="5"/>
      <c r="W61" s="5"/>
    </row>
    <row r="62" spans="1:23" x14ac:dyDescent="0.25">
      <c r="A62" t="s">
        <v>38</v>
      </c>
      <c r="M62">
        <v>1391.3933624816027</v>
      </c>
      <c r="N62">
        <f t="shared" si="1"/>
        <v>0.45202002362097843</v>
      </c>
      <c r="O62">
        <f t="shared" si="2"/>
        <v>0.41730403566141783</v>
      </c>
      <c r="P62">
        <f t="shared" si="3"/>
        <v>0.36503124299618922</v>
      </c>
      <c r="Q62">
        <f t="shared" si="4"/>
        <v>0.35254905035954937</v>
      </c>
      <c r="R62">
        <f t="shared" si="5"/>
        <v>0.43969535066670673</v>
      </c>
      <c r="S62">
        <f t="shared" si="6"/>
        <v>0.43786316885403426</v>
      </c>
      <c r="T62">
        <f t="shared" si="7"/>
        <v>0.40911297768359178</v>
      </c>
      <c r="V62" s="5"/>
      <c r="W62" s="5"/>
    </row>
    <row r="63" spans="1:23" x14ac:dyDescent="0.25">
      <c r="M63">
        <v>1398.0257175494905</v>
      </c>
      <c r="N63">
        <f t="shared" si="1"/>
        <v>0.45164144479973856</v>
      </c>
      <c r="O63">
        <f t="shared" si="2"/>
        <v>0.41701239161097142</v>
      </c>
      <c r="P63">
        <f t="shared" si="3"/>
        <v>0.36438393946339492</v>
      </c>
      <c r="Q63">
        <f t="shared" si="4"/>
        <v>0.35190417747560554</v>
      </c>
      <c r="R63">
        <f t="shared" si="5"/>
        <v>0.43938027686166892</v>
      </c>
      <c r="S63">
        <f t="shared" si="6"/>
        <v>0.43749222150840106</v>
      </c>
      <c r="T63">
        <f t="shared" si="7"/>
        <v>0.40875587220445553</v>
      </c>
      <c r="V63" s="5"/>
      <c r="W63" s="5"/>
    </row>
    <row r="64" spans="1:23" x14ac:dyDescent="0.25">
      <c r="M64">
        <v>1412.1209656833112</v>
      </c>
      <c r="N64">
        <f t="shared" si="1"/>
        <v>0.45084716430346028</v>
      </c>
      <c r="O64">
        <f t="shared" si="2"/>
        <v>0.41640286882888761</v>
      </c>
      <c r="P64">
        <f t="shared" si="3"/>
        <v>0.36302269161532313</v>
      </c>
      <c r="Q64">
        <f t="shared" si="4"/>
        <v>0.35054813781812821</v>
      </c>
      <c r="R64">
        <f t="shared" si="5"/>
        <v>0.43872158283257662</v>
      </c>
      <c r="S64">
        <f t="shared" si="6"/>
        <v>0.4367145310706918</v>
      </c>
      <c r="T64">
        <f t="shared" si="7"/>
        <v>0.408008379042478</v>
      </c>
      <c r="V64" s="5"/>
      <c r="W64" s="5"/>
    </row>
    <row r="65" spans="1:23" x14ac:dyDescent="0.25">
      <c r="M65">
        <v>1412.6863897741136</v>
      </c>
      <c r="N65">
        <f t="shared" si="1"/>
        <v>0.45081559002824118</v>
      </c>
      <c r="O65">
        <f t="shared" si="2"/>
        <v>0.41637870588643833</v>
      </c>
      <c r="P65">
        <f t="shared" si="3"/>
        <v>0.36296848983449176</v>
      </c>
      <c r="Q65">
        <f t="shared" si="4"/>
        <v>0.35049414613569618</v>
      </c>
      <c r="R65">
        <f t="shared" si="5"/>
        <v>0.43869546469874082</v>
      </c>
      <c r="S65">
        <f t="shared" si="6"/>
        <v>0.43668363270609278</v>
      </c>
      <c r="T65">
        <f t="shared" si="7"/>
        <v>0.40797871374639616</v>
      </c>
      <c r="V65" s="5"/>
      <c r="W65" s="5"/>
    </row>
    <row r="66" spans="1:23" x14ac:dyDescent="0.25">
      <c r="A66" t="s">
        <v>39</v>
      </c>
      <c r="M66">
        <v>1419.1371576247404</v>
      </c>
      <c r="N66">
        <f t="shared" si="1"/>
        <v>0.45045691897523066</v>
      </c>
      <c r="O66">
        <f t="shared" si="2"/>
        <v>0.41610458698987046</v>
      </c>
      <c r="P66">
        <f t="shared" si="3"/>
        <v>0.36235229562282539</v>
      </c>
      <c r="Q66">
        <f t="shared" si="4"/>
        <v>0.34988035512178078</v>
      </c>
      <c r="R66">
        <f t="shared" si="5"/>
        <v>0.43839913202036607</v>
      </c>
      <c r="S66">
        <f t="shared" si="6"/>
        <v>0.43633272905845183</v>
      </c>
      <c r="T66">
        <f t="shared" si="7"/>
        <v>0.4076419942126539</v>
      </c>
      <c r="V66" s="5"/>
      <c r="W66" s="5"/>
    </row>
    <row r="67" spans="1:23" x14ac:dyDescent="0.25">
      <c r="M67">
        <v>1421.2856670129293</v>
      </c>
      <c r="N67">
        <f t="shared" ref="N67:N130" si="8">(2.25*(M67^(-0.31)) + 0.36*(M67^0.06))^3.45</f>
        <v>0.45033808864848601</v>
      </c>
      <c r="O67">
        <f t="shared" ref="O67:O130" si="9">(24/M67)*10^(0.261*(M67^0.369) - 0.105*(M67^0.431) - (0.124/(1+(LOG10(M67))^2)))</f>
        <v>0.41601391696090151</v>
      </c>
      <c r="P67">
        <f t="shared" ref="P67:P130" si="10">(24/M67)*(1+0.173*(M67^0.657)+(0.413/(1+16300*(M67^(-1.09)))))</f>
        <v>0.36214794917618126</v>
      </c>
      <c r="Q67">
        <f t="shared" ref="Q67:Q130" si="11">(24/M67)*(1+0.1806*(M67^0.6459)+(0.4251/(1+6880.95*(M67^(-1)))))</f>
        <v>0.34967681160947184</v>
      </c>
      <c r="R67">
        <f t="shared" ref="R67:R130" si="12">(24/M67)*((1+0.27*M67)^0.43)+(0.47*(1-EXP(-0.04*(M67^0.38))))</f>
        <v>0.43830110081670959</v>
      </c>
      <c r="S67">
        <f t="shared" ref="S67:S130" si="13">5485600000*TANH((0.0000000043774)/M67)+0.0709*TANH(700.6574/M67)+0.3894*TANH(74.1539/M67)-0.1198*TANH(7429.0843/M67)+1.7174*TANH(9.9851/(2.3384+M67))+0.4744</f>
        <v>0.43621650855227945</v>
      </c>
      <c r="T67">
        <f t="shared" ref="T67:T130" si="14">2.6689+(21.683/M67)+(0.131/(M67^2))-(10.616/(M67^0.1))+(12.216/(M67^0.2))</f>
        <v>0.40753054502458186</v>
      </c>
      <c r="V67" s="5"/>
      <c r="W67" s="5"/>
    </row>
    <row r="68" spans="1:23" x14ac:dyDescent="0.25">
      <c r="M68">
        <v>1426.9371808383833</v>
      </c>
      <c r="N68">
        <f t="shared" si="8"/>
        <v>0.45002700204987378</v>
      </c>
      <c r="O68">
        <f t="shared" si="9"/>
        <v>0.41577690151892449</v>
      </c>
      <c r="P68">
        <f t="shared" si="10"/>
        <v>0.36161252294391599</v>
      </c>
      <c r="Q68">
        <f t="shared" si="11"/>
        <v>0.3491435033464661</v>
      </c>
      <c r="R68">
        <f t="shared" si="12"/>
        <v>0.43804481029048364</v>
      </c>
      <c r="S68">
        <f t="shared" si="13"/>
        <v>0.43591234083388475</v>
      </c>
      <c r="T68">
        <f t="shared" si="14"/>
        <v>0.40723903896165004</v>
      </c>
      <c r="V68" s="5"/>
      <c r="W68" s="5"/>
    </row>
    <row r="69" spans="1:23" x14ac:dyDescent="0.25">
      <c r="M69">
        <v>1441.6965062007259</v>
      </c>
      <c r="N69">
        <f t="shared" si="8"/>
        <v>0.44922461053729007</v>
      </c>
      <c r="O69">
        <f t="shared" si="9"/>
        <v>0.41516792732005076</v>
      </c>
      <c r="P69">
        <f t="shared" si="10"/>
        <v>0.36022834449048668</v>
      </c>
      <c r="Q69">
        <f t="shared" si="11"/>
        <v>0.34776489532161753</v>
      </c>
      <c r="R69">
        <f t="shared" si="12"/>
        <v>0.43738608613816665</v>
      </c>
      <c r="S69">
        <f t="shared" si="13"/>
        <v>0.43512838206511245</v>
      </c>
      <c r="T69">
        <f t="shared" si="14"/>
        <v>0.40648889068922944</v>
      </c>
      <c r="V69" s="5"/>
      <c r="W69" s="5"/>
    </row>
    <row r="70" spans="1:23" x14ac:dyDescent="0.25">
      <c r="M70">
        <v>1441.8366263782166</v>
      </c>
      <c r="N70">
        <f t="shared" si="8"/>
        <v>0.4492170615464699</v>
      </c>
      <c r="O70">
        <f t="shared" si="9"/>
        <v>0.41516221435829193</v>
      </c>
      <c r="P70">
        <f t="shared" si="10"/>
        <v>0.36021530029842103</v>
      </c>
      <c r="Q70">
        <f t="shared" si="11"/>
        <v>0.34775190427801039</v>
      </c>
      <c r="R70">
        <f t="shared" si="12"/>
        <v>0.4373799048620558</v>
      </c>
      <c r="S70">
        <f t="shared" si="13"/>
        <v>0.43512101055811614</v>
      </c>
      <c r="T70">
        <f t="shared" si="14"/>
        <v>0.40648184522894315</v>
      </c>
      <c r="V70" s="5"/>
      <c r="W70" s="5"/>
    </row>
    <row r="71" spans="1:23" x14ac:dyDescent="0.25">
      <c r="M71">
        <v>1564.3926101611132</v>
      </c>
      <c r="N71">
        <f t="shared" si="8"/>
        <v>0.44306997216283395</v>
      </c>
      <c r="O71">
        <f t="shared" si="9"/>
        <v>0.41061779158074035</v>
      </c>
      <c r="P71">
        <f t="shared" si="10"/>
        <v>0.3494523187915255</v>
      </c>
      <c r="Q71">
        <f t="shared" si="11"/>
        <v>0.33703701228026267</v>
      </c>
      <c r="R71">
        <f t="shared" si="12"/>
        <v>0.43245109704509799</v>
      </c>
      <c r="S71">
        <f t="shared" si="13"/>
        <v>0.42914572542963986</v>
      </c>
      <c r="T71">
        <f t="shared" si="14"/>
        <v>0.40082412045468274</v>
      </c>
      <c r="V71" s="5"/>
      <c r="W71" s="5"/>
    </row>
    <row r="72" spans="1:23" x14ac:dyDescent="0.25">
      <c r="M72">
        <v>1578.3093172219471</v>
      </c>
      <c r="N72">
        <f t="shared" si="8"/>
        <v>0.44242504809437955</v>
      </c>
      <c r="O72">
        <f t="shared" si="9"/>
        <v>0.41015426552557199</v>
      </c>
      <c r="P72">
        <f t="shared" si="10"/>
        <v>0.34830591764867719</v>
      </c>
      <c r="Q72">
        <f t="shared" si="11"/>
        <v>0.33589624067489066</v>
      </c>
      <c r="R72">
        <f t="shared" si="12"/>
        <v>0.43194670824720705</v>
      </c>
      <c r="S72">
        <f t="shared" si="13"/>
        <v>0.42852224685253226</v>
      </c>
      <c r="T72">
        <f t="shared" si="14"/>
        <v>0.40024032838311685</v>
      </c>
      <c r="V72" s="5"/>
      <c r="W72" s="5"/>
    </row>
    <row r="73" spans="1:23" x14ac:dyDescent="0.25">
      <c r="M73">
        <v>1587.611120545238</v>
      </c>
      <c r="N73">
        <f t="shared" si="8"/>
        <v>0.44199953105273021</v>
      </c>
      <c r="O73">
        <f t="shared" si="9"/>
        <v>0.40984990650677205</v>
      </c>
      <c r="P73">
        <f t="shared" si="10"/>
        <v>0.34754763989487159</v>
      </c>
      <c r="Q73">
        <f t="shared" si="11"/>
        <v>0.33514174120657386</v>
      </c>
      <c r="R73">
        <f t="shared" si="12"/>
        <v>0.43161530990646463</v>
      </c>
      <c r="S73">
        <f t="shared" si="13"/>
        <v>0.42811126687355439</v>
      </c>
      <c r="T73">
        <f t="shared" si="14"/>
        <v>0.39985623530236802</v>
      </c>
      <c r="V73" s="5"/>
      <c r="W73" s="5"/>
    </row>
    <row r="74" spans="1:23" x14ac:dyDescent="0.25">
      <c r="M74">
        <v>1610.3488620021712</v>
      </c>
      <c r="N74">
        <f t="shared" si="8"/>
        <v>0.44097760551310078</v>
      </c>
      <c r="O74">
        <f t="shared" si="9"/>
        <v>0.40912383450301842</v>
      </c>
      <c r="P74">
        <f t="shared" si="10"/>
        <v>0.34572031584376889</v>
      </c>
      <c r="Q74">
        <f t="shared" si="11"/>
        <v>0.33332370204342432</v>
      </c>
      <c r="R74">
        <f t="shared" si="12"/>
        <v>0.43082402125431657</v>
      </c>
      <c r="S74">
        <f t="shared" si="13"/>
        <v>0.42712554552495696</v>
      </c>
      <c r="T74">
        <f t="shared" si="14"/>
        <v>0.39893740459185834</v>
      </c>
      <c r="V74" s="5"/>
      <c r="W74" s="5"/>
    </row>
    <row r="75" spans="1:23" x14ac:dyDescent="0.25">
      <c r="M75">
        <v>1611.0626577934142</v>
      </c>
      <c r="N75">
        <f t="shared" si="8"/>
        <v>0.44094593591223541</v>
      </c>
      <c r="O75">
        <f t="shared" si="9"/>
        <v>0.40910144508711777</v>
      </c>
      <c r="P75">
        <f t="shared" si="10"/>
        <v>0.34566354447004405</v>
      </c>
      <c r="Q75">
        <f t="shared" si="11"/>
        <v>0.33326722322036928</v>
      </c>
      <c r="R75">
        <f t="shared" si="12"/>
        <v>0.4307996040748947</v>
      </c>
      <c r="S75">
        <f t="shared" si="13"/>
        <v>0.42709502759220408</v>
      </c>
      <c r="T75">
        <f t="shared" si="14"/>
        <v>0.39890901254729405</v>
      </c>
      <c r="V75" s="5"/>
      <c r="W75" s="5"/>
    </row>
    <row r="76" spans="1:23" x14ac:dyDescent="0.25">
      <c r="M76">
        <v>1620.7330280235308</v>
      </c>
      <c r="N76">
        <f t="shared" si="8"/>
        <v>0.44051930436966263</v>
      </c>
      <c r="O76">
        <f t="shared" si="9"/>
        <v>0.40880049363940102</v>
      </c>
      <c r="P76">
        <f t="shared" si="10"/>
        <v>0.34489791448076945</v>
      </c>
      <c r="Q76">
        <f t="shared" si="11"/>
        <v>0.33250556278327159</v>
      </c>
      <c r="R76">
        <f t="shared" si="12"/>
        <v>0.43047129431315645</v>
      </c>
      <c r="S76">
        <f t="shared" si="13"/>
        <v>0.42668408791429085</v>
      </c>
      <c r="T76">
        <f t="shared" si="14"/>
        <v>0.39852702535432227</v>
      </c>
      <c r="V76" s="5"/>
      <c r="W76" s="5"/>
    </row>
    <row r="77" spans="1:23" x14ac:dyDescent="0.25">
      <c r="M77">
        <v>1622.8029431183556</v>
      </c>
      <c r="N77">
        <f t="shared" si="8"/>
        <v>0.44042856728615887</v>
      </c>
      <c r="O77">
        <f t="shared" si="9"/>
        <v>0.40873664672321031</v>
      </c>
      <c r="P77">
        <f t="shared" si="10"/>
        <v>0.34473487473878717</v>
      </c>
      <c r="Q77">
        <f t="shared" si="11"/>
        <v>0.33234337416853832</v>
      </c>
      <c r="R77">
        <f t="shared" si="12"/>
        <v>0.43040161853854569</v>
      </c>
      <c r="S77">
        <f t="shared" si="13"/>
        <v>0.42659673110798013</v>
      </c>
      <c r="T77">
        <f t="shared" si="14"/>
        <v>0.39844590194874119</v>
      </c>
      <c r="V77" s="5"/>
      <c r="W77" s="5"/>
    </row>
    <row r="78" spans="1:23" x14ac:dyDescent="0.25">
      <c r="M78">
        <v>1632.1564231267755</v>
      </c>
      <c r="N78">
        <f t="shared" si="8"/>
        <v>0.44002107715457128</v>
      </c>
      <c r="O78">
        <f t="shared" si="9"/>
        <v>0.40845061648424852</v>
      </c>
      <c r="P78">
        <f t="shared" si="10"/>
        <v>0.34400179424256289</v>
      </c>
      <c r="Q78">
        <f t="shared" si="11"/>
        <v>0.33161414592278887</v>
      </c>
      <c r="R78">
        <f t="shared" si="12"/>
        <v>0.43008936568718337</v>
      </c>
      <c r="S78">
        <f t="shared" si="13"/>
        <v>0.42620460918983927</v>
      </c>
      <c r="T78">
        <f t="shared" si="14"/>
        <v>0.39808210342406758</v>
      </c>
      <c r="V78" s="5"/>
      <c r="W78" s="5"/>
    </row>
    <row r="79" spans="1:23" x14ac:dyDescent="0.25">
      <c r="M79">
        <v>1632.8282200334575</v>
      </c>
      <c r="N79">
        <f t="shared" si="8"/>
        <v>0.43999196834944865</v>
      </c>
      <c r="O79">
        <f t="shared" si="9"/>
        <v>0.40843022808415658</v>
      </c>
      <c r="P79">
        <f t="shared" si="10"/>
        <v>0.34394937131593556</v>
      </c>
      <c r="Q79">
        <f t="shared" si="11"/>
        <v>0.33156200006059328</v>
      </c>
      <c r="R79">
        <f t="shared" si="12"/>
        <v>0.43006710116054692</v>
      </c>
      <c r="S79">
        <f t="shared" si="13"/>
        <v>0.4261766100397128</v>
      </c>
      <c r="T79">
        <f t="shared" si="14"/>
        <v>0.39805614827599101</v>
      </c>
      <c r="V79" s="5"/>
      <c r="W79" s="5"/>
    </row>
    <row r="80" spans="1:23" x14ac:dyDescent="0.25">
      <c r="M80">
        <v>1644.6105042429597</v>
      </c>
      <c r="N80">
        <f t="shared" si="8"/>
        <v>0.43948485602946197</v>
      </c>
      <c r="O80">
        <f t="shared" si="9"/>
        <v>0.40807598638080839</v>
      </c>
      <c r="P80">
        <f t="shared" si="10"/>
        <v>0.34303489475571491</v>
      </c>
      <c r="Q80">
        <f t="shared" si="11"/>
        <v>0.33065239086000309</v>
      </c>
      <c r="R80">
        <f t="shared" si="12"/>
        <v>0.42968010992148731</v>
      </c>
      <c r="S80">
        <f t="shared" si="13"/>
        <v>0.42568908578303932</v>
      </c>
      <c r="T80">
        <f t="shared" si="14"/>
        <v>0.39760468021812612</v>
      </c>
      <c r="V80" s="5"/>
      <c r="W80" s="5"/>
    </row>
    <row r="81" spans="13:23" x14ac:dyDescent="0.25">
      <c r="M81">
        <v>1649.2614059046048</v>
      </c>
      <c r="N81">
        <f t="shared" si="8"/>
        <v>0.43928644054305804</v>
      </c>
      <c r="O81">
        <f t="shared" si="9"/>
        <v>0.40793787655885799</v>
      </c>
      <c r="P81">
        <f t="shared" si="10"/>
        <v>0.3426764688600531</v>
      </c>
      <c r="Q81">
        <f t="shared" si="11"/>
        <v>0.33029589038516932</v>
      </c>
      <c r="R81">
        <f t="shared" si="12"/>
        <v>0.42952915191125163</v>
      </c>
      <c r="S81">
        <f t="shared" si="13"/>
        <v>0.42549846777073219</v>
      </c>
      <c r="T81">
        <f t="shared" si="14"/>
        <v>0.39742840126692469</v>
      </c>
      <c r="V81" s="5"/>
      <c r="W81" s="5"/>
    </row>
    <row r="82" spans="13:23" x14ac:dyDescent="0.25">
      <c r="M82">
        <v>1651.1217665692629</v>
      </c>
      <c r="N82">
        <f t="shared" si="8"/>
        <v>0.43920735061139454</v>
      </c>
      <c r="O82">
        <f t="shared" si="9"/>
        <v>0.40788290277621236</v>
      </c>
      <c r="P82">
        <f t="shared" si="10"/>
        <v>0.34253349926031423</v>
      </c>
      <c r="Q82">
        <f t="shared" si="11"/>
        <v>0.33015369158407465</v>
      </c>
      <c r="R82">
        <f t="shared" si="12"/>
        <v>0.4294690511829895</v>
      </c>
      <c r="S82">
        <f t="shared" si="13"/>
        <v>0.42542250710138685</v>
      </c>
      <c r="T82">
        <f t="shared" si="14"/>
        <v>0.39735819278335649</v>
      </c>
      <c r="V82" s="5"/>
      <c r="W82" s="5"/>
    </row>
    <row r="83" spans="13:23" x14ac:dyDescent="0.25">
      <c r="M83">
        <v>1658.8732693386721</v>
      </c>
      <c r="N83">
        <f t="shared" si="8"/>
        <v>0.43887949547392086</v>
      </c>
      <c r="O83">
        <f t="shared" si="9"/>
        <v>0.40765549352953323</v>
      </c>
      <c r="P83">
        <f t="shared" si="10"/>
        <v>0.34194024026141923</v>
      </c>
      <c r="Q83">
        <f t="shared" si="11"/>
        <v>0.32956364803542748</v>
      </c>
      <c r="R83">
        <f t="shared" si="12"/>
        <v>0.4292203544060742</v>
      </c>
      <c r="S83">
        <f t="shared" si="13"/>
        <v>0.42510775335166995</v>
      </c>
      <c r="T83">
        <f t="shared" si="14"/>
        <v>0.39706750694485615</v>
      </c>
      <c r="V83" s="5"/>
      <c r="W83" s="5"/>
    </row>
    <row r="84" spans="13:23" x14ac:dyDescent="0.25">
      <c r="M84">
        <v>1663.0590808341531</v>
      </c>
      <c r="N84">
        <f t="shared" si="8"/>
        <v>0.43870357622817036</v>
      </c>
      <c r="O84">
        <f t="shared" si="9"/>
        <v>0.40753378925688727</v>
      </c>
      <c r="P84">
        <f t="shared" si="10"/>
        <v>0.34162151079171627</v>
      </c>
      <c r="Q84">
        <f t="shared" si="11"/>
        <v>0.32924665739398867</v>
      </c>
      <c r="R84">
        <f t="shared" si="12"/>
        <v>0.429087204292111</v>
      </c>
      <c r="S84">
        <f t="shared" si="13"/>
        <v>0.42493895072008814</v>
      </c>
      <c r="T84">
        <f t="shared" si="14"/>
        <v>0.39691176746778023</v>
      </c>
      <c r="V84" s="5"/>
      <c r="W84" s="5"/>
    </row>
    <row r="85" spans="13:23" x14ac:dyDescent="0.25">
      <c r="M85">
        <v>1664.3022504190008</v>
      </c>
      <c r="N85">
        <f t="shared" si="8"/>
        <v>0.4386514794561876</v>
      </c>
      <c r="O85">
        <f t="shared" si="9"/>
        <v>0.40749779059748753</v>
      </c>
      <c r="P85">
        <f t="shared" si="10"/>
        <v>0.34152706818442263</v>
      </c>
      <c r="Q85">
        <f t="shared" si="11"/>
        <v>0.32915273154037739</v>
      </c>
      <c r="R85">
        <f t="shared" si="12"/>
        <v>0.42904781284910654</v>
      </c>
      <c r="S85">
        <f t="shared" si="13"/>
        <v>0.424888973177802</v>
      </c>
      <c r="T85">
        <f t="shared" si="14"/>
        <v>0.3968656784959177</v>
      </c>
      <c r="V85" s="5"/>
      <c r="W85" s="5"/>
    </row>
    <row r="86" spans="13:23" x14ac:dyDescent="0.25">
      <c r="M86">
        <v>1671.029464492125</v>
      </c>
      <c r="N86">
        <f t="shared" si="8"/>
        <v>0.43837075441056816</v>
      </c>
      <c r="O86">
        <f t="shared" si="9"/>
        <v>0.4073041496878767</v>
      </c>
      <c r="P86">
        <f t="shared" si="10"/>
        <v>0.34101773494639648</v>
      </c>
      <c r="Q86">
        <f t="shared" si="11"/>
        <v>0.32864619719075933</v>
      </c>
      <c r="R86">
        <f t="shared" si="12"/>
        <v>0.42883586410950314</v>
      </c>
      <c r="S86">
        <f t="shared" si="13"/>
        <v>0.42461976045380745</v>
      </c>
      <c r="T86">
        <f t="shared" si="14"/>
        <v>0.39661757774164252</v>
      </c>
      <c r="V86" s="5"/>
      <c r="W86" s="5"/>
    </row>
    <row r="87" spans="13:23" x14ac:dyDescent="0.25">
      <c r="M87">
        <v>1752.7320779852362</v>
      </c>
      <c r="N87">
        <f t="shared" si="8"/>
        <v>0.43511413503624213</v>
      </c>
      <c r="O87">
        <f t="shared" si="9"/>
        <v>0.40510113620387722</v>
      </c>
      <c r="P87">
        <f t="shared" si="10"/>
        <v>0.33505487827606539</v>
      </c>
      <c r="Q87">
        <f t="shared" si="11"/>
        <v>0.32271763008979037</v>
      </c>
      <c r="R87">
        <f t="shared" si="12"/>
        <v>0.4264168591467199</v>
      </c>
      <c r="S87">
        <f t="shared" si="13"/>
        <v>0.42150874738006172</v>
      </c>
      <c r="T87">
        <f t="shared" si="14"/>
        <v>0.39377154956729621</v>
      </c>
      <c r="V87" s="5"/>
      <c r="W87" s="5"/>
    </row>
    <row r="88" spans="13:23" x14ac:dyDescent="0.25">
      <c r="M88">
        <v>1773.9562561739292</v>
      </c>
      <c r="N88">
        <f t="shared" si="8"/>
        <v>0.43431180643089118</v>
      </c>
      <c r="O88">
        <f t="shared" si="9"/>
        <v>0.4045712074053095</v>
      </c>
      <c r="P88">
        <f t="shared" si="10"/>
        <v>0.33356990348037857</v>
      </c>
      <c r="Q88">
        <f t="shared" si="11"/>
        <v>0.32124163625554908</v>
      </c>
      <c r="R88">
        <f t="shared" si="12"/>
        <v>0.42583253637168378</v>
      </c>
      <c r="S88">
        <f t="shared" si="13"/>
        <v>0.42074592900747171</v>
      </c>
      <c r="T88">
        <f t="shared" si="14"/>
        <v>0.3930798782710232</v>
      </c>
      <c r="V88" s="5"/>
      <c r="W88" s="5"/>
    </row>
    <row r="89" spans="13:23" x14ac:dyDescent="0.25">
      <c r="M89">
        <v>1803.7264530138207</v>
      </c>
      <c r="N89">
        <f t="shared" si="8"/>
        <v>0.43321476191418634</v>
      </c>
      <c r="O89">
        <f t="shared" si="9"/>
        <v>0.40385528563123957</v>
      </c>
      <c r="P89">
        <f t="shared" si="10"/>
        <v>0.33152880151125047</v>
      </c>
      <c r="Q89">
        <f t="shared" si="11"/>
        <v>0.31921317014738582</v>
      </c>
      <c r="R89">
        <f t="shared" si="12"/>
        <v>0.4250413511072928</v>
      </c>
      <c r="S89">
        <f t="shared" si="13"/>
        <v>0.41970543070842292</v>
      </c>
      <c r="T89">
        <f t="shared" si="14"/>
        <v>0.39214055525777258</v>
      </c>
      <c r="V89" s="5"/>
      <c r="W89" s="5"/>
    </row>
    <row r="90" spans="13:23" x14ac:dyDescent="0.25">
      <c r="M90">
        <v>1817.2498231871471</v>
      </c>
      <c r="N90">
        <f t="shared" si="8"/>
        <v>0.43272700572820211</v>
      </c>
      <c r="O90">
        <f t="shared" si="9"/>
        <v>0.40354027816295479</v>
      </c>
      <c r="P90">
        <f t="shared" si="10"/>
        <v>0.33061726795880719</v>
      </c>
      <c r="Q90">
        <f t="shared" si="11"/>
        <v>0.31830738938141162</v>
      </c>
      <c r="R90">
        <f t="shared" si="12"/>
        <v>0.42469252565074622</v>
      </c>
      <c r="S90">
        <f t="shared" si="13"/>
        <v>0.41924378929038197</v>
      </c>
      <c r="T90">
        <f t="shared" si="14"/>
        <v>0.39172536587910001</v>
      </c>
      <c r="V90" s="5"/>
      <c r="W90" s="5"/>
    </row>
    <row r="91" spans="13:23" x14ac:dyDescent="0.25">
      <c r="M91">
        <v>1832.3227461928334</v>
      </c>
      <c r="N91">
        <f t="shared" si="8"/>
        <v>0.43219093288267163</v>
      </c>
      <c r="O91">
        <f t="shared" si="9"/>
        <v>0.4031964629831043</v>
      </c>
      <c r="P91">
        <f t="shared" si="10"/>
        <v>0.32961251311861173</v>
      </c>
      <c r="Q91">
        <f t="shared" si="11"/>
        <v>0.31730905464728382</v>
      </c>
      <c r="R91">
        <f t="shared" si="12"/>
        <v>0.42431127359467735</v>
      </c>
      <c r="S91">
        <f t="shared" si="13"/>
        <v>0.41873713504939758</v>
      </c>
      <c r="T91">
        <f t="shared" si="14"/>
        <v>0.391270822729199</v>
      </c>
      <c r="V91" s="5"/>
      <c r="W91" s="5"/>
    </row>
    <row r="92" spans="13:23" x14ac:dyDescent="0.25">
      <c r="M92">
        <v>1852.3730207206472</v>
      </c>
      <c r="N92">
        <f t="shared" si="8"/>
        <v>0.43148992096176308</v>
      </c>
      <c r="O92">
        <f t="shared" si="9"/>
        <v>0.40275072256386868</v>
      </c>
      <c r="P92">
        <f t="shared" si="10"/>
        <v>0.32829391699809846</v>
      </c>
      <c r="Q92">
        <f t="shared" si="11"/>
        <v>0.31599901030030297</v>
      </c>
      <c r="R92">
        <f t="shared" si="12"/>
        <v>0.4238161302255109</v>
      </c>
      <c r="S92">
        <f t="shared" si="13"/>
        <v>0.41807576102704791</v>
      </c>
      <c r="T92">
        <f t="shared" si="14"/>
        <v>0.39067928297355037</v>
      </c>
      <c r="V92" s="5"/>
      <c r="W92" s="5"/>
    </row>
    <row r="93" spans="13:23" x14ac:dyDescent="0.25">
      <c r="M93">
        <v>1866.9294261155469</v>
      </c>
      <c r="N93">
        <f t="shared" si="8"/>
        <v>0.43098942696048975</v>
      </c>
      <c r="O93">
        <f t="shared" si="9"/>
        <v>0.40243521112310149</v>
      </c>
      <c r="P93">
        <f t="shared" si="10"/>
        <v>0.32734918132819557</v>
      </c>
      <c r="Q93">
        <f t="shared" si="11"/>
        <v>0.31506049032905653</v>
      </c>
      <c r="R93">
        <f t="shared" si="12"/>
        <v>0.42346502039740319</v>
      </c>
      <c r="S93">
        <f t="shared" si="13"/>
        <v>0.41760440236197993</v>
      </c>
      <c r="T93">
        <f t="shared" si="14"/>
        <v>0.39025896745706801</v>
      </c>
      <c r="V93" s="5"/>
      <c r="W93" s="5"/>
    </row>
    <row r="94" spans="13:23" x14ac:dyDescent="0.25">
      <c r="M94">
        <v>1900.9274314746456</v>
      </c>
      <c r="N94">
        <f t="shared" si="8"/>
        <v>0.42984722930371472</v>
      </c>
      <c r="O94">
        <f t="shared" si="9"/>
        <v>0.40172391398161678</v>
      </c>
      <c r="P94">
        <f t="shared" si="10"/>
        <v>0.32518259380705739</v>
      </c>
      <c r="Q94">
        <f t="shared" si="11"/>
        <v>0.31290843867384088</v>
      </c>
      <c r="R94">
        <f t="shared" si="12"/>
        <v>0.42267139089299488</v>
      </c>
      <c r="S94">
        <f t="shared" si="13"/>
        <v>0.41653141840549379</v>
      </c>
      <c r="T94">
        <f t="shared" si="14"/>
        <v>0.38930621783144215</v>
      </c>
      <c r="V94" s="5"/>
      <c r="W94" s="5"/>
    </row>
    <row r="95" spans="13:23" x14ac:dyDescent="0.25">
      <c r="M95">
        <v>1922.4026714722606</v>
      </c>
      <c r="N95">
        <f t="shared" si="8"/>
        <v>0.42914442970776945</v>
      </c>
      <c r="O95">
        <f t="shared" si="9"/>
        <v>0.40129245735409902</v>
      </c>
      <c r="P95">
        <f t="shared" si="10"/>
        <v>0.32384201027645709</v>
      </c>
      <c r="Q95">
        <f t="shared" si="11"/>
        <v>0.31157704677324632</v>
      </c>
      <c r="R95">
        <f t="shared" si="12"/>
        <v>0.42218846733738236</v>
      </c>
      <c r="S95">
        <f t="shared" si="13"/>
        <v>0.41587317425140002</v>
      </c>
      <c r="T95">
        <f t="shared" si="14"/>
        <v>0.38872457754945744</v>
      </c>
      <c r="V95" s="5"/>
      <c r="W95" s="5"/>
    </row>
    <row r="96" spans="13:23" x14ac:dyDescent="0.25">
      <c r="M96">
        <v>1950.4022085190086</v>
      </c>
      <c r="N96">
        <f t="shared" si="8"/>
        <v>0.4282490106308357</v>
      </c>
      <c r="O96">
        <f t="shared" si="9"/>
        <v>0.40074982244820945</v>
      </c>
      <c r="P96">
        <f t="shared" si="10"/>
        <v>0.32212553394787574</v>
      </c>
      <c r="Q96">
        <f t="shared" si="11"/>
        <v>0.30987256159298432</v>
      </c>
      <c r="R96">
        <f t="shared" si="12"/>
        <v>0.42157929641561748</v>
      </c>
      <c r="S96">
        <f t="shared" si="13"/>
        <v>0.41503681443806062</v>
      </c>
      <c r="T96">
        <f t="shared" si="14"/>
        <v>0.38798875261227161</v>
      </c>
      <c r="V96" s="5"/>
      <c r="W96" s="5"/>
    </row>
    <row r="97" spans="13:23" x14ac:dyDescent="0.25">
      <c r="M97">
        <v>1953.1421909467529</v>
      </c>
      <c r="N97">
        <f t="shared" si="8"/>
        <v>0.42816262672877103</v>
      </c>
      <c r="O97">
        <f t="shared" si="9"/>
        <v>0.40069790030388924</v>
      </c>
      <c r="P97">
        <f t="shared" si="10"/>
        <v>0.32195942937485578</v>
      </c>
      <c r="Q97">
        <f t="shared" si="11"/>
        <v>0.30970763072150825</v>
      </c>
      <c r="R97">
        <f t="shared" si="12"/>
        <v>0.42152089547905591</v>
      </c>
      <c r="S97">
        <f t="shared" si="13"/>
        <v>0.41495626872141544</v>
      </c>
      <c r="T97">
        <f t="shared" si="14"/>
        <v>0.3879180811848264</v>
      </c>
      <c r="V97" s="5"/>
      <c r="W97" s="5"/>
    </row>
    <row r="98" spans="13:23" x14ac:dyDescent="0.25">
      <c r="M98">
        <v>1953.2972842917197</v>
      </c>
      <c r="N98">
        <f t="shared" si="8"/>
        <v>0.42815774359188952</v>
      </c>
      <c r="O98">
        <f t="shared" si="9"/>
        <v>0.40069496750537442</v>
      </c>
      <c r="P98">
        <f t="shared" si="10"/>
        <v>0.32195003705193792</v>
      </c>
      <c r="Q98">
        <f t="shared" si="11"/>
        <v>0.30969830483548577</v>
      </c>
      <c r="R98">
        <f t="shared" si="12"/>
        <v>0.42151759612202411</v>
      </c>
      <c r="S98">
        <f t="shared" si="13"/>
        <v>0.41495171636100014</v>
      </c>
      <c r="T98">
        <f t="shared" si="14"/>
        <v>0.38791408792697979</v>
      </c>
      <c r="V98" s="5"/>
      <c r="W98" s="5"/>
    </row>
    <row r="99" spans="13:23" x14ac:dyDescent="0.25">
      <c r="M99">
        <v>1957.2780134791967</v>
      </c>
      <c r="N99">
        <f t="shared" si="8"/>
        <v>0.42803264798860152</v>
      </c>
      <c r="O99">
        <f t="shared" si="9"/>
        <v>0.4006199185770391</v>
      </c>
      <c r="P99">
        <f t="shared" si="10"/>
        <v>0.32170932656781986</v>
      </c>
      <c r="Q99">
        <f t="shared" si="11"/>
        <v>0.30945929959634827</v>
      </c>
      <c r="R99">
        <f t="shared" si="12"/>
        <v>0.42143314487665884</v>
      </c>
      <c r="S99">
        <f t="shared" si="13"/>
        <v>0.4148351221689025</v>
      </c>
      <c r="T99">
        <f t="shared" si="14"/>
        <v>0.38781185055618428</v>
      </c>
      <c r="V99" s="5"/>
      <c r="W99" s="5"/>
    </row>
    <row r="100" spans="13:23" x14ac:dyDescent="0.25">
      <c r="M100">
        <v>1969.271898823285</v>
      </c>
      <c r="N100">
        <f t="shared" si="8"/>
        <v>0.42765848890697888</v>
      </c>
      <c r="O100">
        <f t="shared" si="9"/>
        <v>0.40039640934544712</v>
      </c>
      <c r="P100">
        <f t="shared" si="10"/>
        <v>0.320988220662979</v>
      </c>
      <c r="Q100">
        <f t="shared" si="11"/>
        <v>0.30874333183400454</v>
      </c>
      <c r="R100">
        <f t="shared" si="12"/>
        <v>0.42118137520169963</v>
      </c>
      <c r="S100">
        <f t="shared" si="13"/>
        <v>0.41448671136505322</v>
      </c>
      <c r="T100">
        <f t="shared" si="14"/>
        <v>0.38750676991783939</v>
      </c>
      <c r="V100" s="5"/>
      <c r="W100" s="5"/>
    </row>
    <row r="101" spans="13:23" x14ac:dyDescent="0.25">
      <c r="M101">
        <v>1970.6677389279853</v>
      </c>
      <c r="N101">
        <f t="shared" si="8"/>
        <v>0.42761521090629595</v>
      </c>
      <c r="O101">
        <f t="shared" si="9"/>
        <v>0.40037065016325218</v>
      </c>
      <c r="P101">
        <f t="shared" si="10"/>
        <v>0.3209047009353187</v>
      </c>
      <c r="Q101">
        <f t="shared" si="11"/>
        <v>0.30866041009463835</v>
      </c>
      <c r="R101">
        <f t="shared" si="12"/>
        <v>0.42115233363412596</v>
      </c>
      <c r="S101">
        <f t="shared" si="13"/>
        <v>0.41444644296965238</v>
      </c>
      <c r="T101">
        <f t="shared" si="14"/>
        <v>0.38747155112532772</v>
      </c>
      <c r="V101" s="5"/>
      <c r="W101" s="5"/>
    </row>
    <row r="102" spans="13:23" x14ac:dyDescent="0.25">
      <c r="M102">
        <v>1975.0856426949501</v>
      </c>
      <c r="N102">
        <f t="shared" si="8"/>
        <v>0.42747859699169127</v>
      </c>
      <c r="O102">
        <f t="shared" si="9"/>
        <v>0.40028946529694959</v>
      </c>
      <c r="P102">
        <f t="shared" si="10"/>
        <v>0.32064090532343337</v>
      </c>
      <c r="Q102">
        <f t="shared" si="11"/>
        <v>0.30839850715114658</v>
      </c>
      <c r="R102">
        <f t="shared" si="12"/>
        <v>0.42106076864372965</v>
      </c>
      <c r="S102">
        <f t="shared" si="13"/>
        <v>0.41431937252994017</v>
      </c>
      <c r="T102">
        <f t="shared" si="14"/>
        <v>0.38736047198180312</v>
      </c>
      <c r="V102" s="5"/>
      <c r="W102" s="5"/>
    </row>
    <row r="103" spans="13:23" x14ac:dyDescent="0.25">
      <c r="M103">
        <v>1980.6454107875065</v>
      </c>
      <c r="N103">
        <f t="shared" si="8"/>
        <v>0.42730745370304268</v>
      </c>
      <c r="O103">
        <f t="shared" si="9"/>
        <v>0.40018803654534713</v>
      </c>
      <c r="P103">
        <f t="shared" si="10"/>
        <v>0.32031010745402916</v>
      </c>
      <c r="Q103">
        <f t="shared" si="11"/>
        <v>0.30807009112655381</v>
      </c>
      <c r="R103">
        <f t="shared" si="12"/>
        <v>0.42094629559610486</v>
      </c>
      <c r="S103">
        <f t="shared" si="13"/>
        <v>0.41416027807241029</v>
      </c>
      <c r="T103">
        <f t="shared" si="14"/>
        <v>0.38722152099296281</v>
      </c>
      <c r="V103" s="5"/>
      <c r="W103" s="5"/>
    </row>
    <row r="104" spans="13:23" x14ac:dyDescent="0.25">
      <c r="M104">
        <v>1986.2321396003495</v>
      </c>
      <c r="N104">
        <f t="shared" si="8"/>
        <v>0.42713635026453672</v>
      </c>
      <c r="O104">
        <f t="shared" si="9"/>
        <v>0.40008693972931342</v>
      </c>
      <c r="P104">
        <f t="shared" si="10"/>
        <v>0.3199790206676858</v>
      </c>
      <c r="Q104">
        <f t="shared" si="11"/>
        <v>0.30774139769546555</v>
      </c>
      <c r="R104">
        <f t="shared" si="12"/>
        <v>0.42083211180275115</v>
      </c>
      <c r="S104">
        <f t="shared" si="13"/>
        <v>0.4140013253794369</v>
      </c>
      <c r="T104">
        <f t="shared" si="14"/>
        <v>0.38708282998242938</v>
      </c>
      <c r="V104" s="5"/>
      <c r="W104" s="5"/>
    </row>
    <row r="105" spans="13:23" x14ac:dyDescent="0.25">
      <c r="M105">
        <v>1992.5414774713304</v>
      </c>
      <c r="N105">
        <f t="shared" si="8"/>
        <v>0.42694415577816253</v>
      </c>
      <c r="O105">
        <f t="shared" si="9"/>
        <v>0.39997375123796958</v>
      </c>
      <c r="P105">
        <f t="shared" si="10"/>
        <v>0.31960668374451151</v>
      </c>
      <c r="Q105">
        <f t="shared" si="11"/>
        <v>0.30737176360484336</v>
      </c>
      <c r="R105">
        <f t="shared" si="12"/>
        <v>0.42070416784600467</v>
      </c>
      <c r="S105">
        <f t="shared" si="13"/>
        <v>0.41382290570766689</v>
      </c>
      <c r="T105">
        <f t="shared" si="14"/>
        <v>0.38692731637348432</v>
      </c>
      <c r="V105" s="5"/>
      <c r="W105" s="5"/>
    </row>
    <row r="106" spans="13:23" x14ac:dyDescent="0.25">
      <c r="M106">
        <v>1997.0631696122</v>
      </c>
      <c r="N106">
        <f t="shared" si="8"/>
        <v>0.42680709011096452</v>
      </c>
      <c r="O106">
        <f t="shared" si="9"/>
        <v>0.39989327020254578</v>
      </c>
      <c r="P106">
        <f t="shared" si="10"/>
        <v>0.31934086239635934</v>
      </c>
      <c r="Q106">
        <f t="shared" si="11"/>
        <v>0.3071078792043978</v>
      </c>
      <c r="R106">
        <f t="shared" si="12"/>
        <v>0.42061312752979463</v>
      </c>
      <c r="S106">
        <f t="shared" si="13"/>
        <v>0.41369574623346878</v>
      </c>
      <c r="T106">
        <f t="shared" si="14"/>
        <v>0.38681658768082361</v>
      </c>
      <c r="V106" s="5"/>
      <c r="W106" s="5"/>
    </row>
    <row r="107" spans="13:23" x14ac:dyDescent="0.25">
      <c r="M107">
        <v>1997.6415255837067</v>
      </c>
      <c r="N107">
        <f t="shared" si="8"/>
        <v>0.42678959882574341</v>
      </c>
      <c r="O107">
        <f t="shared" si="9"/>
        <v>0.39988301429497958</v>
      </c>
      <c r="P107">
        <f t="shared" si="10"/>
        <v>0.31930692314549503</v>
      </c>
      <c r="Q107">
        <f t="shared" si="11"/>
        <v>0.30707418769668804</v>
      </c>
      <c r="R107">
        <f t="shared" si="12"/>
        <v>0.42060152193407319</v>
      </c>
      <c r="S107">
        <f t="shared" si="13"/>
        <v>0.41367952408283071</v>
      </c>
      <c r="T107">
        <f t="shared" si="14"/>
        <v>0.3868024680035993</v>
      </c>
      <c r="V107" s="5"/>
      <c r="W107" s="5"/>
    </row>
    <row r="108" spans="13:23" x14ac:dyDescent="0.25">
      <c r="M108">
        <v>1998.8466645330791</v>
      </c>
      <c r="N108">
        <f t="shared" si="8"/>
        <v>0.42675318100603721</v>
      </c>
      <c r="O108">
        <f t="shared" si="9"/>
        <v>0.39986167146625845</v>
      </c>
      <c r="P108">
        <f t="shared" si="10"/>
        <v>0.31923624728410355</v>
      </c>
      <c r="Q108">
        <f t="shared" si="11"/>
        <v>0.30700402806092497</v>
      </c>
      <c r="R108">
        <f t="shared" si="12"/>
        <v>0.42057736737964335</v>
      </c>
      <c r="S108">
        <f t="shared" si="13"/>
        <v>0.41364575230369333</v>
      </c>
      <c r="T108">
        <f t="shared" si="14"/>
        <v>0.38677307783283688</v>
      </c>
      <c r="V108" s="5"/>
      <c r="W108" s="5"/>
    </row>
    <row r="109" spans="13:23" x14ac:dyDescent="0.25">
      <c r="M109">
        <v>2000.2388700349607</v>
      </c>
      <c r="N109">
        <f t="shared" si="8"/>
        <v>0.42671115954610112</v>
      </c>
      <c r="O109">
        <f t="shared" si="9"/>
        <v>0.39983706230850996</v>
      </c>
      <c r="P109">
        <f t="shared" si="10"/>
        <v>0.31915467551059623</v>
      </c>
      <c r="Q109">
        <f t="shared" si="11"/>
        <v>0.30692305263533826</v>
      </c>
      <c r="R109">
        <f t="shared" si="12"/>
        <v>0.42054951115924977</v>
      </c>
      <c r="S109">
        <f t="shared" si="13"/>
        <v>0.41360679014415452</v>
      </c>
      <c r="T109">
        <f t="shared" si="14"/>
        <v>0.38673917844107875</v>
      </c>
      <c r="V109" s="5"/>
      <c r="W109" s="5"/>
    </row>
    <row r="110" spans="13:23" x14ac:dyDescent="0.25">
      <c r="M110">
        <v>2046.9024126428137</v>
      </c>
      <c r="N110">
        <f t="shared" si="8"/>
        <v>0.42533260074509677</v>
      </c>
      <c r="O110">
        <f t="shared" si="9"/>
        <v>0.39904044574240194</v>
      </c>
      <c r="P110">
        <f t="shared" si="10"/>
        <v>0.31646598072369059</v>
      </c>
      <c r="Q110">
        <f t="shared" si="11"/>
        <v>0.30425433772622729</v>
      </c>
      <c r="R110">
        <f t="shared" si="12"/>
        <v>0.41964470468619997</v>
      </c>
      <c r="S110">
        <f t="shared" si="13"/>
        <v>0.41233234612120717</v>
      </c>
      <c r="T110">
        <f t="shared" si="14"/>
        <v>0.38563497531012914</v>
      </c>
      <c r="V110" s="5"/>
      <c r="W110" s="5"/>
    </row>
    <row r="111" spans="13:23" x14ac:dyDescent="0.25">
      <c r="M111">
        <v>2095.8976670694551</v>
      </c>
      <c r="N111">
        <f t="shared" si="8"/>
        <v>0.42394506974909607</v>
      </c>
      <c r="O111">
        <f t="shared" si="9"/>
        <v>0.39826039146769254</v>
      </c>
      <c r="P111">
        <f t="shared" si="10"/>
        <v>0.31373424369682684</v>
      </c>
      <c r="Q111">
        <f t="shared" si="11"/>
        <v>0.3015435493547694</v>
      </c>
      <c r="R111">
        <f t="shared" si="12"/>
        <v>0.41875222859525119</v>
      </c>
      <c r="S111">
        <f t="shared" si="13"/>
        <v>0.41105744807309086</v>
      </c>
      <c r="T111">
        <f t="shared" si="14"/>
        <v>0.38453961384244018</v>
      </c>
      <c r="V111" s="5"/>
      <c r="W111" s="5"/>
    </row>
    <row r="112" spans="13:23" x14ac:dyDescent="0.25">
      <c r="M112">
        <v>2101.2998283916641</v>
      </c>
      <c r="N112">
        <f t="shared" si="8"/>
        <v>0.42379567716281358</v>
      </c>
      <c r="O112">
        <f t="shared" si="9"/>
        <v>0.39817775427112356</v>
      </c>
      <c r="P112">
        <f t="shared" si="10"/>
        <v>0.31343854604304949</v>
      </c>
      <c r="Q112">
        <f t="shared" si="11"/>
        <v>0.30125015888359807</v>
      </c>
      <c r="R112">
        <f t="shared" si="12"/>
        <v>0.41865725897888356</v>
      </c>
      <c r="S112">
        <f t="shared" si="13"/>
        <v>0.41092068427585465</v>
      </c>
      <c r="T112">
        <f t="shared" si="14"/>
        <v>0.38442267235127714</v>
      </c>
      <c r="V112" s="5"/>
      <c r="W112" s="5"/>
    </row>
    <row r="113" spans="13:23" x14ac:dyDescent="0.25">
      <c r="M113">
        <v>2108.4400764001484</v>
      </c>
      <c r="N113">
        <f t="shared" si="8"/>
        <v>0.42359928616682024</v>
      </c>
      <c r="O113">
        <f t="shared" si="9"/>
        <v>0.39806952780053367</v>
      </c>
      <c r="P113">
        <f t="shared" si="10"/>
        <v>0.31304934740909512</v>
      </c>
      <c r="Q113">
        <f t="shared" si="11"/>
        <v>0.30086400882673664</v>
      </c>
      <c r="R113">
        <f t="shared" si="12"/>
        <v>0.41853274966599213</v>
      </c>
      <c r="S113">
        <f t="shared" si="13"/>
        <v>0.41074104971224801</v>
      </c>
      <c r="T113">
        <f t="shared" si="14"/>
        <v>0.38426924179740185</v>
      </c>
      <c r="V113" s="5"/>
      <c r="W113" s="5"/>
    </row>
    <row r="114" spans="13:23" x14ac:dyDescent="0.25">
      <c r="M114">
        <v>2121.3113129417588</v>
      </c>
      <c r="N114">
        <f t="shared" si="8"/>
        <v>0.42324830161844662</v>
      </c>
      <c r="O114">
        <f t="shared" si="9"/>
        <v>0.39787727351833502</v>
      </c>
      <c r="P114">
        <f t="shared" si="10"/>
        <v>0.31235242665668883</v>
      </c>
      <c r="Q114">
        <f t="shared" si="11"/>
        <v>0.30017258075772091</v>
      </c>
      <c r="R114">
        <f t="shared" si="12"/>
        <v>0.41831119139346457</v>
      </c>
      <c r="S114">
        <f t="shared" si="13"/>
        <v>0.41042045686371348</v>
      </c>
      <c r="T114">
        <f t="shared" si="14"/>
        <v>0.38399589215396635</v>
      </c>
      <c r="V114" s="5"/>
      <c r="W114" s="5"/>
    </row>
    <row r="115" spans="13:23" x14ac:dyDescent="0.25">
      <c r="M115">
        <v>2123.7540293657139</v>
      </c>
      <c r="N115">
        <f t="shared" si="8"/>
        <v>0.42318212818131706</v>
      </c>
      <c r="O115">
        <f t="shared" si="9"/>
        <v>0.39784119529100181</v>
      </c>
      <c r="P115">
        <f t="shared" si="10"/>
        <v>0.31222083543321555</v>
      </c>
      <c r="Q115">
        <f t="shared" si="11"/>
        <v>0.30004203151999148</v>
      </c>
      <c r="R115">
        <f t="shared" si="12"/>
        <v>0.41826955853176395</v>
      </c>
      <c r="S115">
        <f t="shared" si="13"/>
        <v>0.41036007829184595</v>
      </c>
      <c r="T115">
        <f t="shared" si="14"/>
        <v>0.38394447986343749</v>
      </c>
      <c r="V115" s="5"/>
      <c r="W115" s="5"/>
    </row>
    <row r="116" spans="13:23" x14ac:dyDescent="0.25">
      <c r="M116">
        <v>2133.0551419030826</v>
      </c>
      <c r="N116">
        <f t="shared" si="8"/>
        <v>0.4229314223200526</v>
      </c>
      <c r="O116">
        <f t="shared" si="9"/>
        <v>0.39770499855579394</v>
      </c>
      <c r="P116">
        <f t="shared" si="10"/>
        <v>0.31172171781702912</v>
      </c>
      <c r="Q116">
        <f t="shared" si="11"/>
        <v>0.29954688017871789</v>
      </c>
      <c r="R116">
        <f t="shared" si="12"/>
        <v>0.41811223022426508</v>
      </c>
      <c r="S116">
        <f t="shared" si="13"/>
        <v>0.41013151688572874</v>
      </c>
      <c r="T116">
        <f t="shared" si="14"/>
        <v>0.38375005860359668</v>
      </c>
      <c r="V116" s="5"/>
      <c r="W116" s="5"/>
    </row>
    <row r="117" spans="13:23" x14ac:dyDescent="0.25">
      <c r="M117">
        <v>2138.9824460926952</v>
      </c>
      <c r="N117">
        <f t="shared" si="8"/>
        <v>0.42277269077472673</v>
      </c>
      <c r="O117">
        <f t="shared" si="9"/>
        <v>0.39761917041801187</v>
      </c>
      <c r="P117">
        <f t="shared" si="10"/>
        <v>0.31140523940060139</v>
      </c>
      <c r="Q117">
        <f t="shared" si="11"/>
        <v>0.29923292824827286</v>
      </c>
      <c r="R117">
        <f t="shared" si="12"/>
        <v>0.41801295063701482</v>
      </c>
      <c r="S117">
        <f t="shared" si="13"/>
        <v>0.40998696306799143</v>
      </c>
      <c r="T117">
        <f t="shared" si="14"/>
        <v>0.3836272595200434</v>
      </c>
      <c r="V117" s="5"/>
      <c r="W117" s="5"/>
    </row>
    <row r="118" spans="13:23" x14ac:dyDescent="0.25">
      <c r="M118">
        <v>2146.5335113574238</v>
      </c>
      <c r="N118">
        <f t="shared" si="8"/>
        <v>0.4225716317039912</v>
      </c>
      <c r="O118">
        <f t="shared" si="9"/>
        <v>0.39751090773975423</v>
      </c>
      <c r="P118">
        <f t="shared" si="10"/>
        <v>0.31100384416241889</v>
      </c>
      <c r="Q118">
        <f t="shared" si="11"/>
        <v>0.29883475033542406</v>
      </c>
      <c r="R118">
        <f t="shared" si="12"/>
        <v>0.41788756780709135</v>
      </c>
      <c r="S118">
        <f t="shared" si="13"/>
        <v>0.40980404005473564</v>
      </c>
      <c r="T118">
        <f t="shared" si="14"/>
        <v>0.38347204732364482</v>
      </c>
      <c r="V118" s="5"/>
      <c r="W118" s="5"/>
    </row>
    <row r="119" spans="13:23" x14ac:dyDescent="0.25">
      <c r="M119">
        <v>2165.7528183184545</v>
      </c>
      <c r="N119">
        <f t="shared" si="8"/>
        <v>0.4220656539972823</v>
      </c>
      <c r="O119">
        <f t="shared" si="9"/>
        <v>0.39724072147069139</v>
      </c>
      <c r="P119">
        <f t="shared" si="10"/>
        <v>0.30999108897840244</v>
      </c>
      <c r="Q119">
        <f t="shared" si="11"/>
        <v>0.29783017722767974</v>
      </c>
      <c r="R119">
        <f t="shared" si="12"/>
        <v>0.41757388399617335</v>
      </c>
      <c r="S119">
        <f t="shared" si="13"/>
        <v>0.40934460097186304</v>
      </c>
      <c r="T119">
        <f t="shared" si="14"/>
        <v>0.3830831095160252</v>
      </c>
      <c r="V119" s="5"/>
      <c r="W119" s="5"/>
    </row>
    <row r="120" spans="13:23" x14ac:dyDescent="0.25">
      <c r="M120">
        <v>2176.9666415455149</v>
      </c>
      <c r="N120">
        <f t="shared" si="8"/>
        <v>0.42177419835450458</v>
      </c>
      <c r="O120">
        <f t="shared" si="9"/>
        <v>0.39708657774067485</v>
      </c>
      <c r="P120">
        <f t="shared" si="10"/>
        <v>0.30940599577218014</v>
      </c>
      <c r="Q120">
        <f t="shared" si="11"/>
        <v>0.29724985323377612</v>
      </c>
      <c r="R120">
        <f t="shared" si="12"/>
        <v>0.41739440865706373</v>
      </c>
      <c r="S120">
        <f t="shared" si="13"/>
        <v>0.40908055118335929</v>
      </c>
      <c r="T120">
        <f t="shared" si="14"/>
        <v>0.38286016642799714</v>
      </c>
      <c r="V120" s="5"/>
      <c r="W120" s="5"/>
    </row>
    <row r="121" spans="13:23" x14ac:dyDescent="0.25">
      <c r="M121">
        <v>2180.0706563952508</v>
      </c>
      <c r="N121">
        <f t="shared" si="8"/>
        <v>0.42169400631084686</v>
      </c>
      <c r="O121">
        <f t="shared" si="9"/>
        <v>0.3970443594880112</v>
      </c>
      <c r="P121">
        <f t="shared" si="10"/>
        <v>0.30924478836699582</v>
      </c>
      <c r="Q121">
        <f t="shared" si="11"/>
        <v>0.29708996531226378</v>
      </c>
      <c r="R121">
        <f t="shared" si="12"/>
        <v>0.41734518436517043</v>
      </c>
      <c r="S121">
        <f t="shared" si="13"/>
        <v>0.40900797815425011</v>
      </c>
      <c r="T121">
        <f t="shared" si="14"/>
        <v>0.38279896712958505</v>
      </c>
      <c r="V121" s="5"/>
      <c r="W121" s="5"/>
    </row>
    <row r="122" spans="13:23" x14ac:dyDescent="0.25">
      <c r="M122">
        <v>2184.8009564027761</v>
      </c>
      <c r="N122">
        <f t="shared" si="8"/>
        <v>0.42157219941125673</v>
      </c>
      <c r="O122">
        <f t="shared" si="9"/>
        <v>0.39698039318461809</v>
      </c>
      <c r="P122">
        <f t="shared" si="10"/>
        <v>0.30899973884768461</v>
      </c>
      <c r="Q122">
        <f t="shared" si="11"/>
        <v>0.29684692604159529</v>
      </c>
      <c r="R122">
        <f t="shared" si="12"/>
        <v>0.41727054601333213</v>
      </c>
      <c r="S122">
        <f t="shared" si="13"/>
        <v>0.40889780969979278</v>
      </c>
      <c r="T122">
        <f t="shared" si="14"/>
        <v>0.38270612704241902</v>
      </c>
      <c r="V122" s="5"/>
      <c r="W122" s="5"/>
    </row>
    <row r="123" spans="13:23" x14ac:dyDescent="0.25">
      <c r="M123">
        <v>2185.4666171422823</v>
      </c>
      <c r="N123">
        <f t="shared" si="8"/>
        <v>0.42155509705880556</v>
      </c>
      <c r="O123">
        <f t="shared" si="9"/>
        <v>0.39697142752785003</v>
      </c>
      <c r="P123">
        <f t="shared" si="10"/>
        <v>0.30896531463709814</v>
      </c>
      <c r="Q123">
        <f t="shared" si="11"/>
        <v>0.29681278466469979</v>
      </c>
      <c r="R123">
        <f t="shared" si="12"/>
        <v>0.41726007900062378</v>
      </c>
      <c r="S123">
        <f t="shared" si="13"/>
        <v>0.40888234782021932</v>
      </c>
      <c r="T123">
        <f t="shared" si="14"/>
        <v>0.38269310321158967</v>
      </c>
      <c r="V123" s="5"/>
      <c r="W123" s="5"/>
    </row>
    <row r="124" spans="13:23" x14ac:dyDescent="0.25">
      <c r="M124">
        <v>2197.7245262210631</v>
      </c>
      <c r="N124">
        <f t="shared" si="8"/>
        <v>0.42124185549426091</v>
      </c>
      <c r="O124">
        <f t="shared" si="9"/>
        <v>0.39680789718692228</v>
      </c>
      <c r="P124">
        <f t="shared" si="10"/>
        <v>0.3083340262792863</v>
      </c>
      <c r="Q124">
        <f t="shared" si="11"/>
        <v>0.29618670216090309</v>
      </c>
      <c r="R124">
        <f t="shared" si="12"/>
        <v>0.41706892057204481</v>
      </c>
      <c r="S124">
        <f t="shared" si="13"/>
        <v>0.40859943348286509</v>
      </c>
      <c r="T124">
        <f t="shared" si="14"/>
        <v>0.38245506315434863</v>
      </c>
      <c r="V124" s="5"/>
      <c r="W124" s="5"/>
    </row>
    <row r="125" spans="13:23" x14ac:dyDescent="0.25">
      <c r="M125">
        <v>2197.8069431592749</v>
      </c>
      <c r="N125">
        <f t="shared" si="8"/>
        <v>0.42123976019903092</v>
      </c>
      <c r="O125">
        <f t="shared" si="9"/>
        <v>0.39680680769478183</v>
      </c>
      <c r="P125">
        <f t="shared" si="10"/>
        <v>0.30832979851533593</v>
      </c>
      <c r="Q125">
        <f t="shared" si="11"/>
        <v>0.29618250938306867</v>
      </c>
      <c r="R125">
        <f t="shared" si="12"/>
        <v>0.41706764543814079</v>
      </c>
      <c r="S125">
        <f t="shared" si="13"/>
        <v>0.40859754285729649</v>
      </c>
      <c r="T125">
        <f t="shared" si="14"/>
        <v>0.38245347409733599</v>
      </c>
      <c r="V125" s="5"/>
      <c r="W125" s="5"/>
    </row>
    <row r="126" spans="13:23" x14ac:dyDescent="0.25">
      <c r="M126">
        <v>2199.4829397050189</v>
      </c>
      <c r="N126">
        <f t="shared" si="8"/>
        <v>0.42119718228471137</v>
      </c>
      <c r="O126">
        <f t="shared" si="9"/>
        <v>0.39678468107981135</v>
      </c>
      <c r="P126">
        <f t="shared" si="10"/>
        <v>0.30824387274997989</v>
      </c>
      <c r="Q126">
        <f t="shared" si="11"/>
        <v>0.29609729503426385</v>
      </c>
      <c r="R126">
        <f t="shared" si="12"/>
        <v>0.41704174402011535</v>
      </c>
      <c r="S126">
        <f t="shared" si="13"/>
        <v>0.40855912923413029</v>
      </c>
      <c r="T126">
        <f t="shared" si="14"/>
        <v>0.38242119259412677</v>
      </c>
      <c r="V126" s="5"/>
      <c r="W126" s="5"/>
    </row>
    <row r="127" spans="13:23" x14ac:dyDescent="0.25">
      <c r="M127">
        <v>2201.2376562013433</v>
      </c>
      <c r="N127">
        <f t="shared" si="8"/>
        <v>0.42115266803882312</v>
      </c>
      <c r="O127">
        <f t="shared" si="9"/>
        <v>0.39676157402565337</v>
      </c>
      <c r="P127">
        <f t="shared" si="10"/>
        <v>0.30815400963081052</v>
      </c>
      <c r="Q127">
        <f t="shared" si="11"/>
        <v>0.29600817665079354</v>
      </c>
      <c r="R127">
        <f t="shared" si="12"/>
        <v>0.41701468553398047</v>
      </c>
      <c r="S127">
        <f t="shared" si="13"/>
        <v>0.40851897939746884</v>
      </c>
      <c r="T127">
        <f t="shared" si="14"/>
        <v>0.38238746195885343</v>
      </c>
      <c r="V127" s="5"/>
      <c r="W127" s="5"/>
    </row>
    <row r="128" spans="13:23" x14ac:dyDescent="0.25">
      <c r="M128">
        <v>2204.0027085039064</v>
      </c>
      <c r="N128">
        <f t="shared" si="8"/>
        <v>0.42108265477050594</v>
      </c>
      <c r="O128">
        <f t="shared" si="9"/>
        <v>0.39672528411556729</v>
      </c>
      <c r="P128">
        <f t="shared" si="10"/>
        <v>0.30801260887543302</v>
      </c>
      <c r="Q128">
        <f t="shared" si="11"/>
        <v>0.29586794923787707</v>
      </c>
      <c r="R128">
        <f t="shared" si="12"/>
        <v>0.41697217039637124</v>
      </c>
      <c r="S128">
        <f t="shared" si="13"/>
        <v>0.40845585289485187</v>
      </c>
      <c r="T128">
        <f t="shared" si="14"/>
        <v>0.38233444872596989</v>
      </c>
      <c r="V128" s="5"/>
      <c r="W128" s="5"/>
    </row>
    <row r="129" spans="13:23" x14ac:dyDescent="0.25">
      <c r="M129">
        <v>2205.3340299829179</v>
      </c>
      <c r="N129">
        <f t="shared" si="8"/>
        <v>0.42104900193498113</v>
      </c>
      <c r="O129">
        <f t="shared" si="9"/>
        <v>0.39670786420619486</v>
      </c>
      <c r="P129">
        <f t="shared" si="10"/>
        <v>0.3079446158658532</v>
      </c>
      <c r="Q129">
        <f t="shared" si="11"/>
        <v>0.29580052108345223</v>
      </c>
      <c r="R129">
        <f t="shared" si="12"/>
        <v>0.41695175374582671</v>
      </c>
      <c r="S129">
        <f t="shared" si="13"/>
        <v>0.40842552001719779</v>
      </c>
      <c r="T129">
        <f t="shared" si="14"/>
        <v>0.38230898430778426</v>
      </c>
      <c r="V129" s="5"/>
      <c r="W129" s="5"/>
    </row>
    <row r="130" spans="13:23" x14ac:dyDescent="0.25">
      <c r="M130">
        <v>2226.9393373487351</v>
      </c>
      <c r="N130">
        <f t="shared" si="8"/>
        <v>0.42050801705205532</v>
      </c>
      <c r="O130">
        <f t="shared" si="9"/>
        <v>0.39642992870108046</v>
      </c>
      <c r="P130">
        <f t="shared" si="10"/>
        <v>0.30684919011230605</v>
      </c>
      <c r="Q130">
        <f t="shared" si="11"/>
        <v>0.29471425390663947</v>
      </c>
      <c r="R130">
        <f t="shared" si="12"/>
        <v>0.41662523628658488</v>
      </c>
      <c r="S130">
        <f t="shared" si="13"/>
        <v>0.40793878781963799</v>
      </c>
      <c r="T130">
        <f t="shared" si="14"/>
        <v>0.38190117046732519</v>
      </c>
      <c r="V130" s="5"/>
      <c r="W130" s="5"/>
    </row>
    <row r="131" spans="13:23" x14ac:dyDescent="0.25">
      <c r="M131">
        <v>2234.8069694713049</v>
      </c>
      <c r="N131">
        <f t="shared" ref="N131:N159" si="15">(2.25*(M131^(-0.31)) + 0.36*(M131^0.06))^3.45</f>
        <v>0.42031339560513725</v>
      </c>
      <c r="O131">
        <f t="shared" ref="O131:O159" si="16">(24/M131)*10^(0.261*(M131^0.369) - 0.105*(M131^0.431) - (0.124/(1+(LOG10(M131))^2)))</f>
        <v>0.39633091658054093</v>
      </c>
      <c r="P131">
        <f t="shared" ref="P131:P159" si="17">(24/M131)*(1+0.173*(M131^0.657)+(0.413/(1+16300*(M131^(-1.09)))))</f>
        <v>0.30645398774781091</v>
      </c>
      <c r="Q131">
        <f t="shared" ref="Q131:Q159" si="18">(24/M131)*(1+0.1806*(M131^0.6459)+(0.4251/(1+6880.95*(M131^(-1)))))</f>
        <v>0.29432238273420169</v>
      </c>
      <c r="R131">
        <f t="shared" ref="R131:R159" si="19">(24/M131)*((1+0.27*M131)^0.43)+(0.47*(1-EXP(-0.04*(M131^0.38))))</f>
        <v>0.41650855486935767</v>
      </c>
      <c r="S131">
        <f t="shared" ref="S131:S159" si="20">5485600000*TANH((0.0000000043774)/M131)+0.0709*TANH(700.6574/M131)+0.3894*TANH(74.1539/M131)-0.1198*TANH(7429.0843/M131)+1.7174*TANH(9.9851/(2.3384+M131))+0.4744</f>
        <v>0.40776409895251631</v>
      </c>
      <c r="T131">
        <f t="shared" ref="T131:T159" si="21">2.6689+(21.683/M131)+(0.131/(M131^2))-(10.616/(M131^0.1))+(12.216/(M131^0.2))</f>
        <v>0.38175517362638089</v>
      </c>
      <c r="V131" s="5"/>
      <c r="W131" s="5"/>
    </row>
    <row r="132" spans="13:23" x14ac:dyDescent="0.25">
      <c r="M132">
        <v>2268.7819910286944</v>
      </c>
      <c r="N132">
        <f t="shared" si="15"/>
        <v>0.41948718023094966</v>
      </c>
      <c r="O132">
        <f t="shared" si="16"/>
        <v>0.39591646361392535</v>
      </c>
      <c r="P132">
        <f t="shared" si="17"/>
        <v>0.30476954156325342</v>
      </c>
      <c r="Q132">
        <f t="shared" si="18"/>
        <v>0.29265229629590339</v>
      </c>
      <c r="R132">
        <f t="shared" si="19"/>
        <v>0.4160179140191923</v>
      </c>
      <c r="S132">
        <f t="shared" si="20"/>
        <v>0.40702505170946002</v>
      </c>
      <c r="T132">
        <f t="shared" si="21"/>
        <v>0.38113968793375363</v>
      </c>
      <c r="V132" s="5"/>
      <c r="W132" s="5"/>
    </row>
    <row r="133" spans="13:23" x14ac:dyDescent="0.25">
      <c r="M133">
        <v>2270.2041480310108</v>
      </c>
      <c r="N133">
        <f t="shared" si="15"/>
        <v>0.41945309086261501</v>
      </c>
      <c r="O133">
        <f t="shared" si="16"/>
        <v>0.39589957082960398</v>
      </c>
      <c r="P133">
        <f t="shared" si="17"/>
        <v>0.30469980532688257</v>
      </c>
      <c r="Q133">
        <f t="shared" si="18"/>
        <v>0.29258316021095271</v>
      </c>
      <c r="R133">
        <f t="shared" si="19"/>
        <v>0.41599783565029652</v>
      </c>
      <c r="S133">
        <f t="shared" si="20"/>
        <v>0.4069946500864704</v>
      </c>
      <c r="T133">
        <f t="shared" si="21"/>
        <v>0.3811144450915207</v>
      </c>
      <c r="V133" s="5"/>
      <c r="W133" s="5"/>
    </row>
    <row r="134" spans="13:23" x14ac:dyDescent="0.25">
      <c r="M134">
        <v>2276.1265912771305</v>
      </c>
      <c r="N134">
        <f t="shared" si="15"/>
        <v>0.41931154965101664</v>
      </c>
      <c r="O134">
        <f t="shared" si="16"/>
        <v>0.3958296092166968</v>
      </c>
      <c r="P134">
        <f t="shared" si="17"/>
        <v>0.30441005307153618</v>
      </c>
      <c r="Q134">
        <f t="shared" si="18"/>
        <v>0.29229590640171593</v>
      </c>
      <c r="R134">
        <f t="shared" si="19"/>
        <v>0.41591461065088553</v>
      </c>
      <c r="S134">
        <f t="shared" si="20"/>
        <v>0.40686850008127756</v>
      </c>
      <c r="T134">
        <f t="shared" si="21"/>
        <v>0.38100976572695577</v>
      </c>
      <c r="V134" s="5"/>
      <c r="W134" s="5"/>
    </row>
    <row r="135" spans="13:23" x14ac:dyDescent="0.25">
      <c r="M135">
        <v>2277.475599486027</v>
      </c>
      <c r="N135">
        <f t="shared" si="15"/>
        <v>0.41927940411876718</v>
      </c>
      <c r="O135">
        <f t="shared" si="16"/>
        <v>0.39581376034403276</v>
      </c>
      <c r="P135">
        <f t="shared" si="17"/>
        <v>0.30434420150680269</v>
      </c>
      <c r="Q135">
        <f t="shared" si="18"/>
        <v>0.29223062374228198</v>
      </c>
      <c r="R135">
        <f t="shared" si="19"/>
        <v>0.41589574124628037</v>
      </c>
      <c r="S135">
        <f t="shared" si="20"/>
        <v>0.40683986800514849</v>
      </c>
      <c r="T135">
        <f t="shared" si="21"/>
        <v>0.38098602131280179</v>
      </c>
      <c r="V135" s="5"/>
      <c r="W135" s="5"/>
    </row>
    <row r="136" spans="13:23" x14ac:dyDescent="0.25">
      <c r="M136">
        <v>2280.9984702154056</v>
      </c>
      <c r="N136">
        <f t="shared" si="15"/>
        <v>0.41919562238160463</v>
      </c>
      <c r="O136">
        <f t="shared" si="16"/>
        <v>0.39577252313649142</v>
      </c>
      <c r="P136">
        <f t="shared" si="17"/>
        <v>0.30417249108962624</v>
      </c>
      <c r="Q136">
        <f t="shared" si="18"/>
        <v>0.29206039866238015</v>
      </c>
      <c r="R136">
        <f t="shared" si="19"/>
        <v>0.41584661705578396</v>
      </c>
      <c r="S136">
        <f t="shared" si="20"/>
        <v>0.40676527492358389</v>
      </c>
      <c r="T136">
        <f t="shared" si="21"/>
        <v>0.38092418694602603</v>
      </c>
      <c r="V136" s="5"/>
      <c r="W136" s="5"/>
    </row>
    <row r="137" spans="13:23" x14ac:dyDescent="0.25">
      <c r="M137">
        <v>2285.5696487394052</v>
      </c>
      <c r="N137">
        <f t="shared" si="15"/>
        <v>0.41908726347890884</v>
      </c>
      <c r="O137">
        <f t="shared" si="16"/>
        <v>0.3957193398902436</v>
      </c>
      <c r="P137">
        <f t="shared" si="17"/>
        <v>0.30395023837013607</v>
      </c>
      <c r="Q137">
        <f t="shared" si="18"/>
        <v>0.29184007255508054</v>
      </c>
      <c r="R137">
        <f t="shared" si="19"/>
        <v>0.41578320194938212</v>
      </c>
      <c r="S137">
        <f t="shared" si="20"/>
        <v>0.40666886796778584</v>
      </c>
      <c r="T137">
        <f t="shared" si="21"/>
        <v>0.38084432396575085</v>
      </c>
      <c r="V137" s="5"/>
      <c r="W137" s="5"/>
    </row>
    <row r="138" spans="13:23" x14ac:dyDescent="0.25">
      <c r="M138">
        <v>2292.2115376569545</v>
      </c>
      <c r="N138">
        <f t="shared" si="15"/>
        <v>0.4189305271279658</v>
      </c>
      <c r="O138">
        <f t="shared" si="16"/>
        <v>0.39564271511414478</v>
      </c>
      <c r="P138">
        <f t="shared" si="17"/>
        <v>0.30362841595981893</v>
      </c>
      <c r="Q138">
        <f t="shared" si="18"/>
        <v>0.29152104803493317</v>
      </c>
      <c r="R138">
        <f t="shared" si="19"/>
        <v>0.41569171429754748</v>
      </c>
      <c r="S138">
        <f t="shared" si="20"/>
        <v>0.40652955624180293</v>
      </c>
      <c r="T138">
        <f t="shared" si="21"/>
        <v>0.38072902697535138</v>
      </c>
      <c r="V138" s="5"/>
      <c r="W138" s="5"/>
    </row>
    <row r="139" spans="13:23" x14ac:dyDescent="0.25">
      <c r="M139">
        <v>2296.111898075595</v>
      </c>
      <c r="N139">
        <f t="shared" si="15"/>
        <v>0.41883887457901514</v>
      </c>
      <c r="O139">
        <f t="shared" si="16"/>
        <v>0.39559807485285747</v>
      </c>
      <c r="P139">
        <f t="shared" si="17"/>
        <v>0.30344003916155338</v>
      </c>
      <c r="Q139">
        <f t="shared" si="18"/>
        <v>0.29133431344449784</v>
      </c>
      <c r="R139">
        <f t="shared" si="19"/>
        <v>0.4156383480639948</v>
      </c>
      <c r="S139">
        <f t="shared" si="20"/>
        <v>0.40644816847313514</v>
      </c>
      <c r="T139">
        <f t="shared" si="21"/>
        <v>0.38066172818167665</v>
      </c>
      <c r="V139" s="5"/>
      <c r="W139" s="5"/>
    </row>
    <row r="140" spans="13:23" x14ac:dyDescent="0.25">
      <c r="M140">
        <v>2297.211089949511</v>
      </c>
      <c r="N140">
        <f t="shared" si="15"/>
        <v>0.41881309696278823</v>
      </c>
      <c r="O140">
        <f t="shared" si="16"/>
        <v>0.39558554184792155</v>
      </c>
      <c r="P140">
        <f t="shared" si="17"/>
        <v>0.30338703225648594</v>
      </c>
      <c r="Q140">
        <f t="shared" si="18"/>
        <v>0.29128176923337401</v>
      </c>
      <c r="R140">
        <f t="shared" si="19"/>
        <v>0.41562335618450913</v>
      </c>
      <c r="S140">
        <f t="shared" si="20"/>
        <v>0.40642528799641447</v>
      </c>
      <c r="T140">
        <f t="shared" si="21"/>
        <v>0.38064281640994002</v>
      </c>
      <c r="V140" s="5"/>
      <c r="W140" s="5"/>
    </row>
    <row r="141" spans="13:23" x14ac:dyDescent="0.25">
      <c r="M141">
        <v>2320.6396878925812</v>
      </c>
      <c r="N141">
        <f t="shared" si="15"/>
        <v>0.41826901235433234</v>
      </c>
      <c r="O141">
        <f t="shared" si="16"/>
        <v>0.395323308416136</v>
      </c>
      <c r="P141">
        <f t="shared" si="17"/>
        <v>0.30226561604864693</v>
      </c>
      <c r="Q141">
        <f t="shared" si="18"/>
        <v>0.29017020337835403</v>
      </c>
      <c r="R141">
        <f t="shared" si="19"/>
        <v>0.41530873757508169</v>
      </c>
      <c r="S141">
        <f t="shared" si="20"/>
        <v>0.40594341016302143</v>
      </c>
      <c r="T141">
        <f t="shared" si="21"/>
        <v>0.38024532921257759</v>
      </c>
      <c r="V141" s="5"/>
      <c r="W141" s="5"/>
    </row>
    <row r="142" spans="13:23" x14ac:dyDescent="0.25">
      <c r="M142">
        <v>2322.2403254662563</v>
      </c>
      <c r="N142">
        <f t="shared" si="15"/>
        <v>0.418232209779558</v>
      </c>
      <c r="O142">
        <f t="shared" si="16"/>
        <v>0.39530573052024215</v>
      </c>
      <c r="P142">
        <f t="shared" si="17"/>
        <v>0.30218958091118808</v>
      </c>
      <c r="Q142">
        <f t="shared" si="18"/>
        <v>0.29009484038818401</v>
      </c>
      <c r="R142">
        <f t="shared" si="19"/>
        <v>0.41528758222384443</v>
      </c>
      <c r="S142">
        <f t="shared" si="20"/>
        <v>0.40591088948258308</v>
      </c>
      <c r="T142">
        <f t="shared" si="21"/>
        <v>0.3802185595591796</v>
      </c>
      <c r="V142" s="5"/>
      <c r="W142" s="5"/>
    </row>
    <row r="143" spans="13:23" x14ac:dyDescent="0.25">
      <c r="M143">
        <v>2325.7972897073587</v>
      </c>
      <c r="N143">
        <f t="shared" si="15"/>
        <v>0.41815059366516616</v>
      </c>
      <c r="O143">
        <f t="shared" si="16"/>
        <v>0.39526682146460423</v>
      </c>
      <c r="P143">
        <f t="shared" si="17"/>
        <v>0.30202087718766296</v>
      </c>
      <c r="Q143">
        <f t="shared" si="18"/>
        <v>0.28992762993705129</v>
      </c>
      <c r="R143">
        <f t="shared" si="19"/>
        <v>0.41524072387087069</v>
      </c>
      <c r="S143">
        <f t="shared" si="20"/>
        <v>0.40583880336572314</v>
      </c>
      <c r="T143">
        <f t="shared" si="21"/>
        <v>0.38015924652781496</v>
      </c>
      <c r="V143" s="5"/>
      <c r="W143" s="5"/>
    </row>
    <row r="144" spans="13:23" x14ac:dyDescent="0.25">
      <c r="M144">
        <v>2337.2303890537605</v>
      </c>
      <c r="N144">
        <f t="shared" si="15"/>
        <v>0.41788980819505334</v>
      </c>
      <c r="O144">
        <f t="shared" si="16"/>
        <v>0.3951431746127555</v>
      </c>
      <c r="P144">
        <f t="shared" si="17"/>
        <v>0.30148105674379139</v>
      </c>
      <c r="Q144">
        <f t="shared" si="18"/>
        <v>0.28939260567006275</v>
      </c>
      <c r="R144">
        <f t="shared" si="19"/>
        <v>0.41509153065907323</v>
      </c>
      <c r="S144">
        <f t="shared" si="20"/>
        <v>0.405608787743446</v>
      </c>
      <c r="T144">
        <f t="shared" si="21"/>
        <v>0.37997022079733478</v>
      </c>
      <c r="V144" s="5"/>
      <c r="W144" s="5"/>
    </row>
    <row r="145" spans="13:23" x14ac:dyDescent="0.25">
      <c r="M145">
        <v>2344.415113048728</v>
      </c>
      <c r="N145">
        <f t="shared" si="15"/>
        <v>0.41772712796489853</v>
      </c>
      <c r="O145">
        <f t="shared" si="16"/>
        <v>0.39506656962967912</v>
      </c>
      <c r="P145">
        <f t="shared" si="17"/>
        <v>0.30114371680788726</v>
      </c>
      <c r="Q145">
        <f t="shared" si="18"/>
        <v>0.28905827685667301</v>
      </c>
      <c r="R145">
        <f t="shared" si="19"/>
        <v>0.41499887531353485</v>
      </c>
      <c r="S145">
        <f t="shared" si="20"/>
        <v>0.40546555162920078</v>
      </c>
      <c r="T145">
        <f t="shared" si="21"/>
        <v>0.37985268982688236</v>
      </c>
      <c r="V145" s="5"/>
      <c r="W145" s="5"/>
    </row>
    <row r="146" spans="13:23" x14ac:dyDescent="0.25">
      <c r="M146">
        <v>2345.6146619077886</v>
      </c>
      <c r="N146">
        <f t="shared" si="15"/>
        <v>0.41770005678555794</v>
      </c>
      <c r="O146">
        <f t="shared" si="16"/>
        <v>0.39505386155576022</v>
      </c>
      <c r="P146">
        <f t="shared" si="17"/>
        <v>0.30108753633166252</v>
      </c>
      <c r="Q146">
        <f t="shared" si="18"/>
        <v>0.28900259889464835</v>
      </c>
      <c r="R146">
        <f t="shared" si="19"/>
        <v>0.414983487715337</v>
      </c>
      <c r="S146">
        <f t="shared" si="20"/>
        <v>0.40544173494601315</v>
      </c>
      <c r="T146">
        <f t="shared" si="21"/>
        <v>0.37983316069878148</v>
      </c>
      <c r="V146" s="5"/>
      <c r="W146" s="5"/>
    </row>
    <row r="147" spans="13:23" x14ac:dyDescent="0.25">
      <c r="M147">
        <v>2349.5226304944918</v>
      </c>
      <c r="N147">
        <f t="shared" si="15"/>
        <v>0.41761203956949638</v>
      </c>
      <c r="O147">
        <f t="shared" si="16"/>
        <v>0.3950126217921564</v>
      </c>
      <c r="P147">
        <f t="shared" si="17"/>
        <v>0.30090478695917994</v>
      </c>
      <c r="Q147">
        <f t="shared" si="18"/>
        <v>0.28882148621143211</v>
      </c>
      <c r="R147">
        <f t="shared" si="19"/>
        <v>0.41493351880879958</v>
      </c>
      <c r="S147">
        <f t="shared" si="20"/>
        <v>0.40536433663096494</v>
      </c>
      <c r="T147">
        <f t="shared" si="21"/>
        <v>0.37976972233090445</v>
      </c>
      <c r="V147" s="5"/>
      <c r="W147" s="5"/>
    </row>
    <row r="148" spans="13:23" x14ac:dyDescent="0.25">
      <c r="M148">
        <v>2354.2788902172265</v>
      </c>
      <c r="N148">
        <f t="shared" si="15"/>
        <v>0.41750528086145278</v>
      </c>
      <c r="O148">
        <f t="shared" si="16"/>
        <v>0.39496276215317005</v>
      </c>
      <c r="P148">
        <f t="shared" si="17"/>
        <v>0.30068294289383651</v>
      </c>
      <c r="Q148">
        <f t="shared" si="18"/>
        <v>0.28860163320568216</v>
      </c>
      <c r="R148">
        <f t="shared" si="19"/>
        <v>0.41487303594560165</v>
      </c>
      <c r="S148">
        <f t="shared" si="20"/>
        <v>0.40527053532225177</v>
      </c>
      <c r="T148">
        <f t="shared" si="21"/>
        <v>0.37969289379814253</v>
      </c>
      <c r="V148" s="5"/>
      <c r="W148" s="5"/>
    </row>
    <row r="149" spans="13:23" x14ac:dyDescent="0.25">
      <c r="M149">
        <v>2358.5160185538007</v>
      </c>
      <c r="N149">
        <f t="shared" si="15"/>
        <v>0.4174105096180995</v>
      </c>
      <c r="O149">
        <f t="shared" si="16"/>
        <v>0.39491864982109931</v>
      </c>
      <c r="P149">
        <f t="shared" si="17"/>
        <v>0.30048584101931103</v>
      </c>
      <c r="Q149">
        <f t="shared" si="18"/>
        <v>0.28840630423436142</v>
      </c>
      <c r="R149">
        <f t="shared" si="19"/>
        <v>0.41481946047194218</v>
      </c>
      <c r="S149">
        <f t="shared" si="20"/>
        <v>0.40518733824994624</v>
      </c>
      <c r="T149">
        <f t="shared" si="21"/>
        <v>0.37962480060804848</v>
      </c>
      <c r="V149" s="5"/>
      <c r="W149" s="5"/>
    </row>
    <row r="150" spans="13:23" x14ac:dyDescent="0.25">
      <c r="M150">
        <v>2361.0112356942759</v>
      </c>
      <c r="N150">
        <f t="shared" si="15"/>
        <v>0.41735484652361754</v>
      </c>
      <c r="O150">
        <f t="shared" si="16"/>
        <v>0.39489280629388834</v>
      </c>
      <c r="P150">
        <f t="shared" si="17"/>
        <v>0.30037000111614442</v>
      </c>
      <c r="Q150">
        <f t="shared" si="18"/>
        <v>0.28829150801076109</v>
      </c>
      <c r="R150">
        <f t="shared" si="19"/>
        <v>0.41478804439022998</v>
      </c>
      <c r="S150">
        <f t="shared" si="20"/>
        <v>0.40513850481664027</v>
      </c>
      <c r="T150">
        <f t="shared" si="21"/>
        <v>0.37958485443463452</v>
      </c>
      <c r="V150" s="5"/>
      <c r="W150" s="5"/>
    </row>
    <row r="151" spans="13:23" x14ac:dyDescent="0.25">
      <c r="M151">
        <v>2372.9363177859445</v>
      </c>
      <c r="N151">
        <f t="shared" si="15"/>
        <v>0.41709031771360511</v>
      </c>
      <c r="O151">
        <f t="shared" si="16"/>
        <v>0.39477065602362832</v>
      </c>
      <c r="P151">
        <f t="shared" si="17"/>
        <v>0.29981874262930491</v>
      </c>
      <c r="Q151">
        <f t="shared" si="18"/>
        <v>0.28774523361660947</v>
      </c>
      <c r="R151">
        <f t="shared" si="19"/>
        <v>0.41463926370092585</v>
      </c>
      <c r="S151">
        <f t="shared" si="20"/>
        <v>0.40490675693290346</v>
      </c>
      <c r="T151">
        <f t="shared" si="21"/>
        <v>0.3793955037339285</v>
      </c>
      <c r="V151" s="5"/>
      <c r="W151" s="5"/>
    </row>
    <row r="152" spans="13:23" x14ac:dyDescent="0.25">
      <c r="M152">
        <v>2378.8452786368848</v>
      </c>
      <c r="N152">
        <f t="shared" si="15"/>
        <v>0.41696015094539407</v>
      </c>
      <c r="O152">
        <f t="shared" si="16"/>
        <v>0.39471095645234205</v>
      </c>
      <c r="P152">
        <f t="shared" si="17"/>
        <v>0.29954702693339635</v>
      </c>
      <c r="Q152">
        <f t="shared" si="18"/>
        <v>0.28747598520128903</v>
      </c>
      <c r="R152">
        <f t="shared" si="19"/>
        <v>0.41456636932720492</v>
      </c>
      <c r="S152">
        <f t="shared" si="20"/>
        <v>0.40479291990946814</v>
      </c>
      <c r="T152">
        <f t="shared" si="21"/>
        <v>0.37930262675039383</v>
      </c>
      <c r="V152" s="5"/>
      <c r="W152" s="5"/>
    </row>
    <row r="153" spans="13:23" x14ac:dyDescent="0.25">
      <c r="M153">
        <v>2402.4372392027799</v>
      </c>
      <c r="N153">
        <f t="shared" si="15"/>
        <v>0.41644636186966255</v>
      </c>
      <c r="O153">
        <f t="shared" si="16"/>
        <v>0.39447796922189177</v>
      </c>
      <c r="P153">
        <f t="shared" si="17"/>
        <v>0.29847153803284865</v>
      </c>
      <c r="Q153">
        <f t="shared" si="18"/>
        <v>0.28641033115754755</v>
      </c>
      <c r="R153">
        <f t="shared" si="19"/>
        <v>0.41428070130602684</v>
      </c>
      <c r="S153">
        <f t="shared" si="20"/>
        <v>0.40434490433352233</v>
      </c>
      <c r="T153">
        <f t="shared" si="21"/>
        <v>0.37893796344506336</v>
      </c>
      <c r="V153" s="5"/>
      <c r="W153" s="5"/>
    </row>
    <row r="154" spans="13:23" x14ac:dyDescent="0.25">
      <c r="M154">
        <v>2406.1599772808368</v>
      </c>
      <c r="N154">
        <f t="shared" si="15"/>
        <v>0.41636614052853316</v>
      </c>
      <c r="O154">
        <f t="shared" si="16"/>
        <v>0.39444197815632231</v>
      </c>
      <c r="P154">
        <f t="shared" si="17"/>
        <v>0.29830318086624252</v>
      </c>
      <c r="Q154">
        <f t="shared" si="18"/>
        <v>0.28624352354022659</v>
      </c>
      <c r="R154">
        <f t="shared" si="19"/>
        <v>0.41423639691928549</v>
      </c>
      <c r="S154">
        <f t="shared" si="20"/>
        <v>0.4042751464452346</v>
      </c>
      <c r="T154">
        <f t="shared" si="21"/>
        <v>0.37888130803614173</v>
      </c>
      <c r="V154" s="5"/>
      <c r="W154" s="5"/>
    </row>
    <row r="155" spans="13:23" x14ac:dyDescent="0.25">
      <c r="M155">
        <v>2417.282792270154</v>
      </c>
      <c r="N155">
        <f t="shared" si="15"/>
        <v>0.41612782021148381</v>
      </c>
      <c r="O155">
        <f t="shared" si="16"/>
        <v>0.39433568045114664</v>
      </c>
      <c r="P155">
        <f t="shared" si="17"/>
        <v>0.29780232911011578</v>
      </c>
      <c r="Q155">
        <f t="shared" si="18"/>
        <v>0.2857472976449118</v>
      </c>
      <c r="R155">
        <f t="shared" si="19"/>
        <v>0.4141052589453445</v>
      </c>
      <c r="S155">
        <f t="shared" si="20"/>
        <v>0.40406822714866458</v>
      </c>
      <c r="T155">
        <f t="shared" si="21"/>
        <v>0.37871345162915304</v>
      </c>
      <c r="V155" s="5"/>
      <c r="W155" s="5"/>
    </row>
    <row r="156" spans="13:23" x14ac:dyDescent="0.25">
      <c r="M156">
        <v>2441.1627950635452</v>
      </c>
      <c r="N156">
        <f t="shared" si="15"/>
        <v>0.41562297450717556</v>
      </c>
      <c r="O156">
        <f t="shared" si="16"/>
        <v>0.39411362762344376</v>
      </c>
      <c r="P156">
        <f t="shared" si="17"/>
        <v>0.296737857451431</v>
      </c>
      <c r="Q156">
        <f t="shared" si="18"/>
        <v>0.28469273745849333</v>
      </c>
      <c r="R156">
        <f t="shared" si="19"/>
        <v>0.41382986240498709</v>
      </c>
      <c r="S156">
        <f t="shared" si="20"/>
        <v>0.40363150191251829</v>
      </c>
      <c r="T156">
        <f t="shared" si="21"/>
        <v>0.37836014718503064</v>
      </c>
      <c r="V156" s="5"/>
      <c r="W156" s="5"/>
    </row>
    <row r="157" spans="13:23" x14ac:dyDescent="0.25">
      <c r="M157">
        <v>2477.3913924573203</v>
      </c>
      <c r="N157">
        <f t="shared" si="15"/>
        <v>0.41487436071876294</v>
      </c>
      <c r="O157">
        <f t="shared" si="16"/>
        <v>0.39379234706820954</v>
      </c>
      <c r="P157">
        <f t="shared" si="17"/>
        <v>0.29515048377050912</v>
      </c>
      <c r="Q157">
        <f t="shared" si="18"/>
        <v>0.28312034730847258</v>
      </c>
      <c r="R157">
        <f t="shared" si="19"/>
        <v>0.4134275980698735</v>
      </c>
      <c r="S157">
        <f t="shared" si="20"/>
        <v>0.40298809084913118</v>
      </c>
      <c r="T157">
        <f t="shared" si="21"/>
        <v>0.37784206221891559</v>
      </c>
      <c r="V157" s="5"/>
      <c r="W157" s="5"/>
    </row>
    <row r="158" spans="13:23" x14ac:dyDescent="0.25">
      <c r="M158">
        <v>2500.9989997815851</v>
      </c>
      <c r="N158">
        <f t="shared" si="15"/>
        <v>0.41439742267085039</v>
      </c>
      <c r="O158">
        <f t="shared" si="16"/>
        <v>0.39359277491174521</v>
      </c>
      <c r="P158">
        <f t="shared" si="17"/>
        <v>0.29413348868282285</v>
      </c>
      <c r="Q158">
        <f t="shared" si="18"/>
        <v>0.2821130804951934</v>
      </c>
      <c r="R158">
        <f t="shared" si="19"/>
        <v>0.41317520337924507</v>
      </c>
      <c r="S158">
        <f t="shared" si="20"/>
        <v>0.40258092618743913</v>
      </c>
      <c r="T158">
        <f t="shared" si="21"/>
        <v>0.3775157101432649</v>
      </c>
      <c r="V158" s="5"/>
      <c r="W158" s="5"/>
    </row>
    <row r="159" spans="13:23" x14ac:dyDescent="0.25">
      <c r="M159">
        <v>2536.5920077474002</v>
      </c>
      <c r="N159">
        <f t="shared" si="15"/>
        <v>0.41369402870507815</v>
      </c>
      <c r="O159">
        <f t="shared" si="16"/>
        <v>0.39330593204465158</v>
      </c>
      <c r="P159">
        <f t="shared" si="17"/>
        <v>0.29262531207585707</v>
      </c>
      <c r="Q159">
        <f t="shared" si="18"/>
        <v>0.28061951693151049</v>
      </c>
      <c r="R159">
        <f t="shared" si="19"/>
        <v>0.41280862027409881</v>
      </c>
      <c r="S159">
        <f t="shared" si="20"/>
        <v>0.40198457569643609</v>
      </c>
      <c r="T159">
        <f t="shared" si="21"/>
        <v>0.37703983913610317</v>
      </c>
      <c r="V159" s="5"/>
      <c r="W159" s="5"/>
    </row>
    <row r="160" spans="13:23" x14ac:dyDescent="0.25">
      <c r="V160" s="5"/>
      <c r="W160" s="5"/>
    </row>
    <row r="161" spans="22:23" x14ac:dyDescent="0.25">
      <c r="V161" s="5"/>
      <c r="W161" s="5"/>
    </row>
    <row r="162" spans="22:23" x14ac:dyDescent="0.25">
      <c r="V162" s="5"/>
      <c r="W162" s="5"/>
    </row>
    <row r="163" spans="22:23" x14ac:dyDescent="0.25">
      <c r="V163" s="5"/>
      <c r="W163" s="5"/>
    </row>
    <row r="164" spans="22:23" x14ac:dyDescent="0.25">
      <c r="V164" s="5"/>
      <c r="W164" s="5"/>
    </row>
    <row r="165" spans="22:23" x14ac:dyDescent="0.25">
      <c r="V165" s="5"/>
      <c r="W165" s="5"/>
    </row>
    <row r="166" spans="22:23" x14ac:dyDescent="0.25">
      <c r="V166" s="5"/>
      <c r="W166" s="5"/>
    </row>
    <row r="167" spans="22:23" x14ac:dyDescent="0.25">
      <c r="V167" s="5"/>
      <c r="W167" s="5"/>
    </row>
    <row r="168" spans="22:23" x14ac:dyDescent="0.25">
      <c r="V168" s="5"/>
      <c r="W168" s="5"/>
    </row>
    <row r="169" spans="22:23" x14ac:dyDescent="0.25">
      <c r="V169" s="5"/>
      <c r="W169" s="5"/>
    </row>
    <row r="170" spans="22:23" x14ac:dyDescent="0.25">
      <c r="V170" s="5"/>
      <c r="W170" s="5"/>
    </row>
    <row r="171" spans="22:23" x14ac:dyDescent="0.25">
      <c r="V171" s="5"/>
      <c r="W171" s="5"/>
    </row>
    <row r="172" spans="22:23" x14ac:dyDescent="0.25">
      <c r="V172" s="5"/>
      <c r="W172" s="5"/>
    </row>
    <row r="173" spans="22:23" x14ac:dyDescent="0.25">
      <c r="V173" s="5"/>
      <c r="W173" s="5"/>
    </row>
    <row r="174" spans="22:23" x14ac:dyDescent="0.25">
      <c r="V174" s="5"/>
      <c r="W174" s="5"/>
    </row>
    <row r="175" spans="22:23" x14ac:dyDescent="0.25">
      <c r="V175" s="5"/>
      <c r="W175" s="5"/>
    </row>
    <row r="176" spans="22:23" x14ac:dyDescent="0.25">
      <c r="V176" s="5"/>
      <c r="W176" s="5"/>
    </row>
    <row r="177" spans="22:23" x14ac:dyDescent="0.25">
      <c r="V177" s="5"/>
      <c r="W177" s="5"/>
    </row>
    <row r="178" spans="22:23" x14ac:dyDescent="0.25">
      <c r="V178" s="5"/>
      <c r="W178" s="5"/>
    </row>
    <row r="179" spans="22:23" x14ac:dyDescent="0.25">
      <c r="V179" s="5"/>
      <c r="W179" s="5"/>
    </row>
    <row r="180" spans="22:23" x14ac:dyDescent="0.25">
      <c r="V180" s="5"/>
      <c r="W180" s="5"/>
    </row>
    <row r="181" spans="22:23" x14ac:dyDescent="0.25">
      <c r="V181" s="5"/>
      <c r="W181" s="5"/>
    </row>
    <row r="182" spans="22:23" x14ac:dyDescent="0.25">
      <c r="V182" s="5"/>
      <c r="W182" s="5"/>
    </row>
    <row r="183" spans="22:23" x14ac:dyDescent="0.25">
      <c r="V183" s="5"/>
      <c r="W183" s="5"/>
    </row>
    <row r="184" spans="22:23" x14ac:dyDescent="0.25">
      <c r="V184" s="5"/>
      <c r="W184" s="5"/>
    </row>
    <row r="185" spans="22:23" x14ac:dyDescent="0.25">
      <c r="V185" s="5"/>
      <c r="W185" s="5"/>
    </row>
    <row r="186" spans="22:23" x14ac:dyDescent="0.25">
      <c r="V186" s="5"/>
      <c r="W186" s="5"/>
    </row>
    <row r="187" spans="22:23" x14ac:dyDescent="0.25">
      <c r="V187" s="5"/>
      <c r="W187" s="5"/>
    </row>
    <row r="188" spans="22:23" x14ac:dyDescent="0.25">
      <c r="V188" s="5"/>
      <c r="W188" s="5"/>
    </row>
    <row r="189" spans="22:23" x14ac:dyDescent="0.25">
      <c r="V189" s="5"/>
      <c r="W189" s="5"/>
    </row>
    <row r="190" spans="22:23" x14ac:dyDescent="0.25">
      <c r="V190" s="5"/>
      <c r="W190" s="5"/>
    </row>
    <row r="191" spans="22:23" x14ac:dyDescent="0.25">
      <c r="V191" s="5"/>
      <c r="W191" s="5"/>
    </row>
    <row r="192" spans="22:23" x14ac:dyDescent="0.25">
      <c r="V192" s="5"/>
      <c r="W192" s="5"/>
    </row>
    <row r="193" spans="22:23" x14ac:dyDescent="0.25">
      <c r="V193" s="5"/>
      <c r="W193" s="5"/>
    </row>
    <row r="194" spans="22:23" x14ac:dyDescent="0.25">
      <c r="V194" s="5"/>
      <c r="W194" s="5"/>
    </row>
    <row r="195" spans="22:23" x14ac:dyDescent="0.25">
      <c r="V195" s="5"/>
      <c r="W195" s="5"/>
    </row>
    <row r="196" spans="22:23" x14ac:dyDescent="0.25">
      <c r="V196" s="5"/>
      <c r="W196" s="5"/>
    </row>
    <row r="197" spans="22:23" x14ac:dyDescent="0.25">
      <c r="V197" s="5"/>
      <c r="W197" s="5"/>
    </row>
    <row r="198" spans="22:23" x14ac:dyDescent="0.25">
      <c r="V198" s="5"/>
      <c r="W198" s="5"/>
    </row>
    <row r="199" spans="22:23" x14ac:dyDescent="0.25">
      <c r="V199" s="5"/>
      <c r="W199" s="5"/>
    </row>
    <row r="200" spans="22:23" x14ac:dyDescent="0.25">
      <c r="V200" s="5"/>
      <c r="W200" s="5"/>
    </row>
    <row r="201" spans="22:23" x14ac:dyDescent="0.25">
      <c r="V201" s="5"/>
      <c r="W201" s="5"/>
    </row>
    <row r="202" spans="22:23" x14ac:dyDescent="0.25">
      <c r="V202" s="5"/>
      <c r="W202" s="5"/>
    </row>
    <row r="203" spans="22:23" x14ac:dyDescent="0.25">
      <c r="V203" s="5"/>
      <c r="W203" s="5"/>
    </row>
    <row r="204" spans="22:23" x14ac:dyDescent="0.25">
      <c r="V204" s="5"/>
      <c r="W204" s="5"/>
    </row>
    <row r="205" spans="22:23" x14ac:dyDescent="0.25">
      <c r="V205" s="5"/>
      <c r="W205" s="5"/>
    </row>
    <row r="206" spans="22:23" x14ac:dyDescent="0.25">
      <c r="V206" s="5"/>
      <c r="W206" s="5"/>
    </row>
    <row r="207" spans="22:23" x14ac:dyDescent="0.25">
      <c r="V207" s="5"/>
      <c r="W207" s="5"/>
    </row>
    <row r="208" spans="22:23" x14ac:dyDescent="0.25">
      <c r="V208" s="5"/>
      <c r="W208" s="5"/>
    </row>
    <row r="209" spans="22:23" x14ac:dyDescent="0.25">
      <c r="V209" s="5"/>
      <c r="W209" s="5"/>
    </row>
    <row r="210" spans="22:23" x14ac:dyDescent="0.25">
      <c r="V210" s="5"/>
      <c r="W210" s="5"/>
    </row>
    <row r="211" spans="22:23" x14ac:dyDescent="0.25">
      <c r="V211" s="5"/>
      <c r="W211" s="5"/>
    </row>
    <row r="212" spans="22:23" x14ac:dyDescent="0.25">
      <c r="V212" s="5"/>
      <c r="W212" s="5"/>
    </row>
    <row r="213" spans="22:23" x14ac:dyDescent="0.25">
      <c r="V213" s="5"/>
      <c r="W213" s="5"/>
    </row>
    <row r="214" spans="22:23" x14ac:dyDescent="0.25">
      <c r="V214" s="5"/>
      <c r="W214" s="5"/>
    </row>
    <row r="215" spans="22:23" x14ac:dyDescent="0.25">
      <c r="V215" s="5"/>
      <c r="W215" s="5"/>
    </row>
    <row r="216" spans="22:23" x14ac:dyDescent="0.25">
      <c r="V216" s="5"/>
      <c r="W216" s="5"/>
    </row>
    <row r="217" spans="22:23" x14ac:dyDescent="0.25">
      <c r="V217" s="5"/>
      <c r="W217" s="5"/>
    </row>
    <row r="218" spans="22:23" x14ac:dyDescent="0.25">
      <c r="V218" s="5"/>
      <c r="W218" s="5"/>
    </row>
    <row r="219" spans="22:23" x14ac:dyDescent="0.25">
      <c r="V219" s="5"/>
      <c r="W219" s="5"/>
    </row>
    <row r="220" spans="22:23" x14ac:dyDescent="0.25">
      <c r="V220" s="5"/>
      <c r="W220" s="5"/>
    </row>
    <row r="221" spans="22:23" x14ac:dyDescent="0.25">
      <c r="V221" s="5"/>
      <c r="W221" s="5"/>
    </row>
    <row r="222" spans="22:23" x14ac:dyDescent="0.25">
      <c r="V222" s="5"/>
      <c r="W222" s="5"/>
    </row>
    <row r="223" spans="22:23" x14ac:dyDescent="0.25">
      <c r="V223" s="5"/>
      <c r="W223" s="5"/>
    </row>
    <row r="224" spans="22:23" x14ac:dyDescent="0.25">
      <c r="V224" s="5"/>
      <c r="W224" s="5"/>
    </row>
    <row r="225" spans="22:23" x14ac:dyDescent="0.25">
      <c r="V225" s="5"/>
      <c r="W225" s="5"/>
    </row>
    <row r="226" spans="22:23" x14ac:dyDescent="0.25">
      <c r="V226" s="5"/>
      <c r="W226" s="5"/>
    </row>
    <row r="227" spans="22:23" x14ac:dyDescent="0.25">
      <c r="V227" s="5"/>
      <c r="W227" s="5"/>
    </row>
    <row r="228" spans="22:23" x14ac:dyDescent="0.25">
      <c r="V228" s="5"/>
      <c r="W228" s="5"/>
    </row>
    <row r="229" spans="22:23" x14ac:dyDescent="0.25">
      <c r="V229" s="5"/>
      <c r="W229" s="5"/>
    </row>
    <row r="230" spans="22:23" x14ac:dyDescent="0.25">
      <c r="V230" s="5"/>
      <c r="W230" s="5"/>
    </row>
    <row r="231" spans="22:23" x14ac:dyDescent="0.25">
      <c r="V231" s="5"/>
      <c r="W231" s="5"/>
    </row>
    <row r="232" spans="22:23" x14ac:dyDescent="0.25">
      <c r="V232" s="5"/>
      <c r="W232" s="5"/>
    </row>
    <row r="233" spans="22:23" x14ac:dyDescent="0.25">
      <c r="V233" s="5"/>
      <c r="W233" s="5"/>
    </row>
    <row r="234" spans="22:23" x14ac:dyDescent="0.25">
      <c r="V234" s="5"/>
      <c r="W234" s="5"/>
    </row>
    <row r="235" spans="22:23" x14ac:dyDescent="0.25">
      <c r="V235" s="5"/>
      <c r="W235" s="5"/>
    </row>
    <row r="236" spans="22:23" x14ac:dyDescent="0.25">
      <c r="V236" s="5"/>
      <c r="W236" s="5"/>
    </row>
    <row r="237" spans="22:23" x14ac:dyDescent="0.25">
      <c r="V237" s="5"/>
      <c r="W237" s="5"/>
    </row>
    <row r="238" spans="22:23" x14ac:dyDescent="0.25">
      <c r="V238" s="5"/>
      <c r="W238" s="5"/>
    </row>
    <row r="239" spans="22:23" x14ac:dyDescent="0.25">
      <c r="V239" s="5"/>
      <c r="W239" s="5"/>
    </row>
    <row r="240" spans="22:23" x14ac:dyDescent="0.25">
      <c r="V240" s="5"/>
      <c r="W240" s="5"/>
    </row>
    <row r="241" spans="22:23" x14ac:dyDescent="0.25">
      <c r="V241" s="5"/>
      <c r="W241" s="5"/>
    </row>
    <row r="242" spans="22:23" x14ac:dyDescent="0.25">
      <c r="V242" s="5"/>
      <c r="W242" s="5"/>
    </row>
    <row r="243" spans="22:23" x14ac:dyDescent="0.25">
      <c r="V243" s="5"/>
      <c r="W243" s="5"/>
    </row>
    <row r="244" spans="22:23" x14ac:dyDescent="0.25">
      <c r="V244" s="5"/>
      <c r="W244" s="5"/>
    </row>
    <row r="245" spans="22:23" x14ac:dyDescent="0.25">
      <c r="V245" s="5"/>
      <c r="W245" s="5"/>
    </row>
    <row r="246" spans="22:23" x14ac:dyDescent="0.25">
      <c r="V246" s="5"/>
      <c r="W246" s="5"/>
    </row>
    <row r="247" spans="22:23" x14ac:dyDescent="0.25">
      <c r="V247" s="5"/>
      <c r="W247" s="5"/>
    </row>
    <row r="248" spans="22:23" x14ac:dyDescent="0.25">
      <c r="V248" s="5"/>
      <c r="W248" s="5"/>
    </row>
    <row r="249" spans="22:23" x14ac:dyDescent="0.25">
      <c r="V249" s="5"/>
      <c r="W249" s="5"/>
    </row>
    <row r="250" spans="22:23" x14ac:dyDescent="0.25">
      <c r="V250" s="5"/>
      <c r="W250" s="5"/>
    </row>
    <row r="251" spans="22:23" x14ac:dyDescent="0.25">
      <c r="V251" s="5"/>
      <c r="W251" s="5"/>
    </row>
    <row r="252" spans="22:23" x14ac:dyDescent="0.25">
      <c r="V252" s="5"/>
      <c r="W252" s="5"/>
    </row>
    <row r="253" spans="22:23" x14ac:dyDescent="0.25">
      <c r="V253" s="5"/>
      <c r="W253" s="5"/>
    </row>
    <row r="254" spans="22:23" x14ac:dyDescent="0.25">
      <c r="V254" s="5"/>
      <c r="W254" s="5"/>
    </row>
    <row r="255" spans="22:23" x14ac:dyDescent="0.25">
      <c r="V255" s="5"/>
      <c r="W255" s="5"/>
    </row>
    <row r="256" spans="22:23" x14ac:dyDescent="0.25">
      <c r="V256" s="5"/>
      <c r="W256" s="5"/>
    </row>
    <row r="257" spans="22:23" x14ac:dyDescent="0.25">
      <c r="V257" s="5"/>
      <c r="W257" s="5"/>
    </row>
    <row r="258" spans="22:23" x14ac:dyDescent="0.25">
      <c r="V258" s="5"/>
      <c r="W258" s="5"/>
    </row>
    <row r="259" spans="22:23" x14ac:dyDescent="0.25">
      <c r="V259" s="5"/>
      <c r="W259" s="5"/>
    </row>
    <row r="260" spans="22:23" x14ac:dyDescent="0.25">
      <c r="V260" s="5"/>
      <c r="W260" s="5"/>
    </row>
    <row r="261" spans="22:23" x14ac:dyDescent="0.25">
      <c r="V261" s="5"/>
      <c r="W261" s="5"/>
    </row>
    <row r="262" spans="22:23" x14ac:dyDescent="0.25">
      <c r="V262" s="5"/>
      <c r="W262" s="5"/>
    </row>
    <row r="263" spans="22:23" x14ac:dyDescent="0.25">
      <c r="V263" s="5"/>
      <c r="W263" s="5"/>
    </row>
    <row r="264" spans="22:23" x14ac:dyDescent="0.25">
      <c r="V264" s="5"/>
      <c r="W264" s="5"/>
    </row>
    <row r="265" spans="22:23" x14ac:dyDescent="0.25">
      <c r="V265" s="5"/>
      <c r="W265" s="5"/>
    </row>
    <row r="266" spans="22:23" x14ac:dyDescent="0.25">
      <c r="V266" s="5"/>
      <c r="W266" s="5"/>
    </row>
    <row r="267" spans="22:23" x14ac:dyDescent="0.25">
      <c r="V267" s="5"/>
      <c r="W267" s="5"/>
    </row>
    <row r="268" spans="22:23" x14ac:dyDescent="0.25">
      <c r="V268" s="5"/>
      <c r="W268" s="5"/>
    </row>
    <row r="269" spans="22:23" x14ac:dyDescent="0.25">
      <c r="V269" s="5"/>
      <c r="W269" s="5"/>
    </row>
    <row r="270" spans="22:23" x14ac:dyDescent="0.25">
      <c r="V270" s="5"/>
      <c r="W270" s="5"/>
    </row>
    <row r="271" spans="22:23" x14ac:dyDescent="0.25">
      <c r="V271" s="5"/>
      <c r="W271" s="5"/>
    </row>
    <row r="272" spans="22:23" x14ac:dyDescent="0.25">
      <c r="V272" s="5"/>
      <c r="W272" s="5"/>
    </row>
    <row r="273" spans="22:23" x14ac:dyDescent="0.25">
      <c r="V273" s="5"/>
      <c r="W273" s="5"/>
    </row>
    <row r="274" spans="22:23" x14ac:dyDescent="0.25">
      <c r="V274" s="5"/>
      <c r="W274" s="5"/>
    </row>
    <row r="275" spans="22:23" x14ac:dyDescent="0.25">
      <c r="V275" s="5"/>
      <c r="W275" s="5"/>
    </row>
    <row r="276" spans="22:23" x14ac:dyDescent="0.25">
      <c r="V276" s="5"/>
      <c r="W276" s="5"/>
    </row>
    <row r="277" spans="22:23" x14ac:dyDescent="0.25">
      <c r="V277" s="5"/>
      <c r="W277" s="5"/>
    </row>
    <row r="278" spans="22:23" x14ac:dyDescent="0.25">
      <c r="V278" s="5"/>
      <c r="W278" s="5"/>
    </row>
    <row r="279" spans="22:23" x14ac:dyDescent="0.25">
      <c r="V279" s="5"/>
      <c r="W279" s="5"/>
    </row>
    <row r="280" spans="22:23" x14ac:dyDescent="0.25">
      <c r="V280" s="5"/>
      <c r="W280" s="5"/>
    </row>
    <row r="281" spans="22:23" x14ac:dyDescent="0.25">
      <c r="V281" s="5"/>
      <c r="W281" s="5"/>
    </row>
    <row r="282" spans="22:23" x14ac:dyDescent="0.25">
      <c r="V282" s="5"/>
      <c r="W282" s="5"/>
    </row>
    <row r="283" spans="22:23" x14ac:dyDescent="0.25">
      <c r="V283" s="5"/>
      <c r="W283" s="5"/>
    </row>
    <row r="284" spans="22:23" x14ac:dyDescent="0.25">
      <c r="V284" s="5"/>
      <c r="W284" s="5"/>
    </row>
    <row r="285" spans="22:23" x14ac:dyDescent="0.25">
      <c r="V285" s="5"/>
      <c r="W285" s="5"/>
    </row>
    <row r="286" spans="22:23" x14ac:dyDescent="0.25">
      <c r="V286" s="5"/>
      <c r="W286" s="5"/>
    </row>
    <row r="287" spans="22:23" x14ac:dyDescent="0.25">
      <c r="V287" s="5"/>
      <c r="W287" s="5"/>
    </row>
    <row r="288" spans="22:23" x14ac:dyDescent="0.25">
      <c r="V288" s="5"/>
      <c r="W288" s="5"/>
    </row>
    <row r="289" spans="22:23" x14ac:dyDescent="0.25">
      <c r="V289" s="5"/>
      <c r="W289" s="5"/>
    </row>
    <row r="290" spans="22:23" x14ac:dyDescent="0.25">
      <c r="V290" s="5"/>
      <c r="W290" s="5"/>
    </row>
    <row r="291" spans="22:23" x14ac:dyDescent="0.25">
      <c r="V291" s="5"/>
      <c r="W291" s="5"/>
    </row>
    <row r="292" spans="22:23" x14ac:dyDescent="0.25">
      <c r="V292" s="5"/>
      <c r="W292" s="5"/>
    </row>
    <row r="293" spans="22:23" x14ac:dyDescent="0.25">
      <c r="V293" s="5"/>
      <c r="W293" s="5"/>
    </row>
    <row r="294" spans="22:23" x14ac:dyDescent="0.25">
      <c r="V294" s="5"/>
      <c r="W294" s="5"/>
    </row>
    <row r="295" spans="22:23" x14ac:dyDescent="0.25">
      <c r="V295" s="5"/>
      <c r="W295" s="5"/>
    </row>
    <row r="296" spans="22:23" x14ac:dyDescent="0.25">
      <c r="V296" s="5"/>
      <c r="W296" s="5"/>
    </row>
    <row r="297" spans="22:23" x14ac:dyDescent="0.25">
      <c r="V297" s="5"/>
      <c r="W297" s="5"/>
    </row>
    <row r="298" spans="22:23" x14ac:dyDescent="0.25">
      <c r="V298" s="5"/>
      <c r="W298" s="5"/>
    </row>
    <row r="299" spans="22:23" x14ac:dyDescent="0.25">
      <c r="V299" s="5"/>
      <c r="W299" s="5"/>
    </row>
    <row r="300" spans="22:23" x14ac:dyDescent="0.25">
      <c r="V300" s="5"/>
      <c r="W300" s="5"/>
    </row>
    <row r="301" spans="22:23" x14ac:dyDescent="0.25">
      <c r="V301" s="5"/>
      <c r="W301" s="5"/>
    </row>
    <row r="302" spans="22:23" x14ac:dyDescent="0.25">
      <c r="V302" s="5"/>
      <c r="W302" s="5"/>
    </row>
    <row r="303" spans="22:23" x14ac:dyDescent="0.25">
      <c r="V303" s="5"/>
      <c r="W303" s="5"/>
    </row>
    <row r="304" spans="22:23" x14ac:dyDescent="0.25">
      <c r="V304" s="5"/>
      <c r="W304" s="5"/>
    </row>
    <row r="305" spans="22:23" x14ac:dyDescent="0.25">
      <c r="V305" s="5"/>
      <c r="W305" s="5"/>
    </row>
    <row r="306" spans="22:23" x14ac:dyDescent="0.25">
      <c r="V306" s="5"/>
      <c r="W306" s="5"/>
    </row>
    <row r="307" spans="22:23" x14ac:dyDescent="0.25">
      <c r="V307" s="5"/>
      <c r="W307" s="5"/>
    </row>
    <row r="308" spans="22:23" x14ac:dyDescent="0.25">
      <c r="V308" s="5"/>
      <c r="W308" s="5"/>
    </row>
    <row r="309" spans="22:23" x14ac:dyDescent="0.25">
      <c r="V309" s="5"/>
      <c r="W309" s="5"/>
    </row>
    <row r="310" spans="22:23" x14ac:dyDescent="0.25">
      <c r="V310" s="5"/>
      <c r="W310" s="5"/>
    </row>
    <row r="311" spans="22:23" x14ac:dyDescent="0.25">
      <c r="V311" s="5"/>
      <c r="W311" s="5"/>
    </row>
    <row r="312" spans="22:23" x14ac:dyDescent="0.25">
      <c r="V312" s="5"/>
      <c r="W312" s="5"/>
    </row>
    <row r="313" spans="22:23" x14ac:dyDescent="0.25">
      <c r="V313" s="5"/>
      <c r="W313" s="5"/>
    </row>
    <row r="314" spans="22:23" x14ac:dyDescent="0.25">
      <c r="V314" s="5"/>
      <c r="W314" s="5"/>
    </row>
    <row r="315" spans="22:23" x14ac:dyDescent="0.25">
      <c r="V315" s="5"/>
      <c r="W315" s="5"/>
    </row>
    <row r="316" spans="22:23" x14ac:dyDescent="0.25">
      <c r="V316" s="5"/>
      <c r="W316" s="5"/>
    </row>
    <row r="317" spans="22:23" x14ac:dyDescent="0.25">
      <c r="V317" s="5"/>
      <c r="W317" s="5"/>
    </row>
    <row r="318" spans="22:23" x14ac:dyDescent="0.25">
      <c r="V318" s="5"/>
      <c r="W318" s="5"/>
    </row>
    <row r="319" spans="22:23" x14ac:dyDescent="0.25">
      <c r="V319" s="5"/>
      <c r="W319" s="5"/>
    </row>
    <row r="320" spans="22:23" x14ac:dyDescent="0.25">
      <c r="V320" s="5"/>
      <c r="W320" s="5"/>
    </row>
    <row r="321" spans="22:23" x14ac:dyDescent="0.25">
      <c r="V321" s="5"/>
      <c r="W321" s="5"/>
    </row>
    <row r="322" spans="22:23" x14ac:dyDescent="0.25">
      <c r="V322" s="5"/>
      <c r="W322" s="5"/>
    </row>
    <row r="323" spans="22:23" x14ac:dyDescent="0.25">
      <c r="V323" s="5"/>
      <c r="W323" s="5"/>
    </row>
    <row r="324" spans="22:23" x14ac:dyDescent="0.25">
      <c r="V324" s="5"/>
      <c r="W324" s="5"/>
    </row>
    <row r="325" spans="22:23" x14ac:dyDescent="0.25">
      <c r="V325" s="5"/>
      <c r="W325" s="5"/>
    </row>
    <row r="326" spans="22:23" x14ac:dyDescent="0.25">
      <c r="V326" s="5"/>
      <c r="W326" s="5"/>
    </row>
    <row r="327" spans="22:23" x14ac:dyDescent="0.25">
      <c r="V327" s="5"/>
      <c r="W327" s="5"/>
    </row>
    <row r="328" spans="22:23" x14ac:dyDescent="0.25">
      <c r="V328" s="5"/>
      <c r="W328" s="5"/>
    </row>
    <row r="329" spans="22:23" x14ac:dyDescent="0.25">
      <c r="V329" s="5"/>
      <c r="W329" s="5"/>
    </row>
    <row r="330" spans="22:23" x14ac:dyDescent="0.25">
      <c r="V330" s="5"/>
      <c r="W330" s="5"/>
    </row>
    <row r="331" spans="22:23" x14ac:dyDescent="0.25">
      <c r="V331" s="5"/>
      <c r="W331" s="5"/>
    </row>
    <row r="332" spans="22:23" x14ac:dyDescent="0.25">
      <c r="V332" s="5"/>
      <c r="W332" s="5"/>
    </row>
    <row r="333" spans="22:23" x14ac:dyDescent="0.25">
      <c r="V333" s="5"/>
      <c r="W333" s="5"/>
    </row>
    <row r="334" spans="22:23" x14ac:dyDescent="0.25">
      <c r="V334" s="5"/>
      <c r="W334" s="5"/>
    </row>
    <row r="335" spans="22:23" x14ac:dyDescent="0.25">
      <c r="V335" s="5"/>
      <c r="W335" s="5"/>
    </row>
    <row r="336" spans="22:23" x14ac:dyDescent="0.25">
      <c r="V336" s="5"/>
      <c r="W336" s="5"/>
    </row>
    <row r="337" spans="22:23" x14ac:dyDescent="0.25">
      <c r="V337" s="5"/>
      <c r="W337" s="5"/>
    </row>
    <row r="338" spans="22:23" x14ac:dyDescent="0.25">
      <c r="V338" s="5"/>
      <c r="W338" s="5"/>
    </row>
    <row r="339" spans="22:23" x14ac:dyDescent="0.25">
      <c r="V339" s="5"/>
      <c r="W339" s="5"/>
    </row>
    <row r="340" spans="22:23" x14ac:dyDescent="0.25">
      <c r="V340" s="5"/>
      <c r="W340" s="5"/>
    </row>
    <row r="341" spans="22:23" x14ac:dyDescent="0.25">
      <c r="V341" s="5"/>
      <c r="W341" s="5"/>
    </row>
    <row r="342" spans="22:23" x14ac:dyDescent="0.25">
      <c r="V342" s="5"/>
      <c r="W342" s="5"/>
    </row>
    <row r="343" spans="22:23" x14ac:dyDescent="0.25">
      <c r="V343" s="5"/>
      <c r="W343" s="5"/>
    </row>
    <row r="344" spans="22:23" x14ac:dyDescent="0.25">
      <c r="V344" s="5"/>
      <c r="W344" s="5"/>
    </row>
    <row r="345" spans="22:23" x14ac:dyDescent="0.25">
      <c r="V345" s="5"/>
      <c r="W345" s="5"/>
    </row>
    <row r="346" spans="22:23" x14ac:dyDescent="0.25">
      <c r="V346" s="5"/>
      <c r="W346" s="5"/>
    </row>
    <row r="347" spans="22:23" x14ac:dyDescent="0.25">
      <c r="V347" s="5"/>
      <c r="W347" s="5"/>
    </row>
    <row r="348" spans="22:23" x14ac:dyDescent="0.25">
      <c r="V348" s="5"/>
      <c r="W348" s="5"/>
    </row>
    <row r="349" spans="22:23" x14ac:dyDescent="0.25">
      <c r="V349" s="5"/>
      <c r="W349" s="5"/>
    </row>
    <row r="350" spans="22:23" x14ac:dyDescent="0.25">
      <c r="V350" s="5"/>
      <c r="W350" s="5"/>
    </row>
    <row r="351" spans="22:23" x14ac:dyDescent="0.25">
      <c r="V351" s="5"/>
      <c r="W351" s="5"/>
    </row>
    <row r="352" spans="22:23" x14ac:dyDescent="0.25">
      <c r="V352" s="5"/>
      <c r="W352" s="5"/>
    </row>
    <row r="353" spans="22:23" x14ac:dyDescent="0.25">
      <c r="V353" s="5"/>
      <c r="W353" s="5"/>
    </row>
    <row r="354" spans="22:23" x14ac:dyDescent="0.25">
      <c r="V354" s="5"/>
      <c r="W354" s="5"/>
    </row>
    <row r="355" spans="22:23" x14ac:dyDescent="0.25">
      <c r="V355" s="5"/>
      <c r="W355" s="5"/>
    </row>
    <row r="356" spans="22:23" x14ac:dyDescent="0.25">
      <c r="V356" s="5"/>
      <c r="W356" s="5"/>
    </row>
    <row r="357" spans="22:23" x14ac:dyDescent="0.25">
      <c r="V357" s="5"/>
      <c r="W357" s="5"/>
    </row>
    <row r="358" spans="22:23" x14ac:dyDescent="0.25">
      <c r="V358" s="5"/>
      <c r="W358" s="5"/>
    </row>
    <row r="359" spans="22:23" x14ac:dyDescent="0.25">
      <c r="V359" s="5"/>
      <c r="W359" s="5"/>
    </row>
    <row r="360" spans="22:23" x14ac:dyDescent="0.25">
      <c r="V360" s="5"/>
      <c r="W360" s="5"/>
    </row>
    <row r="361" spans="22:23" x14ac:dyDescent="0.25">
      <c r="V361" s="5"/>
      <c r="W361" s="5"/>
    </row>
    <row r="362" spans="22:23" x14ac:dyDescent="0.25">
      <c r="V362" s="5"/>
      <c r="W362" s="5"/>
    </row>
    <row r="363" spans="22:23" x14ac:dyDescent="0.25">
      <c r="V363" s="5"/>
      <c r="W363" s="5"/>
    </row>
    <row r="364" spans="22:23" x14ac:dyDescent="0.25">
      <c r="V364" s="5"/>
      <c r="W364" s="5"/>
    </row>
    <row r="365" spans="22:23" x14ac:dyDescent="0.25">
      <c r="V365" s="5"/>
      <c r="W365" s="5"/>
    </row>
    <row r="366" spans="22:23" x14ac:dyDescent="0.25">
      <c r="V366" s="5"/>
      <c r="W366" s="5"/>
    </row>
    <row r="367" spans="22:23" x14ac:dyDescent="0.25">
      <c r="V367" s="5"/>
      <c r="W367" s="5"/>
    </row>
    <row r="368" spans="22:23" x14ac:dyDescent="0.25">
      <c r="V368" s="5"/>
      <c r="W368" s="5"/>
    </row>
    <row r="369" spans="22:23" x14ac:dyDescent="0.25">
      <c r="V369" s="5"/>
      <c r="W369" s="5"/>
    </row>
    <row r="370" spans="22:23" x14ac:dyDescent="0.25">
      <c r="V370" s="5"/>
      <c r="W370" s="5"/>
    </row>
    <row r="371" spans="22:23" x14ac:dyDescent="0.25">
      <c r="V371" s="5"/>
      <c r="W371" s="5"/>
    </row>
    <row r="372" spans="22:23" x14ac:dyDescent="0.25">
      <c r="V372" s="5"/>
      <c r="W372" s="5"/>
    </row>
    <row r="373" spans="22:23" x14ac:dyDescent="0.25">
      <c r="V373" s="5"/>
      <c r="W373" s="5"/>
    </row>
    <row r="374" spans="22:23" x14ac:dyDescent="0.25">
      <c r="V374" s="5"/>
      <c r="W374" s="5"/>
    </row>
    <row r="375" spans="22:23" x14ac:dyDescent="0.25">
      <c r="V375" s="5"/>
      <c r="W375" s="5"/>
    </row>
    <row r="376" spans="22:23" x14ac:dyDescent="0.25">
      <c r="V376" s="5"/>
      <c r="W376" s="5"/>
    </row>
    <row r="377" spans="22:23" x14ac:dyDescent="0.25">
      <c r="V377" s="5"/>
      <c r="W377" s="5"/>
    </row>
    <row r="378" spans="22:23" x14ac:dyDescent="0.25">
      <c r="V378" s="5"/>
      <c r="W378" s="5"/>
    </row>
    <row r="379" spans="22:23" x14ac:dyDescent="0.25">
      <c r="V379" s="5"/>
      <c r="W379" s="5"/>
    </row>
    <row r="380" spans="22:23" x14ac:dyDescent="0.25">
      <c r="V380" s="5"/>
      <c r="W380" s="5"/>
    </row>
    <row r="381" spans="22:23" x14ac:dyDescent="0.25">
      <c r="V381" s="5"/>
      <c r="W381" s="5"/>
    </row>
    <row r="382" spans="22:23" x14ac:dyDescent="0.25">
      <c r="V382" s="5"/>
      <c r="W382" s="5"/>
    </row>
    <row r="383" spans="22:23" x14ac:dyDescent="0.25">
      <c r="V383" s="5"/>
      <c r="W383" s="5"/>
    </row>
    <row r="384" spans="22:23" x14ac:dyDescent="0.25">
      <c r="V384" s="5"/>
      <c r="W384" s="5"/>
    </row>
    <row r="385" spans="22:23" x14ac:dyDescent="0.25">
      <c r="V385" s="5"/>
      <c r="W385" s="5"/>
    </row>
    <row r="386" spans="22:23" x14ac:dyDescent="0.25">
      <c r="V386" s="5"/>
      <c r="W386" s="5"/>
    </row>
    <row r="387" spans="22:23" x14ac:dyDescent="0.25">
      <c r="V387" s="5"/>
      <c r="W387" s="5"/>
    </row>
    <row r="388" spans="22:23" x14ac:dyDescent="0.25">
      <c r="V388" s="5"/>
      <c r="W388" s="5"/>
    </row>
    <row r="389" spans="22:23" x14ac:dyDescent="0.25">
      <c r="V389" s="5"/>
      <c r="W389" s="5"/>
    </row>
    <row r="390" spans="22:23" x14ac:dyDescent="0.25">
      <c r="V390" s="5"/>
      <c r="W390" s="5"/>
    </row>
    <row r="391" spans="22:23" x14ac:dyDescent="0.25">
      <c r="V391" s="5"/>
      <c r="W391" s="5"/>
    </row>
    <row r="392" spans="22:23" x14ac:dyDescent="0.25">
      <c r="V392" s="5"/>
      <c r="W392" s="5"/>
    </row>
    <row r="393" spans="22:23" x14ac:dyDescent="0.25">
      <c r="V393" s="5"/>
      <c r="W393" s="5"/>
    </row>
    <row r="394" spans="22:23" x14ac:dyDescent="0.25">
      <c r="V394" s="5"/>
      <c r="W394" s="5"/>
    </row>
    <row r="395" spans="22:23" x14ac:dyDescent="0.25">
      <c r="V395" s="5"/>
      <c r="W395" s="5"/>
    </row>
    <row r="396" spans="22:23" x14ac:dyDescent="0.25">
      <c r="V396" s="5"/>
      <c r="W396" s="5"/>
    </row>
    <row r="397" spans="22:23" x14ac:dyDescent="0.25">
      <c r="V397" s="5"/>
      <c r="W397" s="5"/>
    </row>
    <row r="398" spans="22:23" x14ac:dyDescent="0.25">
      <c r="V398" s="5"/>
      <c r="W398" s="5"/>
    </row>
    <row r="399" spans="22:23" x14ac:dyDescent="0.25">
      <c r="V399" s="5"/>
      <c r="W399" s="5"/>
    </row>
    <row r="400" spans="22:23" x14ac:dyDescent="0.25">
      <c r="V400" s="5"/>
      <c r="W400" s="5"/>
    </row>
    <row r="401" spans="22:23" x14ac:dyDescent="0.25">
      <c r="V401" s="5"/>
      <c r="W401" s="5"/>
    </row>
    <row r="402" spans="22:23" x14ac:dyDescent="0.25">
      <c r="V402" s="5"/>
      <c r="W402" s="5"/>
    </row>
    <row r="403" spans="22:23" x14ac:dyDescent="0.25">
      <c r="V403" s="5"/>
      <c r="W403" s="5"/>
    </row>
    <row r="404" spans="22:23" x14ac:dyDescent="0.25">
      <c r="V404" s="5"/>
      <c r="W404" s="5"/>
    </row>
    <row r="405" spans="22:23" x14ac:dyDescent="0.25">
      <c r="V405" s="5"/>
      <c r="W405" s="5"/>
    </row>
    <row r="406" spans="22:23" x14ac:dyDescent="0.25">
      <c r="V406" s="5"/>
      <c r="W406" s="5"/>
    </row>
    <row r="407" spans="22:23" x14ac:dyDescent="0.25">
      <c r="V407" s="5"/>
      <c r="W407" s="5"/>
    </row>
    <row r="408" spans="22:23" x14ac:dyDescent="0.25">
      <c r="V408" s="5"/>
      <c r="W408" s="5"/>
    </row>
    <row r="409" spans="22:23" x14ac:dyDescent="0.25">
      <c r="V409" s="5"/>
      <c r="W409" s="5"/>
    </row>
    <row r="410" spans="22:23" x14ac:dyDescent="0.25">
      <c r="V410" s="5"/>
      <c r="W410" s="5"/>
    </row>
    <row r="411" spans="22:23" x14ac:dyDescent="0.25">
      <c r="V411" s="5"/>
      <c r="W411" s="5"/>
    </row>
    <row r="412" spans="22:23" x14ac:dyDescent="0.25">
      <c r="V412" s="5"/>
      <c r="W412" s="5"/>
    </row>
    <row r="413" spans="22:23" x14ac:dyDescent="0.25">
      <c r="V413" s="5"/>
      <c r="W413" s="5"/>
    </row>
    <row r="414" spans="22:23" x14ac:dyDescent="0.25">
      <c r="V414" s="5"/>
      <c r="W414" s="5"/>
    </row>
    <row r="415" spans="22:23" x14ac:dyDescent="0.25">
      <c r="V415" s="5"/>
      <c r="W415" s="5"/>
    </row>
    <row r="416" spans="22:23" x14ac:dyDescent="0.25">
      <c r="V416" s="5"/>
      <c r="W416" s="5"/>
    </row>
    <row r="417" spans="22:23" x14ac:dyDescent="0.25">
      <c r="V417" s="5"/>
      <c r="W417" s="5"/>
    </row>
    <row r="418" spans="22:23" x14ac:dyDescent="0.25">
      <c r="V418" s="5"/>
      <c r="W418" s="5"/>
    </row>
    <row r="419" spans="22:23" x14ac:dyDescent="0.25">
      <c r="V419" s="5"/>
      <c r="W419" s="5"/>
    </row>
    <row r="420" spans="22:23" x14ac:dyDescent="0.25">
      <c r="V420" s="5"/>
      <c r="W420" s="5"/>
    </row>
    <row r="421" spans="22:23" x14ac:dyDescent="0.25">
      <c r="V421" s="5"/>
      <c r="W421" s="5"/>
    </row>
    <row r="422" spans="22:23" x14ac:dyDescent="0.25">
      <c r="V422" s="5"/>
      <c r="W422" s="5"/>
    </row>
    <row r="423" spans="22:23" x14ac:dyDescent="0.25">
      <c r="V423" s="5"/>
      <c r="W423" s="5"/>
    </row>
    <row r="424" spans="22:23" x14ac:dyDescent="0.25">
      <c r="V424" s="5"/>
      <c r="W424" s="5"/>
    </row>
    <row r="425" spans="22:23" x14ac:dyDescent="0.25">
      <c r="V425" s="5"/>
      <c r="W425" s="5"/>
    </row>
    <row r="426" spans="22:23" x14ac:dyDescent="0.25">
      <c r="V426" s="5"/>
      <c r="W426" s="5"/>
    </row>
    <row r="427" spans="22:23" x14ac:dyDescent="0.25">
      <c r="V427" s="5"/>
      <c r="W427" s="5"/>
    </row>
    <row r="428" spans="22:23" x14ac:dyDescent="0.25">
      <c r="V428" s="5"/>
      <c r="W428" s="5"/>
    </row>
    <row r="429" spans="22:23" x14ac:dyDescent="0.25">
      <c r="V429" s="5"/>
      <c r="W429" s="5"/>
    </row>
    <row r="430" spans="22:23" x14ac:dyDescent="0.25">
      <c r="V430" s="5"/>
      <c r="W430" s="5"/>
    </row>
    <row r="431" spans="22:23" x14ac:dyDescent="0.25">
      <c r="V431" s="5"/>
      <c r="W431" s="5"/>
    </row>
    <row r="432" spans="22:23" x14ac:dyDescent="0.25">
      <c r="V432" s="5"/>
      <c r="W432" s="5"/>
    </row>
    <row r="433" spans="22:23" x14ac:dyDescent="0.25">
      <c r="V433" s="5"/>
      <c r="W433" s="5"/>
    </row>
    <row r="434" spans="22:23" x14ac:dyDescent="0.25">
      <c r="V434" s="5"/>
      <c r="W434" s="5"/>
    </row>
    <row r="435" spans="22:23" x14ac:dyDescent="0.25">
      <c r="V435" s="5"/>
      <c r="W435" s="5"/>
    </row>
    <row r="436" spans="22:23" x14ac:dyDescent="0.25">
      <c r="V436" s="5"/>
      <c r="W436" s="5"/>
    </row>
    <row r="437" spans="22:23" x14ac:dyDescent="0.25">
      <c r="V437" s="5"/>
      <c r="W437" s="5"/>
    </row>
    <row r="438" spans="22:23" x14ac:dyDescent="0.25">
      <c r="V438" s="5"/>
      <c r="W438" s="5"/>
    </row>
    <row r="439" spans="22:23" x14ac:dyDescent="0.25">
      <c r="V439" s="5"/>
      <c r="W439" s="5"/>
    </row>
    <row r="440" spans="22:23" x14ac:dyDescent="0.25">
      <c r="V440" s="5"/>
      <c r="W440" s="5"/>
    </row>
    <row r="441" spans="22:23" x14ac:dyDescent="0.25">
      <c r="V441" s="5"/>
      <c r="W441" s="5"/>
    </row>
    <row r="442" spans="22:23" x14ac:dyDescent="0.25">
      <c r="V442" s="5"/>
      <c r="W442" s="5"/>
    </row>
    <row r="443" spans="22:23" x14ac:dyDescent="0.25">
      <c r="V443" s="5"/>
      <c r="W443" s="5"/>
    </row>
    <row r="444" spans="22:23" x14ac:dyDescent="0.25">
      <c r="V444" s="5"/>
      <c r="W444" s="5"/>
    </row>
    <row r="445" spans="22:23" x14ac:dyDescent="0.25">
      <c r="V445" s="5"/>
      <c r="W445" s="5"/>
    </row>
    <row r="446" spans="22:23" x14ac:dyDescent="0.25">
      <c r="V446" s="5"/>
      <c r="W446" s="5"/>
    </row>
    <row r="447" spans="22:23" x14ac:dyDescent="0.25">
      <c r="V447" s="5"/>
      <c r="W447" s="5"/>
    </row>
    <row r="448" spans="22:23" x14ac:dyDescent="0.25">
      <c r="V448" s="5"/>
      <c r="W448" s="5"/>
    </row>
    <row r="449" spans="22:23" x14ac:dyDescent="0.25">
      <c r="V449" s="5"/>
      <c r="W449" s="5"/>
    </row>
    <row r="450" spans="22:23" x14ac:dyDescent="0.25">
      <c r="V450" s="5"/>
      <c r="W450" s="5"/>
    </row>
    <row r="451" spans="22:23" x14ac:dyDescent="0.25">
      <c r="V451" s="5"/>
      <c r="W451" s="5"/>
    </row>
    <row r="452" spans="22:23" x14ac:dyDescent="0.25">
      <c r="V452" s="5"/>
      <c r="W452" s="5"/>
    </row>
    <row r="453" spans="22:23" x14ac:dyDescent="0.25">
      <c r="V453" s="5"/>
      <c r="W453" s="5"/>
    </row>
    <row r="454" spans="22:23" x14ac:dyDescent="0.25">
      <c r="V454" s="5"/>
      <c r="W454" s="5"/>
    </row>
    <row r="455" spans="22:23" x14ac:dyDescent="0.25">
      <c r="V455" s="5"/>
      <c r="W455" s="5"/>
    </row>
    <row r="456" spans="22:23" x14ac:dyDescent="0.25">
      <c r="V456" s="5"/>
      <c r="W456" s="5"/>
    </row>
    <row r="457" spans="22:23" x14ac:dyDescent="0.25">
      <c r="V457" s="5"/>
      <c r="W457" s="5"/>
    </row>
    <row r="458" spans="22:23" x14ac:dyDescent="0.25">
      <c r="V458" s="5"/>
      <c r="W458" s="5"/>
    </row>
    <row r="459" spans="22:23" x14ac:dyDescent="0.25">
      <c r="V459" s="5"/>
      <c r="W459" s="5"/>
    </row>
    <row r="460" spans="22:23" x14ac:dyDescent="0.25">
      <c r="V460" s="5"/>
      <c r="W460" s="5"/>
    </row>
    <row r="461" spans="22:23" x14ac:dyDescent="0.25">
      <c r="V461" s="5"/>
      <c r="W461" s="5"/>
    </row>
    <row r="462" spans="22:23" x14ac:dyDescent="0.25">
      <c r="V462" s="5"/>
      <c r="W462" s="5"/>
    </row>
    <row r="463" spans="22:23" x14ac:dyDescent="0.25">
      <c r="V463" s="5"/>
      <c r="W463" s="5"/>
    </row>
    <row r="464" spans="22:23" x14ac:dyDescent="0.25">
      <c r="V464" s="5"/>
      <c r="W464" s="5"/>
    </row>
    <row r="465" spans="22:23" x14ac:dyDescent="0.25">
      <c r="V465" s="5"/>
      <c r="W465" s="5"/>
    </row>
    <row r="466" spans="22:23" x14ac:dyDescent="0.25">
      <c r="V466" s="5"/>
      <c r="W466" s="5"/>
    </row>
    <row r="467" spans="22:23" x14ac:dyDescent="0.25">
      <c r="V467" s="5"/>
      <c r="W467" s="5"/>
    </row>
    <row r="468" spans="22:23" x14ac:dyDescent="0.25">
      <c r="V468" s="5"/>
      <c r="W468" s="5"/>
    </row>
    <row r="469" spans="22:23" x14ac:dyDescent="0.25">
      <c r="V469" s="5"/>
      <c r="W469" s="5"/>
    </row>
    <row r="470" spans="22:23" x14ac:dyDescent="0.25">
      <c r="V470" s="5"/>
      <c r="W470" s="5"/>
    </row>
    <row r="471" spans="22:23" x14ac:dyDescent="0.25">
      <c r="V471" s="5"/>
      <c r="W471" s="5"/>
    </row>
    <row r="472" spans="22:23" x14ac:dyDescent="0.25">
      <c r="V472" s="5"/>
      <c r="W472" s="5"/>
    </row>
    <row r="473" spans="22:23" x14ac:dyDescent="0.25">
      <c r="V473" s="5"/>
      <c r="W473" s="5"/>
    </row>
    <row r="474" spans="22:23" x14ac:dyDescent="0.25">
      <c r="V474" s="5"/>
      <c r="W474" s="5"/>
    </row>
    <row r="475" spans="22:23" x14ac:dyDescent="0.25">
      <c r="V475" s="5"/>
      <c r="W475" s="5"/>
    </row>
    <row r="476" spans="22:23" x14ac:dyDescent="0.25">
      <c r="V476" s="5"/>
      <c r="W476" s="5"/>
    </row>
    <row r="477" spans="22:23" x14ac:dyDescent="0.25">
      <c r="V477" s="5"/>
      <c r="W477" s="5"/>
    </row>
    <row r="478" spans="22:23" x14ac:dyDescent="0.25">
      <c r="V478" s="5"/>
      <c r="W478" s="5"/>
    </row>
    <row r="479" spans="22:23" x14ac:dyDescent="0.25">
      <c r="V479" s="5"/>
      <c r="W479" s="5"/>
    </row>
    <row r="480" spans="22:23" x14ac:dyDescent="0.25">
      <c r="V480" s="5"/>
      <c r="W480" s="5"/>
    </row>
    <row r="481" spans="22:23" x14ac:dyDescent="0.25">
      <c r="V481" s="5"/>
      <c r="W481" s="5"/>
    </row>
    <row r="482" spans="22:23" x14ac:dyDescent="0.25">
      <c r="V482" s="5"/>
      <c r="W482" s="5"/>
    </row>
    <row r="483" spans="22:23" x14ac:dyDescent="0.25">
      <c r="V483" s="5"/>
      <c r="W483" s="5"/>
    </row>
    <row r="484" spans="22:23" x14ac:dyDescent="0.25">
      <c r="V484" s="5"/>
      <c r="W484" s="5"/>
    </row>
    <row r="485" spans="22:23" x14ac:dyDescent="0.25">
      <c r="V485" s="5"/>
      <c r="W485" s="5"/>
    </row>
    <row r="486" spans="22:23" x14ac:dyDescent="0.25">
      <c r="V486" s="5"/>
      <c r="W486" s="5"/>
    </row>
    <row r="487" spans="22:23" x14ac:dyDescent="0.25">
      <c r="V487" s="5"/>
      <c r="W487" s="5"/>
    </row>
    <row r="488" spans="22:23" x14ac:dyDescent="0.25">
      <c r="V488" s="5"/>
      <c r="W488" s="5"/>
    </row>
    <row r="489" spans="22:23" x14ac:dyDescent="0.25">
      <c r="V489" s="5"/>
      <c r="W489" s="5"/>
    </row>
    <row r="490" spans="22:23" x14ac:dyDescent="0.25">
      <c r="V490" s="5"/>
      <c r="W490" s="5"/>
    </row>
    <row r="491" spans="22:23" x14ac:dyDescent="0.25">
      <c r="V491" s="5"/>
      <c r="W491" s="5"/>
    </row>
    <row r="492" spans="22:23" x14ac:dyDescent="0.25">
      <c r="V492" s="5"/>
      <c r="W492" s="5"/>
    </row>
    <row r="493" spans="22:23" x14ac:dyDescent="0.25">
      <c r="V493" s="5"/>
      <c r="W493" s="5"/>
    </row>
    <row r="494" spans="22:23" x14ac:dyDescent="0.25">
      <c r="V494" s="5"/>
      <c r="W494" s="5"/>
    </row>
    <row r="495" spans="22:23" x14ac:dyDescent="0.25">
      <c r="V495" s="5"/>
      <c r="W495" s="5"/>
    </row>
    <row r="496" spans="22:23" x14ac:dyDescent="0.25">
      <c r="V496" s="5"/>
      <c r="W496" s="5"/>
    </row>
    <row r="497" spans="22:23" x14ac:dyDescent="0.25">
      <c r="V497" s="5"/>
      <c r="W497" s="5"/>
    </row>
    <row r="498" spans="22:23" x14ac:dyDescent="0.25">
      <c r="V498" s="5"/>
      <c r="W498" s="5"/>
    </row>
    <row r="499" spans="22:23" x14ac:dyDescent="0.25">
      <c r="V499" s="5"/>
      <c r="W499" s="5"/>
    </row>
    <row r="500" spans="22:23" x14ac:dyDescent="0.25">
      <c r="V500" s="5"/>
      <c r="W500" s="5"/>
    </row>
    <row r="501" spans="22:23" x14ac:dyDescent="0.25">
      <c r="V501" s="5"/>
      <c r="W501" s="5"/>
    </row>
    <row r="502" spans="22:23" x14ac:dyDescent="0.25">
      <c r="V502" s="5"/>
      <c r="W502" s="5"/>
    </row>
    <row r="503" spans="22:23" x14ac:dyDescent="0.25">
      <c r="V503" s="5"/>
      <c r="W503" s="5"/>
    </row>
    <row r="504" spans="22:23" x14ac:dyDescent="0.25">
      <c r="V504" s="5"/>
      <c r="W504" s="5"/>
    </row>
    <row r="505" spans="22:23" x14ac:dyDescent="0.25">
      <c r="V505" s="5"/>
      <c r="W505" s="5"/>
    </row>
    <row r="506" spans="22:23" x14ac:dyDescent="0.25">
      <c r="V506" s="5"/>
      <c r="W506" s="5"/>
    </row>
    <row r="507" spans="22:23" x14ac:dyDescent="0.25">
      <c r="V507" s="5"/>
      <c r="W507" s="5"/>
    </row>
    <row r="508" spans="22:23" x14ac:dyDescent="0.25">
      <c r="V508" s="5"/>
      <c r="W508" s="5"/>
    </row>
    <row r="509" spans="22:23" x14ac:dyDescent="0.25">
      <c r="V509" s="5"/>
      <c r="W509" s="5"/>
    </row>
    <row r="510" spans="22:23" x14ac:dyDescent="0.25">
      <c r="V510" s="5"/>
      <c r="W510" s="5"/>
    </row>
    <row r="511" spans="22:23" x14ac:dyDescent="0.25">
      <c r="V511" s="5"/>
      <c r="W511" s="5"/>
    </row>
    <row r="512" spans="22:23" x14ac:dyDescent="0.25">
      <c r="V512" s="5"/>
      <c r="W512" s="5"/>
    </row>
    <row r="513" spans="22:23" x14ac:dyDescent="0.25">
      <c r="V513" s="5"/>
      <c r="W513" s="5"/>
    </row>
    <row r="514" spans="22:23" x14ac:dyDescent="0.25">
      <c r="V514" s="5"/>
      <c r="W514" s="5"/>
    </row>
    <row r="515" spans="22:23" x14ac:dyDescent="0.25">
      <c r="V515" s="5"/>
      <c r="W515" s="5"/>
    </row>
    <row r="516" spans="22:23" x14ac:dyDescent="0.25">
      <c r="V516" s="5"/>
      <c r="W516" s="5"/>
    </row>
    <row r="517" spans="22:23" x14ac:dyDescent="0.25">
      <c r="V517" s="5"/>
      <c r="W517" s="5"/>
    </row>
    <row r="518" spans="22:23" x14ac:dyDescent="0.25">
      <c r="V518" s="5"/>
      <c r="W518" s="5"/>
    </row>
    <row r="519" spans="22:23" x14ac:dyDescent="0.25">
      <c r="V519" s="5"/>
      <c r="W519" s="5"/>
    </row>
    <row r="520" spans="22:23" x14ac:dyDescent="0.25">
      <c r="V520" s="5"/>
      <c r="W520" s="5"/>
    </row>
    <row r="521" spans="22:23" x14ac:dyDescent="0.25">
      <c r="V521" s="5"/>
      <c r="W521" s="5"/>
    </row>
    <row r="522" spans="22:23" x14ac:dyDescent="0.25">
      <c r="V522" s="5"/>
      <c r="W522" s="5"/>
    </row>
    <row r="523" spans="22:23" x14ac:dyDescent="0.25">
      <c r="V523" s="5"/>
      <c r="W523" s="5"/>
    </row>
    <row r="524" spans="22:23" x14ac:dyDescent="0.25">
      <c r="V524" s="5"/>
      <c r="W524" s="5"/>
    </row>
    <row r="525" spans="22:23" x14ac:dyDescent="0.25">
      <c r="V525" s="5"/>
      <c r="W525" s="5"/>
    </row>
    <row r="526" spans="22:23" x14ac:dyDescent="0.25">
      <c r="V526" s="5"/>
      <c r="W526" s="5"/>
    </row>
    <row r="527" spans="22:23" x14ac:dyDescent="0.25">
      <c r="V527" s="5"/>
      <c r="W527" s="5"/>
    </row>
    <row r="528" spans="22:23" x14ac:dyDescent="0.25">
      <c r="V528" s="5"/>
      <c r="W528" s="5"/>
    </row>
    <row r="529" spans="22:23" x14ac:dyDescent="0.25">
      <c r="V529" s="5"/>
      <c r="W529" s="5"/>
    </row>
    <row r="530" spans="22:23" x14ac:dyDescent="0.25">
      <c r="V530" s="5"/>
      <c r="W530" s="5"/>
    </row>
    <row r="531" spans="22:23" x14ac:dyDescent="0.25">
      <c r="V531" s="5"/>
      <c r="W531" s="5"/>
    </row>
    <row r="532" spans="22:23" x14ac:dyDescent="0.25">
      <c r="V532" s="5"/>
      <c r="W532" s="5"/>
    </row>
    <row r="533" spans="22:23" x14ac:dyDescent="0.25">
      <c r="V533" s="5"/>
      <c r="W533" s="5"/>
    </row>
    <row r="534" spans="22:23" x14ac:dyDescent="0.25">
      <c r="V534" s="5"/>
      <c r="W534" s="5"/>
    </row>
    <row r="535" spans="22:23" x14ac:dyDescent="0.25">
      <c r="V535" s="5"/>
      <c r="W535" s="5"/>
    </row>
    <row r="536" spans="22:23" x14ac:dyDescent="0.25">
      <c r="V536" s="5"/>
      <c r="W536" s="5"/>
    </row>
    <row r="537" spans="22:23" x14ac:dyDescent="0.25">
      <c r="V537" s="5"/>
      <c r="W537" s="5"/>
    </row>
    <row r="538" spans="22:23" x14ac:dyDescent="0.25">
      <c r="V538" s="5"/>
      <c r="W538" s="5"/>
    </row>
    <row r="539" spans="22:23" x14ac:dyDescent="0.25">
      <c r="V539" s="5"/>
      <c r="W539" s="5"/>
    </row>
    <row r="540" spans="22:23" x14ac:dyDescent="0.25">
      <c r="V540" s="5"/>
      <c r="W540" s="5"/>
    </row>
    <row r="541" spans="22:23" x14ac:dyDescent="0.25">
      <c r="V541" s="5"/>
      <c r="W541" s="5"/>
    </row>
    <row r="542" spans="22:23" x14ac:dyDescent="0.25">
      <c r="V542" s="5"/>
      <c r="W542" s="5"/>
    </row>
    <row r="543" spans="22:23" x14ac:dyDescent="0.25">
      <c r="V543" s="5"/>
      <c r="W543" s="5"/>
    </row>
    <row r="544" spans="22:23" x14ac:dyDescent="0.25">
      <c r="V544" s="5"/>
      <c r="W544" s="5"/>
    </row>
    <row r="545" spans="22:23" x14ac:dyDescent="0.25">
      <c r="V545" s="5"/>
      <c r="W545" s="5"/>
    </row>
    <row r="546" spans="22:23" x14ac:dyDescent="0.25">
      <c r="V546" s="5"/>
      <c r="W546" s="5"/>
    </row>
    <row r="547" spans="22:23" x14ac:dyDescent="0.25">
      <c r="V547" s="5"/>
      <c r="W547" s="5"/>
    </row>
    <row r="548" spans="22:23" x14ac:dyDescent="0.25">
      <c r="V548" s="5"/>
      <c r="W548" s="5"/>
    </row>
    <row r="549" spans="22:23" x14ac:dyDescent="0.25">
      <c r="V549" s="5"/>
      <c r="W549" s="5"/>
    </row>
    <row r="550" spans="22:23" x14ac:dyDescent="0.25">
      <c r="V550" s="5"/>
      <c r="W550" s="5"/>
    </row>
    <row r="551" spans="22:23" x14ac:dyDescent="0.25">
      <c r="V551" s="5"/>
      <c r="W551" s="5"/>
    </row>
    <row r="552" spans="22:23" x14ac:dyDescent="0.25">
      <c r="V552" s="5"/>
      <c r="W552" s="5"/>
    </row>
    <row r="553" spans="22:23" x14ac:dyDescent="0.25">
      <c r="V553" s="5"/>
      <c r="W553" s="5"/>
    </row>
    <row r="554" spans="22:23" x14ac:dyDescent="0.25">
      <c r="V554" s="5"/>
      <c r="W554" s="5"/>
    </row>
    <row r="555" spans="22:23" x14ac:dyDescent="0.25">
      <c r="V555" s="5"/>
      <c r="W555" s="5"/>
    </row>
    <row r="556" spans="22:23" x14ac:dyDescent="0.25">
      <c r="V556" s="5"/>
      <c r="W556" s="5"/>
    </row>
    <row r="557" spans="22:23" x14ac:dyDescent="0.25">
      <c r="V557" s="5"/>
      <c r="W557" s="5"/>
    </row>
    <row r="558" spans="22:23" x14ac:dyDescent="0.25">
      <c r="V558" s="5"/>
      <c r="W558" s="5"/>
    </row>
    <row r="559" spans="22:23" x14ac:dyDescent="0.25">
      <c r="V559" s="5"/>
      <c r="W559" s="5"/>
    </row>
    <row r="560" spans="22:23" x14ac:dyDescent="0.25">
      <c r="V560" s="5"/>
      <c r="W560" s="5"/>
    </row>
    <row r="561" spans="22:23" x14ac:dyDescent="0.25">
      <c r="V561" s="5"/>
      <c r="W561" s="5"/>
    </row>
    <row r="562" spans="22:23" x14ac:dyDescent="0.25">
      <c r="V562" s="5"/>
      <c r="W562" s="5"/>
    </row>
    <row r="563" spans="22:23" x14ac:dyDescent="0.25">
      <c r="V563" s="5"/>
      <c r="W563" s="5"/>
    </row>
    <row r="564" spans="22:23" x14ac:dyDescent="0.25">
      <c r="V564" s="5"/>
      <c r="W564" s="5"/>
    </row>
    <row r="565" spans="22:23" x14ac:dyDescent="0.25">
      <c r="V565" s="5"/>
      <c r="W565" s="5"/>
    </row>
    <row r="566" spans="22:23" x14ac:dyDescent="0.25">
      <c r="V566" s="5"/>
      <c r="W566" s="5"/>
    </row>
    <row r="567" spans="22:23" x14ac:dyDescent="0.25">
      <c r="V567" s="5"/>
      <c r="W567" s="5"/>
    </row>
    <row r="568" spans="22:23" x14ac:dyDescent="0.25">
      <c r="V568" s="5"/>
      <c r="W568" s="5"/>
    </row>
    <row r="569" spans="22:23" x14ac:dyDescent="0.25">
      <c r="V569" s="5"/>
      <c r="W569" s="5"/>
    </row>
    <row r="570" spans="22:23" x14ac:dyDescent="0.25">
      <c r="V570" s="5"/>
      <c r="W570" s="5"/>
    </row>
    <row r="571" spans="22:23" x14ac:dyDescent="0.25">
      <c r="V571" s="5"/>
      <c r="W571" s="5"/>
    </row>
    <row r="572" spans="22:23" x14ac:dyDescent="0.25">
      <c r="V572" s="5"/>
      <c r="W572" s="5"/>
    </row>
    <row r="573" spans="22:23" x14ac:dyDescent="0.25">
      <c r="V573" s="5"/>
      <c r="W573" s="5"/>
    </row>
    <row r="574" spans="22:23" x14ac:dyDescent="0.25">
      <c r="V574" s="5"/>
      <c r="W574" s="5"/>
    </row>
    <row r="575" spans="22:23" x14ac:dyDescent="0.25">
      <c r="V575" s="5"/>
      <c r="W575" s="5"/>
    </row>
    <row r="576" spans="22:23" x14ac:dyDescent="0.25">
      <c r="V576" s="5"/>
      <c r="W576" s="5"/>
    </row>
    <row r="577" spans="22:23" x14ac:dyDescent="0.25">
      <c r="V577" s="5"/>
      <c r="W577" s="5"/>
    </row>
    <row r="578" spans="22:23" x14ac:dyDescent="0.25">
      <c r="V578" s="5"/>
      <c r="W578" s="5"/>
    </row>
    <row r="579" spans="22:23" x14ac:dyDescent="0.25">
      <c r="V579" s="5"/>
      <c r="W579" s="5"/>
    </row>
    <row r="580" spans="22:23" x14ac:dyDescent="0.25">
      <c r="V580" s="5"/>
      <c r="W580" s="5"/>
    </row>
    <row r="581" spans="22:23" x14ac:dyDescent="0.25">
      <c r="V581" s="5"/>
      <c r="W581" s="5"/>
    </row>
    <row r="582" spans="22:23" x14ac:dyDescent="0.25">
      <c r="V582" s="5"/>
      <c r="W582" s="5"/>
    </row>
    <row r="583" spans="22:23" x14ac:dyDescent="0.25">
      <c r="V583" s="5"/>
      <c r="W583" s="5"/>
    </row>
    <row r="584" spans="22:23" x14ac:dyDescent="0.25">
      <c r="V584" s="5"/>
      <c r="W584" s="5"/>
    </row>
    <row r="585" spans="22:23" x14ac:dyDescent="0.25">
      <c r="V585" s="5"/>
      <c r="W585" s="5"/>
    </row>
    <row r="586" spans="22:23" x14ac:dyDescent="0.25">
      <c r="V586" s="5"/>
      <c r="W586" s="5"/>
    </row>
    <row r="587" spans="22:23" x14ac:dyDescent="0.25">
      <c r="V587" s="5"/>
      <c r="W587" s="5"/>
    </row>
    <row r="588" spans="22:23" x14ac:dyDescent="0.25">
      <c r="V588" s="5"/>
      <c r="W588" s="5"/>
    </row>
    <row r="589" spans="22:23" x14ac:dyDescent="0.25">
      <c r="V589" s="5"/>
      <c r="W589" s="5"/>
    </row>
    <row r="590" spans="22:23" x14ac:dyDescent="0.25">
      <c r="V590" s="5"/>
      <c r="W590" s="5"/>
    </row>
    <row r="591" spans="22:23" x14ac:dyDescent="0.25">
      <c r="V591" s="5"/>
      <c r="W591" s="5"/>
    </row>
    <row r="592" spans="22:23" x14ac:dyDescent="0.25">
      <c r="V592" s="5"/>
      <c r="W592" s="5"/>
    </row>
    <row r="593" spans="22:23" x14ac:dyDescent="0.25">
      <c r="V593" s="5"/>
      <c r="W593" s="5"/>
    </row>
    <row r="594" spans="22:23" x14ac:dyDescent="0.25">
      <c r="V594" s="5"/>
      <c r="W594" s="5"/>
    </row>
    <row r="595" spans="22:23" x14ac:dyDescent="0.25">
      <c r="V595" s="5"/>
      <c r="W595" s="5"/>
    </row>
    <row r="596" spans="22:23" x14ac:dyDescent="0.25">
      <c r="V596" s="5"/>
      <c r="W596" s="5"/>
    </row>
    <row r="597" spans="22:23" x14ac:dyDescent="0.25">
      <c r="V597" s="5"/>
      <c r="W597" s="5"/>
    </row>
    <row r="598" spans="22:23" x14ac:dyDescent="0.25">
      <c r="V598" s="5"/>
      <c r="W598" s="5"/>
    </row>
    <row r="599" spans="22:23" x14ac:dyDescent="0.25">
      <c r="V599" s="5"/>
      <c r="W599" s="5"/>
    </row>
    <row r="600" spans="22:23" x14ac:dyDescent="0.25">
      <c r="V600" s="5"/>
      <c r="W600" s="5"/>
    </row>
    <row r="601" spans="22:23" x14ac:dyDescent="0.25">
      <c r="V601" s="5"/>
      <c r="W601" s="5"/>
    </row>
    <row r="602" spans="22:23" x14ac:dyDescent="0.25">
      <c r="V602" s="5"/>
      <c r="W602" s="5"/>
    </row>
    <row r="603" spans="22:23" x14ac:dyDescent="0.25">
      <c r="V603" s="5"/>
      <c r="W603" s="5"/>
    </row>
    <row r="604" spans="22:23" x14ac:dyDescent="0.25">
      <c r="V604" s="5"/>
      <c r="W604" s="5"/>
    </row>
    <row r="605" spans="22:23" x14ac:dyDescent="0.25">
      <c r="V605" s="5"/>
      <c r="W605" s="5"/>
    </row>
    <row r="606" spans="22:23" x14ac:dyDescent="0.25">
      <c r="V606" s="5"/>
      <c r="W606" s="5"/>
    </row>
    <row r="607" spans="22:23" x14ac:dyDescent="0.25">
      <c r="V607" s="5"/>
      <c r="W607" s="5"/>
    </row>
    <row r="608" spans="22:23" x14ac:dyDescent="0.25">
      <c r="V608" s="5"/>
      <c r="W608" s="5"/>
    </row>
    <row r="609" spans="22:23" x14ac:dyDescent="0.25">
      <c r="V609" s="5"/>
      <c r="W609" s="5"/>
    </row>
    <row r="610" spans="22:23" x14ac:dyDescent="0.25">
      <c r="V610" s="5"/>
      <c r="W610" s="5"/>
    </row>
    <row r="611" spans="22:23" x14ac:dyDescent="0.25">
      <c r="V611" s="5"/>
      <c r="W611" s="5"/>
    </row>
    <row r="612" spans="22:23" x14ac:dyDescent="0.25">
      <c r="V612" s="5"/>
      <c r="W612" s="5"/>
    </row>
    <row r="613" spans="22:23" x14ac:dyDescent="0.25">
      <c r="V613" s="5"/>
      <c r="W613" s="5"/>
    </row>
    <row r="614" spans="22:23" x14ac:dyDescent="0.25">
      <c r="V614" s="5"/>
      <c r="W614" s="5"/>
    </row>
    <row r="615" spans="22:23" x14ac:dyDescent="0.25">
      <c r="V615" s="5"/>
      <c r="W615" s="5"/>
    </row>
    <row r="616" spans="22:23" x14ac:dyDescent="0.25">
      <c r="V616" s="5"/>
      <c r="W616" s="5"/>
    </row>
    <row r="617" spans="22:23" x14ac:dyDescent="0.25">
      <c r="V617" s="5"/>
      <c r="W617" s="5"/>
    </row>
    <row r="618" spans="22:23" x14ac:dyDescent="0.25">
      <c r="V618" s="5"/>
      <c r="W618" s="5"/>
    </row>
    <row r="619" spans="22:23" x14ac:dyDescent="0.25">
      <c r="V619" s="5"/>
      <c r="W619" s="5"/>
    </row>
    <row r="620" spans="22:23" x14ac:dyDescent="0.25">
      <c r="V620" s="5"/>
      <c r="W620" s="5"/>
    </row>
    <row r="621" spans="22:23" x14ac:dyDescent="0.25">
      <c r="V621" s="5"/>
      <c r="W621" s="5"/>
    </row>
    <row r="622" spans="22:23" x14ac:dyDescent="0.25">
      <c r="V622" s="5"/>
      <c r="W622" s="5"/>
    </row>
    <row r="623" spans="22:23" x14ac:dyDescent="0.25">
      <c r="V623" s="5"/>
      <c r="W623" s="5"/>
    </row>
    <row r="624" spans="22:23" x14ac:dyDescent="0.25">
      <c r="V624" s="5"/>
      <c r="W624" s="5"/>
    </row>
    <row r="625" spans="22:23" x14ac:dyDescent="0.25">
      <c r="V625" s="5"/>
      <c r="W625" s="5"/>
    </row>
    <row r="626" spans="22:23" x14ac:dyDescent="0.25">
      <c r="V626" s="5"/>
      <c r="W626" s="5"/>
    </row>
    <row r="627" spans="22:23" x14ac:dyDescent="0.25">
      <c r="V627" s="5"/>
      <c r="W627" s="5"/>
    </row>
    <row r="628" spans="22:23" x14ac:dyDescent="0.25">
      <c r="V628" s="5"/>
      <c r="W628" s="5"/>
    </row>
    <row r="629" spans="22:23" x14ac:dyDescent="0.25">
      <c r="V629" s="5"/>
      <c r="W629" s="5"/>
    </row>
    <row r="630" spans="22:23" x14ac:dyDescent="0.25">
      <c r="V630" s="5"/>
      <c r="W630" s="5"/>
    </row>
    <row r="631" spans="22:23" x14ac:dyDescent="0.25">
      <c r="V631" s="5"/>
      <c r="W631" s="5"/>
    </row>
    <row r="632" spans="22:23" x14ac:dyDescent="0.25">
      <c r="V632" s="5"/>
      <c r="W632" s="5"/>
    </row>
    <row r="633" spans="22:23" x14ac:dyDescent="0.25">
      <c r="V633" s="5"/>
      <c r="W633" s="5"/>
    </row>
    <row r="634" spans="22:23" x14ac:dyDescent="0.25">
      <c r="V634" s="5"/>
      <c r="W634" s="5"/>
    </row>
    <row r="635" spans="22:23" x14ac:dyDescent="0.25">
      <c r="V635" s="5"/>
      <c r="W635" s="5"/>
    </row>
    <row r="636" spans="22:23" x14ac:dyDescent="0.25">
      <c r="V636" s="5"/>
      <c r="W636" s="5"/>
    </row>
    <row r="637" spans="22:23" x14ac:dyDescent="0.25">
      <c r="V637" s="5"/>
      <c r="W637" s="5"/>
    </row>
    <row r="638" spans="22:23" x14ac:dyDescent="0.25">
      <c r="V638" s="5"/>
      <c r="W638" s="5"/>
    </row>
    <row r="639" spans="22:23" x14ac:dyDescent="0.25">
      <c r="V639" s="5"/>
      <c r="W639" s="5"/>
    </row>
    <row r="640" spans="22:23" x14ac:dyDescent="0.25">
      <c r="V640" s="5"/>
      <c r="W640" s="5"/>
    </row>
    <row r="641" spans="22:23" x14ac:dyDescent="0.25">
      <c r="V641" s="5"/>
      <c r="W641" s="5"/>
    </row>
    <row r="642" spans="22:23" x14ac:dyDescent="0.25">
      <c r="V642" s="5"/>
      <c r="W642" s="5"/>
    </row>
    <row r="643" spans="22:23" x14ac:dyDescent="0.25">
      <c r="V643" s="5"/>
      <c r="W643" s="5"/>
    </row>
    <row r="644" spans="22:23" x14ac:dyDescent="0.25">
      <c r="V644" s="5"/>
      <c r="W644" s="5"/>
    </row>
    <row r="645" spans="22:23" x14ac:dyDescent="0.25">
      <c r="V645" s="5"/>
      <c r="W645" s="5"/>
    </row>
    <row r="646" spans="22:23" x14ac:dyDescent="0.25">
      <c r="V646" s="5"/>
      <c r="W646" s="5"/>
    </row>
    <row r="647" spans="22:23" x14ac:dyDescent="0.25">
      <c r="V647" s="5"/>
      <c r="W647" s="5"/>
    </row>
    <row r="648" spans="22:23" x14ac:dyDescent="0.25">
      <c r="V648" s="5"/>
      <c r="W648" s="5"/>
    </row>
    <row r="649" spans="22:23" x14ac:dyDescent="0.25">
      <c r="V649" s="5"/>
      <c r="W649" s="5"/>
    </row>
    <row r="650" spans="22:23" x14ac:dyDescent="0.25">
      <c r="V650" s="5"/>
      <c r="W650" s="5"/>
    </row>
    <row r="651" spans="22:23" x14ac:dyDescent="0.25">
      <c r="V651" s="5"/>
      <c r="W651" s="5"/>
    </row>
    <row r="652" spans="22:23" x14ac:dyDescent="0.25">
      <c r="V652" s="5"/>
      <c r="W652" s="5"/>
    </row>
    <row r="653" spans="22:23" x14ac:dyDescent="0.25">
      <c r="V653" s="5"/>
      <c r="W653" s="5"/>
    </row>
    <row r="654" spans="22:23" x14ac:dyDescent="0.25">
      <c r="V654" s="5"/>
      <c r="W654" s="5"/>
    </row>
    <row r="655" spans="22:23" x14ac:dyDescent="0.25">
      <c r="V655" s="5"/>
      <c r="W655" s="5"/>
    </row>
    <row r="656" spans="22:23" x14ac:dyDescent="0.25">
      <c r="V656" s="5"/>
      <c r="W656" s="5"/>
    </row>
    <row r="657" spans="22:23" x14ac:dyDescent="0.25">
      <c r="V657" s="5"/>
      <c r="W657" s="5"/>
    </row>
    <row r="658" spans="22:23" x14ac:dyDescent="0.25">
      <c r="V658" s="5"/>
      <c r="W658" s="5"/>
    </row>
    <row r="659" spans="22:23" x14ac:dyDescent="0.25">
      <c r="V659" s="5"/>
      <c r="W659" s="5"/>
    </row>
    <row r="660" spans="22:23" x14ac:dyDescent="0.25">
      <c r="V660" s="5"/>
      <c r="W660" s="5"/>
    </row>
    <row r="661" spans="22:23" x14ac:dyDescent="0.25">
      <c r="V661" s="5"/>
      <c r="W661" s="5"/>
    </row>
    <row r="662" spans="22:23" x14ac:dyDescent="0.25">
      <c r="V662" s="5"/>
      <c r="W662" s="5"/>
    </row>
    <row r="663" spans="22:23" x14ac:dyDescent="0.25">
      <c r="V663" s="5"/>
      <c r="W663" s="5"/>
    </row>
    <row r="664" spans="22:23" x14ac:dyDescent="0.25">
      <c r="V664" s="5"/>
      <c r="W664" s="5"/>
    </row>
    <row r="665" spans="22:23" x14ac:dyDescent="0.25">
      <c r="V665" s="5"/>
      <c r="W665" s="5"/>
    </row>
    <row r="666" spans="22:23" x14ac:dyDescent="0.25">
      <c r="V666" s="5"/>
      <c r="W666" s="5"/>
    </row>
    <row r="667" spans="22:23" x14ac:dyDescent="0.25">
      <c r="V667" s="5"/>
      <c r="W667" s="5"/>
    </row>
    <row r="668" spans="22:23" x14ac:dyDescent="0.25">
      <c r="V668" s="5"/>
      <c r="W668" s="5"/>
    </row>
    <row r="669" spans="22:23" x14ac:dyDescent="0.25">
      <c r="V669" s="5"/>
      <c r="W669" s="5"/>
    </row>
    <row r="670" spans="22:23" x14ac:dyDescent="0.25">
      <c r="V670" s="5"/>
      <c r="W670" s="5"/>
    </row>
    <row r="671" spans="22:23" x14ac:dyDescent="0.25">
      <c r="V671" s="5"/>
      <c r="W671" s="5"/>
    </row>
    <row r="672" spans="22:23" x14ac:dyDescent="0.25">
      <c r="V672" s="5"/>
      <c r="W672" s="5"/>
    </row>
    <row r="673" spans="22:23" x14ac:dyDescent="0.25">
      <c r="V673" s="5"/>
      <c r="W673" s="5"/>
    </row>
    <row r="674" spans="22:23" x14ac:dyDescent="0.25">
      <c r="V674" s="5"/>
      <c r="W674" s="5"/>
    </row>
    <row r="675" spans="22:23" x14ac:dyDescent="0.25">
      <c r="V675" s="5"/>
      <c r="W675" s="5"/>
    </row>
    <row r="676" spans="22:23" x14ac:dyDescent="0.25">
      <c r="V676" s="5"/>
      <c r="W676" s="5"/>
    </row>
    <row r="677" spans="22:23" x14ac:dyDescent="0.25">
      <c r="V677" s="5"/>
      <c r="W677" s="5"/>
    </row>
    <row r="678" spans="22:23" x14ac:dyDescent="0.25">
      <c r="V678" s="5"/>
      <c r="W678" s="5"/>
    </row>
    <row r="679" spans="22:23" x14ac:dyDescent="0.25">
      <c r="V679" s="5"/>
      <c r="W679" s="5"/>
    </row>
    <row r="680" spans="22:23" x14ac:dyDescent="0.25">
      <c r="V680" s="5"/>
      <c r="W680" s="5"/>
    </row>
    <row r="681" spans="22:23" x14ac:dyDescent="0.25">
      <c r="V681" s="5"/>
      <c r="W681" s="5"/>
    </row>
    <row r="682" spans="22:23" x14ac:dyDescent="0.25">
      <c r="V682" s="5"/>
      <c r="W682" s="5"/>
    </row>
    <row r="683" spans="22:23" x14ac:dyDescent="0.25">
      <c r="V683" s="5"/>
      <c r="W683" s="5"/>
    </row>
    <row r="684" spans="22:23" x14ac:dyDescent="0.25">
      <c r="V684" s="5"/>
      <c r="W684" s="5"/>
    </row>
    <row r="685" spans="22:23" x14ac:dyDescent="0.25">
      <c r="V685" s="5"/>
      <c r="W685" s="5"/>
    </row>
    <row r="686" spans="22:23" x14ac:dyDescent="0.25">
      <c r="V686" s="5"/>
      <c r="W686" s="5"/>
    </row>
    <row r="687" spans="22:23" x14ac:dyDescent="0.25">
      <c r="V687" s="5"/>
      <c r="W687" s="5"/>
    </row>
    <row r="688" spans="22:23" x14ac:dyDescent="0.25">
      <c r="V688" s="5"/>
      <c r="W688" s="5"/>
    </row>
    <row r="689" spans="22:23" x14ac:dyDescent="0.25">
      <c r="V689" s="5"/>
      <c r="W689" s="5"/>
    </row>
    <row r="690" spans="22:23" x14ac:dyDescent="0.25">
      <c r="V690" s="5"/>
      <c r="W690" s="5"/>
    </row>
    <row r="691" spans="22:23" x14ac:dyDescent="0.25">
      <c r="V691" s="5"/>
      <c r="W691" s="5"/>
    </row>
    <row r="692" spans="22:23" x14ac:dyDescent="0.25">
      <c r="V692" s="5"/>
      <c r="W692" s="5"/>
    </row>
    <row r="693" spans="22:23" x14ac:dyDescent="0.25">
      <c r="V693" s="5"/>
      <c r="W693" s="5"/>
    </row>
    <row r="694" spans="22:23" x14ac:dyDescent="0.25">
      <c r="V694" s="5"/>
      <c r="W694" s="5"/>
    </row>
    <row r="695" spans="22:23" x14ac:dyDescent="0.25">
      <c r="V695" s="5"/>
      <c r="W695" s="5"/>
    </row>
    <row r="696" spans="22:23" x14ac:dyDescent="0.25">
      <c r="V696" s="5"/>
      <c r="W696" s="5"/>
    </row>
    <row r="697" spans="22:23" x14ac:dyDescent="0.25">
      <c r="V697" s="5"/>
      <c r="W697" s="5"/>
    </row>
    <row r="698" spans="22:23" x14ac:dyDescent="0.25">
      <c r="V698" s="5"/>
      <c r="W698" s="5"/>
    </row>
    <row r="699" spans="22:23" x14ac:dyDescent="0.25">
      <c r="V699" s="5"/>
      <c r="W699" s="5"/>
    </row>
    <row r="700" spans="22:23" x14ac:dyDescent="0.25">
      <c r="V700" s="5"/>
      <c r="W700" s="5"/>
    </row>
    <row r="701" spans="22:23" x14ac:dyDescent="0.25">
      <c r="V701" s="5"/>
      <c r="W701" s="5"/>
    </row>
    <row r="702" spans="22:23" x14ac:dyDescent="0.25">
      <c r="V702" s="5"/>
      <c r="W702" s="5"/>
    </row>
    <row r="703" spans="22:23" x14ac:dyDescent="0.25">
      <c r="V703" s="5"/>
      <c r="W703" s="5"/>
    </row>
    <row r="704" spans="22:23" x14ac:dyDescent="0.25">
      <c r="V704" s="5"/>
      <c r="W704" s="5"/>
    </row>
    <row r="705" spans="22:23" x14ac:dyDescent="0.25">
      <c r="V705" s="5"/>
      <c r="W705" s="5"/>
    </row>
    <row r="706" spans="22:23" x14ac:dyDescent="0.25">
      <c r="V706" s="5"/>
      <c r="W706" s="5"/>
    </row>
    <row r="707" spans="22:23" x14ac:dyDescent="0.25">
      <c r="V707" s="5"/>
      <c r="W707" s="5"/>
    </row>
    <row r="708" spans="22:23" x14ac:dyDescent="0.25">
      <c r="V708" s="5"/>
      <c r="W708" s="5"/>
    </row>
    <row r="709" spans="22:23" x14ac:dyDescent="0.25">
      <c r="V709" s="5"/>
      <c r="W709" s="5"/>
    </row>
    <row r="710" spans="22:23" x14ac:dyDescent="0.25">
      <c r="V710" s="5"/>
      <c r="W710" s="5"/>
    </row>
    <row r="711" spans="22:23" x14ac:dyDescent="0.25">
      <c r="V711" s="5"/>
      <c r="W711" s="5"/>
    </row>
    <row r="712" spans="22:23" x14ac:dyDescent="0.25">
      <c r="V712" s="5"/>
      <c r="W712" s="5"/>
    </row>
    <row r="713" spans="22:23" x14ac:dyDescent="0.25">
      <c r="V713" s="5"/>
      <c r="W713" s="5"/>
    </row>
    <row r="714" spans="22:23" x14ac:dyDescent="0.25">
      <c r="V714" s="5"/>
      <c r="W714" s="5"/>
    </row>
    <row r="715" spans="22:23" x14ac:dyDescent="0.25">
      <c r="V715" s="5"/>
      <c r="W715" s="5"/>
    </row>
    <row r="716" spans="22:23" x14ac:dyDescent="0.25">
      <c r="V716" s="5"/>
      <c r="W716" s="5"/>
    </row>
    <row r="717" spans="22:23" x14ac:dyDescent="0.25">
      <c r="V717" s="5"/>
      <c r="W717" s="5"/>
    </row>
    <row r="718" spans="22:23" x14ac:dyDescent="0.25">
      <c r="V718" s="5"/>
      <c r="W718" s="5"/>
    </row>
    <row r="719" spans="22:23" x14ac:dyDescent="0.25">
      <c r="V719" s="5"/>
      <c r="W719" s="5"/>
    </row>
    <row r="720" spans="22:23" x14ac:dyDescent="0.25">
      <c r="V720" s="5"/>
      <c r="W720" s="5"/>
    </row>
    <row r="721" spans="22:23" x14ac:dyDescent="0.25">
      <c r="V721" s="5"/>
      <c r="W721" s="5"/>
    </row>
    <row r="722" spans="22:23" x14ac:dyDescent="0.25">
      <c r="V722" s="5"/>
      <c r="W722" s="5"/>
    </row>
    <row r="723" spans="22:23" x14ac:dyDescent="0.25">
      <c r="V723" s="5"/>
      <c r="W723" s="5"/>
    </row>
    <row r="724" spans="22:23" x14ac:dyDescent="0.25">
      <c r="V724" s="5"/>
      <c r="W724" s="5"/>
    </row>
    <row r="725" spans="22:23" x14ac:dyDescent="0.25">
      <c r="V725" s="5"/>
      <c r="W725" s="5"/>
    </row>
    <row r="726" spans="22:23" x14ac:dyDescent="0.25">
      <c r="V726" s="5"/>
      <c r="W726" s="5"/>
    </row>
    <row r="727" spans="22:23" x14ac:dyDescent="0.25">
      <c r="V727" s="5"/>
      <c r="W727" s="5"/>
    </row>
    <row r="728" spans="22:23" x14ac:dyDescent="0.25">
      <c r="V728" s="5"/>
      <c r="W728" s="5"/>
    </row>
    <row r="729" spans="22:23" x14ac:dyDescent="0.25">
      <c r="V729" s="5"/>
      <c r="W729" s="5"/>
    </row>
    <row r="730" spans="22:23" x14ac:dyDescent="0.25">
      <c r="V730" s="5"/>
      <c r="W730" s="5"/>
    </row>
    <row r="731" spans="22:23" x14ac:dyDescent="0.25">
      <c r="V731" s="5"/>
      <c r="W731" s="5"/>
    </row>
    <row r="732" spans="22:23" x14ac:dyDescent="0.25">
      <c r="V732" s="5"/>
      <c r="W732" s="5"/>
    </row>
    <row r="733" spans="22:23" x14ac:dyDescent="0.25">
      <c r="V733" s="5"/>
      <c r="W733" s="5"/>
    </row>
    <row r="734" spans="22:23" x14ac:dyDescent="0.25">
      <c r="V734" s="5"/>
      <c r="W734" s="5"/>
    </row>
    <row r="735" spans="22:23" x14ac:dyDescent="0.25">
      <c r="V735" s="5"/>
      <c r="W735" s="5"/>
    </row>
    <row r="736" spans="22:23" x14ac:dyDescent="0.25">
      <c r="V736" s="5"/>
      <c r="W736" s="5"/>
    </row>
    <row r="737" spans="22:23" x14ac:dyDescent="0.25">
      <c r="V737" s="5"/>
      <c r="W737" s="5"/>
    </row>
    <row r="738" spans="22:23" x14ac:dyDescent="0.25">
      <c r="V738" s="5"/>
      <c r="W738" s="5"/>
    </row>
    <row r="739" spans="22:23" x14ac:dyDescent="0.25">
      <c r="V739" s="5"/>
      <c r="W739" s="5"/>
    </row>
    <row r="740" spans="22:23" x14ac:dyDescent="0.25">
      <c r="V740" s="5"/>
      <c r="W740" s="5"/>
    </row>
    <row r="741" spans="22:23" x14ac:dyDescent="0.25">
      <c r="V741" s="5"/>
      <c r="W741" s="5"/>
    </row>
    <row r="742" spans="22:23" x14ac:dyDescent="0.25">
      <c r="V742" s="5"/>
      <c r="W742" s="5"/>
    </row>
    <row r="743" spans="22:23" x14ac:dyDescent="0.25">
      <c r="V743" s="5"/>
      <c r="W743" s="5"/>
    </row>
    <row r="744" spans="22:23" x14ac:dyDescent="0.25">
      <c r="V744" s="5"/>
      <c r="W744" s="5"/>
    </row>
    <row r="745" spans="22:23" x14ac:dyDescent="0.25">
      <c r="V745" s="5"/>
      <c r="W745" s="5"/>
    </row>
    <row r="746" spans="22:23" x14ac:dyDescent="0.25">
      <c r="V746" s="5"/>
      <c r="W746" s="5"/>
    </row>
    <row r="747" spans="22:23" x14ac:dyDescent="0.25">
      <c r="V747" s="5"/>
      <c r="W747" s="5"/>
    </row>
    <row r="748" spans="22:23" x14ac:dyDescent="0.25">
      <c r="V748" s="5"/>
      <c r="W748" s="5"/>
    </row>
    <row r="749" spans="22:23" x14ac:dyDescent="0.25">
      <c r="V749" s="5"/>
      <c r="W749" s="5"/>
    </row>
    <row r="750" spans="22:23" x14ac:dyDescent="0.25">
      <c r="V750" s="5"/>
      <c r="W750" s="5"/>
    </row>
    <row r="751" spans="22:23" x14ac:dyDescent="0.25">
      <c r="V751" s="5"/>
      <c r="W751" s="5"/>
    </row>
    <row r="752" spans="22:23" x14ac:dyDescent="0.25">
      <c r="V752" s="5"/>
      <c r="W752" s="5"/>
    </row>
    <row r="753" spans="22:23" x14ac:dyDescent="0.25">
      <c r="V753" s="5"/>
      <c r="W753" s="5"/>
    </row>
    <row r="754" spans="22:23" x14ac:dyDescent="0.25">
      <c r="V754" s="5"/>
      <c r="W754" s="5"/>
    </row>
    <row r="755" spans="22:23" x14ac:dyDescent="0.25">
      <c r="V755" s="5"/>
      <c r="W755" s="5"/>
    </row>
    <row r="756" spans="22:23" x14ac:dyDescent="0.25">
      <c r="V756" s="5"/>
      <c r="W756" s="5"/>
    </row>
    <row r="757" spans="22:23" x14ac:dyDescent="0.25">
      <c r="V757" s="5"/>
      <c r="W757" s="5"/>
    </row>
    <row r="758" spans="22:23" x14ac:dyDescent="0.25">
      <c r="V758" s="5"/>
      <c r="W758" s="5"/>
    </row>
    <row r="759" spans="22:23" x14ac:dyDescent="0.25">
      <c r="V759" s="5"/>
      <c r="W759" s="5"/>
    </row>
    <row r="760" spans="22:23" x14ac:dyDescent="0.25">
      <c r="V760" s="5"/>
      <c r="W760" s="5"/>
    </row>
    <row r="761" spans="22:23" x14ac:dyDescent="0.25">
      <c r="V761" s="5"/>
      <c r="W761" s="5"/>
    </row>
    <row r="762" spans="22:23" x14ac:dyDescent="0.25">
      <c r="V762" s="5"/>
      <c r="W762" s="5"/>
    </row>
    <row r="763" spans="22:23" x14ac:dyDescent="0.25">
      <c r="V763" s="5"/>
      <c r="W763" s="5"/>
    </row>
    <row r="764" spans="22:23" x14ac:dyDescent="0.25">
      <c r="V764" s="5"/>
      <c r="W764" s="5"/>
    </row>
    <row r="765" spans="22:23" x14ac:dyDescent="0.25">
      <c r="V765" s="5"/>
      <c r="W765" s="5"/>
    </row>
    <row r="766" spans="22:23" x14ac:dyDescent="0.25">
      <c r="V766" s="5"/>
      <c r="W766" s="5"/>
    </row>
    <row r="767" spans="22:23" x14ac:dyDescent="0.25">
      <c r="V767" s="5"/>
      <c r="W767" s="5"/>
    </row>
    <row r="768" spans="22:23" x14ac:dyDescent="0.25">
      <c r="V768" s="5"/>
      <c r="W768" s="5"/>
    </row>
    <row r="769" spans="22:23" x14ac:dyDescent="0.25">
      <c r="V769" s="5"/>
      <c r="W769" s="5"/>
    </row>
    <row r="770" spans="22:23" x14ac:dyDescent="0.25">
      <c r="V770" s="5"/>
      <c r="W770" s="5"/>
    </row>
    <row r="771" spans="22:23" x14ac:dyDescent="0.25">
      <c r="V771" s="5"/>
      <c r="W771" s="5"/>
    </row>
    <row r="772" spans="22:23" x14ac:dyDescent="0.25">
      <c r="V772" s="5"/>
      <c r="W772" s="5"/>
    </row>
    <row r="773" spans="22:23" x14ac:dyDescent="0.25">
      <c r="V773" s="5"/>
      <c r="W773" s="5"/>
    </row>
    <row r="774" spans="22:23" x14ac:dyDescent="0.25">
      <c r="V774" s="5"/>
      <c r="W774" s="5"/>
    </row>
    <row r="775" spans="22:23" x14ac:dyDescent="0.25">
      <c r="V775" s="5"/>
      <c r="W775" s="5"/>
    </row>
    <row r="776" spans="22:23" x14ac:dyDescent="0.25">
      <c r="V776" s="5"/>
      <c r="W776" s="5"/>
    </row>
    <row r="777" spans="22:23" x14ac:dyDescent="0.25">
      <c r="V777" s="5"/>
      <c r="W777" s="5"/>
    </row>
    <row r="778" spans="22:23" x14ac:dyDescent="0.25">
      <c r="V778" s="5"/>
      <c r="W778" s="5"/>
    </row>
    <row r="779" spans="22:23" x14ac:dyDescent="0.25">
      <c r="V779" s="5"/>
      <c r="W779" s="5"/>
    </row>
    <row r="780" spans="22:23" x14ac:dyDescent="0.25">
      <c r="V780" s="5"/>
      <c r="W780" s="5"/>
    </row>
    <row r="781" spans="22:23" x14ac:dyDescent="0.25">
      <c r="V781" s="5"/>
      <c r="W781" s="5"/>
    </row>
    <row r="782" spans="22:23" x14ac:dyDescent="0.25">
      <c r="V782" s="5"/>
      <c r="W782" s="5"/>
    </row>
    <row r="783" spans="22:23" x14ac:dyDescent="0.25">
      <c r="V783" s="5"/>
      <c r="W783" s="5"/>
    </row>
    <row r="784" spans="22:23" x14ac:dyDescent="0.25">
      <c r="V784" s="5"/>
      <c r="W784" s="5"/>
    </row>
    <row r="785" spans="22:23" x14ac:dyDescent="0.25">
      <c r="V785" s="5"/>
      <c r="W785" s="5"/>
    </row>
    <row r="786" spans="22:23" x14ac:dyDescent="0.25">
      <c r="V786" s="5"/>
      <c r="W786" s="5"/>
    </row>
    <row r="787" spans="22:23" x14ac:dyDescent="0.25">
      <c r="V787" s="5"/>
      <c r="W787" s="5"/>
    </row>
    <row r="788" spans="22:23" x14ac:dyDescent="0.25">
      <c r="V788" s="5"/>
      <c r="W788" s="5"/>
    </row>
    <row r="789" spans="22:23" x14ac:dyDescent="0.25">
      <c r="V789" s="5"/>
      <c r="W789" s="5"/>
    </row>
    <row r="790" spans="22:23" x14ac:dyDescent="0.25">
      <c r="V790" s="5"/>
      <c r="W790" s="5"/>
    </row>
    <row r="791" spans="22:23" x14ac:dyDescent="0.25">
      <c r="V791" s="5"/>
      <c r="W791" s="5"/>
    </row>
    <row r="792" spans="22:23" x14ac:dyDescent="0.25">
      <c r="V792" s="5"/>
      <c r="W792" s="5"/>
    </row>
    <row r="793" spans="22:23" x14ac:dyDescent="0.25">
      <c r="V793" s="5"/>
      <c r="W793" s="5"/>
    </row>
    <row r="794" spans="22:23" x14ac:dyDescent="0.25">
      <c r="V794" s="5"/>
      <c r="W794" s="5"/>
    </row>
    <row r="795" spans="22:23" x14ac:dyDescent="0.25">
      <c r="V795" s="5"/>
      <c r="W795" s="5"/>
    </row>
    <row r="796" spans="22:23" x14ac:dyDescent="0.25">
      <c r="V796" s="5"/>
      <c r="W796" s="5"/>
    </row>
    <row r="797" spans="22:23" x14ac:dyDescent="0.25">
      <c r="V797" s="5"/>
      <c r="W797" s="5"/>
    </row>
    <row r="798" spans="22:23" x14ac:dyDescent="0.25">
      <c r="V798" s="5"/>
      <c r="W798" s="5"/>
    </row>
    <row r="799" spans="22:23" x14ac:dyDescent="0.25">
      <c r="V799" s="5"/>
      <c r="W799" s="5"/>
    </row>
    <row r="800" spans="22:23" x14ac:dyDescent="0.25">
      <c r="V800" s="5"/>
      <c r="W800" s="5"/>
    </row>
    <row r="801" spans="22:23" x14ac:dyDescent="0.25">
      <c r="V801" s="5"/>
      <c r="W801" s="5"/>
    </row>
    <row r="802" spans="22:23" x14ac:dyDescent="0.25">
      <c r="V802" s="5"/>
      <c r="W802" s="5"/>
    </row>
    <row r="803" spans="22:23" x14ac:dyDescent="0.25">
      <c r="V803" s="5"/>
      <c r="W803" s="5"/>
    </row>
    <row r="804" spans="22:23" x14ac:dyDescent="0.25">
      <c r="V804" s="5"/>
      <c r="W804" s="5"/>
    </row>
    <row r="805" spans="22:23" x14ac:dyDescent="0.25">
      <c r="V805" s="5"/>
      <c r="W805" s="5"/>
    </row>
    <row r="806" spans="22:23" x14ac:dyDescent="0.25">
      <c r="V806" s="5"/>
      <c r="W806" s="5"/>
    </row>
    <row r="807" spans="22:23" x14ac:dyDescent="0.25">
      <c r="V807" s="5"/>
      <c r="W807" s="5"/>
    </row>
    <row r="808" spans="22:23" x14ac:dyDescent="0.25">
      <c r="V808" s="5"/>
      <c r="W808" s="5"/>
    </row>
    <row r="809" spans="22:23" x14ac:dyDescent="0.25">
      <c r="V809" s="5"/>
      <c r="W809" s="5"/>
    </row>
    <row r="810" spans="22:23" x14ac:dyDescent="0.25">
      <c r="V810" s="5"/>
      <c r="W810" s="5"/>
    </row>
    <row r="811" spans="22:23" x14ac:dyDescent="0.25">
      <c r="V811" s="5"/>
      <c r="W811" s="5"/>
    </row>
    <row r="812" spans="22:23" x14ac:dyDescent="0.25">
      <c r="V812" s="5"/>
      <c r="W812" s="5"/>
    </row>
    <row r="813" spans="22:23" x14ac:dyDescent="0.25">
      <c r="V813" s="5"/>
      <c r="W813" s="5"/>
    </row>
    <row r="814" spans="22:23" x14ac:dyDescent="0.25">
      <c r="V814" s="5"/>
      <c r="W814" s="5"/>
    </row>
    <row r="815" spans="22:23" x14ac:dyDescent="0.25">
      <c r="V815" s="5"/>
      <c r="W815" s="5"/>
    </row>
    <row r="816" spans="22:23" x14ac:dyDescent="0.25">
      <c r="V816" s="5"/>
      <c r="W816" s="5"/>
    </row>
    <row r="817" spans="22:23" x14ac:dyDescent="0.25">
      <c r="V817" s="5"/>
      <c r="W817" s="5"/>
    </row>
    <row r="818" spans="22:23" x14ac:dyDescent="0.25">
      <c r="V818" s="5"/>
      <c r="W818" s="5"/>
    </row>
    <row r="819" spans="22:23" x14ac:dyDescent="0.25">
      <c r="V819" s="5"/>
      <c r="W819" s="5"/>
    </row>
    <row r="820" spans="22:23" x14ac:dyDescent="0.25">
      <c r="V820" s="5"/>
      <c r="W820" s="5"/>
    </row>
    <row r="821" spans="22:23" x14ac:dyDescent="0.25">
      <c r="V821" s="5"/>
      <c r="W821" s="5"/>
    </row>
    <row r="822" spans="22:23" x14ac:dyDescent="0.25">
      <c r="V822" s="5"/>
      <c r="W822" s="5"/>
    </row>
    <row r="823" spans="22:23" x14ac:dyDescent="0.25">
      <c r="V823" s="5"/>
      <c r="W823" s="5"/>
    </row>
    <row r="824" spans="22:23" x14ac:dyDescent="0.25">
      <c r="V824" s="5"/>
      <c r="W824" s="5"/>
    </row>
    <row r="825" spans="22:23" x14ac:dyDescent="0.25">
      <c r="V825" s="5"/>
      <c r="W825" s="5"/>
    </row>
    <row r="826" spans="22:23" x14ac:dyDescent="0.25">
      <c r="V826" s="5"/>
      <c r="W826" s="5"/>
    </row>
    <row r="827" spans="22:23" x14ac:dyDescent="0.25">
      <c r="V827" s="5"/>
      <c r="W827" s="5"/>
    </row>
    <row r="828" spans="22:23" x14ac:dyDescent="0.25">
      <c r="V828" s="5"/>
      <c r="W828" s="5"/>
    </row>
    <row r="829" spans="22:23" x14ac:dyDescent="0.25">
      <c r="V829" s="5"/>
      <c r="W829" s="5"/>
    </row>
    <row r="830" spans="22:23" x14ac:dyDescent="0.25">
      <c r="V830" s="5"/>
      <c r="W830" s="5"/>
    </row>
    <row r="831" spans="22:23" x14ac:dyDescent="0.25">
      <c r="V831" s="5"/>
      <c r="W831" s="5"/>
    </row>
    <row r="832" spans="22:23" x14ac:dyDescent="0.25">
      <c r="V832" s="5"/>
      <c r="W832" s="5"/>
    </row>
    <row r="833" spans="22:23" x14ac:dyDescent="0.25">
      <c r="V833" s="5"/>
      <c r="W833" s="5"/>
    </row>
    <row r="834" spans="22:23" x14ac:dyDescent="0.25">
      <c r="V834" s="5"/>
      <c r="W834" s="5"/>
    </row>
    <row r="835" spans="22:23" x14ac:dyDescent="0.25">
      <c r="V835" s="5"/>
      <c r="W835" s="5"/>
    </row>
    <row r="836" spans="22:23" x14ac:dyDescent="0.25">
      <c r="V836" s="5"/>
      <c r="W836" s="5"/>
    </row>
    <row r="837" spans="22:23" x14ac:dyDescent="0.25">
      <c r="V837" s="5"/>
      <c r="W837" s="5"/>
    </row>
    <row r="838" spans="22:23" x14ac:dyDescent="0.25">
      <c r="V838" s="5"/>
      <c r="W838" s="5"/>
    </row>
    <row r="839" spans="22:23" x14ac:dyDescent="0.25">
      <c r="V839" s="5"/>
      <c r="W839" s="5"/>
    </row>
    <row r="840" spans="22:23" x14ac:dyDescent="0.25">
      <c r="V840" s="5"/>
      <c r="W840" s="5"/>
    </row>
    <row r="841" spans="22:23" x14ac:dyDescent="0.25">
      <c r="V841" s="5"/>
      <c r="W841" s="5"/>
    </row>
    <row r="842" spans="22:23" x14ac:dyDescent="0.25">
      <c r="V842" s="5"/>
      <c r="W842" s="5"/>
    </row>
    <row r="843" spans="22:23" x14ac:dyDescent="0.25">
      <c r="V843" s="5"/>
      <c r="W843" s="5"/>
    </row>
    <row r="844" spans="22:23" x14ac:dyDescent="0.25">
      <c r="V844" s="5"/>
      <c r="W844" s="5"/>
    </row>
    <row r="845" spans="22:23" x14ac:dyDescent="0.25">
      <c r="V845" s="5"/>
      <c r="W845" s="5"/>
    </row>
    <row r="846" spans="22:23" x14ac:dyDescent="0.25">
      <c r="V846" s="5"/>
      <c r="W846" s="5"/>
    </row>
    <row r="847" spans="22:23" x14ac:dyDescent="0.25">
      <c r="V847" s="5"/>
      <c r="W847" s="5"/>
    </row>
    <row r="848" spans="22:23" x14ac:dyDescent="0.25">
      <c r="V848" s="5"/>
      <c r="W848" s="5"/>
    </row>
    <row r="849" spans="22:23" x14ac:dyDescent="0.25">
      <c r="V849" s="5"/>
      <c r="W849" s="5"/>
    </row>
    <row r="850" spans="22:23" x14ac:dyDescent="0.25">
      <c r="V850" s="5"/>
      <c r="W850" s="5"/>
    </row>
    <row r="851" spans="22:23" x14ac:dyDescent="0.25">
      <c r="V851" s="5"/>
      <c r="W851" s="5"/>
    </row>
    <row r="852" spans="22:23" x14ac:dyDescent="0.25">
      <c r="V852" s="5"/>
      <c r="W852" s="5"/>
    </row>
    <row r="853" spans="22:23" x14ac:dyDescent="0.25">
      <c r="V853" s="5"/>
      <c r="W853" s="5"/>
    </row>
    <row r="854" spans="22:23" x14ac:dyDescent="0.25">
      <c r="V854" s="5"/>
      <c r="W854" s="5"/>
    </row>
    <row r="855" spans="22:23" x14ac:dyDescent="0.25">
      <c r="V855" s="5"/>
      <c r="W855" s="5"/>
    </row>
    <row r="856" spans="22:23" x14ac:dyDescent="0.25">
      <c r="V856" s="5"/>
      <c r="W856" s="5"/>
    </row>
    <row r="857" spans="22:23" x14ac:dyDescent="0.25">
      <c r="V857" s="5"/>
      <c r="W857" s="5"/>
    </row>
    <row r="858" spans="22:23" x14ac:dyDescent="0.25">
      <c r="V858" s="5"/>
      <c r="W858" s="5"/>
    </row>
    <row r="859" spans="22:23" x14ac:dyDescent="0.25">
      <c r="V859" s="5"/>
      <c r="W859" s="5"/>
    </row>
    <row r="860" spans="22:23" x14ac:dyDescent="0.25">
      <c r="V860" s="5"/>
      <c r="W860" s="5"/>
    </row>
    <row r="861" spans="22:23" x14ac:dyDescent="0.25">
      <c r="V861" s="5"/>
      <c r="W861" s="5"/>
    </row>
    <row r="862" spans="22:23" x14ac:dyDescent="0.25">
      <c r="V862" s="5"/>
      <c r="W862" s="5"/>
    </row>
    <row r="863" spans="22:23" x14ac:dyDescent="0.25">
      <c r="V863" s="5"/>
      <c r="W863" s="5"/>
    </row>
    <row r="864" spans="22:23" x14ac:dyDescent="0.25">
      <c r="V864" s="5"/>
      <c r="W864" s="5"/>
    </row>
    <row r="865" spans="22:23" x14ac:dyDescent="0.25">
      <c r="V865" s="5"/>
      <c r="W865" s="5"/>
    </row>
    <row r="866" spans="22:23" x14ac:dyDescent="0.25">
      <c r="V866" s="5"/>
      <c r="W866" s="5"/>
    </row>
    <row r="867" spans="22:23" x14ac:dyDescent="0.25">
      <c r="V867" s="5"/>
      <c r="W867" s="5"/>
    </row>
    <row r="868" spans="22:23" x14ac:dyDescent="0.25">
      <c r="V868" s="5"/>
      <c r="W868" s="5"/>
    </row>
    <row r="869" spans="22:23" x14ac:dyDescent="0.25">
      <c r="V869" s="5"/>
      <c r="W869" s="5"/>
    </row>
    <row r="870" spans="22:23" x14ac:dyDescent="0.25">
      <c r="V870" s="5"/>
      <c r="W870" s="5"/>
    </row>
    <row r="871" spans="22:23" x14ac:dyDescent="0.25">
      <c r="V871" s="5"/>
      <c r="W871" s="5"/>
    </row>
    <row r="872" spans="22:23" x14ac:dyDescent="0.25">
      <c r="V872" s="5"/>
      <c r="W872" s="5"/>
    </row>
    <row r="873" spans="22:23" x14ac:dyDescent="0.25">
      <c r="V873" s="5"/>
      <c r="W873" s="5"/>
    </row>
    <row r="874" spans="22:23" x14ac:dyDescent="0.25">
      <c r="V874" s="5"/>
      <c r="W874" s="5"/>
    </row>
    <row r="875" spans="22:23" x14ac:dyDescent="0.25">
      <c r="V875" s="5"/>
      <c r="W875" s="5"/>
    </row>
    <row r="876" spans="22:23" x14ac:dyDescent="0.25">
      <c r="V876" s="5"/>
      <c r="W876" s="5"/>
    </row>
    <row r="877" spans="22:23" x14ac:dyDescent="0.25">
      <c r="V877" s="5"/>
      <c r="W877" s="5"/>
    </row>
    <row r="878" spans="22:23" x14ac:dyDescent="0.25">
      <c r="V878" s="5"/>
      <c r="W878" s="5"/>
    </row>
    <row r="879" spans="22:23" x14ac:dyDescent="0.25">
      <c r="V879" s="5"/>
      <c r="W879" s="5"/>
    </row>
    <row r="880" spans="22:23" x14ac:dyDescent="0.25">
      <c r="V880" s="5"/>
      <c r="W880" s="5"/>
    </row>
    <row r="881" spans="22:23" x14ac:dyDescent="0.25">
      <c r="V881" s="5"/>
      <c r="W881" s="5"/>
    </row>
    <row r="882" spans="22:23" x14ac:dyDescent="0.25">
      <c r="V882" s="5"/>
      <c r="W882" s="5"/>
    </row>
    <row r="883" spans="22:23" x14ac:dyDescent="0.25">
      <c r="V883" s="5"/>
      <c r="W883" s="5"/>
    </row>
    <row r="884" spans="22:23" x14ac:dyDescent="0.25">
      <c r="V884" s="5"/>
      <c r="W884" s="5"/>
    </row>
    <row r="885" spans="22:23" x14ac:dyDescent="0.25">
      <c r="V885" s="5"/>
      <c r="W885" s="5"/>
    </row>
    <row r="886" spans="22:23" x14ac:dyDescent="0.25">
      <c r="V886" s="5"/>
      <c r="W886" s="5"/>
    </row>
    <row r="887" spans="22:23" x14ac:dyDescent="0.25">
      <c r="V887" s="5"/>
      <c r="W887" s="5"/>
    </row>
    <row r="888" spans="22:23" x14ac:dyDescent="0.25">
      <c r="V888" s="5"/>
      <c r="W888" s="5"/>
    </row>
    <row r="889" spans="22:23" x14ac:dyDescent="0.25">
      <c r="V889" s="5"/>
      <c r="W889" s="5"/>
    </row>
    <row r="890" spans="22:23" x14ac:dyDescent="0.25">
      <c r="V890" s="5"/>
      <c r="W890" s="5"/>
    </row>
    <row r="891" spans="22:23" x14ac:dyDescent="0.25">
      <c r="V891" s="5"/>
      <c r="W891" s="5"/>
    </row>
    <row r="892" spans="22:23" x14ac:dyDescent="0.25">
      <c r="V892" s="5"/>
      <c r="W892" s="5"/>
    </row>
    <row r="893" spans="22:23" x14ac:dyDescent="0.25">
      <c r="V893" s="5"/>
      <c r="W893" s="5"/>
    </row>
    <row r="894" spans="22:23" x14ac:dyDescent="0.25">
      <c r="V894" s="5"/>
      <c r="W894" s="5"/>
    </row>
    <row r="895" spans="22:23" x14ac:dyDescent="0.25">
      <c r="V895" s="5"/>
      <c r="W895" s="5"/>
    </row>
    <row r="896" spans="22:23" x14ac:dyDescent="0.25">
      <c r="V896" s="5"/>
      <c r="W896" s="5"/>
    </row>
    <row r="897" spans="22:23" x14ac:dyDescent="0.25">
      <c r="V897" s="5"/>
      <c r="W897" s="5"/>
    </row>
    <row r="898" spans="22:23" x14ac:dyDescent="0.25">
      <c r="V898" s="5"/>
      <c r="W898" s="5"/>
    </row>
    <row r="899" spans="22:23" x14ac:dyDescent="0.25">
      <c r="V899" s="5"/>
      <c r="W899" s="5"/>
    </row>
    <row r="900" spans="22:23" x14ac:dyDescent="0.25">
      <c r="V900" s="5"/>
      <c r="W900" s="5"/>
    </row>
    <row r="901" spans="22:23" x14ac:dyDescent="0.25">
      <c r="V901" s="5"/>
      <c r="W901" s="5"/>
    </row>
    <row r="902" spans="22:23" x14ac:dyDescent="0.25">
      <c r="V902" s="5"/>
      <c r="W902" s="5"/>
    </row>
    <row r="903" spans="22:23" x14ac:dyDescent="0.25">
      <c r="V903" s="5"/>
      <c r="W903" s="5"/>
    </row>
    <row r="904" spans="22:23" x14ac:dyDescent="0.25">
      <c r="V904" s="5"/>
      <c r="W904" s="5"/>
    </row>
    <row r="905" spans="22:23" x14ac:dyDescent="0.25">
      <c r="V905" s="5"/>
      <c r="W905" s="5"/>
    </row>
    <row r="906" spans="22:23" x14ac:dyDescent="0.25">
      <c r="V906" s="5"/>
      <c r="W906" s="5"/>
    </row>
    <row r="907" spans="22:23" x14ac:dyDescent="0.25">
      <c r="V907" s="5"/>
      <c r="W907" s="5"/>
    </row>
    <row r="908" spans="22:23" x14ac:dyDescent="0.25">
      <c r="V908" s="5"/>
      <c r="W908" s="5"/>
    </row>
    <row r="909" spans="22:23" x14ac:dyDescent="0.25">
      <c r="V909" s="5"/>
      <c r="W909" s="5"/>
    </row>
    <row r="910" spans="22:23" x14ac:dyDescent="0.25">
      <c r="V910" s="5"/>
      <c r="W910" s="5"/>
    </row>
    <row r="911" spans="22:23" x14ac:dyDescent="0.25">
      <c r="V911" s="5"/>
      <c r="W911" s="5"/>
    </row>
    <row r="912" spans="22:23" x14ac:dyDescent="0.25">
      <c r="V912" s="5"/>
      <c r="W912" s="5"/>
    </row>
    <row r="913" spans="22:23" x14ac:dyDescent="0.25">
      <c r="V913" s="5"/>
      <c r="W913" s="5"/>
    </row>
    <row r="914" spans="22:23" x14ac:dyDescent="0.25">
      <c r="V914" s="5"/>
      <c r="W914" s="5"/>
    </row>
    <row r="915" spans="22:23" x14ac:dyDescent="0.25">
      <c r="V915" s="5"/>
      <c r="W915" s="5"/>
    </row>
    <row r="916" spans="22:23" x14ac:dyDescent="0.25">
      <c r="V916" s="5"/>
      <c r="W916" s="5"/>
    </row>
    <row r="917" spans="22:23" x14ac:dyDescent="0.25">
      <c r="V917" s="5"/>
      <c r="W917" s="5"/>
    </row>
    <row r="918" spans="22:23" x14ac:dyDescent="0.25">
      <c r="V918" s="5"/>
      <c r="W918" s="5"/>
    </row>
    <row r="919" spans="22:23" x14ac:dyDescent="0.25">
      <c r="V919" s="5"/>
      <c r="W919" s="5"/>
    </row>
    <row r="920" spans="22:23" x14ac:dyDescent="0.25">
      <c r="V920" s="5"/>
      <c r="W920" s="5"/>
    </row>
    <row r="921" spans="22:23" x14ac:dyDescent="0.25">
      <c r="V921" s="5"/>
      <c r="W921" s="5"/>
    </row>
    <row r="922" spans="22:23" x14ac:dyDescent="0.25">
      <c r="V922" s="5"/>
      <c r="W922" s="5"/>
    </row>
    <row r="923" spans="22:23" x14ac:dyDescent="0.25">
      <c r="V923" s="5"/>
      <c r="W923" s="5"/>
    </row>
    <row r="924" spans="22:23" x14ac:dyDescent="0.25">
      <c r="V924" s="5"/>
      <c r="W924" s="5"/>
    </row>
    <row r="925" spans="22:23" x14ac:dyDescent="0.25">
      <c r="V925" s="5"/>
      <c r="W925" s="5"/>
    </row>
    <row r="926" spans="22:23" x14ac:dyDescent="0.25">
      <c r="V926" s="5"/>
      <c r="W926" s="5"/>
    </row>
    <row r="927" spans="22:23" x14ac:dyDescent="0.25">
      <c r="V927" s="5"/>
      <c r="W927" s="5"/>
    </row>
    <row r="928" spans="22:23" x14ac:dyDescent="0.25">
      <c r="V928" s="5"/>
      <c r="W928" s="5"/>
    </row>
    <row r="929" spans="22:23" x14ac:dyDescent="0.25">
      <c r="V929" s="5"/>
      <c r="W929" s="5"/>
    </row>
    <row r="930" spans="22:23" x14ac:dyDescent="0.25">
      <c r="V930" s="5"/>
      <c r="W930" s="5"/>
    </row>
    <row r="931" spans="22:23" x14ac:dyDescent="0.25">
      <c r="V931" s="5"/>
      <c r="W931" s="5"/>
    </row>
    <row r="932" spans="22:23" x14ac:dyDescent="0.25">
      <c r="V932" s="5"/>
      <c r="W932" s="5"/>
    </row>
    <row r="933" spans="22:23" x14ac:dyDescent="0.25">
      <c r="V933" s="5"/>
      <c r="W933" s="5"/>
    </row>
    <row r="934" spans="22:23" x14ac:dyDescent="0.25">
      <c r="V934" s="5"/>
      <c r="W934" s="5"/>
    </row>
    <row r="935" spans="22:23" x14ac:dyDescent="0.25">
      <c r="V935" s="5"/>
      <c r="W935" s="5"/>
    </row>
    <row r="936" spans="22:23" x14ac:dyDescent="0.25">
      <c r="V936" s="5"/>
      <c r="W936" s="5"/>
    </row>
    <row r="937" spans="22:23" x14ac:dyDescent="0.25">
      <c r="V937" s="5"/>
      <c r="W937" s="5"/>
    </row>
    <row r="938" spans="22:23" x14ac:dyDescent="0.25">
      <c r="V938" s="5"/>
      <c r="W938" s="5"/>
    </row>
    <row r="939" spans="22:23" x14ac:dyDescent="0.25">
      <c r="V939" s="5"/>
      <c r="W939" s="5"/>
    </row>
    <row r="940" spans="22:23" x14ac:dyDescent="0.25">
      <c r="V940" s="5"/>
      <c r="W940" s="5"/>
    </row>
    <row r="941" spans="22:23" x14ac:dyDescent="0.25">
      <c r="V941" s="5"/>
      <c r="W941" s="5"/>
    </row>
    <row r="942" spans="22:23" x14ac:dyDescent="0.25">
      <c r="V942" s="5"/>
      <c r="W942" s="5"/>
    </row>
    <row r="943" spans="22:23" x14ac:dyDescent="0.25">
      <c r="V943" s="5"/>
      <c r="W943" s="5"/>
    </row>
    <row r="944" spans="22:23" x14ac:dyDescent="0.25">
      <c r="V944" s="5"/>
      <c r="W944" s="5"/>
    </row>
    <row r="945" spans="22:23" x14ac:dyDescent="0.25">
      <c r="V945" s="5"/>
      <c r="W945" s="5"/>
    </row>
    <row r="946" spans="22:23" x14ac:dyDescent="0.25">
      <c r="V946" s="5"/>
      <c r="W946" s="5"/>
    </row>
    <row r="947" spans="22:23" x14ac:dyDescent="0.25">
      <c r="V947" s="5"/>
      <c r="W947" s="5"/>
    </row>
    <row r="948" spans="22:23" x14ac:dyDescent="0.25">
      <c r="V948" s="5"/>
      <c r="W948" s="5"/>
    </row>
    <row r="949" spans="22:23" x14ac:dyDescent="0.25">
      <c r="V949" s="5"/>
      <c r="W949" s="5"/>
    </row>
    <row r="950" spans="22:23" x14ac:dyDescent="0.25">
      <c r="V950" s="5"/>
      <c r="W950" s="5"/>
    </row>
    <row r="951" spans="22:23" x14ac:dyDescent="0.25">
      <c r="V951" s="5"/>
      <c r="W951" s="5"/>
    </row>
    <row r="952" spans="22:23" x14ac:dyDescent="0.25">
      <c r="V952" s="5"/>
      <c r="W952" s="5"/>
    </row>
    <row r="953" spans="22:23" x14ac:dyDescent="0.25">
      <c r="V953" s="5"/>
      <c r="W953" s="5"/>
    </row>
    <row r="954" spans="22:23" x14ac:dyDescent="0.25">
      <c r="V954" s="5"/>
      <c r="W954" s="5"/>
    </row>
    <row r="955" spans="22:23" x14ac:dyDescent="0.25">
      <c r="V955" s="5"/>
      <c r="W955" s="5"/>
    </row>
    <row r="956" spans="22:23" x14ac:dyDescent="0.25">
      <c r="V956" s="5"/>
      <c r="W956" s="5"/>
    </row>
    <row r="957" spans="22:23" x14ac:dyDescent="0.25">
      <c r="V957" s="5"/>
      <c r="W957" s="5"/>
    </row>
    <row r="958" spans="22:23" x14ac:dyDescent="0.25">
      <c r="V958" s="5"/>
      <c r="W958" s="5"/>
    </row>
    <row r="959" spans="22:23" x14ac:dyDescent="0.25">
      <c r="V959" s="5"/>
      <c r="W959" s="5"/>
    </row>
    <row r="960" spans="22:23" x14ac:dyDescent="0.25">
      <c r="V960" s="5"/>
      <c r="W960" s="5"/>
    </row>
    <row r="961" spans="22:23" x14ac:dyDescent="0.25">
      <c r="V961" s="5"/>
      <c r="W961" s="5"/>
    </row>
    <row r="962" spans="22:23" x14ac:dyDescent="0.25">
      <c r="V962" s="5"/>
      <c r="W962" s="5"/>
    </row>
    <row r="963" spans="22:23" x14ac:dyDescent="0.25">
      <c r="V963" s="5"/>
      <c r="W963" s="5"/>
    </row>
    <row r="964" spans="22:23" x14ac:dyDescent="0.25">
      <c r="V964" s="5"/>
      <c r="W964" s="5"/>
    </row>
    <row r="965" spans="22:23" x14ac:dyDescent="0.25">
      <c r="V965" s="5"/>
      <c r="W965" s="5"/>
    </row>
    <row r="966" spans="22:23" x14ac:dyDescent="0.25">
      <c r="V966" s="5"/>
      <c r="W966" s="5"/>
    </row>
    <row r="967" spans="22:23" x14ac:dyDescent="0.25">
      <c r="V967" s="5"/>
      <c r="W967" s="5"/>
    </row>
    <row r="968" spans="22:23" x14ac:dyDescent="0.25">
      <c r="V968" s="5"/>
      <c r="W968" s="5"/>
    </row>
    <row r="969" spans="22:23" x14ac:dyDescent="0.25">
      <c r="V969" s="5"/>
      <c r="W969" s="5"/>
    </row>
    <row r="970" spans="22:23" x14ac:dyDescent="0.25">
      <c r="V970" s="5"/>
      <c r="W970" s="5"/>
    </row>
    <row r="971" spans="22:23" x14ac:dyDescent="0.25">
      <c r="V971" s="5"/>
      <c r="W971" s="5"/>
    </row>
    <row r="972" spans="22:23" x14ac:dyDescent="0.25">
      <c r="V972" s="5"/>
      <c r="W972" s="5"/>
    </row>
    <row r="973" spans="22:23" x14ac:dyDescent="0.25">
      <c r="V973" s="5"/>
      <c r="W973" s="5"/>
    </row>
    <row r="974" spans="22:23" x14ac:dyDescent="0.25">
      <c r="V974" s="5"/>
      <c r="W974" s="5"/>
    </row>
    <row r="975" spans="22:23" x14ac:dyDescent="0.25">
      <c r="V975" s="5"/>
      <c r="W975" s="5"/>
    </row>
    <row r="976" spans="22:23" x14ac:dyDescent="0.25">
      <c r="V976" s="5"/>
      <c r="W976" s="5"/>
    </row>
    <row r="977" spans="22:23" x14ac:dyDescent="0.25">
      <c r="V977" s="5"/>
      <c r="W977" s="5"/>
    </row>
    <row r="978" spans="22:23" x14ac:dyDescent="0.25">
      <c r="V978" s="5"/>
      <c r="W978" s="5"/>
    </row>
    <row r="979" spans="22:23" x14ac:dyDescent="0.25">
      <c r="V979" s="5"/>
      <c r="W979" s="5"/>
    </row>
    <row r="980" spans="22:23" x14ac:dyDescent="0.25">
      <c r="V980" s="5"/>
      <c r="W980" s="5"/>
    </row>
    <row r="981" spans="22:23" x14ac:dyDescent="0.25">
      <c r="V981" s="5"/>
      <c r="W981" s="5"/>
    </row>
    <row r="982" spans="22:23" x14ac:dyDescent="0.25">
      <c r="V982" s="5"/>
      <c r="W982" s="5"/>
    </row>
    <row r="983" spans="22:23" x14ac:dyDescent="0.25">
      <c r="V983" s="5"/>
      <c r="W983" s="5"/>
    </row>
    <row r="984" spans="22:23" x14ac:dyDescent="0.25">
      <c r="V984" s="5"/>
      <c r="W984" s="5"/>
    </row>
    <row r="985" spans="22:23" x14ac:dyDescent="0.25">
      <c r="V985" s="5"/>
      <c r="W985" s="5"/>
    </row>
    <row r="986" spans="22:23" x14ac:dyDescent="0.25">
      <c r="V986" s="5"/>
      <c r="W986" s="5"/>
    </row>
    <row r="987" spans="22:23" x14ac:dyDescent="0.25">
      <c r="V987" s="5"/>
      <c r="W987" s="5"/>
    </row>
    <row r="988" spans="22:23" x14ac:dyDescent="0.25">
      <c r="V988" s="5"/>
      <c r="W988" s="5"/>
    </row>
    <row r="989" spans="22:23" x14ac:dyDescent="0.25">
      <c r="V989" s="5"/>
      <c r="W989" s="5"/>
    </row>
    <row r="990" spans="22:23" x14ac:dyDescent="0.25">
      <c r="V990" s="5"/>
      <c r="W990" s="5"/>
    </row>
    <row r="991" spans="22:23" x14ac:dyDescent="0.25">
      <c r="V991" s="5"/>
      <c r="W991" s="5"/>
    </row>
    <row r="992" spans="22:23" x14ac:dyDescent="0.25">
      <c r="V992" s="5"/>
      <c r="W992" s="5"/>
    </row>
    <row r="993" spans="22:23" x14ac:dyDescent="0.25">
      <c r="V993" s="5"/>
      <c r="W993" s="5"/>
    </row>
    <row r="994" spans="22:23" x14ac:dyDescent="0.25">
      <c r="V994" s="5"/>
      <c r="W994" s="5"/>
    </row>
    <row r="995" spans="22:23" x14ac:dyDescent="0.25">
      <c r="V995" s="5"/>
      <c r="W995" s="5"/>
    </row>
    <row r="996" spans="22:23" x14ac:dyDescent="0.25">
      <c r="V996" s="5"/>
      <c r="W996" s="5"/>
    </row>
    <row r="997" spans="22:23" x14ac:dyDescent="0.25">
      <c r="V997" s="5"/>
      <c r="W997" s="5"/>
    </row>
    <row r="998" spans="22:23" x14ac:dyDescent="0.25">
      <c r="V998" s="5"/>
      <c r="W998" s="5"/>
    </row>
    <row r="999" spans="22:23" x14ac:dyDescent="0.25">
      <c r="V999" s="5"/>
      <c r="W999" s="5"/>
    </row>
    <row r="1000" spans="22:23" x14ac:dyDescent="0.25">
      <c r="V1000" s="5"/>
      <c r="W1000" s="5"/>
    </row>
  </sheetData>
  <sortState xmlns:xlrd2="http://schemas.microsoft.com/office/spreadsheetml/2017/richdata2" ref="A2:A158">
    <sortCondition ref="A2:A158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1AD5-EA9A-4C37-9C41-0BC3FC6F447E}">
  <dimension ref="A1:AP34"/>
  <sheetViews>
    <sheetView workbookViewId="0">
      <selection activeCell="D1" sqref="D1"/>
    </sheetView>
  </sheetViews>
  <sheetFormatPr defaultRowHeight="15" x14ac:dyDescent="0.25"/>
  <sheetData>
    <row r="1" spans="1:42" x14ac:dyDescent="0.25">
      <c r="A1" t="s">
        <v>17</v>
      </c>
      <c r="B1" t="s">
        <v>50</v>
      </c>
      <c r="C1" t="s">
        <v>52</v>
      </c>
      <c r="D1" t="s">
        <v>42</v>
      </c>
      <c r="E1" t="s">
        <v>43</v>
      </c>
      <c r="H1" t="s">
        <v>18</v>
      </c>
      <c r="I1" t="s">
        <v>50</v>
      </c>
      <c r="J1" t="s">
        <v>52</v>
      </c>
      <c r="K1" t="s">
        <v>42</v>
      </c>
      <c r="L1" t="s">
        <v>43</v>
      </c>
      <c r="O1" t="s">
        <v>19</v>
      </c>
      <c r="P1" t="s">
        <v>50</v>
      </c>
      <c r="Q1" t="s">
        <v>52</v>
      </c>
      <c r="R1" t="s">
        <v>42</v>
      </c>
      <c r="S1" t="s">
        <v>43</v>
      </c>
      <c r="T1" t="s">
        <v>51</v>
      </c>
      <c r="V1" t="s">
        <v>20</v>
      </c>
      <c r="W1" t="s">
        <v>50</v>
      </c>
      <c r="X1" t="s">
        <v>52</v>
      </c>
      <c r="Y1" t="s">
        <v>42</v>
      </c>
      <c r="Z1" t="s">
        <v>43</v>
      </c>
      <c r="AA1" t="s">
        <v>51</v>
      </c>
      <c r="AC1" t="s">
        <v>21</v>
      </c>
      <c r="AD1" t="s">
        <v>50</v>
      </c>
      <c r="AE1" t="s">
        <v>52</v>
      </c>
      <c r="AF1" t="s">
        <v>42</v>
      </c>
      <c r="AG1" t="s">
        <v>43</v>
      </c>
      <c r="AJ1" s="2" t="s">
        <v>52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</row>
    <row r="2" spans="1:42" x14ac:dyDescent="0.25">
      <c r="A2" t="s">
        <v>12</v>
      </c>
      <c r="B2">
        <v>992.29533693351596</v>
      </c>
      <c r="C2">
        <f>AVERAGE(B2:B6)</f>
        <v>1010.2839860894776</v>
      </c>
      <c r="D2">
        <v>0.41801733899999999</v>
      </c>
      <c r="E2">
        <f>1/(D2*COS(RADIANS(8)))</f>
        <v>2.4157552290399562</v>
      </c>
      <c r="F2">
        <f>AVERAGE(E2:E6)</f>
        <v>2.4423719253671203</v>
      </c>
      <c r="H2" t="s">
        <v>12</v>
      </c>
      <c r="I2">
        <v>914.92784418742247</v>
      </c>
      <c r="J2">
        <f>AVERAGE(I2:I6)</f>
        <v>977.46937418496782</v>
      </c>
      <c r="K2">
        <v>0.32340746300000001</v>
      </c>
      <c r="L2">
        <f>1/(K2*COS(RADIANS(10)))</f>
        <v>3.139774829147171</v>
      </c>
      <c r="M2">
        <f>AVERAGE(L2:L6)</f>
        <v>3.0742886304920747</v>
      </c>
      <c r="O2" t="s">
        <v>12</v>
      </c>
      <c r="P2">
        <v>967.70211707494445</v>
      </c>
      <c r="Q2">
        <f>AVERAGE(P2:P7)</f>
        <v>963.81764868872881</v>
      </c>
      <c r="R2">
        <v>0.26347531099999999</v>
      </c>
      <c r="S2">
        <f>1/(R2*COS(RADIANS(15)))</f>
        <v>3.9293100233216278</v>
      </c>
      <c r="T2">
        <f>AVERAGE(S2:S7)</f>
        <v>3.9184216843420607</v>
      </c>
      <c r="V2" t="s">
        <v>12</v>
      </c>
      <c r="W2">
        <v>849.4434275953364</v>
      </c>
      <c r="X2">
        <f>AVERAGE(W2:W6)</f>
        <v>892.29764377132301</v>
      </c>
      <c r="Y2">
        <v>0.23218998499999999</v>
      </c>
      <c r="Z2">
        <f>1/(Y2*COS(RADIANS(20)))</f>
        <v>4.5832199544520069</v>
      </c>
      <c r="AA2">
        <f>AVERAGE(Z2:Z6)</f>
        <v>4.7909189263431484</v>
      </c>
      <c r="AC2" t="s">
        <v>12</v>
      </c>
      <c r="AD2">
        <v>761.48480245998599</v>
      </c>
      <c r="AE2">
        <f>AVERAGE(AD2:AD6)</f>
        <v>767.30439250423592</v>
      </c>
      <c r="AF2">
        <v>0.170373155</v>
      </c>
      <c r="AG2">
        <f>1/(AF2*COS(RADIANS(25)))</f>
        <v>6.4762428034069792</v>
      </c>
      <c r="AH2">
        <f>AVERAGE(AG2:AG6)</f>
        <v>6.4521022333721421</v>
      </c>
      <c r="AJ2" s="2" t="s">
        <v>12</v>
      </c>
      <c r="AK2">
        <v>8.9603859219048246E-2</v>
      </c>
      <c r="AL2">
        <v>8.7156429282959857E-2</v>
      </c>
      <c r="AM2">
        <v>8.5974251842303784E-2</v>
      </c>
      <c r="AN2">
        <v>7.8835342680544221E-2</v>
      </c>
      <c r="AO2">
        <v>6.6148520548394027E-2</v>
      </c>
    </row>
    <row r="3" spans="1:42" x14ac:dyDescent="0.25">
      <c r="B3">
        <v>1017.6651845168811</v>
      </c>
      <c r="D3">
        <v>0.41613267999999998</v>
      </c>
      <c r="E3">
        <f t="shared" ref="E3:E33" si="0">1/(D3*COS(RADIANS(8)))</f>
        <v>2.4266961501764728</v>
      </c>
      <c r="I3">
        <v>1016.3254125688311</v>
      </c>
      <c r="K3">
        <v>0.32189973599999999</v>
      </c>
      <c r="L3">
        <f t="shared" ref="L3:L33" si="1">1/(K3*COS(RADIANS(10)))</f>
        <v>3.1544810334536746</v>
      </c>
      <c r="P3">
        <v>980.95575955310437</v>
      </c>
      <c r="R3">
        <v>0.27516019600000002</v>
      </c>
      <c r="S3">
        <f t="shared" ref="S3:S33" si="2">1/(R3*COS(RADIANS(15)))</f>
        <v>3.7624489132508212</v>
      </c>
      <c r="W3">
        <v>922.05072153710933</v>
      </c>
      <c r="Y3">
        <v>0.22728986900000001</v>
      </c>
      <c r="Z3">
        <f t="shared" ref="Z3:Z31" si="3">1/(Y3*COS(RADIANS(20)))</f>
        <v>4.6820290634067465</v>
      </c>
      <c r="AD3">
        <v>769.97137911813206</v>
      </c>
      <c r="AF3">
        <v>0.16735770799999999</v>
      </c>
      <c r="AG3">
        <f t="shared" ref="AG3:AG32" si="4">1/(AF3*COS(RADIANS(25)))</f>
        <v>6.592931584379083</v>
      </c>
      <c r="AJ3" s="2" t="s">
        <v>13</v>
      </c>
      <c r="AK3">
        <v>8.981492960801668E-2</v>
      </c>
      <c r="AL3">
        <v>8.8168310987427584E-2</v>
      </c>
      <c r="AM3">
        <v>8.6355257718788644E-2</v>
      </c>
      <c r="AN3">
        <v>7.8404187114400295E-2</v>
      </c>
      <c r="AO3">
        <v>6.7053165786832125E-2</v>
      </c>
    </row>
    <row r="4" spans="1:42" x14ac:dyDescent="0.25">
      <c r="B4">
        <v>1008.3724985042916</v>
      </c>
      <c r="D4">
        <v>0.40105540899999997</v>
      </c>
      <c r="E4">
        <f t="shared" si="0"/>
        <v>2.5179253286635466</v>
      </c>
      <c r="I4">
        <v>976.99514633787101</v>
      </c>
      <c r="K4">
        <v>0.33697701699999999</v>
      </c>
      <c r="L4">
        <f t="shared" si="1"/>
        <v>3.0133408531114898</v>
      </c>
      <c r="P4">
        <v>983.83917347882698</v>
      </c>
      <c r="R4">
        <v>0.25141349400000002</v>
      </c>
      <c r="S4">
        <f t="shared" si="2"/>
        <v>4.1178226511982006</v>
      </c>
      <c r="W4">
        <v>833.05834052000273</v>
      </c>
      <c r="Y4">
        <v>0.209950999</v>
      </c>
      <c r="Z4">
        <f t="shared" si="3"/>
        <v>5.0686959221180565</v>
      </c>
      <c r="AD4">
        <v>778.88693916932948</v>
      </c>
      <c r="AF4">
        <v>0.17565019600000001</v>
      </c>
      <c r="AG4">
        <f t="shared" si="4"/>
        <v>6.2816776985691023</v>
      </c>
      <c r="AJ4" s="2" t="s">
        <v>14</v>
      </c>
      <c r="AK4">
        <v>8.8072953701262002E-2</v>
      </c>
      <c r="AL4">
        <v>8.7674123782843116E-2</v>
      </c>
      <c r="AM4">
        <v>8.4181341827303524E-2</v>
      </c>
      <c r="AN4">
        <v>7.7343692426691396E-2</v>
      </c>
      <c r="AO4">
        <v>6.5869168994294708E-2</v>
      </c>
    </row>
    <row r="5" spans="1:42" x14ac:dyDescent="0.25">
      <c r="B5">
        <v>1018.2148182066617</v>
      </c>
      <c r="D5">
        <v>0.41311719899999899</v>
      </c>
      <c r="E5">
        <f t="shared" si="0"/>
        <v>2.44440941931982</v>
      </c>
      <c r="I5">
        <v>984.69504016503447</v>
      </c>
      <c r="K5">
        <v>0.353562025</v>
      </c>
      <c r="L5">
        <f t="shared" si="1"/>
        <v>2.8719900331087453</v>
      </c>
      <c r="P5">
        <v>938.53729666582569</v>
      </c>
      <c r="R5">
        <v>0.26498304700000003</v>
      </c>
      <c r="S5">
        <f t="shared" si="2"/>
        <v>3.9069525093432973</v>
      </c>
      <c r="W5">
        <v>930.91196777246876</v>
      </c>
      <c r="Y5">
        <v>0.22842066499999999</v>
      </c>
      <c r="Z5">
        <f t="shared" si="3"/>
        <v>4.6588506888197356</v>
      </c>
      <c r="AD5">
        <v>761.96761765662472</v>
      </c>
      <c r="AF5">
        <v>0.17112702399999999</v>
      </c>
      <c r="AG5">
        <f t="shared" si="4"/>
        <v>6.4477128928654297</v>
      </c>
      <c r="AJ5" s="2" t="s">
        <v>11</v>
      </c>
      <c r="AK5">
        <v>8.9835725073112285E-2</v>
      </c>
      <c r="AL5">
        <v>8.9561021759424417E-2</v>
      </c>
      <c r="AM5">
        <v>8.8662939489784182E-2</v>
      </c>
      <c r="AN5">
        <v>8.2261494549309852E-2</v>
      </c>
      <c r="AO5">
        <v>6.9121473646303139E-2</v>
      </c>
    </row>
    <row r="6" spans="1:42" x14ac:dyDescent="0.25">
      <c r="B6">
        <v>1014.8720922860367</v>
      </c>
      <c r="D6">
        <v>0.41952502599999802</v>
      </c>
      <c r="E6">
        <f t="shared" si="0"/>
        <v>2.407073499635807</v>
      </c>
      <c r="I6">
        <v>994.40342766567994</v>
      </c>
      <c r="K6">
        <v>0.31813041800000003</v>
      </c>
      <c r="L6">
        <f t="shared" si="1"/>
        <v>3.1918564036392931</v>
      </c>
      <c r="P6">
        <v>965.48163324613972</v>
      </c>
      <c r="R6">
        <v>0.27026009499999998</v>
      </c>
      <c r="S6">
        <f t="shared" si="2"/>
        <v>3.8306660863494599</v>
      </c>
      <c r="W6">
        <v>926.0237614316984</v>
      </c>
      <c r="Y6">
        <v>0.21447417999999999</v>
      </c>
      <c r="Z6">
        <f t="shared" si="3"/>
        <v>4.9617990029191956</v>
      </c>
      <c r="AD6">
        <v>764.21122411710735</v>
      </c>
      <c r="AF6">
        <v>0.17075009399999999</v>
      </c>
      <c r="AG6">
        <f t="shared" si="4"/>
        <v>6.4619461876401187</v>
      </c>
    </row>
    <row r="7" spans="1:42" x14ac:dyDescent="0.25">
      <c r="A7" t="s">
        <v>13</v>
      </c>
      <c r="B7">
        <v>1017.297352331769</v>
      </c>
      <c r="C7">
        <f>AVERAGE(B7:B15)</f>
        <v>1012.6638058402228</v>
      </c>
      <c r="D7">
        <v>0.35092310400001098</v>
      </c>
      <c r="E7">
        <f t="shared" si="0"/>
        <v>2.8776320538831959</v>
      </c>
      <c r="F7">
        <f>AVERAGE(E7:E15)</f>
        <v>2.9374922325597299</v>
      </c>
      <c r="H7" t="s">
        <v>13</v>
      </c>
      <c r="I7">
        <v>1016.0729785992241</v>
      </c>
      <c r="J7">
        <f>AVERAGE(I7:I13)</f>
        <v>988.81774382966887</v>
      </c>
      <c r="K7">
        <v>0.28006007600000299</v>
      </c>
      <c r="L7">
        <f t="shared" si="1"/>
        <v>3.6257456842428843</v>
      </c>
      <c r="M7">
        <f>AVERAGE(L7:L13)</f>
        <v>3.8796377814435705</v>
      </c>
      <c r="P7">
        <v>946.38991211353164</v>
      </c>
      <c r="R7">
        <v>0.26121372700000001</v>
      </c>
      <c r="S7">
        <f t="shared" si="2"/>
        <v>3.9633299225889571</v>
      </c>
      <c r="V7" t="s">
        <v>13</v>
      </c>
      <c r="W7">
        <v>840.74513925621602</v>
      </c>
      <c r="X7">
        <f>AVERAGE(W7:W14)</f>
        <v>887.41761049325294</v>
      </c>
      <c r="Y7">
        <v>0.17904256800000101</v>
      </c>
      <c r="Z7">
        <f t="shared" si="3"/>
        <v>5.9437137456378872</v>
      </c>
      <c r="AA7">
        <f>AVERAGE(Z7:Z14)</f>
        <v>5.8225074282918374</v>
      </c>
      <c r="AC7" t="s">
        <v>13</v>
      </c>
      <c r="AD7">
        <v>780.23776656110681</v>
      </c>
      <c r="AE7">
        <f>AVERAGE(AD7:AD13)</f>
        <v>777.79802500511346</v>
      </c>
      <c r="AF7">
        <v>0.150772715</v>
      </c>
      <c r="AG7">
        <f t="shared" si="4"/>
        <v>7.3181538115997435</v>
      </c>
      <c r="AH7">
        <f>AVERAGE(AG7:AG13)</f>
        <v>7.4895923028177833</v>
      </c>
    </row>
    <row r="8" spans="1:42" x14ac:dyDescent="0.25">
      <c r="B8">
        <v>998.61658487426155</v>
      </c>
      <c r="D8">
        <v>0.34677686300001098</v>
      </c>
      <c r="E8">
        <f t="shared" si="0"/>
        <v>2.9120384900609304</v>
      </c>
      <c r="I8">
        <v>964.32643413025357</v>
      </c>
      <c r="K8">
        <v>0.26008273300000501</v>
      </c>
      <c r="L8">
        <f t="shared" si="1"/>
        <v>3.9042446231358445</v>
      </c>
      <c r="O8" t="s">
        <v>13</v>
      </c>
      <c r="P8">
        <v>937.89801793783579</v>
      </c>
      <c r="Q8">
        <f>AVERAGE(P8:P15)</f>
        <v>968.08892968439</v>
      </c>
      <c r="R8">
        <v>0.21108170300000301</v>
      </c>
      <c r="S8">
        <f t="shared" si="2"/>
        <v>4.9046230236737678</v>
      </c>
      <c r="T8">
        <f>AVERAGE(S8:S15)</f>
        <v>4.5993050844921584</v>
      </c>
      <c r="W8">
        <v>922.02424264150739</v>
      </c>
      <c r="Y8">
        <v>0.19223515300000099</v>
      </c>
      <c r="Z8">
        <f t="shared" si="3"/>
        <v>5.535812549726046</v>
      </c>
      <c r="AD8">
        <v>778.38668084162998</v>
      </c>
      <c r="AF8">
        <v>0.150772715</v>
      </c>
      <c r="AG8">
        <f t="shared" si="4"/>
        <v>7.3181538115997435</v>
      </c>
    </row>
    <row r="9" spans="1:42" x14ac:dyDescent="0.25">
      <c r="B9">
        <v>1004.7788305119028</v>
      </c>
      <c r="D9">
        <v>0.347907656000011</v>
      </c>
      <c r="E9">
        <f t="shared" si="0"/>
        <v>2.9025735855568127</v>
      </c>
      <c r="I9">
        <v>957.79322079289147</v>
      </c>
      <c r="K9">
        <v>0.250659458000005</v>
      </c>
      <c r="L9">
        <f t="shared" si="1"/>
        <v>4.0510205359405376</v>
      </c>
      <c r="P9">
        <v>988.25673574946063</v>
      </c>
      <c r="R9">
        <v>0.22389735700000299</v>
      </c>
      <c r="S9">
        <f t="shared" si="2"/>
        <v>4.62388745575978</v>
      </c>
      <c r="W9">
        <v>918.09414799125932</v>
      </c>
      <c r="Y9">
        <v>0.17301167200000001</v>
      </c>
      <c r="Z9">
        <f t="shared" si="3"/>
        <v>6.1509016135969832</v>
      </c>
      <c r="AD9">
        <v>774.39866441726178</v>
      </c>
      <c r="AF9">
        <v>0.14888805499999999</v>
      </c>
      <c r="AG9">
        <f t="shared" si="4"/>
        <v>7.4107887228595457</v>
      </c>
    </row>
    <row r="10" spans="1:42" x14ac:dyDescent="0.25">
      <c r="B10">
        <v>1013.1911172141891</v>
      </c>
      <c r="D10">
        <v>0.33622279500001101</v>
      </c>
      <c r="E10">
        <f t="shared" si="0"/>
        <v>3.0034476767661897</v>
      </c>
      <c r="I10">
        <v>998.98927199061268</v>
      </c>
      <c r="K10">
        <v>0.26385204300000598</v>
      </c>
      <c r="L10">
        <f t="shared" si="1"/>
        <v>3.8484697724539578</v>
      </c>
      <c r="P10">
        <v>986.21758085663453</v>
      </c>
      <c r="R10">
        <v>0.23369756300000299</v>
      </c>
      <c r="S10">
        <f t="shared" si="2"/>
        <v>4.4299827825336369</v>
      </c>
      <c r="W10">
        <v>921.08354912464654</v>
      </c>
      <c r="Y10">
        <v>0.18205801599999999</v>
      </c>
      <c r="Z10">
        <f t="shared" si="3"/>
        <v>5.8452673266301671</v>
      </c>
      <c r="AD10">
        <v>779.41550932591645</v>
      </c>
      <c r="AF10">
        <v>0.14361100700000001</v>
      </c>
      <c r="AG10">
        <f t="shared" si="4"/>
        <v>7.6831013305441953</v>
      </c>
    </row>
    <row r="11" spans="1:42" x14ac:dyDescent="0.25">
      <c r="B11">
        <v>1017.0462516772205</v>
      </c>
      <c r="D11">
        <v>0.34300755300001101</v>
      </c>
      <c r="E11">
        <f t="shared" si="0"/>
        <v>2.9440388810289133</v>
      </c>
      <c r="I11">
        <v>982.46407317992873</v>
      </c>
      <c r="K11">
        <v>0.25555956100000499</v>
      </c>
      <c r="L11">
        <f t="shared" si="1"/>
        <v>3.9733462051365986</v>
      </c>
      <c r="P11">
        <v>977.80505325137028</v>
      </c>
      <c r="R11">
        <v>0.218997254000003</v>
      </c>
      <c r="S11">
        <f t="shared" si="2"/>
        <v>4.7273477703518099</v>
      </c>
      <c r="W11">
        <v>865.8124839400424</v>
      </c>
      <c r="Y11">
        <v>0.18356574000000001</v>
      </c>
      <c r="Z11">
        <f t="shared" si="3"/>
        <v>5.7972570070859195</v>
      </c>
      <c r="AD11">
        <v>788.6979390565732</v>
      </c>
      <c r="AF11">
        <v>0.147757259</v>
      </c>
      <c r="AG11">
        <f t="shared" si="4"/>
        <v>7.4675039753037904</v>
      </c>
    </row>
    <row r="12" spans="1:42" x14ac:dyDescent="0.25">
      <c r="B12">
        <v>1016.7819134031544</v>
      </c>
      <c r="D12">
        <v>0.34979231100001001</v>
      </c>
      <c r="E12">
        <f t="shared" si="0"/>
        <v>2.8869347345905187</v>
      </c>
      <c r="I12">
        <v>985.75211243989691</v>
      </c>
      <c r="K12">
        <v>0.25141332000000499</v>
      </c>
      <c r="L12">
        <f t="shared" si="1"/>
        <v>4.038873564398755</v>
      </c>
      <c r="P12">
        <v>961.38846896399832</v>
      </c>
      <c r="R12">
        <v>0.243120838000003</v>
      </c>
      <c r="S12">
        <f t="shared" si="2"/>
        <v>4.2582782657653979</v>
      </c>
      <c r="W12">
        <v>839.06185968399052</v>
      </c>
      <c r="Y12">
        <v>0.188088912</v>
      </c>
      <c r="Z12">
        <f t="shared" si="3"/>
        <v>5.6578442671618632</v>
      </c>
      <c r="AD12">
        <v>770.8649699801191</v>
      </c>
      <c r="AF12">
        <v>0.14285714299999999</v>
      </c>
      <c r="AG12">
        <f t="shared" si="4"/>
        <v>7.7236454250137978</v>
      </c>
    </row>
    <row r="13" spans="1:42" x14ac:dyDescent="0.25">
      <c r="B13">
        <v>1016.5921585061129</v>
      </c>
      <c r="D13">
        <v>0.34225369100001102</v>
      </c>
      <c r="E13">
        <f t="shared" si="0"/>
        <v>2.9505235416689355</v>
      </c>
      <c r="I13">
        <v>1016.3261156748742</v>
      </c>
      <c r="K13">
        <v>0.27327531800000698</v>
      </c>
      <c r="L13">
        <f t="shared" si="1"/>
        <v>3.7157640847964144</v>
      </c>
      <c r="P13">
        <v>976.85464648243965</v>
      </c>
      <c r="R13">
        <v>0.226158943000003</v>
      </c>
      <c r="S13">
        <f t="shared" si="2"/>
        <v>4.5776486513295618</v>
      </c>
      <c r="W13">
        <v>910.27286288230084</v>
      </c>
      <c r="Y13">
        <v>0.194496739</v>
      </c>
      <c r="Z13">
        <f t="shared" si="3"/>
        <v>5.4714427498751634</v>
      </c>
      <c r="AD13">
        <v>772.58464485318711</v>
      </c>
      <c r="AF13">
        <v>0.14700339200000001</v>
      </c>
      <c r="AG13">
        <f t="shared" si="4"/>
        <v>7.5057990428036634</v>
      </c>
      <c r="AJ13" t="s">
        <v>53</v>
      </c>
      <c r="AL13">
        <v>8</v>
      </c>
      <c r="AM13">
        <v>10</v>
      </c>
      <c r="AN13">
        <v>15</v>
      </c>
      <c r="AO13">
        <v>20</v>
      </c>
      <c r="AP13">
        <v>25</v>
      </c>
    </row>
    <row r="14" spans="1:42" x14ac:dyDescent="0.25">
      <c r="B14">
        <v>1014.1222014880897</v>
      </c>
      <c r="D14">
        <v>0.340369036000011</v>
      </c>
      <c r="E14">
        <f t="shared" si="0"/>
        <v>2.9668608648601791</v>
      </c>
      <c r="H14" t="s">
        <v>14</v>
      </c>
      <c r="I14">
        <v>971.43686153004296</v>
      </c>
      <c r="J14">
        <f>AVERAGE(I14:I24)</f>
        <v>983.27537751694251</v>
      </c>
      <c r="K14">
        <v>0.31473768400000302</v>
      </c>
      <c r="L14">
        <f t="shared" si="1"/>
        <v>3.2262632137997662</v>
      </c>
      <c r="M14">
        <f>AVERAGE(L14:L24)</f>
        <v>3.2016778166562712</v>
      </c>
      <c r="P14">
        <v>994.41914767763603</v>
      </c>
      <c r="R14">
        <v>0.226158943000003</v>
      </c>
      <c r="S14">
        <f t="shared" si="2"/>
        <v>4.5776486513295618</v>
      </c>
      <c r="W14">
        <v>882.24659842606059</v>
      </c>
      <c r="Y14">
        <v>0.17225781000000001</v>
      </c>
      <c r="Z14">
        <f t="shared" si="3"/>
        <v>6.1778201666206725</v>
      </c>
      <c r="AC14" t="s">
        <v>14</v>
      </c>
      <c r="AD14">
        <v>773.06704641494434</v>
      </c>
      <c r="AE14">
        <f>AVERAGE(AD14:AD23)</f>
        <v>764.06399237530979</v>
      </c>
      <c r="AF14">
        <v>0.173011628</v>
      </c>
      <c r="AG14">
        <f t="shared" si="4"/>
        <v>6.3774783910044004</v>
      </c>
      <c r="AH14">
        <f>AVERAGE(AG14:AG23)</f>
        <v>6.4699238531749668</v>
      </c>
      <c r="AJ14" t="s">
        <v>54</v>
      </c>
      <c r="AL14">
        <v>8.8691754450032743E-5</v>
      </c>
      <c r="AM14">
        <v>8.9165381120643824E-5</v>
      </c>
      <c r="AN14">
        <v>8.9201782058329719E-5</v>
      </c>
      <c r="AO14">
        <v>8.835094794977184E-5</v>
      </c>
      <c r="AP14">
        <v>8.6208968949736404E-5</v>
      </c>
    </row>
    <row r="15" spans="1:42" x14ac:dyDescent="0.25">
      <c r="B15">
        <v>1015.5478425553049</v>
      </c>
      <c r="D15">
        <v>0.33735358800001097</v>
      </c>
      <c r="E15">
        <f t="shared" si="0"/>
        <v>2.9933802646218934</v>
      </c>
      <c r="I15">
        <v>998.05959910195043</v>
      </c>
      <c r="K15">
        <v>0.33923819900000102</v>
      </c>
      <c r="L15">
        <f t="shared" si="1"/>
        <v>2.9932555203953961</v>
      </c>
      <c r="P15">
        <v>921.87178655574587</v>
      </c>
      <c r="R15">
        <v>0.22050497800000299</v>
      </c>
      <c r="S15">
        <f t="shared" si="2"/>
        <v>4.6950240751937535</v>
      </c>
      <c r="V15" t="s">
        <v>14</v>
      </c>
      <c r="W15">
        <v>857.77135951992091</v>
      </c>
      <c r="X15">
        <f>AVERAGE(W15:W22)</f>
        <v>875.41440382350902</v>
      </c>
      <c r="Y15">
        <v>0.20354303900000201</v>
      </c>
      <c r="Z15">
        <f t="shared" si="3"/>
        <v>5.2282690565306016</v>
      </c>
      <c r="AA15">
        <f>AVERAGE(Z15:Z22)</f>
        <v>5.1039634708713999</v>
      </c>
      <c r="AD15">
        <v>769.4115825627598</v>
      </c>
      <c r="AF15">
        <v>0.16773459399999999</v>
      </c>
      <c r="AG15">
        <f t="shared" si="4"/>
        <v>6.5781178029529901</v>
      </c>
    </row>
    <row r="16" spans="1:42" x14ac:dyDescent="0.25">
      <c r="A16" t="s">
        <v>14</v>
      </c>
      <c r="B16">
        <v>971.55623995015344</v>
      </c>
      <c r="C16">
        <f>AVERAGE(B16:B25)</f>
        <v>993.02301828836448</v>
      </c>
      <c r="D16">
        <v>0.38446991900000799</v>
      </c>
      <c r="E16">
        <f t="shared" si="0"/>
        <v>2.6265450757373743</v>
      </c>
      <c r="F16">
        <f>AVERAGE(E16:E25)</f>
        <v>2.649270730227566</v>
      </c>
      <c r="I16">
        <v>944.29597292776043</v>
      </c>
      <c r="K16">
        <v>0.31096837400000299</v>
      </c>
      <c r="L16">
        <f t="shared" si="1"/>
        <v>3.2653693969719737</v>
      </c>
      <c r="O16" t="s">
        <v>14</v>
      </c>
      <c r="P16">
        <v>928.87769653895623</v>
      </c>
      <c r="Q16">
        <f>AVERAGE(P16:P24)</f>
        <v>943.71816218040033</v>
      </c>
      <c r="R16">
        <v>0.246890104000002</v>
      </c>
      <c r="S16">
        <f t="shared" si="2"/>
        <v>4.1932672214763</v>
      </c>
      <c r="T16">
        <f>AVERAGE(S16:S24)</f>
        <v>4.0985598596477759</v>
      </c>
      <c r="W16">
        <v>874.24017306041117</v>
      </c>
      <c r="Y16">
        <v>0.20919700400000199</v>
      </c>
      <c r="Z16">
        <f t="shared" si="3"/>
        <v>5.0869646893982381</v>
      </c>
      <c r="AD16">
        <v>758.93487717533242</v>
      </c>
      <c r="AF16">
        <v>0.169619249000001</v>
      </c>
      <c r="AG16">
        <f t="shared" si="4"/>
        <v>6.5050277339836899</v>
      </c>
    </row>
    <row r="17" spans="1:34" x14ac:dyDescent="0.25">
      <c r="B17">
        <v>968.20470368861061</v>
      </c>
      <c r="D17">
        <v>0.38823922900000801</v>
      </c>
      <c r="E17">
        <f t="shared" si="0"/>
        <v>2.6010446577478579</v>
      </c>
      <c r="I17">
        <v>998.60568907992592</v>
      </c>
      <c r="K17">
        <v>0.30305282300000203</v>
      </c>
      <c r="L17">
        <f t="shared" si="1"/>
        <v>3.3506588119977296</v>
      </c>
      <c r="P17">
        <v>981.94861201089725</v>
      </c>
      <c r="R17">
        <v>0.25819803400000202</v>
      </c>
      <c r="S17">
        <f t="shared" si="2"/>
        <v>4.0096206945172748</v>
      </c>
      <c r="W17">
        <v>857.83189941761009</v>
      </c>
      <c r="Y17">
        <v>0.20354303900000201</v>
      </c>
      <c r="Z17">
        <f t="shared" si="3"/>
        <v>5.2282690565306016</v>
      </c>
      <c r="AD17">
        <v>768.11689978675145</v>
      </c>
      <c r="AF17">
        <v>0.17828866200000101</v>
      </c>
      <c r="AG17">
        <f t="shared" si="4"/>
        <v>6.1887161336287644</v>
      </c>
    </row>
    <row r="18" spans="1:34" x14ac:dyDescent="0.25">
      <c r="B18">
        <v>973.85793700135048</v>
      </c>
      <c r="D18">
        <v>0.37693129900000699</v>
      </c>
      <c r="E18">
        <f t="shared" si="0"/>
        <v>2.679075935582095</v>
      </c>
      <c r="I18">
        <v>1013.5107772195668</v>
      </c>
      <c r="K18">
        <v>0.31473768399996199</v>
      </c>
      <c r="L18">
        <f t="shared" si="1"/>
        <v>3.2262632138001868</v>
      </c>
      <c r="P18">
        <v>925.82022913280002</v>
      </c>
      <c r="R18">
        <v>0.246890104000002</v>
      </c>
      <c r="S18">
        <f t="shared" si="2"/>
        <v>4.1932672214763</v>
      </c>
      <c r="W18">
        <v>911.16164726825525</v>
      </c>
      <c r="Y18">
        <v>0.218243348000002</v>
      </c>
      <c r="Z18">
        <f t="shared" si="3"/>
        <v>4.8761063383059096</v>
      </c>
      <c r="AD18">
        <v>776.61331327089181</v>
      </c>
      <c r="AF18">
        <v>0.173388559000001</v>
      </c>
      <c r="AG18">
        <f t="shared" si="4"/>
        <v>6.3636143314535847</v>
      </c>
    </row>
    <row r="19" spans="1:34" x14ac:dyDescent="0.25">
      <c r="B19">
        <v>1005.8663381692553</v>
      </c>
      <c r="D19">
        <v>0.38258526400000797</v>
      </c>
      <c r="E19">
        <f t="shared" si="0"/>
        <v>2.6394837113187846</v>
      </c>
      <c r="I19">
        <v>987.98242207062788</v>
      </c>
      <c r="K19">
        <v>0.32943799299980697</v>
      </c>
      <c r="L19">
        <f t="shared" si="1"/>
        <v>3.0822996541456584</v>
      </c>
      <c r="P19">
        <v>950.10793026993815</v>
      </c>
      <c r="R19">
        <v>0.25631337900000201</v>
      </c>
      <c r="S19">
        <f t="shared" si="2"/>
        <v>4.0391031652314764</v>
      </c>
      <c r="W19">
        <v>860.49331118384976</v>
      </c>
      <c r="Y19">
        <v>0.20542769400000199</v>
      </c>
      <c r="Z19">
        <f t="shared" si="3"/>
        <v>5.1803033551839501</v>
      </c>
      <c r="AD19">
        <v>763.37198992888568</v>
      </c>
      <c r="AF19">
        <v>0.169619249000001</v>
      </c>
      <c r="AG19">
        <f t="shared" si="4"/>
        <v>6.5050277339836899</v>
      </c>
    </row>
    <row r="20" spans="1:34" x14ac:dyDescent="0.25">
      <c r="B20">
        <v>1007.468741047298</v>
      </c>
      <c r="D20">
        <v>0.38258526400000797</v>
      </c>
      <c r="E20">
        <f t="shared" si="0"/>
        <v>2.6394837113187846</v>
      </c>
      <c r="I20">
        <v>956.85335015403587</v>
      </c>
      <c r="K20">
        <v>0.326045613999843</v>
      </c>
      <c r="L20">
        <f t="shared" si="1"/>
        <v>3.1143697945473177</v>
      </c>
      <c r="P20">
        <v>958.7218857460374</v>
      </c>
      <c r="R20">
        <v>0.25631337900000201</v>
      </c>
      <c r="S20">
        <f t="shared" si="2"/>
        <v>4.0391031652314764</v>
      </c>
      <c r="W20">
        <v>909.70694674325739</v>
      </c>
      <c r="Y20">
        <v>0.218620279000002</v>
      </c>
      <c r="Z20">
        <f t="shared" si="3"/>
        <v>4.8676992699103749</v>
      </c>
      <c r="AD20">
        <v>758.40109649561248</v>
      </c>
      <c r="AF20">
        <v>0.169619249000001</v>
      </c>
      <c r="AG20">
        <f t="shared" si="4"/>
        <v>6.5050277339836899</v>
      </c>
    </row>
    <row r="21" spans="1:34" x14ac:dyDescent="0.25">
      <c r="B21">
        <v>1000.1943106778706</v>
      </c>
      <c r="D21">
        <v>0.393893194000008</v>
      </c>
      <c r="E21">
        <f t="shared" si="0"/>
        <v>2.5637091168389103</v>
      </c>
      <c r="I21">
        <v>972.92167223346087</v>
      </c>
      <c r="K21">
        <v>0.31209916699999601</v>
      </c>
      <c r="L21">
        <f t="shared" si="1"/>
        <v>3.2535383597667789</v>
      </c>
      <c r="P21">
        <v>891.13127631596285</v>
      </c>
      <c r="R21">
        <v>0.246890104000002</v>
      </c>
      <c r="S21">
        <f t="shared" si="2"/>
        <v>4.1932672214763</v>
      </c>
      <c r="W21">
        <v>880.41485201904891</v>
      </c>
      <c r="Y21">
        <v>0.20919700400000199</v>
      </c>
      <c r="Z21">
        <f t="shared" si="3"/>
        <v>5.0869646893982381</v>
      </c>
      <c r="AD21">
        <v>760.46653132730455</v>
      </c>
      <c r="AF21">
        <v>0.173388559000001</v>
      </c>
      <c r="AG21">
        <f t="shared" si="4"/>
        <v>6.3636143314535847</v>
      </c>
    </row>
    <row r="22" spans="1:34" x14ac:dyDescent="0.25">
      <c r="B22">
        <v>1005.0693414394146</v>
      </c>
      <c r="D22">
        <v>0.37316198900000702</v>
      </c>
      <c r="E22">
        <f t="shared" si="0"/>
        <v>2.7061372869855695</v>
      </c>
      <c r="I22">
        <v>1010.357959098634</v>
      </c>
      <c r="K22">
        <v>0.31096837400000199</v>
      </c>
      <c r="L22">
        <f t="shared" si="1"/>
        <v>3.2653693969719844</v>
      </c>
      <c r="P22">
        <v>968.58250585450276</v>
      </c>
      <c r="R22">
        <v>0.26008268900000198</v>
      </c>
      <c r="S22">
        <f t="shared" si="2"/>
        <v>3.98056550549612</v>
      </c>
      <c r="W22">
        <v>851.69504137571721</v>
      </c>
      <c r="Y22">
        <v>0.20165838400000199</v>
      </c>
      <c r="Z22">
        <f t="shared" si="3"/>
        <v>5.2771313117132861</v>
      </c>
      <c r="AD22">
        <v>752.45976773995301</v>
      </c>
      <c r="AF22">
        <v>0.162080629</v>
      </c>
      <c r="AG22">
        <f t="shared" si="4"/>
        <v>6.8075866053215517</v>
      </c>
    </row>
    <row r="23" spans="1:34" x14ac:dyDescent="0.25">
      <c r="B23">
        <v>1010.4665545106949</v>
      </c>
      <c r="D23">
        <v>0.37693129900000699</v>
      </c>
      <c r="E23">
        <f t="shared" si="0"/>
        <v>2.679075935582095</v>
      </c>
      <c r="I23">
        <v>994.8515651722048</v>
      </c>
      <c r="K23">
        <v>0.31662233900000197</v>
      </c>
      <c r="L23">
        <f t="shared" si="1"/>
        <v>3.2070592842336958</v>
      </c>
      <c r="P23">
        <v>914.22596548171157</v>
      </c>
      <c r="R23">
        <v>0.243120794000002</v>
      </c>
      <c r="S23">
        <f t="shared" si="2"/>
        <v>4.2582790364285934</v>
      </c>
      <c r="V23" t="s">
        <v>11</v>
      </c>
      <c r="W23">
        <v>926.49641098205689</v>
      </c>
      <c r="X23">
        <f>AVERAGE(W23:W31)</f>
        <v>931.07653577272447</v>
      </c>
      <c r="Y23">
        <v>0.31737620100000102</v>
      </c>
      <c r="Z23">
        <f t="shared" si="3"/>
        <v>3.3530484299795016</v>
      </c>
      <c r="AA23">
        <f>AVERAGE(Z23:Z31)</f>
        <v>3.2818708008589796</v>
      </c>
      <c r="AD23">
        <v>759.79681905066298</v>
      </c>
      <c r="AF23">
        <v>0.169619249</v>
      </c>
      <c r="AG23">
        <f t="shared" si="4"/>
        <v>6.5050277339837281</v>
      </c>
    </row>
    <row r="24" spans="1:34" x14ac:dyDescent="0.25">
      <c r="B24">
        <v>987.49813377193595</v>
      </c>
      <c r="D24">
        <v>0.37693129900000699</v>
      </c>
      <c r="E24">
        <f t="shared" si="0"/>
        <v>2.679075935582095</v>
      </c>
      <c r="I24">
        <v>967.15328409815879</v>
      </c>
      <c r="K24">
        <v>0.31398382200000202</v>
      </c>
      <c r="L24">
        <f t="shared" si="1"/>
        <v>3.2340093365884899</v>
      </c>
      <c r="P24">
        <v>974.0473582727966</v>
      </c>
      <c r="R24">
        <v>0.26008268900000098</v>
      </c>
      <c r="S24">
        <f t="shared" si="2"/>
        <v>3.9805655054961351</v>
      </c>
      <c r="W24">
        <v>910.89619177107681</v>
      </c>
      <c r="Y24">
        <v>0.30983758099999997</v>
      </c>
      <c r="Z24">
        <f t="shared" si="3"/>
        <v>3.4346310381112617</v>
      </c>
      <c r="AC24" t="s">
        <v>11</v>
      </c>
      <c r="AD24">
        <v>787.21097612468793</v>
      </c>
      <c r="AE24">
        <f>AVERAGE(AD24:AD32)</f>
        <v>801.78981941663142</v>
      </c>
      <c r="AF24">
        <v>0.23105900200000201</v>
      </c>
      <c r="AG24">
        <f t="shared" si="4"/>
        <v>4.7753080789402969</v>
      </c>
      <c r="AH24">
        <f>AVERAGE(AG24:AG32)</f>
        <v>4.5258555046656417</v>
      </c>
    </row>
    <row r="25" spans="1:34" x14ac:dyDescent="0.25">
      <c r="B25">
        <v>1000.0478826270617</v>
      </c>
      <c r="D25">
        <v>0.37693129900000699</v>
      </c>
      <c r="E25">
        <f t="shared" si="0"/>
        <v>2.679075935582095</v>
      </c>
      <c r="H25" t="s">
        <v>11</v>
      </c>
      <c r="I25">
        <v>1012.7511351809275</v>
      </c>
      <c r="J25">
        <f>AVERAGE(I25:I33)</f>
        <v>1004.4371552480136</v>
      </c>
      <c r="K25">
        <v>0.545796386999994</v>
      </c>
      <c r="L25">
        <f t="shared" si="1"/>
        <v>1.8604494937518818</v>
      </c>
      <c r="M25">
        <f>AVERAGE(L25:L33)</f>
        <v>1.9091529242698746</v>
      </c>
      <c r="O25" t="s">
        <v>11</v>
      </c>
      <c r="P25">
        <v>1018.2192595341613</v>
      </c>
      <c r="Q25">
        <f>AVERAGE(P25:P33)</f>
        <v>993.95928471257241</v>
      </c>
      <c r="R25">
        <v>0.42894777700000403</v>
      </c>
      <c r="S25">
        <f t="shared" si="2"/>
        <v>2.4135249928339721</v>
      </c>
      <c r="T25">
        <f>AVERAGE(S25:S33)</f>
        <v>2.4730879035469644</v>
      </c>
      <c r="W25">
        <v>904.28949320266406</v>
      </c>
      <c r="Y25">
        <v>0.310214512</v>
      </c>
      <c r="Z25">
        <f t="shared" si="3"/>
        <v>3.4304577358905508</v>
      </c>
      <c r="AD25">
        <v>785.60694423779319</v>
      </c>
      <c r="AF25">
        <v>0.23859762200000201</v>
      </c>
      <c r="AG25">
        <f t="shared" si="4"/>
        <v>4.6244296557259172</v>
      </c>
    </row>
    <row r="26" spans="1:34" x14ac:dyDescent="0.25">
      <c r="A26" t="s">
        <v>11</v>
      </c>
      <c r="B26">
        <v>1020.2829091014863</v>
      </c>
      <c r="C26">
        <f>AVERAGE(B26:B34)</f>
        <v>1012.8982748190424</v>
      </c>
      <c r="D26">
        <v>0.67922996099998101</v>
      </c>
      <c r="E26">
        <f t="shared" si="0"/>
        <v>1.486724129530332</v>
      </c>
      <c r="F26">
        <f>AVERAGE(E26:E34)</f>
        <v>1.523040912610216</v>
      </c>
      <c r="I26">
        <v>1016.7169210482647</v>
      </c>
      <c r="K26">
        <v>0.55145035199999404</v>
      </c>
      <c r="L26">
        <f t="shared" si="1"/>
        <v>1.8413744921968171</v>
      </c>
      <c r="P26">
        <v>962.28181403994529</v>
      </c>
      <c r="R26">
        <v>0.39577784900000601</v>
      </c>
      <c r="S26">
        <f t="shared" si="2"/>
        <v>2.6158012203711465</v>
      </c>
      <c r="W26">
        <v>981.50234055519547</v>
      </c>
      <c r="Y26">
        <v>0.33622275100000198</v>
      </c>
      <c r="Z26">
        <f t="shared" si="3"/>
        <v>3.165097451944606</v>
      </c>
      <c r="AD26">
        <v>790.46586339907435</v>
      </c>
      <c r="AF26">
        <v>0.229551278000002</v>
      </c>
      <c r="AG26">
        <f t="shared" si="4"/>
        <v>4.8066729515767808</v>
      </c>
    </row>
    <row r="27" spans="1:34" x14ac:dyDescent="0.25">
      <c r="B27">
        <v>1019.3360775673877</v>
      </c>
      <c r="D27">
        <v>0.67922996099998101</v>
      </c>
      <c r="E27">
        <f t="shared" si="0"/>
        <v>1.486724129530332</v>
      </c>
      <c r="I27">
        <v>991.9400572229988</v>
      </c>
      <c r="K27">
        <v>0.52506518199999597</v>
      </c>
      <c r="L27">
        <f t="shared" si="1"/>
        <v>1.9339058210219562</v>
      </c>
      <c r="P27">
        <v>944.42182633638708</v>
      </c>
      <c r="R27">
        <v>0.393893194000005</v>
      </c>
      <c r="S27">
        <f t="shared" si="2"/>
        <v>2.6283170061833308</v>
      </c>
      <c r="W27">
        <v>915.8868206744346</v>
      </c>
      <c r="Y27">
        <v>0.32114551100000099</v>
      </c>
      <c r="Z27">
        <f t="shared" si="3"/>
        <v>3.3136934380998051</v>
      </c>
      <c r="AD27">
        <v>817.77460254603727</v>
      </c>
      <c r="AF27">
        <v>0.26196734400000199</v>
      </c>
      <c r="AG27">
        <f t="shared" si="4"/>
        <v>4.2118910781585184</v>
      </c>
    </row>
    <row r="28" spans="1:34" x14ac:dyDescent="0.25">
      <c r="B28">
        <v>1017.8751202873563</v>
      </c>
      <c r="D28">
        <v>0.67772223699998102</v>
      </c>
      <c r="E28">
        <f t="shared" si="0"/>
        <v>1.4900316344771882</v>
      </c>
      <c r="I28">
        <v>1013.0097971987834</v>
      </c>
      <c r="K28">
        <v>0.52657290599999595</v>
      </c>
      <c r="L28">
        <f t="shared" si="1"/>
        <v>1.9283685132970987</v>
      </c>
      <c r="P28">
        <v>995.24153842007991</v>
      </c>
      <c r="R28">
        <v>0.41047815800000498</v>
      </c>
      <c r="S28">
        <f t="shared" si="2"/>
        <v>2.5221224570250351</v>
      </c>
      <c r="W28">
        <v>944.83973245966695</v>
      </c>
      <c r="Y28">
        <v>0.33019185500000198</v>
      </c>
      <c r="Z28">
        <f t="shared" si="3"/>
        <v>3.222907398717954</v>
      </c>
      <c r="AD28">
        <v>811.8284101905881</v>
      </c>
      <c r="AF28">
        <v>0.243497725000002</v>
      </c>
      <c r="AG28">
        <f t="shared" si="4"/>
        <v>4.5313684920977506</v>
      </c>
    </row>
    <row r="29" spans="1:34" x14ac:dyDescent="0.25">
      <c r="B29">
        <v>1013.5385031656192</v>
      </c>
      <c r="D29">
        <v>0.63814448199997098</v>
      </c>
      <c r="E29">
        <f t="shared" si="0"/>
        <v>1.5824434763641255</v>
      </c>
      <c r="I29">
        <v>980.05440378873038</v>
      </c>
      <c r="K29">
        <v>0.506972493999997</v>
      </c>
      <c r="L29">
        <f t="shared" si="1"/>
        <v>2.0029224936328616</v>
      </c>
      <c r="P29">
        <v>992.56026455792232</v>
      </c>
      <c r="R29">
        <v>0.41462439900000497</v>
      </c>
      <c r="S29">
        <f t="shared" si="2"/>
        <v>2.4969012506426824</v>
      </c>
      <c r="W29">
        <v>955.39190119154546</v>
      </c>
      <c r="Y29">
        <v>0.33923819900000202</v>
      </c>
      <c r="Z29">
        <f t="shared" si="3"/>
        <v>3.1369632771688716</v>
      </c>
      <c r="AD29">
        <v>816.45006409713392</v>
      </c>
      <c r="AF29">
        <v>0.253674862000002</v>
      </c>
      <c r="AG29">
        <f t="shared" si="4"/>
        <v>4.3495753196171369</v>
      </c>
    </row>
    <row r="30" spans="1:34" x14ac:dyDescent="0.25">
      <c r="B30">
        <v>1016.3349649674199</v>
      </c>
      <c r="D30">
        <v>0.63475210299998197</v>
      </c>
      <c r="E30">
        <f t="shared" si="0"/>
        <v>1.5909007118620713</v>
      </c>
      <c r="I30">
        <v>1018.1046097631804</v>
      </c>
      <c r="K30">
        <v>0.54051935299999498</v>
      </c>
      <c r="L30">
        <f t="shared" si="1"/>
        <v>1.8786128678832976</v>
      </c>
      <c r="P30">
        <v>1013.1323006802422</v>
      </c>
      <c r="R30">
        <v>0.44515581000000298</v>
      </c>
      <c r="S30">
        <f t="shared" si="2"/>
        <v>2.3256490360309487</v>
      </c>
      <c r="W30">
        <v>928.44172857242927</v>
      </c>
      <c r="Y30">
        <v>0.33245344100000102</v>
      </c>
      <c r="Z30">
        <f t="shared" si="3"/>
        <v>3.2009828783089924</v>
      </c>
      <c r="AD30">
        <v>799.73980491322379</v>
      </c>
      <c r="AF30">
        <v>0.24236693200000201</v>
      </c>
      <c r="AG30">
        <f t="shared" si="4"/>
        <v>4.5525101541594903</v>
      </c>
    </row>
    <row r="31" spans="1:34" x14ac:dyDescent="0.25">
      <c r="B31">
        <v>1018.3517219377688</v>
      </c>
      <c r="D31">
        <v>0.65623716999997705</v>
      </c>
      <c r="E31">
        <f t="shared" si="0"/>
        <v>1.5388149569745546</v>
      </c>
      <c r="I31">
        <v>1006.7651450245623</v>
      </c>
      <c r="K31">
        <v>0.52204973399999599</v>
      </c>
      <c r="L31">
        <f t="shared" si="1"/>
        <v>1.9450763897635714</v>
      </c>
      <c r="P31">
        <v>1004.054850982702</v>
      </c>
      <c r="R31">
        <v>0.42819391500000398</v>
      </c>
      <c r="S31">
        <f t="shared" si="2"/>
        <v>2.4177741535866373</v>
      </c>
      <c r="W31">
        <v>911.94420254544991</v>
      </c>
      <c r="Y31">
        <v>0.32453789000000099</v>
      </c>
      <c r="Z31">
        <f t="shared" si="3"/>
        <v>3.2790555595092727</v>
      </c>
      <c r="AD31">
        <v>802.37399495358636</v>
      </c>
      <c r="AF31">
        <v>0.253674862000002</v>
      </c>
      <c r="AG31">
        <f t="shared" si="4"/>
        <v>4.3495753196171369</v>
      </c>
    </row>
    <row r="32" spans="1:34" x14ac:dyDescent="0.25">
      <c r="B32">
        <v>1007.038167182948</v>
      </c>
      <c r="D32">
        <v>0.67621451299998103</v>
      </c>
      <c r="E32">
        <f t="shared" si="0"/>
        <v>1.4933538886034621</v>
      </c>
      <c r="I32">
        <v>991.80281151173324</v>
      </c>
      <c r="K32">
        <v>0.53335766399999496</v>
      </c>
      <c r="L32">
        <f t="shared" si="1"/>
        <v>1.9038380441942138</v>
      </c>
      <c r="P32">
        <v>1002.9582581169566</v>
      </c>
      <c r="R32">
        <v>0.42894777700000403</v>
      </c>
      <c r="S32">
        <f t="shared" si="2"/>
        <v>2.4135249928339721</v>
      </c>
      <c r="AD32">
        <v>804.65771428755886</v>
      </c>
      <c r="AF32">
        <v>0.243497725000002</v>
      </c>
      <c r="AG32">
        <f t="shared" si="4"/>
        <v>4.5313684920977506</v>
      </c>
    </row>
    <row r="33" spans="2:19" x14ac:dyDescent="0.25">
      <c r="B33">
        <v>1002.9197669515181</v>
      </c>
      <c r="D33">
        <v>0.66339885899997997</v>
      </c>
      <c r="E33">
        <f t="shared" si="0"/>
        <v>1.5222027575399379</v>
      </c>
      <c r="I33">
        <v>1008.7895164929411</v>
      </c>
      <c r="K33">
        <v>0.53788083599999503</v>
      </c>
      <c r="L33">
        <f t="shared" si="1"/>
        <v>1.8878282026871736</v>
      </c>
      <c r="P33">
        <v>1012.7634497447544</v>
      </c>
      <c r="R33">
        <v>0.42706312200000401</v>
      </c>
      <c r="S33">
        <f t="shared" si="2"/>
        <v>2.4241760224149562</v>
      </c>
    </row>
    <row r="34" spans="2:19" x14ac:dyDescent="0.25">
      <c r="B34">
        <v>1000.4072422098768</v>
      </c>
      <c r="D34">
        <v>0.66603737599997903</v>
      </c>
      <c r="E34">
        <f>1/(D34*COS(RADIANS(8)))</f>
        <v>1.5161725286099408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Reynolds Number_Cal</vt:lpstr>
      <vt:lpstr>Reynolds Number</vt:lpstr>
      <vt:lpstr>Friction Factor_Inclination</vt:lpstr>
      <vt:lpstr>Cd_Correlations_Re</vt:lpstr>
      <vt:lpstr>Friction Factor_Cal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chowdary vutlapalli</dc:creator>
  <cp:lastModifiedBy>swetha chowdary vutlapalli</cp:lastModifiedBy>
  <dcterms:created xsi:type="dcterms:W3CDTF">2015-06-05T18:17:20Z</dcterms:created>
  <dcterms:modified xsi:type="dcterms:W3CDTF">2023-09-07T14:23:56Z</dcterms:modified>
</cp:coreProperties>
</file>