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hD\19_Data_Ainhoa\"/>
    </mc:Choice>
  </mc:AlternateContent>
  <bookViews>
    <workbookView xWindow="0" yWindow="0" windowWidth="28800" windowHeight="11430" activeTab="2"/>
  </bookViews>
  <sheets>
    <sheet name="Interpreting_SPS_Data" sheetId="1" r:id="rId1"/>
    <sheet name="IV-TimeTable" sheetId="3" r:id="rId2"/>
    <sheet name="TestCompositions" sheetId="4" r:id="rId3"/>
    <sheet name="Tabelle2" sheetId="2" r:id="rId4"/>
  </sheets>
  <externalReferences>
    <externalReference r:id="rId5"/>
    <externalReference r:id="rId6"/>
    <externalReference r:id="rId7"/>
  </externalReferences>
  <definedNames>
    <definedName name="bubbler_temp">[2]Bubbler!$H$34</definedName>
    <definedName name="CO2_THROUGH_BUBBLER">#REF!</definedName>
    <definedName name="COL_ID">#REF!</definedName>
    <definedName name="GOTO_ID">#REF!</definedName>
    <definedName name="massenstrom_H2O">[2]Bubbler!$J$10</definedName>
    <definedName name="N2_THROUGH_BUBBLER">#REF!</definedName>
    <definedName name="soll_CH4">[2]CH4!$J$15</definedName>
    <definedName name="soll_CO">[2]CO!$J$13</definedName>
    <definedName name="soll_CO2">[2]CO2!$J$15</definedName>
    <definedName name="soll_H2">[2]H2!$J$27</definedName>
    <definedName name="soll_N2_anode">[2]N2!$J$25</definedName>
    <definedName name="solver_adj" localSheetId="2" hidden="1">TestCompositions!$B$178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TestCompositions!$E$178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0.04199443</definedName>
    <definedName name="solver_ver" localSheetId="2" hidden="1">3</definedName>
    <definedName name="vol_anod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3" i="4" l="1"/>
  <c r="B183" i="4"/>
  <c r="C182" i="4"/>
  <c r="E182" i="4" s="1"/>
  <c r="P181" i="4"/>
  <c r="G181" i="4"/>
  <c r="C181" i="4"/>
  <c r="E181" i="4" s="1"/>
  <c r="L180" i="4"/>
  <c r="N180" i="4" s="1"/>
  <c r="C180" i="4"/>
  <c r="E180" i="4" s="1"/>
  <c r="G179" i="4"/>
  <c r="K178" i="4"/>
  <c r="K177" i="4"/>
  <c r="L177" i="4" s="1"/>
  <c r="N177" i="4" s="1"/>
  <c r="B177" i="4"/>
  <c r="C177" i="4" s="1"/>
  <c r="E177" i="4" s="1"/>
  <c r="Q176" i="4"/>
  <c r="K176" i="4"/>
  <c r="L176" i="4" s="1"/>
  <c r="N176" i="4" s="1"/>
  <c r="H176" i="4"/>
  <c r="C176" i="4"/>
  <c r="E176" i="4" s="1"/>
  <c r="B176" i="4"/>
  <c r="Q175" i="4"/>
  <c r="P175" i="4"/>
  <c r="N175" i="4"/>
  <c r="K175" i="4"/>
  <c r="L175" i="4" s="1"/>
  <c r="G175" i="4"/>
  <c r="H175" i="4" s="1"/>
  <c r="G177" i="4" s="1"/>
  <c r="E175" i="4"/>
  <c r="C175" i="4"/>
  <c r="B175" i="4"/>
  <c r="L174" i="4"/>
  <c r="N174" i="4" s="1"/>
  <c r="K174" i="4"/>
  <c r="B174" i="4"/>
  <c r="K173" i="4"/>
  <c r="L173" i="4" s="1"/>
  <c r="N173" i="4" s="1"/>
  <c r="G173" i="4"/>
  <c r="H173" i="4" s="1"/>
  <c r="C173" i="4"/>
  <c r="E173" i="4" s="1"/>
  <c r="B173" i="4"/>
  <c r="K172" i="4"/>
  <c r="L172" i="4" s="1"/>
  <c r="N172" i="4" s="1"/>
  <c r="B172" i="4"/>
  <c r="C172" i="4" s="1"/>
  <c r="E172" i="4" s="1"/>
  <c r="O171" i="4"/>
  <c r="K171" i="4"/>
  <c r="F171" i="4"/>
  <c r="C171" i="4"/>
  <c r="E171" i="4" s="1"/>
  <c r="B171" i="4"/>
  <c r="G172" i="4" s="1"/>
  <c r="H172" i="4" s="1"/>
  <c r="B166" i="4"/>
  <c r="L165" i="4"/>
  <c r="N165" i="4" s="1"/>
  <c r="L164" i="4"/>
  <c r="N164" i="4" s="1"/>
  <c r="G164" i="4"/>
  <c r="K161" i="4"/>
  <c r="K166" i="4" s="1"/>
  <c r="N160" i="4"/>
  <c r="K160" i="4"/>
  <c r="L160" i="4" s="1"/>
  <c r="E160" i="4"/>
  <c r="B160" i="4"/>
  <c r="C160" i="4" s="1"/>
  <c r="K159" i="4"/>
  <c r="L159" i="4" s="1"/>
  <c r="N159" i="4" s="1"/>
  <c r="B159" i="4"/>
  <c r="C159" i="4" s="1"/>
  <c r="E159" i="4" s="1"/>
  <c r="Q158" i="4"/>
  <c r="P158" i="4"/>
  <c r="K158" i="4"/>
  <c r="L158" i="4" s="1"/>
  <c r="N158" i="4" s="1"/>
  <c r="H158" i="4"/>
  <c r="G158" i="4"/>
  <c r="B158" i="4"/>
  <c r="C158" i="4" s="1"/>
  <c r="E158" i="4" s="1"/>
  <c r="L157" i="4"/>
  <c r="N157" i="4" s="1"/>
  <c r="K157" i="4"/>
  <c r="B157" i="4"/>
  <c r="C157" i="4" s="1"/>
  <c r="E157" i="4" s="1"/>
  <c r="L156" i="4"/>
  <c r="N156" i="4" s="1"/>
  <c r="K156" i="4"/>
  <c r="C156" i="4"/>
  <c r="E156" i="4" s="1"/>
  <c r="B156" i="4"/>
  <c r="P155" i="4"/>
  <c r="G155" i="4"/>
  <c r="G156" i="4" s="1"/>
  <c r="H156" i="4" s="1"/>
  <c r="O154" i="4"/>
  <c r="K154" i="4"/>
  <c r="F154" i="4"/>
  <c r="B154" i="4"/>
  <c r="G165" i="4" s="1"/>
  <c r="G166" i="4" s="1"/>
  <c r="K149" i="4"/>
  <c r="B149" i="4"/>
  <c r="E148" i="4"/>
  <c r="C148" i="4"/>
  <c r="L147" i="4"/>
  <c r="N147" i="4" s="1"/>
  <c r="G147" i="4"/>
  <c r="G148" i="4" s="1"/>
  <c r="G149" i="4" s="1"/>
  <c r="C147" i="4"/>
  <c r="E147" i="4" s="1"/>
  <c r="C146" i="4"/>
  <c r="E146" i="4" s="1"/>
  <c r="K144" i="4"/>
  <c r="P147" i="4" s="1"/>
  <c r="L143" i="4"/>
  <c r="N143" i="4" s="1"/>
  <c r="K143" i="4"/>
  <c r="C143" i="4"/>
  <c r="E143" i="4" s="1"/>
  <c r="B143" i="4"/>
  <c r="L142" i="4"/>
  <c r="N142" i="4" s="1"/>
  <c r="K142" i="4"/>
  <c r="E142" i="4"/>
  <c r="C142" i="4"/>
  <c r="B142" i="4"/>
  <c r="P141" i="4"/>
  <c r="Q141" i="4" s="1"/>
  <c r="N141" i="4"/>
  <c r="K141" i="4"/>
  <c r="L141" i="4" s="1"/>
  <c r="G141" i="4"/>
  <c r="H141" i="4" s="1"/>
  <c r="C141" i="4"/>
  <c r="E141" i="4" s="1"/>
  <c r="B141" i="4"/>
  <c r="G138" i="4" s="1"/>
  <c r="K140" i="4"/>
  <c r="L140" i="4" s="1"/>
  <c r="N140" i="4" s="1"/>
  <c r="C140" i="4"/>
  <c r="E140" i="4" s="1"/>
  <c r="B140" i="4"/>
  <c r="K139" i="4"/>
  <c r="C139" i="4"/>
  <c r="E139" i="4" s="1"/>
  <c r="B139" i="4"/>
  <c r="L138" i="4"/>
  <c r="N138" i="4" s="1"/>
  <c r="K138" i="4"/>
  <c r="O137" i="4"/>
  <c r="N137" i="4"/>
  <c r="L137" i="4"/>
  <c r="K137" i="4"/>
  <c r="P138" i="4" s="1"/>
  <c r="F137" i="4"/>
  <c r="E137" i="4"/>
  <c r="C137" i="4"/>
  <c r="B137" i="4"/>
  <c r="B138" i="4" s="1"/>
  <c r="C138" i="4" s="1"/>
  <c r="E138" i="4" s="1"/>
  <c r="K131" i="4"/>
  <c r="B131" i="4"/>
  <c r="L148" i="4" s="1"/>
  <c r="N148" i="4" s="1"/>
  <c r="L130" i="4"/>
  <c r="N130" i="4" s="1"/>
  <c r="E130" i="4"/>
  <c r="C130" i="4"/>
  <c r="P129" i="4"/>
  <c r="L129" i="4"/>
  <c r="N129" i="4" s="1"/>
  <c r="G129" i="4"/>
  <c r="E129" i="4"/>
  <c r="C129" i="4"/>
  <c r="E128" i="4"/>
  <c r="C128" i="4"/>
  <c r="K126" i="4"/>
  <c r="L125" i="4"/>
  <c r="N125" i="4" s="1"/>
  <c r="K125" i="4"/>
  <c r="E125" i="4"/>
  <c r="B125" i="4"/>
  <c r="C125" i="4" s="1"/>
  <c r="N124" i="4"/>
  <c r="L124" i="4"/>
  <c r="K124" i="4"/>
  <c r="E124" i="4"/>
  <c r="C124" i="4"/>
  <c r="B124" i="4"/>
  <c r="P123" i="4"/>
  <c r="Q123" i="4" s="1"/>
  <c r="N123" i="4"/>
  <c r="L123" i="4"/>
  <c r="K123" i="4"/>
  <c r="G123" i="4"/>
  <c r="H123" i="4" s="1"/>
  <c r="E123" i="4"/>
  <c r="B123" i="4"/>
  <c r="C123" i="4" s="1"/>
  <c r="L122" i="4"/>
  <c r="N122" i="4" s="1"/>
  <c r="K122" i="4"/>
  <c r="E122" i="4"/>
  <c r="B122" i="4"/>
  <c r="C122" i="4" s="1"/>
  <c r="K121" i="4"/>
  <c r="B121" i="4"/>
  <c r="C121" i="4" s="1"/>
  <c r="E121" i="4" s="1"/>
  <c r="O119" i="4"/>
  <c r="K119" i="4"/>
  <c r="F119" i="4"/>
  <c r="B119" i="4"/>
  <c r="K114" i="4"/>
  <c r="B114" i="4"/>
  <c r="L112" i="4" s="1"/>
  <c r="N113" i="4"/>
  <c r="L113" i="4"/>
  <c r="C113" i="4"/>
  <c r="E113" i="4" s="1"/>
  <c r="P112" i="4"/>
  <c r="N112" i="4"/>
  <c r="G112" i="4"/>
  <c r="C112" i="4"/>
  <c r="E112" i="4" s="1"/>
  <c r="L111" i="4"/>
  <c r="N111" i="4" s="1"/>
  <c r="E111" i="4"/>
  <c r="C111" i="4"/>
  <c r="K109" i="4"/>
  <c r="P108" i="4"/>
  <c r="K108" i="4"/>
  <c r="L108" i="4" s="1"/>
  <c r="N108" i="4" s="1"/>
  <c r="G108" i="4"/>
  <c r="C108" i="4"/>
  <c r="E108" i="4" s="1"/>
  <c r="B108" i="4"/>
  <c r="Q107" i="4"/>
  <c r="K107" i="4"/>
  <c r="L107" i="4" s="1"/>
  <c r="N107" i="4" s="1"/>
  <c r="C107" i="4"/>
  <c r="E107" i="4" s="1"/>
  <c r="B107" i="4"/>
  <c r="Q106" i="4"/>
  <c r="P106" i="4"/>
  <c r="N106" i="4"/>
  <c r="L106" i="4"/>
  <c r="K106" i="4"/>
  <c r="G106" i="4"/>
  <c r="H106" i="4" s="1"/>
  <c r="H107" i="4" s="1"/>
  <c r="E106" i="4"/>
  <c r="C106" i="4"/>
  <c r="B106" i="4"/>
  <c r="L105" i="4"/>
  <c r="N105" i="4" s="1"/>
  <c r="K105" i="4"/>
  <c r="C105" i="4"/>
  <c r="E105" i="4" s="1"/>
  <c r="B105" i="4"/>
  <c r="N104" i="4"/>
  <c r="L104" i="4"/>
  <c r="K104" i="4"/>
  <c r="E104" i="4"/>
  <c r="C104" i="4"/>
  <c r="B104" i="4"/>
  <c r="C103" i="4"/>
  <c r="E103" i="4" s="1"/>
  <c r="B103" i="4"/>
  <c r="K103" i="4" s="1"/>
  <c r="L103" i="4" s="1"/>
  <c r="N103" i="4" s="1"/>
  <c r="O102" i="4"/>
  <c r="K102" i="4"/>
  <c r="F102" i="4"/>
  <c r="B102" i="4"/>
  <c r="G103" i="4" s="1"/>
  <c r="B98" i="4"/>
  <c r="C95" i="4" s="1"/>
  <c r="E95" i="4" s="1"/>
  <c r="N97" i="4"/>
  <c r="L97" i="4"/>
  <c r="C97" i="4"/>
  <c r="E97" i="4" s="1"/>
  <c r="N96" i="4"/>
  <c r="L96" i="4"/>
  <c r="G96" i="4"/>
  <c r="C96" i="4"/>
  <c r="E96" i="4" s="1"/>
  <c r="K93" i="4"/>
  <c r="G93" i="4"/>
  <c r="E92" i="4"/>
  <c r="C92" i="4"/>
  <c r="B92" i="4"/>
  <c r="K92" i="4" s="1"/>
  <c r="L92" i="4" s="1"/>
  <c r="N92" i="4" s="1"/>
  <c r="Q91" i="4"/>
  <c r="C91" i="4"/>
  <c r="E91" i="4" s="1"/>
  <c r="B91" i="4"/>
  <c r="K91" i="4" s="1"/>
  <c r="L91" i="4" s="1"/>
  <c r="N91" i="4" s="1"/>
  <c r="P90" i="4"/>
  <c r="Q90" i="4" s="1"/>
  <c r="G90" i="4"/>
  <c r="H90" i="4" s="1"/>
  <c r="H91" i="4" s="1"/>
  <c r="C90" i="4"/>
  <c r="E90" i="4" s="1"/>
  <c r="B90" i="4"/>
  <c r="G97" i="4" s="1"/>
  <c r="G98" i="4" s="1"/>
  <c r="K89" i="4"/>
  <c r="L89" i="4" s="1"/>
  <c r="N89" i="4" s="1"/>
  <c r="E89" i="4"/>
  <c r="C89" i="4"/>
  <c r="B89" i="4"/>
  <c r="C88" i="4"/>
  <c r="E88" i="4" s="1"/>
  <c r="B88" i="4"/>
  <c r="K88" i="4" s="1"/>
  <c r="L88" i="4" s="1"/>
  <c r="N88" i="4" s="1"/>
  <c r="N87" i="4"/>
  <c r="L87" i="4"/>
  <c r="K87" i="4"/>
  <c r="G87" i="4"/>
  <c r="H87" i="4" s="1"/>
  <c r="E87" i="4"/>
  <c r="C87" i="4"/>
  <c r="B87" i="4"/>
  <c r="O86" i="4"/>
  <c r="F86" i="4"/>
  <c r="E86" i="4"/>
  <c r="E93" i="4" s="1"/>
  <c r="C86" i="4"/>
  <c r="B86" i="4"/>
  <c r="K86" i="4" s="1"/>
  <c r="K82" i="4"/>
  <c r="N81" i="4"/>
  <c r="L81" i="4"/>
  <c r="C81" i="4"/>
  <c r="E81" i="4" s="1"/>
  <c r="P80" i="4"/>
  <c r="N80" i="4"/>
  <c r="L80" i="4"/>
  <c r="G80" i="4"/>
  <c r="E80" i="4"/>
  <c r="C80" i="4"/>
  <c r="L79" i="4"/>
  <c r="N79" i="4" s="1"/>
  <c r="E79" i="4"/>
  <c r="C79" i="4"/>
  <c r="K77" i="4"/>
  <c r="G76" i="4"/>
  <c r="C76" i="4"/>
  <c r="E76" i="4" s="1"/>
  <c r="B76" i="4"/>
  <c r="K76" i="4" s="1"/>
  <c r="L76" i="4" s="1"/>
  <c r="N76" i="4" s="1"/>
  <c r="B75" i="4"/>
  <c r="C75" i="4" s="1"/>
  <c r="E75" i="4" s="1"/>
  <c r="Q74" i="4"/>
  <c r="P76" i="4" s="1"/>
  <c r="P74" i="4"/>
  <c r="K74" i="4"/>
  <c r="L74" i="4" s="1"/>
  <c r="N74" i="4" s="1"/>
  <c r="G74" i="4"/>
  <c r="H74" i="4" s="1"/>
  <c r="H75" i="4" s="1"/>
  <c r="C74" i="4"/>
  <c r="E74" i="4" s="1"/>
  <c r="B74" i="4"/>
  <c r="K73" i="4"/>
  <c r="L73" i="4" s="1"/>
  <c r="N73" i="4" s="1"/>
  <c r="C73" i="4"/>
  <c r="E73" i="4" s="1"/>
  <c r="B73" i="4"/>
  <c r="L72" i="4"/>
  <c r="N72" i="4" s="1"/>
  <c r="K72" i="4"/>
  <c r="C72" i="4"/>
  <c r="E72" i="4" s="1"/>
  <c r="E77" i="4" s="1"/>
  <c r="B72" i="4"/>
  <c r="C71" i="4"/>
  <c r="E71" i="4" s="1"/>
  <c r="B71" i="4"/>
  <c r="K71" i="4" s="1"/>
  <c r="L71" i="4" s="1"/>
  <c r="N71" i="4" s="1"/>
  <c r="O70" i="4"/>
  <c r="K70" i="4"/>
  <c r="L70" i="4" s="1"/>
  <c r="N70" i="4" s="1"/>
  <c r="F70" i="4"/>
  <c r="B70" i="4"/>
  <c r="C70" i="4" s="1"/>
  <c r="E70" i="4" s="1"/>
  <c r="L65" i="4"/>
  <c r="N65" i="4" s="1"/>
  <c r="E65" i="4"/>
  <c r="C65" i="4"/>
  <c r="L64" i="4"/>
  <c r="N64" i="4" s="1"/>
  <c r="G64" i="4"/>
  <c r="E64" i="4"/>
  <c r="C64" i="4"/>
  <c r="L63" i="4"/>
  <c r="N63" i="4" s="1"/>
  <c r="E63" i="4"/>
  <c r="C63" i="4"/>
  <c r="K61" i="4"/>
  <c r="K60" i="4"/>
  <c r="L60" i="4" s="1"/>
  <c r="N60" i="4" s="1"/>
  <c r="E60" i="4"/>
  <c r="C60" i="4"/>
  <c r="B60" i="4"/>
  <c r="B59" i="4"/>
  <c r="K59" i="4" s="1"/>
  <c r="L59" i="4" s="1"/>
  <c r="N59" i="4" s="1"/>
  <c r="P58" i="4"/>
  <c r="Q58" i="4" s="1"/>
  <c r="H58" i="4"/>
  <c r="G58" i="4"/>
  <c r="B58" i="4"/>
  <c r="B57" i="4"/>
  <c r="K57" i="4" s="1"/>
  <c r="L57" i="4" s="1"/>
  <c r="N57" i="4" s="1"/>
  <c r="B56" i="4"/>
  <c r="K55" i="4"/>
  <c r="L55" i="4" s="1"/>
  <c r="N55" i="4" s="1"/>
  <c r="B55" i="4"/>
  <c r="C55" i="4" s="1"/>
  <c r="E55" i="4" s="1"/>
  <c r="O54" i="4"/>
  <c r="K54" i="4"/>
  <c r="F54" i="4"/>
  <c r="B54" i="4"/>
  <c r="B50" i="4"/>
  <c r="L49" i="4"/>
  <c r="N49" i="4" s="1"/>
  <c r="L48" i="4"/>
  <c r="N48" i="4" s="1"/>
  <c r="G48" i="4"/>
  <c r="C48" i="4"/>
  <c r="E48" i="4" s="1"/>
  <c r="N47" i="4"/>
  <c r="L47" i="4"/>
  <c r="C47" i="4"/>
  <c r="E47" i="4" s="1"/>
  <c r="K45" i="4"/>
  <c r="K44" i="4"/>
  <c r="G44" i="4"/>
  <c r="E44" i="4"/>
  <c r="B44" i="4"/>
  <c r="C44" i="4" s="1"/>
  <c r="Q43" i="4"/>
  <c r="B43" i="4"/>
  <c r="G49" i="4" s="1"/>
  <c r="G50" i="4" s="1"/>
  <c r="Q42" i="4"/>
  <c r="P44" i="4" s="1"/>
  <c r="P42" i="4"/>
  <c r="K42" i="4"/>
  <c r="L42" i="4" s="1"/>
  <c r="N42" i="4" s="1"/>
  <c r="H42" i="4"/>
  <c r="H43" i="4" s="1"/>
  <c r="G42" i="4"/>
  <c r="C42" i="4"/>
  <c r="E42" i="4" s="1"/>
  <c r="B42" i="4"/>
  <c r="K41" i="4"/>
  <c r="E41" i="4"/>
  <c r="B41" i="4"/>
  <c r="C41" i="4" s="1"/>
  <c r="C40" i="4"/>
  <c r="E40" i="4" s="1"/>
  <c r="B40" i="4"/>
  <c r="K40" i="4" s="1"/>
  <c r="L40" i="4" s="1"/>
  <c r="N40" i="4" s="1"/>
  <c r="B39" i="4"/>
  <c r="O38" i="4"/>
  <c r="K38" i="4"/>
  <c r="F38" i="4"/>
  <c r="E38" i="4"/>
  <c r="B38" i="4"/>
  <c r="C38" i="4" s="1"/>
  <c r="K34" i="4"/>
  <c r="L31" i="4" s="1"/>
  <c r="N31" i="4" s="1"/>
  <c r="B34" i="4"/>
  <c r="G33" i="4"/>
  <c r="G34" i="4" s="1"/>
  <c r="L32" i="4"/>
  <c r="N32" i="4" s="1"/>
  <c r="G32" i="4"/>
  <c r="C31" i="4"/>
  <c r="E31" i="4" s="1"/>
  <c r="K29" i="4"/>
  <c r="P32" i="4" s="1"/>
  <c r="B28" i="4"/>
  <c r="K27" i="4"/>
  <c r="L27" i="4" s="1"/>
  <c r="N27" i="4" s="1"/>
  <c r="B27" i="4"/>
  <c r="P26" i="4"/>
  <c r="Q26" i="4" s="1"/>
  <c r="P28" i="4" s="1"/>
  <c r="G26" i="4"/>
  <c r="H26" i="4" s="1"/>
  <c r="B26" i="4"/>
  <c r="N25" i="4"/>
  <c r="K25" i="4"/>
  <c r="L25" i="4" s="1"/>
  <c r="C25" i="4"/>
  <c r="E25" i="4" s="1"/>
  <c r="B25" i="4"/>
  <c r="C24" i="4"/>
  <c r="E24" i="4" s="1"/>
  <c r="B24" i="4"/>
  <c r="B23" i="4"/>
  <c r="C23" i="4" s="1"/>
  <c r="E23" i="4" s="1"/>
  <c r="O22" i="4"/>
  <c r="K22" i="4"/>
  <c r="F22" i="4"/>
  <c r="B22" i="4"/>
  <c r="E16" i="4"/>
  <c r="C16" i="4"/>
  <c r="G15" i="4"/>
  <c r="G16" i="4" s="1"/>
  <c r="G17" i="4" s="1"/>
  <c r="E15" i="4"/>
  <c r="C15" i="4"/>
  <c r="C14" i="4"/>
  <c r="E14" i="4" s="1"/>
  <c r="C11" i="4"/>
  <c r="E11" i="4" s="1"/>
  <c r="E10" i="4"/>
  <c r="C10" i="4"/>
  <c r="H9" i="4"/>
  <c r="G11" i="4" s="1"/>
  <c r="G9" i="4"/>
  <c r="E9" i="4"/>
  <c r="C9" i="4"/>
  <c r="E8" i="4"/>
  <c r="C8" i="4"/>
  <c r="G7" i="4"/>
  <c r="H7" i="4" s="1"/>
  <c r="E7" i="4"/>
  <c r="C7" i="4"/>
  <c r="H6" i="4"/>
  <c r="G13" i="4" s="1"/>
  <c r="G6" i="4"/>
  <c r="C6" i="4"/>
  <c r="E6" i="4" s="1"/>
  <c r="F5" i="4"/>
  <c r="C5" i="4"/>
  <c r="E5" i="4" s="1"/>
  <c r="H27" i="4" l="1"/>
  <c r="G28" i="4"/>
  <c r="H103" i="4"/>
  <c r="G104" i="4"/>
  <c r="H104" i="4" s="1"/>
  <c r="E45" i="4"/>
  <c r="N77" i="4"/>
  <c r="G12" i="4"/>
  <c r="C28" i="4"/>
  <c r="E28" i="4" s="1"/>
  <c r="K28" i="4"/>
  <c r="L28" i="4" s="1"/>
  <c r="N28" i="4" s="1"/>
  <c r="L38" i="4"/>
  <c r="N38" i="4" s="1"/>
  <c r="N45" i="4" s="1"/>
  <c r="P49" i="4"/>
  <c r="P50" i="4" s="1"/>
  <c r="P55" i="4"/>
  <c r="L54" i="4"/>
  <c r="N54" i="4" s="1"/>
  <c r="N61" i="4" s="1"/>
  <c r="P48" i="4"/>
  <c r="K75" i="4"/>
  <c r="L75" i="4" s="1"/>
  <c r="N75" i="4" s="1"/>
  <c r="P113" i="4"/>
  <c r="P114" i="4" s="1"/>
  <c r="P130" i="4"/>
  <c r="P131" i="4" s="1"/>
  <c r="L119" i="4"/>
  <c r="N119" i="4" s="1"/>
  <c r="N126" i="4" s="1"/>
  <c r="P120" i="4"/>
  <c r="K120" i="4"/>
  <c r="L120" i="4" s="1"/>
  <c r="N120" i="4" s="1"/>
  <c r="G162" i="4"/>
  <c r="G160" i="4"/>
  <c r="H159" i="4"/>
  <c r="H10" i="4"/>
  <c r="G23" i="4"/>
  <c r="C22" i="4"/>
  <c r="E22" i="4" s="1"/>
  <c r="K23" i="4"/>
  <c r="L23" i="4" s="1"/>
  <c r="N23" i="4" s="1"/>
  <c r="K26" i="4"/>
  <c r="P33" i="4" s="1"/>
  <c r="P34" i="4" s="1"/>
  <c r="C26" i="4"/>
  <c r="E26" i="4" s="1"/>
  <c r="C33" i="4"/>
  <c r="E33" i="4" s="1"/>
  <c r="C32" i="4"/>
  <c r="E32" i="4" s="1"/>
  <c r="K39" i="4"/>
  <c r="L39" i="4" s="1"/>
  <c r="N39" i="4" s="1"/>
  <c r="C39" i="4"/>
  <c r="E39" i="4" s="1"/>
  <c r="L41" i="4"/>
  <c r="N41" i="4" s="1"/>
  <c r="G65" i="4"/>
  <c r="G66" i="4" s="1"/>
  <c r="G55" i="4"/>
  <c r="C54" i="4"/>
  <c r="E54" i="4" s="1"/>
  <c r="K56" i="4"/>
  <c r="L56" i="4" s="1"/>
  <c r="N56" i="4" s="1"/>
  <c r="C56" i="4"/>
  <c r="E56" i="4" s="1"/>
  <c r="C57" i="4"/>
  <c r="E57" i="4" s="1"/>
  <c r="G60" i="4"/>
  <c r="H59" i="4"/>
  <c r="C59" i="4"/>
  <c r="E59" i="4" s="1"/>
  <c r="G88" i="4"/>
  <c r="H88" i="4" s="1"/>
  <c r="L102" i="4"/>
  <c r="N102" i="4" s="1"/>
  <c r="N109" i="4" s="1"/>
  <c r="P144" i="4"/>
  <c r="L146" i="4"/>
  <c r="N146" i="4" s="1"/>
  <c r="G178" i="4"/>
  <c r="C43" i="4"/>
  <c r="E43" i="4" s="1"/>
  <c r="K43" i="4"/>
  <c r="L43" i="4" s="1"/>
  <c r="N43" i="4" s="1"/>
  <c r="K58" i="4"/>
  <c r="L58" i="4" s="1"/>
  <c r="N58" i="4" s="1"/>
  <c r="C58" i="4"/>
  <c r="E58" i="4" s="1"/>
  <c r="P81" i="4"/>
  <c r="P82" i="4" s="1"/>
  <c r="G125" i="4"/>
  <c r="H124" i="4"/>
  <c r="L128" i="4"/>
  <c r="N128" i="4" s="1"/>
  <c r="P143" i="4"/>
  <c r="Q142" i="4"/>
  <c r="Q159" i="4"/>
  <c r="L22" i="4"/>
  <c r="N22" i="4" s="1"/>
  <c r="G71" i="4"/>
  <c r="G81" i="4"/>
  <c r="G82" i="4" s="1"/>
  <c r="Q138" i="4"/>
  <c r="P139" i="4"/>
  <c r="Q139" i="4" s="1"/>
  <c r="P145" i="4"/>
  <c r="H155" i="4"/>
  <c r="K24" i="4"/>
  <c r="L24" i="4" s="1"/>
  <c r="N24" i="4" s="1"/>
  <c r="C27" i="4"/>
  <c r="E27" i="4" s="1"/>
  <c r="Q27" i="4"/>
  <c r="L33" i="4"/>
  <c r="N33" i="4" s="1"/>
  <c r="L44" i="4"/>
  <c r="N44" i="4" s="1"/>
  <c r="P71" i="4"/>
  <c r="Q75" i="4"/>
  <c r="G92" i="4"/>
  <c r="G94" i="4"/>
  <c r="G113" i="4"/>
  <c r="G114" i="4" s="1"/>
  <c r="C102" i="4"/>
  <c r="E102" i="4" s="1"/>
  <c r="E109" i="4" s="1"/>
  <c r="P103" i="4"/>
  <c r="G130" i="4"/>
  <c r="G131" i="4" s="1"/>
  <c r="G120" i="4"/>
  <c r="C119" i="4"/>
  <c r="E119" i="4" s="1"/>
  <c r="E126" i="4" s="1"/>
  <c r="B120" i="4"/>
  <c r="C120" i="4" s="1"/>
  <c r="E120" i="4" s="1"/>
  <c r="H138" i="4"/>
  <c r="G144" i="4" s="1"/>
  <c r="G139" i="4"/>
  <c r="H139" i="4" s="1"/>
  <c r="C154" i="4"/>
  <c r="E154" i="4" s="1"/>
  <c r="E161" i="4" s="1"/>
  <c r="B155" i="4"/>
  <c r="C155" i="4" s="1"/>
  <c r="E155" i="4" s="1"/>
  <c r="P160" i="4"/>
  <c r="G39" i="4"/>
  <c r="P64" i="4"/>
  <c r="K98" i="4"/>
  <c r="P96" i="4"/>
  <c r="L121" i="4"/>
  <c r="N121" i="4" s="1"/>
  <c r="G145" i="4"/>
  <c r="G143" i="4"/>
  <c r="H142" i="4"/>
  <c r="P148" i="4"/>
  <c r="P149" i="4" s="1"/>
  <c r="E178" i="4"/>
  <c r="C49" i="4"/>
  <c r="E49" i="4" s="1"/>
  <c r="P60" i="4"/>
  <c r="Q59" i="4"/>
  <c r="L86" i="4"/>
  <c r="N86" i="4" s="1"/>
  <c r="K90" i="4"/>
  <c r="L90" i="4" s="1"/>
  <c r="N90" i="4" s="1"/>
  <c r="E144" i="4"/>
  <c r="Q155" i="4"/>
  <c r="P161" i="4" s="1"/>
  <c r="P156" i="4"/>
  <c r="Q156" i="4" s="1"/>
  <c r="C165" i="4"/>
  <c r="E165" i="4" s="1"/>
  <c r="G161" i="4"/>
  <c r="C163" i="4"/>
  <c r="E163" i="4" s="1"/>
  <c r="C164" i="4"/>
  <c r="E164" i="4" s="1"/>
  <c r="G182" i="4"/>
  <c r="G183" i="4" s="1"/>
  <c r="C174" i="4"/>
  <c r="E174" i="4" s="1"/>
  <c r="P182" i="4"/>
  <c r="P183" i="4" s="1"/>
  <c r="P177" i="4"/>
  <c r="P125" i="4"/>
  <c r="Q124" i="4"/>
  <c r="L139" i="4"/>
  <c r="N139" i="4" s="1"/>
  <c r="N144" i="4" s="1"/>
  <c r="K155" i="4"/>
  <c r="L155" i="4" s="1"/>
  <c r="N155" i="4" s="1"/>
  <c r="L154" i="4"/>
  <c r="N154" i="4" s="1"/>
  <c r="N161" i="4" s="1"/>
  <c r="L181" i="4"/>
  <c r="N181" i="4" s="1"/>
  <c r="L163" i="4"/>
  <c r="N163" i="4" s="1"/>
  <c r="P164" i="4"/>
  <c r="P165" i="4"/>
  <c r="P166" i="4" s="1"/>
  <c r="L171" i="4"/>
  <c r="N171" i="4" s="1"/>
  <c r="N178" i="4" s="1"/>
  <c r="P172" i="4"/>
  <c r="L182" i="4"/>
  <c r="N182" i="4" s="1"/>
  <c r="P104" i="4" l="1"/>
  <c r="Q104" i="4" s="1"/>
  <c r="Q103" i="4"/>
  <c r="G72" i="4"/>
  <c r="H72" i="4" s="1"/>
  <c r="H71" i="4"/>
  <c r="G110" i="4"/>
  <c r="G109" i="4"/>
  <c r="G24" i="4"/>
  <c r="H24" i="4" s="1"/>
  <c r="H23" i="4"/>
  <c r="P173" i="4"/>
  <c r="Q173" i="4" s="1"/>
  <c r="Q172" i="4"/>
  <c r="N93" i="4"/>
  <c r="L95" i="4"/>
  <c r="N95" i="4" s="1"/>
  <c r="P92" i="4"/>
  <c r="G40" i="4"/>
  <c r="H40" i="4" s="1"/>
  <c r="H39" i="4"/>
  <c r="G121" i="4"/>
  <c r="H121" i="4" s="1"/>
  <c r="H120" i="4"/>
  <c r="E61" i="4"/>
  <c r="P65" i="4"/>
  <c r="P66" i="4" s="1"/>
  <c r="E29" i="4"/>
  <c r="P23" i="4"/>
  <c r="L26" i="4"/>
  <c r="N26" i="4" s="1"/>
  <c r="N29" i="4" s="1"/>
  <c r="P56" i="4"/>
  <c r="Q56" i="4" s="1"/>
  <c r="Q55" i="4"/>
  <c r="P87" i="4"/>
  <c r="P72" i="4"/>
  <c r="Q72" i="4" s="1"/>
  <c r="Q71" i="4"/>
  <c r="P162" i="4"/>
  <c r="P97" i="4"/>
  <c r="P98" i="4" s="1"/>
  <c r="G56" i="4"/>
  <c r="H56" i="4" s="1"/>
  <c r="H55" i="4"/>
  <c r="P121" i="4"/>
  <c r="Q121" i="4" s="1"/>
  <c r="Q120" i="4"/>
  <c r="P39" i="4"/>
  <c r="P127" i="4" l="1"/>
  <c r="P126" i="4"/>
  <c r="P24" i="4"/>
  <c r="Q24" i="4" s="1"/>
  <c r="Q23" i="4"/>
  <c r="Q39" i="4"/>
  <c r="P40" i="4"/>
  <c r="Q40" i="4" s="1"/>
  <c r="P77" i="4"/>
  <c r="P78" i="4"/>
  <c r="G45" i="4"/>
  <c r="G46" i="4"/>
  <c r="G29" i="4"/>
  <c r="G30" i="4"/>
  <c r="G77" i="4"/>
  <c r="G78" i="4"/>
  <c r="Q87" i="4"/>
  <c r="P88" i="4"/>
  <c r="Q88" i="4" s="1"/>
  <c r="G126" i="4"/>
  <c r="G127" i="4"/>
  <c r="P178" i="4"/>
  <c r="P179" i="4"/>
  <c r="P109" i="4"/>
  <c r="P110" i="4"/>
  <c r="G62" i="4"/>
  <c r="G61" i="4"/>
  <c r="P61" i="4"/>
  <c r="P62" i="4"/>
  <c r="P30" i="4" l="1"/>
  <c r="P29" i="4"/>
  <c r="P94" i="4"/>
  <c r="P93" i="4"/>
  <c r="P45" i="4"/>
  <c r="P46" i="4"/>
</calcChain>
</file>

<file path=xl/comments1.xml><?xml version="1.0" encoding="utf-8"?>
<comments xmlns="http://schemas.openxmlformats.org/spreadsheetml/2006/main">
  <authors>
    <author>Höber, Michael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21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21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37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37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53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53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69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69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85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85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101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101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118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118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136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136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153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153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D170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  <comment ref="M170" authorId="0" shapeId="0">
      <text>
        <r>
          <rPr>
            <b/>
            <sz val="9"/>
            <color indexed="81"/>
            <rFont val="Segoe UI"/>
            <charset val="1"/>
          </rPr>
          <t>Höber, Michael:</t>
        </r>
        <r>
          <rPr>
            <sz val="9"/>
            <color indexed="81"/>
            <rFont val="Segoe UI"/>
            <charset val="1"/>
          </rPr>
          <t xml:space="preserve">
Values which have to be entered in the control system</t>
        </r>
      </text>
    </comment>
  </commentList>
</comments>
</file>

<file path=xl/sharedStrings.xml><?xml version="1.0" encoding="utf-8"?>
<sst xmlns="http://schemas.openxmlformats.org/spreadsheetml/2006/main" count="1435" uniqueCount="223">
  <si>
    <t>Interpreting SPS Data</t>
  </si>
  <si>
    <t>Michael Höber</t>
  </si>
  <si>
    <t>'Date'</t>
  </si>
  <si>
    <t>'Time'</t>
  </si>
  <si>
    <t>'T_Oven-01'</t>
  </si>
  <si>
    <t>'T_Oven-02'</t>
  </si>
  <si>
    <t>'T_A-01'</t>
  </si>
  <si>
    <t>'T_A-02'</t>
  </si>
  <si>
    <t>'T_A-03'</t>
  </si>
  <si>
    <t>'T_A-04'</t>
  </si>
  <si>
    <t>'T_A-05'</t>
  </si>
  <si>
    <t>'T_A-06'</t>
  </si>
  <si>
    <t>'T_C-01'</t>
  </si>
  <si>
    <t>'T_C-02'</t>
  </si>
  <si>
    <t xml:space="preserve">           'T_C-03'</t>
  </si>
  <si>
    <t>'T_C-04'</t>
  </si>
  <si>
    <t>'T_C-05'</t>
  </si>
  <si>
    <t>'T_C-06'</t>
  </si>
  <si>
    <t>'T_A_In'</t>
  </si>
  <si>
    <t>'T_A_Out'</t>
  </si>
  <si>
    <t>'T_C_In'</t>
  </si>
  <si>
    <t>'T_C_Out'</t>
  </si>
  <si>
    <t>'T Humidifier'</t>
  </si>
  <si>
    <t>'Vol H2O (actual)'</t>
  </si>
  <si>
    <t xml:space="preserve">           'p Hum (actual)'</t>
  </si>
  <si>
    <t>'i_target'</t>
  </si>
  <si>
    <t>'i_act'</t>
  </si>
  <si>
    <t>'A'</t>
  </si>
  <si>
    <t>'V_act'</t>
  </si>
  <si>
    <t>'N2_tar'</t>
  </si>
  <si>
    <t>'N2_act'</t>
  </si>
  <si>
    <t>'H2_tar'</t>
  </si>
  <si>
    <t>'H2_act'</t>
  </si>
  <si>
    <t>'CO_tar'</t>
  </si>
  <si>
    <t>'CO_act'</t>
  </si>
  <si>
    <t>'CO2_tar'</t>
  </si>
  <si>
    <t xml:space="preserve">           'CO2_act'</t>
  </si>
  <si>
    <t>'CH4_tar'</t>
  </si>
  <si>
    <t>'CH4_act'</t>
  </si>
  <si>
    <t>'RG_tar'</t>
  </si>
  <si>
    <t>'RG_act'</t>
  </si>
  <si>
    <t>'??-1'</t>
  </si>
  <si>
    <t>'??-2'</t>
  </si>
  <si>
    <t>'Air_tar'</t>
  </si>
  <si>
    <t>'Air_act'</t>
  </si>
  <si>
    <t>'O2_tar'</t>
  </si>
  <si>
    <t>'O2_act'</t>
  </si>
  <si>
    <t>'N2_Air_tar'</t>
  </si>
  <si>
    <t xml:space="preserve">           'N2_Air_act'</t>
  </si>
  <si>
    <t>'??-3'</t>
  </si>
  <si>
    <t>'v_H2_act'</t>
  </si>
  <si>
    <t>'v_CO_act'</t>
  </si>
  <si>
    <t>'v_CO2_act'</t>
  </si>
  <si>
    <t>'v_CH4_act'</t>
  </si>
  <si>
    <t>'v_O2_act'</t>
  </si>
  <si>
    <t>'???-4'</t>
  </si>
  <si>
    <t>'p_atm'</t>
  </si>
  <si>
    <t>'v_O2_cath'</t>
  </si>
  <si>
    <t xml:space="preserve">           'stat-GAS-SUPPLY'</t>
  </si>
  <si>
    <t>'stat-SOFC-OVEN'</t>
  </si>
  <si>
    <t>'ALARM-fuelflow'</t>
  </si>
  <si>
    <t>'ALARM-pmax'</t>
  </si>
  <si>
    <t>'ALARM-dtover1'</t>
  </si>
  <si>
    <t>'ALARM-load'</t>
  </si>
  <si>
    <t xml:space="preserve">           'ALARM-modbus'</t>
  </si>
  <si>
    <t>'??-5'</t>
  </si>
  <si>
    <t>'??-6'</t>
  </si>
  <si>
    <t>Column Number</t>
  </si>
  <si>
    <t>Short Name</t>
  </si>
  <si>
    <t>Description</t>
  </si>
  <si>
    <t>Date</t>
  </si>
  <si>
    <t>central european summer time</t>
  </si>
  <si>
    <t>Temperature 1 within the furnace</t>
  </si>
  <si>
    <t>Temperature 2 within the furnace</t>
  </si>
  <si>
    <t>Temperature of the anode gas at the outlet</t>
  </si>
  <si>
    <t>Temperature of the anode gas at the inlet</t>
  </si>
  <si>
    <t>Temperature cathode side, Outlet</t>
  </si>
  <si>
    <t>Temperature cathode side, Middle</t>
  </si>
  <si>
    <t>Temperature cathode side, Inlet</t>
  </si>
  <si>
    <t>Temperature anode side, Outlet</t>
  </si>
  <si>
    <t>Temperature anode side</t>
  </si>
  <si>
    <t>Temperature anode side, Inlet</t>
  </si>
  <si>
    <t>Temperature of the athode gas at the inlet</t>
  </si>
  <si>
    <t>Temperature of the cathode gas at the outlet</t>
  </si>
  <si>
    <t>not used within this test</t>
  </si>
  <si>
    <t>Area of the cell in cm²</t>
  </si>
  <si>
    <t>i_act2'</t>
  </si>
  <si>
    <t>i_real [mA/cm²]=i_act2[mA/cm²]*0.9936+4.6938</t>
  </si>
  <si>
    <t>Correction of the current from the SPS</t>
  </si>
  <si>
    <t>Cell current measured by the SPS, has to be corrected</t>
  </si>
  <si>
    <t>Cell voltage</t>
  </si>
  <si>
    <t>target N2 volume flow</t>
  </si>
  <si>
    <t>actual N2 volume flow</t>
  </si>
  <si>
    <t>target H2 volume flow</t>
  </si>
  <si>
    <t>actual H2 volume flow</t>
  </si>
  <si>
    <t>target CO volume flow</t>
  </si>
  <si>
    <t>actual CO volume flow</t>
  </si>
  <si>
    <t>target CO2 volume flow</t>
  </si>
  <si>
    <t>actual CO2 volume flow</t>
  </si>
  <si>
    <t>target CH4 volume flow</t>
  </si>
  <si>
    <t>actual CH4 volume flow</t>
  </si>
  <si>
    <t>target air volume flow</t>
  </si>
  <si>
    <t>actual air volume flow</t>
  </si>
  <si>
    <t>target O2 volume flow</t>
  </si>
  <si>
    <t>actual O2 volume flow</t>
  </si>
  <si>
    <t>target N2 volume flow (cathode side)</t>
  </si>
  <si>
    <t>actual N2 volume flow (cathode side)</t>
  </si>
  <si>
    <t>measured H2 concentration of the dry gas composition (offgas)</t>
  </si>
  <si>
    <t>measured CO concentration of the dry gas composition (offgas)</t>
  </si>
  <si>
    <t>measured CO2 concentration of the dry gas composition (offgas)</t>
  </si>
  <si>
    <t>measured CH4 concentration of the dry gas composition (offgas)</t>
  </si>
  <si>
    <t>measured O2 concentration of the dry gas composition (offgas)</t>
  </si>
  <si>
    <t>measured O2 concentration of the dry gas composition (cathode side) (offgas)</t>
  </si>
  <si>
    <t>alarm</t>
  </si>
  <si>
    <t>Actual values and target values of different gases stored in the SPS are not the real values. A calibration was done externally. Therefore, the time ranges in combination with the gas compositions have to be used to find the "real" gas flows</t>
  </si>
  <si>
    <t>1.412slpm</t>
  </si>
  <si>
    <t>Comp. 8</t>
  </si>
  <si>
    <t>1.711slpm</t>
  </si>
  <si>
    <t>Comp. 3</t>
  </si>
  <si>
    <t>1.606slpm</t>
  </si>
  <si>
    <t>Comp. 2</t>
  </si>
  <si>
    <t>2.5slpm</t>
  </si>
  <si>
    <t>Ref.Comp.</t>
  </si>
  <si>
    <t>1.883slpm</t>
  </si>
  <si>
    <t>Comp. 10</t>
  </si>
  <si>
    <t>0.941slpm</t>
  </si>
  <si>
    <t>2.354slpm</t>
  </si>
  <si>
    <t>Comp. 9</t>
  </si>
  <si>
    <t>1.177slpm</t>
  </si>
  <si>
    <t>2.842slpm</t>
  </si>
  <si>
    <t>3.295slpm</t>
  </si>
  <si>
    <t>Comp. 7</t>
  </si>
  <si>
    <t>1.648slpm</t>
  </si>
  <si>
    <t>5.747slpm</t>
  </si>
  <si>
    <t>Comp. 4</t>
  </si>
  <si>
    <t>2.873slpm</t>
  </si>
  <si>
    <t>3.0slpm</t>
  </si>
  <si>
    <t>Comp. 1</t>
  </si>
  <si>
    <t>1.5slpm</t>
  </si>
  <si>
    <t>3slpm</t>
  </si>
  <si>
    <t>H2=100%</t>
  </si>
  <si>
    <t>2.1slpm</t>
  </si>
  <si>
    <t>2.2 slpm</t>
  </si>
  <si>
    <t>Volume Flow Cathode</t>
  </si>
  <si>
    <t>Volume Flow Anode</t>
  </si>
  <si>
    <t>used Gas Composition</t>
  </si>
  <si>
    <t>End Measurement</t>
  </si>
  <si>
    <t>Start Measurement</t>
  </si>
  <si>
    <t>I-V measurements</t>
  </si>
  <si>
    <t>Test Compositions</t>
  </si>
  <si>
    <t>F=</t>
  </si>
  <si>
    <t>C/mol</t>
  </si>
  <si>
    <t>z=</t>
  </si>
  <si>
    <t>mole/molH2</t>
  </si>
  <si>
    <t>Reference Composition:</t>
  </si>
  <si>
    <t>Anode:</t>
  </si>
  <si>
    <t>vol %</t>
  </si>
  <si>
    <t>Nml/min</t>
  </si>
  <si>
    <t>SPS Nml/min</t>
  </si>
  <si>
    <t>mol/min</t>
  </si>
  <si>
    <t>Oxidant needed for a stoichiometric reaction</t>
  </si>
  <si>
    <t>g/mol</t>
  </si>
  <si>
    <t>CH4</t>
  </si>
  <si>
    <t>mol/molGastot</t>
  </si>
  <si>
    <t>H2O</t>
  </si>
  <si>
    <t>O2 (lambda=1)</t>
  </si>
  <si>
    <t>CO2</t>
  </si>
  <si>
    <t>Air (lambda=1)</t>
  </si>
  <si>
    <t>H2</t>
  </si>
  <si>
    <t>mol/s</t>
  </si>
  <si>
    <t>CO</t>
  </si>
  <si>
    <t>O2 (I)</t>
  </si>
  <si>
    <t>O2</t>
  </si>
  <si>
    <t>Air (I)</t>
  </si>
  <si>
    <t>N2</t>
  </si>
  <si>
    <t>UO2=</t>
  </si>
  <si>
    <t>used O2/available O2</t>
  </si>
  <si>
    <t>TotalFlowRate:</t>
  </si>
  <si>
    <t>Nl/min</t>
  </si>
  <si>
    <t>lambda=</t>
  </si>
  <si>
    <t>available O2/stoichiometric O2</t>
  </si>
  <si>
    <t>C</t>
  </si>
  <si>
    <t>Cathode:</t>
  </si>
  <si>
    <t>Ufuel=</t>
  </si>
  <si>
    <t>used O2/stoichiometric O2</t>
  </si>
  <si>
    <t>Air</t>
  </si>
  <si>
    <t>n_tot=</t>
  </si>
  <si>
    <t>kappa(compj)</t>
  </si>
  <si>
    <t>I=</t>
  </si>
  <si>
    <t>A</t>
  </si>
  <si>
    <t>Test Composition 1</t>
  </si>
  <si>
    <t>636 (0.5125)</t>
  </si>
  <si>
    <t>318 (0.2562)</t>
  </si>
  <si>
    <t>Sum C</t>
  </si>
  <si>
    <t>zellen=</t>
  </si>
  <si>
    <t>Test Composition 2</t>
  </si>
  <si>
    <t>829 (0.6676)</t>
  </si>
  <si>
    <t>414 (0.3338)</t>
  </si>
  <si>
    <t>Test Composition 3</t>
  </si>
  <si>
    <t>1020 (0.822)</t>
  </si>
  <si>
    <t>510 (0.411)</t>
  </si>
  <si>
    <t>Test Composition 4</t>
  </si>
  <si>
    <t>632 (0.5088)</t>
  </si>
  <si>
    <t>316 (0.2544)</t>
  </si>
  <si>
    <t>Test Composition 5</t>
  </si>
  <si>
    <t>819 (0.6598)</t>
  </si>
  <si>
    <t>409 (0.3299)</t>
  </si>
  <si>
    <t>Test Composition 6</t>
  </si>
  <si>
    <t>1022 (0.823)</t>
  </si>
  <si>
    <t>511 (0.4116)</t>
  </si>
  <si>
    <t>Test Composition 7 (SR)</t>
  </si>
  <si>
    <t>S/C=</t>
  </si>
  <si>
    <t>1.896 ml/min</t>
  </si>
  <si>
    <t>0.9484ml/min</t>
  </si>
  <si>
    <t>Test Composition 8 (SR)</t>
  </si>
  <si>
    <t>1.5169ml/min</t>
  </si>
  <si>
    <t>0.7584ml/min</t>
  </si>
  <si>
    <t>Test Composition 9 (SR)</t>
  </si>
  <si>
    <t>1.138ml/min</t>
  </si>
  <si>
    <t>0.569ml/min</t>
  </si>
  <si>
    <t>Test Composition 10(SR)</t>
  </si>
  <si>
    <t>0.7586ml/min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</si>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</sst>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4" fontId="0" fillId="0" borderId="9" xfId="0" applyNumberFormat="1" applyBorder="1"/>
    <xf numFmtId="0" fontId="0" fillId="0" borderId="0" xfId="0" applyAlignment="1">
      <alignment wrapText="1"/>
    </xf>
    <xf numFmtId="22" fontId="0" fillId="0" borderId="0" xfId="0" applyNumberFormat="1"/>
    <xf numFmtId="0" fontId="3" fillId="0" borderId="3" xfId="3" applyAlignment="1">
      <alignment wrapText="1"/>
    </xf>
    <xf numFmtId="0" fontId="2" fillId="0" borderId="2" xfId="2"/>
    <xf numFmtId="0" fontId="1" fillId="0" borderId="1" xfId="1" applyAlignment="1">
      <alignment horizontal="center"/>
    </xf>
    <xf numFmtId="0" fontId="3" fillId="0" borderId="3" xfId="3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4" xfId="0" applyBorder="1"/>
    <xf numFmtId="0" fontId="4" fillId="0" borderId="12" xfId="0" applyFont="1" applyBorder="1"/>
    <xf numFmtId="164" fontId="0" fillId="0" borderId="0" xfId="0" applyNumberFormat="1"/>
    <xf numFmtId="0" fontId="0" fillId="0" borderId="15" xfId="0" applyBorder="1"/>
    <xf numFmtId="0" fontId="0" fillId="0" borderId="16" xfId="0" applyFill="1" applyBorder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3" fillId="0" borderId="20" xfId="3" applyBorder="1" applyAlignment="1">
      <alignment horizontal="center"/>
    </xf>
    <xf numFmtId="164" fontId="0" fillId="0" borderId="12" xfId="0" applyNumberFormat="1" applyBorder="1"/>
    <xf numFmtId="0" fontId="0" fillId="0" borderId="21" xfId="0" applyBorder="1"/>
    <xf numFmtId="0" fontId="0" fillId="0" borderId="0" xfId="0" applyBorder="1" applyAlignment="1">
      <alignment wrapText="1"/>
    </xf>
    <xf numFmtId="0" fontId="0" fillId="0" borderId="0" xfId="0" quotePrefix="1" applyBorder="1"/>
    <xf numFmtId="0" fontId="0" fillId="0" borderId="22" xfId="0" applyBorder="1"/>
    <xf numFmtId="0" fontId="0" fillId="0" borderId="22" xfId="0" applyBorder="1" applyAlignment="1">
      <alignment wrapText="1"/>
    </xf>
  </cellXfs>
  <cellStyles count="4">
    <cellStyle name="Standard" xfId="0" builtinId="0"/>
    <cellStyle name="Überschrift 1" xfId="1" builtinId="16"/>
    <cellStyle name="Überschrift 2" xfId="2" builtinId="17"/>
    <cellStyle name="Überschrift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or_SOFC/Desktop/Hoeber_internal_reforming/TestMatrix_19052020_InternalReform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7_Versuche\09_Messungen%20mit%20University%20of%20Perugia\Kalibrationskurven_29_01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s_composi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RT_peaks"/>
      <sheetName val="TestProcedure"/>
      <sheetName val="TestCompositions"/>
      <sheetName val="test_protocol_Comp7-10"/>
      <sheetName val="test_protocol_Comp1-6"/>
      <sheetName val="Aufheizrechner"/>
      <sheetName val="UI-Kalibrierung"/>
      <sheetName val="Gasverbrauch"/>
      <sheetName val="GasRestzeitberechnung"/>
      <sheetName val="Measurement_Results"/>
      <sheetName val="Simulated_Composition"/>
      <sheetName val="Equil_Results"/>
      <sheetName val="I-V_EIS_measurement"/>
      <sheetName val="I-V_EIS_measurement_final"/>
      <sheetName val="Tabelle1"/>
    </sheetNames>
    <sheetDataSet>
      <sheetData sheetId="0">
        <row r="47">
          <cell r="C47">
            <v>7.5399999999999995E-2</v>
          </cell>
        </row>
        <row r="48">
          <cell r="C48">
            <v>0.21199999999999999</v>
          </cell>
        </row>
        <row r="49">
          <cell r="C49">
            <v>0.14300000000000002</v>
          </cell>
        </row>
        <row r="50">
          <cell r="C50">
            <v>0.47409999999999997</v>
          </cell>
        </row>
        <row r="51">
          <cell r="C51">
            <v>9.5399999999999985E-2</v>
          </cell>
        </row>
        <row r="52">
          <cell r="C52">
            <v>0</v>
          </cell>
        </row>
        <row r="53">
          <cell r="C53">
            <v>0</v>
          </cell>
        </row>
        <row r="60">
          <cell r="C60">
            <v>6.7199999999999996E-2</v>
          </cell>
        </row>
        <row r="61">
          <cell r="C61">
            <v>0.25800000000000001</v>
          </cell>
        </row>
        <row r="62">
          <cell r="C62">
            <v>0.151</v>
          </cell>
        </row>
        <row r="63">
          <cell r="C63">
            <v>0.44900000000000001</v>
          </cell>
        </row>
        <row r="64">
          <cell r="C64">
            <v>7.4999999999999997E-2</v>
          </cell>
        </row>
        <row r="65">
          <cell r="C65">
            <v>0</v>
          </cell>
        </row>
        <row r="66">
          <cell r="C66">
            <v>0</v>
          </cell>
        </row>
        <row r="72">
          <cell r="C72">
            <v>5.9000000000000004E-2</v>
          </cell>
        </row>
        <row r="73">
          <cell r="C73">
            <v>0.29799999999999999</v>
          </cell>
        </row>
        <row r="74">
          <cell r="C74">
            <v>0.154</v>
          </cell>
        </row>
        <row r="75">
          <cell r="C75">
            <v>0.42659999999999998</v>
          </cell>
        </row>
        <row r="76">
          <cell r="C76">
            <v>6.2E-2</v>
          </cell>
        </row>
        <row r="77">
          <cell r="C77">
            <v>0</v>
          </cell>
        </row>
        <row r="78">
          <cell r="C78">
            <v>0</v>
          </cell>
        </row>
        <row r="85">
          <cell r="C85">
            <v>2.3E-2</v>
          </cell>
        </row>
        <row r="86">
          <cell r="C86">
            <v>0.11</v>
          </cell>
        </row>
        <row r="87">
          <cell r="C87">
            <v>7.9000000000000001E-2</v>
          </cell>
        </row>
        <row r="88">
          <cell r="C88">
            <v>0.27100000000000002</v>
          </cell>
        </row>
        <row r="89">
          <cell r="C89">
            <v>6.2E-2</v>
          </cell>
        </row>
        <row r="90">
          <cell r="C90">
            <v>0</v>
          </cell>
        </row>
        <row r="91">
          <cell r="C91">
            <v>0.45600000000000002</v>
          </cell>
        </row>
        <row r="99">
          <cell r="C99">
            <v>2.1000000000000001E-2</v>
          </cell>
        </row>
        <row r="100">
          <cell r="C100">
            <v>0.13500000000000001</v>
          </cell>
        </row>
        <row r="101">
          <cell r="C101">
            <v>8.5199999999999998E-2</v>
          </cell>
        </row>
        <row r="102">
          <cell r="C102">
            <v>0.26100000000000001</v>
          </cell>
        </row>
        <row r="103">
          <cell r="C103">
            <v>4.9000000000000002E-2</v>
          </cell>
        </row>
        <row r="104">
          <cell r="C104">
            <v>0</v>
          </cell>
        </row>
        <row r="105">
          <cell r="C105">
            <v>0.44939999999999997</v>
          </cell>
        </row>
        <row r="113">
          <cell r="C113">
            <v>1.9E-2</v>
          </cell>
        </row>
        <row r="114">
          <cell r="C114">
            <v>0.159</v>
          </cell>
        </row>
        <row r="115">
          <cell r="C115">
            <v>8.8000000000000009E-2</v>
          </cell>
        </row>
        <row r="116">
          <cell r="C116">
            <v>0.24600000000000002</v>
          </cell>
        </row>
        <row r="117">
          <cell r="C117">
            <v>3.95E-2</v>
          </cell>
        </row>
        <row r="118">
          <cell r="C118">
            <v>0</v>
          </cell>
        </row>
        <row r="119">
          <cell r="C119">
            <v>0.44700000000000001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I2">
            <v>22.419501126423498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zusammensetzung"/>
      <sheetName val="Bubbler"/>
      <sheetName val="N2_Luft"/>
      <sheetName val="Luft"/>
      <sheetName val="N2"/>
      <sheetName val="H2"/>
      <sheetName val="CO2"/>
      <sheetName val="CO"/>
      <sheetName val="CH4"/>
    </sheetNames>
    <sheetDataSet>
      <sheetData sheetId="0"/>
      <sheetData sheetId="1">
        <row r="10">
          <cell r="J10">
            <v>8.0425446428571429E-3</v>
          </cell>
        </row>
        <row r="34">
          <cell r="H34">
            <v>-5.3805734006829766</v>
          </cell>
        </row>
      </sheetData>
      <sheetData sheetId="2"/>
      <sheetData sheetId="3"/>
      <sheetData sheetId="4">
        <row r="25">
          <cell r="J25">
            <v>1061.2</v>
          </cell>
        </row>
      </sheetData>
      <sheetData sheetId="5">
        <row r="27">
          <cell r="J27">
            <v>1096</v>
          </cell>
        </row>
      </sheetData>
      <sheetData sheetId="6">
        <row r="15">
          <cell r="J15">
            <v>0</v>
          </cell>
        </row>
      </sheetData>
      <sheetData sheetId="7">
        <row r="13">
          <cell r="J13">
            <v>0</v>
          </cell>
        </row>
      </sheetData>
      <sheetData sheetId="8">
        <row r="15">
          <cell r="J1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mposi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P17" sqref="P17"/>
    </sheetView>
  </sheetViews>
  <sheetFormatPr baseColWidth="10" defaultRowHeight="15" x14ac:dyDescent="0.25"/>
  <cols>
    <col min="1" max="1" width="19.85546875" bestFit="1" customWidth="1"/>
    <col min="11" max="11" width="18.7109375" customWidth="1"/>
    <col min="22" max="22" width="13.28515625" customWidth="1"/>
  </cols>
  <sheetData>
    <row r="1" spans="1:26" x14ac:dyDescent="0.25">
      <c r="A1" s="1" t="s">
        <v>0</v>
      </c>
      <c r="B1" s="2"/>
      <c r="C1" s="3"/>
    </row>
    <row r="2" spans="1:26" x14ac:dyDescent="0.25">
      <c r="A2" s="4" t="s">
        <v>1</v>
      </c>
      <c r="B2" s="5"/>
      <c r="C2" s="6"/>
      <c r="D2" t="s">
        <v>114</v>
      </c>
    </row>
    <row r="3" spans="1:26" x14ac:dyDescent="0.25">
      <c r="A3" s="4"/>
      <c r="B3" s="5"/>
      <c r="C3" s="6"/>
    </row>
    <row r="4" spans="1:26" ht="15.75" thickBot="1" x14ac:dyDescent="0.3">
      <c r="A4" s="9">
        <v>44168</v>
      </c>
      <c r="B4" s="7"/>
      <c r="C4" s="8"/>
    </row>
    <row r="6" spans="1:26" x14ac:dyDescent="0.25">
      <c r="A6" s="30" t="s">
        <v>67</v>
      </c>
      <c r="B6" s="30">
        <v>1</v>
      </c>
      <c r="C6" s="30">
        <v>2</v>
      </c>
      <c r="D6" s="30">
        <v>3</v>
      </c>
      <c r="E6" s="30">
        <v>4</v>
      </c>
      <c r="F6" s="30">
        <v>5</v>
      </c>
      <c r="G6" s="30">
        <v>6</v>
      </c>
      <c r="H6" s="30">
        <v>7</v>
      </c>
      <c r="I6" s="30">
        <v>8</v>
      </c>
      <c r="J6" s="30">
        <v>9</v>
      </c>
      <c r="K6" s="30">
        <v>10</v>
      </c>
      <c r="L6" s="30">
        <v>11</v>
      </c>
      <c r="M6" s="30">
        <v>12</v>
      </c>
      <c r="N6" s="30">
        <v>13</v>
      </c>
      <c r="O6" s="30">
        <v>14</v>
      </c>
      <c r="P6" s="30">
        <v>15</v>
      </c>
      <c r="Q6" s="30">
        <v>16</v>
      </c>
      <c r="R6" s="30">
        <v>17</v>
      </c>
      <c r="S6" s="30">
        <v>18</v>
      </c>
      <c r="T6" s="30">
        <v>19</v>
      </c>
      <c r="U6" s="30">
        <v>20</v>
      </c>
      <c r="V6" s="30">
        <v>21</v>
      </c>
      <c r="W6" s="30">
        <v>22</v>
      </c>
    </row>
    <row r="7" spans="1:26" x14ac:dyDescent="0.25">
      <c r="A7" s="5" t="s">
        <v>68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  <c r="P7" s="5" t="s">
        <v>16</v>
      </c>
      <c r="Q7" s="5" t="s">
        <v>17</v>
      </c>
      <c r="R7" s="5" t="s">
        <v>18</v>
      </c>
      <c r="S7" s="5" t="s">
        <v>19</v>
      </c>
      <c r="T7" s="5" t="s">
        <v>20</v>
      </c>
      <c r="U7" s="5" t="s">
        <v>21</v>
      </c>
      <c r="V7" s="5" t="s">
        <v>22</v>
      </c>
      <c r="W7" s="5" t="s">
        <v>23</v>
      </c>
    </row>
    <row r="8" spans="1:26" ht="75" x14ac:dyDescent="0.25">
      <c r="A8" s="5" t="s">
        <v>69</v>
      </c>
      <c r="B8" s="5" t="s">
        <v>70</v>
      </c>
      <c r="C8" s="31" t="s">
        <v>71</v>
      </c>
      <c r="D8" s="31" t="s">
        <v>72</v>
      </c>
      <c r="E8" s="31" t="s">
        <v>73</v>
      </c>
      <c r="F8" s="31" t="s">
        <v>81</v>
      </c>
      <c r="G8" s="31" t="s">
        <v>80</v>
      </c>
      <c r="H8" s="31" t="s">
        <v>80</v>
      </c>
      <c r="I8" s="31" t="s">
        <v>80</v>
      </c>
      <c r="J8" s="31" t="s">
        <v>80</v>
      </c>
      <c r="K8" s="31" t="s">
        <v>79</v>
      </c>
      <c r="L8" s="31" t="s">
        <v>78</v>
      </c>
      <c r="M8" s="31" t="s">
        <v>77</v>
      </c>
      <c r="N8" s="31" t="s">
        <v>76</v>
      </c>
      <c r="O8" s="31" t="s">
        <v>78</v>
      </c>
      <c r="P8" s="31" t="s">
        <v>77</v>
      </c>
      <c r="Q8" s="31" t="s">
        <v>76</v>
      </c>
      <c r="R8" s="31" t="s">
        <v>75</v>
      </c>
      <c r="S8" s="31" t="s">
        <v>74</v>
      </c>
      <c r="T8" s="31" t="s">
        <v>82</v>
      </c>
      <c r="U8" s="31" t="s">
        <v>83</v>
      </c>
      <c r="V8" s="31" t="s">
        <v>84</v>
      </c>
      <c r="W8" s="31" t="s">
        <v>84</v>
      </c>
    </row>
    <row r="9" spans="1:26" x14ac:dyDescent="0.25">
      <c r="A9" s="30" t="s">
        <v>67</v>
      </c>
      <c r="B9" s="30">
        <v>23</v>
      </c>
      <c r="C9" s="30">
        <v>24</v>
      </c>
      <c r="D9" s="30">
        <v>25</v>
      </c>
      <c r="E9" s="30">
        <v>26</v>
      </c>
      <c r="F9" s="30">
        <v>27</v>
      </c>
      <c r="G9" s="30">
        <v>28</v>
      </c>
      <c r="H9" s="30">
        <v>29</v>
      </c>
      <c r="I9" s="30">
        <v>30</v>
      </c>
      <c r="J9" s="30">
        <v>31</v>
      </c>
      <c r="K9" s="30">
        <v>32</v>
      </c>
      <c r="L9" s="30">
        <v>33</v>
      </c>
      <c r="M9" s="30">
        <v>34</v>
      </c>
      <c r="N9" s="30">
        <v>35</v>
      </c>
      <c r="O9" s="30">
        <v>36</v>
      </c>
      <c r="P9" s="30">
        <v>37</v>
      </c>
      <c r="Q9" s="30">
        <v>38</v>
      </c>
      <c r="R9" s="30">
        <v>39</v>
      </c>
      <c r="S9" s="30">
        <v>40</v>
      </c>
      <c r="T9" s="30">
        <v>41</v>
      </c>
      <c r="U9" s="30">
        <v>42</v>
      </c>
      <c r="V9" s="30">
        <v>43</v>
      </c>
      <c r="W9" s="30">
        <v>44</v>
      </c>
      <c r="X9" s="30">
        <v>45</v>
      </c>
      <c r="Y9" s="30">
        <v>46</v>
      </c>
      <c r="Z9" s="30">
        <v>47</v>
      </c>
    </row>
    <row r="10" spans="1:26" x14ac:dyDescent="0.25">
      <c r="A10" s="5" t="s">
        <v>68</v>
      </c>
      <c r="B10" s="5" t="s">
        <v>24</v>
      </c>
      <c r="C10" s="5" t="s">
        <v>25</v>
      </c>
      <c r="D10" s="5" t="s">
        <v>26</v>
      </c>
      <c r="E10" s="32" t="s">
        <v>86</v>
      </c>
      <c r="F10" s="5" t="s">
        <v>27</v>
      </c>
      <c r="G10" s="5" t="s">
        <v>28</v>
      </c>
      <c r="H10" s="5" t="s">
        <v>29</v>
      </c>
      <c r="I10" s="5" t="s">
        <v>30</v>
      </c>
      <c r="J10" s="5" t="s">
        <v>31</v>
      </c>
      <c r="K10" s="5" t="s">
        <v>32</v>
      </c>
      <c r="L10" s="5" t="s">
        <v>33</v>
      </c>
      <c r="M10" s="5" t="s">
        <v>34</v>
      </c>
      <c r="N10" s="5" t="s">
        <v>35</v>
      </c>
      <c r="O10" s="5" t="s">
        <v>36</v>
      </c>
      <c r="P10" s="5" t="s">
        <v>37</v>
      </c>
      <c r="Q10" s="5" t="s">
        <v>38</v>
      </c>
      <c r="R10" s="5" t="s">
        <v>39</v>
      </c>
      <c r="S10" s="5" t="s">
        <v>40</v>
      </c>
      <c r="T10" s="5" t="s">
        <v>41</v>
      </c>
      <c r="U10" s="5" t="s">
        <v>42</v>
      </c>
      <c r="V10" s="5" t="s">
        <v>43</v>
      </c>
      <c r="W10" s="5" t="s">
        <v>44</v>
      </c>
      <c r="X10" s="5" t="s">
        <v>45</v>
      </c>
      <c r="Y10" s="5" t="s">
        <v>46</v>
      </c>
      <c r="Z10" s="5" t="s">
        <v>47</v>
      </c>
    </row>
    <row r="11" spans="1:26" ht="75" x14ac:dyDescent="0.25">
      <c r="A11" s="5" t="s">
        <v>69</v>
      </c>
      <c r="B11" s="31" t="s">
        <v>84</v>
      </c>
      <c r="C11" s="31" t="s">
        <v>84</v>
      </c>
      <c r="D11" s="31" t="s">
        <v>84</v>
      </c>
      <c r="E11" s="31" t="s">
        <v>89</v>
      </c>
      <c r="F11" s="31" t="s">
        <v>85</v>
      </c>
      <c r="G11" s="31" t="s">
        <v>90</v>
      </c>
      <c r="H11" s="31" t="s">
        <v>91</v>
      </c>
      <c r="I11" s="31" t="s">
        <v>92</v>
      </c>
      <c r="J11" s="31" t="s">
        <v>93</v>
      </c>
      <c r="K11" s="31" t="s">
        <v>94</v>
      </c>
      <c r="L11" s="31" t="s">
        <v>95</v>
      </c>
      <c r="M11" s="31" t="s">
        <v>96</v>
      </c>
      <c r="N11" s="31" t="s">
        <v>97</v>
      </c>
      <c r="O11" s="31" t="s">
        <v>98</v>
      </c>
      <c r="P11" s="31" t="s">
        <v>99</v>
      </c>
      <c r="Q11" s="31" t="s">
        <v>100</v>
      </c>
      <c r="R11" s="31" t="s">
        <v>84</v>
      </c>
      <c r="S11" s="31" t="s">
        <v>84</v>
      </c>
      <c r="T11" s="31" t="s">
        <v>84</v>
      </c>
      <c r="U11" s="31" t="s">
        <v>84</v>
      </c>
      <c r="V11" s="31" t="s">
        <v>101</v>
      </c>
      <c r="W11" s="31" t="s">
        <v>102</v>
      </c>
      <c r="X11" s="31" t="s">
        <v>103</v>
      </c>
      <c r="Y11" s="31" t="s">
        <v>104</v>
      </c>
      <c r="Z11" s="31" t="s">
        <v>105</v>
      </c>
    </row>
    <row r="12" spans="1:26" x14ac:dyDescent="0.25">
      <c r="A12" s="30" t="s">
        <v>67</v>
      </c>
      <c r="B12" s="30">
        <v>48</v>
      </c>
      <c r="C12" s="30">
        <v>49</v>
      </c>
      <c r="D12" s="30">
        <v>50</v>
      </c>
      <c r="E12" s="30">
        <v>51</v>
      </c>
      <c r="F12" s="30">
        <v>52</v>
      </c>
      <c r="G12" s="30">
        <v>53</v>
      </c>
      <c r="H12" s="30">
        <v>54</v>
      </c>
      <c r="I12" s="30">
        <v>55</v>
      </c>
      <c r="J12" s="30">
        <v>56</v>
      </c>
      <c r="K12" s="30">
        <v>57</v>
      </c>
      <c r="L12" s="30">
        <v>58</v>
      </c>
      <c r="M12" s="30">
        <v>59</v>
      </c>
      <c r="N12" s="30">
        <v>60</v>
      </c>
      <c r="O12" s="30">
        <v>61</v>
      </c>
      <c r="P12" s="30">
        <v>62</v>
      </c>
      <c r="Q12" s="30">
        <v>63</v>
      </c>
      <c r="R12" s="30">
        <v>64</v>
      </c>
      <c r="S12" s="30">
        <v>65</v>
      </c>
      <c r="T12" s="30">
        <v>66</v>
      </c>
      <c r="U12" s="30">
        <v>67</v>
      </c>
      <c r="V12" s="30"/>
      <c r="W12" s="30"/>
      <c r="X12" s="30"/>
      <c r="Y12" s="30"/>
      <c r="Z12" s="30"/>
    </row>
    <row r="13" spans="1:26" x14ac:dyDescent="0.25">
      <c r="A13" s="5" t="s">
        <v>68</v>
      </c>
      <c r="B13" s="5" t="s">
        <v>48</v>
      </c>
      <c r="C13" s="5" t="s">
        <v>49</v>
      </c>
      <c r="D13" s="5" t="s">
        <v>50</v>
      </c>
      <c r="E13" s="5" t="s">
        <v>51</v>
      </c>
      <c r="F13" s="5" t="s">
        <v>52</v>
      </c>
      <c r="G13" s="5" t="s">
        <v>53</v>
      </c>
      <c r="H13" s="5" t="s">
        <v>54</v>
      </c>
      <c r="I13" s="5" t="s">
        <v>55</v>
      </c>
      <c r="J13" s="5" t="s">
        <v>56</v>
      </c>
      <c r="K13" s="5" t="s">
        <v>57</v>
      </c>
      <c r="L13" s="5" t="s">
        <v>58</v>
      </c>
      <c r="M13" s="5" t="s">
        <v>59</v>
      </c>
      <c r="N13" s="5" t="s">
        <v>60</v>
      </c>
      <c r="O13" s="5" t="s">
        <v>61</v>
      </c>
      <c r="P13" s="5" t="s">
        <v>62</v>
      </c>
      <c r="Q13" s="5" t="s">
        <v>62</v>
      </c>
      <c r="R13" s="5" t="s">
        <v>63</v>
      </c>
      <c r="S13" s="5" t="s">
        <v>64</v>
      </c>
      <c r="T13" s="5" t="s">
        <v>65</v>
      </c>
      <c r="U13" s="5" t="s">
        <v>66</v>
      </c>
      <c r="V13" s="5"/>
      <c r="W13" s="5"/>
      <c r="X13" s="5"/>
      <c r="Y13" s="5"/>
      <c r="Z13" s="5"/>
    </row>
    <row r="14" spans="1:26" ht="105" x14ac:dyDescent="0.25">
      <c r="A14" s="33" t="s">
        <v>69</v>
      </c>
      <c r="B14" s="34" t="s">
        <v>106</v>
      </c>
      <c r="C14" s="34" t="s">
        <v>84</v>
      </c>
      <c r="D14" s="34" t="s">
        <v>107</v>
      </c>
      <c r="E14" s="34" t="s">
        <v>108</v>
      </c>
      <c r="F14" s="34" t="s">
        <v>109</v>
      </c>
      <c r="G14" s="34" t="s">
        <v>110</v>
      </c>
      <c r="H14" s="34" t="s">
        <v>111</v>
      </c>
      <c r="I14" s="34" t="s">
        <v>84</v>
      </c>
      <c r="J14" s="34" t="s">
        <v>84</v>
      </c>
      <c r="K14" s="34" t="s">
        <v>112</v>
      </c>
      <c r="L14" s="34" t="s">
        <v>84</v>
      </c>
      <c r="M14" s="34" t="s">
        <v>84</v>
      </c>
      <c r="N14" s="34" t="s">
        <v>113</v>
      </c>
      <c r="O14" s="34" t="s">
        <v>113</v>
      </c>
      <c r="P14" s="34" t="s">
        <v>113</v>
      </c>
      <c r="Q14" s="34" t="s">
        <v>113</v>
      </c>
      <c r="R14" s="34" t="s">
        <v>113</v>
      </c>
      <c r="S14" s="34" t="s">
        <v>113</v>
      </c>
      <c r="T14" s="34" t="s">
        <v>84</v>
      </c>
      <c r="U14" s="34" t="s">
        <v>84</v>
      </c>
      <c r="V14" s="33"/>
      <c r="W14" s="33"/>
      <c r="X14" s="33"/>
      <c r="Y14" s="33"/>
      <c r="Z14" s="33"/>
    </row>
    <row r="17" spans="1:2" ht="30" x14ac:dyDescent="0.25">
      <c r="A17" s="10" t="s">
        <v>88</v>
      </c>
      <c r="B17" t="s">
        <v>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workbookViewId="0">
      <selection activeCell="E25" sqref="E25"/>
    </sheetView>
  </sheetViews>
  <sheetFormatPr baseColWidth="10" defaultRowHeight="15" x14ac:dyDescent="0.25"/>
  <cols>
    <col min="1" max="2" width="15.140625" bestFit="1" customWidth="1"/>
    <col min="3" max="3" width="12.85546875" customWidth="1"/>
  </cols>
  <sheetData>
    <row r="2" spans="1:5" ht="18" thickBot="1" x14ac:dyDescent="0.35">
      <c r="A2" s="13" t="s">
        <v>148</v>
      </c>
    </row>
    <row r="3" spans="1:5" ht="15.75" thickTop="1" x14ac:dyDescent="0.25"/>
    <row r="4" spans="1:5" ht="45.75" thickBot="1" x14ac:dyDescent="0.3">
      <c r="A4" s="12" t="s">
        <v>147</v>
      </c>
      <c r="B4" s="12" t="s">
        <v>146</v>
      </c>
      <c r="C4" s="12" t="s">
        <v>145</v>
      </c>
      <c r="D4" s="12" t="s">
        <v>144</v>
      </c>
      <c r="E4" s="12" t="s">
        <v>143</v>
      </c>
    </row>
    <row r="5" spans="1:5" x14ac:dyDescent="0.25">
      <c r="A5" s="11">
        <v>44123.438194444447</v>
      </c>
      <c r="B5" s="11">
        <v>44123.454398148147</v>
      </c>
      <c r="C5" t="s">
        <v>140</v>
      </c>
      <c r="D5" t="s">
        <v>138</v>
      </c>
      <c r="E5" t="s">
        <v>138</v>
      </c>
    </row>
    <row r="6" spans="1:5" x14ac:dyDescent="0.25">
      <c r="A6" s="11">
        <v>44123.455208333333</v>
      </c>
      <c r="B6" s="11">
        <v>44123.467824074076</v>
      </c>
      <c r="C6" t="s">
        <v>140</v>
      </c>
      <c r="D6" t="s">
        <v>138</v>
      </c>
      <c r="E6" t="s">
        <v>138</v>
      </c>
    </row>
    <row r="7" spans="1:5" x14ac:dyDescent="0.25">
      <c r="A7" s="11">
        <v>44123.598263888889</v>
      </c>
      <c r="B7" s="11">
        <v>44123.613194444442</v>
      </c>
      <c r="C7" t="s">
        <v>140</v>
      </c>
      <c r="D7" t="s">
        <v>138</v>
      </c>
      <c r="E7" t="s">
        <v>138</v>
      </c>
    </row>
    <row r="9" spans="1:5" x14ac:dyDescent="0.25">
      <c r="A9" s="11">
        <v>44123.618055555555</v>
      </c>
      <c r="B9" s="11">
        <v>44123.663888888892</v>
      </c>
      <c r="C9" t="s">
        <v>140</v>
      </c>
      <c r="D9" t="s">
        <v>142</v>
      </c>
      <c r="E9" t="s">
        <v>141</v>
      </c>
    </row>
    <row r="10" spans="1:5" x14ac:dyDescent="0.25">
      <c r="A10" s="11">
        <v>44123.683333333334</v>
      </c>
      <c r="B10" s="11">
        <v>44123.700462962966</v>
      </c>
      <c r="C10" t="s">
        <v>140</v>
      </c>
      <c r="D10" t="s">
        <v>142</v>
      </c>
      <c r="E10" t="s">
        <v>141</v>
      </c>
    </row>
    <row r="12" spans="1:5" x14ac:dyDescent="0.25">
      <c r="A12" s="11">
        <v>44123.714178240742</v>
      </c>
      <c r="B12" s="11">
        <v>44123.724305555559</v>
      </c>
      <c r="C12" t="s">
        <v>140</v>
      </c>
      <c r="D12" t="s">
        <v>139</v>
      </c>
      <c r="E12" t="s">
        <v>139</v>
      </c>
    </row>
    <row r="13" spans="1:5" x14ac:dyDescent="0.25">
      <c r="A13" s="11">
        <v>44123.725057870368</v>
      </c>
      <c r="B13" s="11">
        <v>44123.743807870371</v>
      </c>
      <c r="C13" t="s">
        <v>140</v>
      </c>
      <c r="D13" t="s">
        <v>139</v>
      </c>
      <c r="E13" t="s">
        <v>139</v>
      </c>
    </row>
    <row r="15" spans="1:5" x14ac:dyDescent="0.25">
      <c r="A15" s="11">
        <v>44124.339583333334</v>
      </c>
      <c r="B15" s="11">
        <v>44124.357812499999</v>
      </c>
      <c r="C15" t="s">
        <v>140</v>
      </c>
      <c r="D15" t="s">
        <v>142</v>
      </c>
      <c r="E15" t="s">
        <v>141</v>
      </c>
    </row>
    <row r="16" spans="1:5" x14ac:dyDescent="0.25">
      <c r="A16" s="11">
        <v>44124.380844907406</v>
      </c>
      <c r="B16" s="11">
        <v>44124.391932870371</v>
      </c>
      <c r="C16" t="s">
        <v>140</v>
      </c>
      <c r="D16" t="s">
        <v>142</v>
      </c>
      <c r="E16" t="s">
        <v>141</v>
      </c>
    </row>
    <row r="17" spans="1:5" x14ac:dyDescent="0.25">
      <c r="A17" s="11">
        <v>44124.397569444445</v>
      </c>
      <c r="B17" s="11">
        <v>44124.418402777781</v>
      </c>
      <c r="C17" t="s">
        <v>140</v>
      </c>
      <c r="D17" t="s">
        <v>142</v>
      </c>
      <c r="E17" t="s">
        <v>141</v>
      </c>
    </row>
    <row r="19" spans="1:5" x14ac:dyDescent="0.25">
      <c r="A19" s="11">
        <v>44124.43582175926</v>
      </c>
      <c r="B19" s="11">
        <v>44124.447685185187</v>
      </c>
      <c r="C19" t="s">
        <v>140</v>
      </c>
      <c r="D19" t="s">
        <v>139</v>
      </c>
      <c r="E19" t="s">
        <v>139</v>
      </c>
    </row>
    <row r="20" spans="1:5" x14ac:dyDescent="0.25">
      <c r="A20" s="11">
        <v>44124.484027777777</v>
      </c>
      <c r="B20" s="11">
        <v>44124.509675925925</v>
      </c>
      <c r="C20" t="s">
        <v>140</v>
      </c>
      <c r="D20" t="s">
        <v>139</v>
      </c>
      <c r="E20" t="s">
        <v>139</v>
      </c>
    </row>
    <row r="22" spans="1:5" x14ac:dyDescent="0.25">
      <c r="A22" s="11">
        <v>44124.583680555559</v>
      </c>
      <c r="B22" s="11">
        <v>44124.593402777777</v>
      </c>
      <c r="C22" t="s">
        <v>140</v>
      </c>
      <c r="D22" t="s">
        <v>138</v>
      </c>
      <c r="E22" t="s">
        <v>138</v>
      </c>
    </row>
    <row r="23" spans="1:5" x14ac:dyDescent="0.25">
      <c r="A23" s="11">
        <v>44124.63958333333</v>
      </c>
      <c r="B23" s="11">
        <v>44124.658101851855</v>
      </c>
      <c r="C23" t="s">
        <v>140</v>
      </c>
      <c r="D23" t="s">
        <v>138</v>
      </c>
      <c r="E23" t="s">
        <v>138</v>
      </c>
    </row>
    <row r="25" spans="1:5" x14ac:dyDescent="0.25">
      <c r="A25" s="11">
        <v>44124.67523148148</v>
      </c>
      <c r="B25" s="11">
        <v>44124.689467592594</v>
      </c>
      <c r="C25" t="s">
        <v>140</v>
      </c>
      <c r="D25" t="s">
        <v>139</v>
      </c>
      <c r="E25" t="s">
        <v>139</v>
      </c>
    </row>
    <row r="26" spans="1:5" x14ac:dyDescent="0.25">
      <c r="A26" s="11">
        <v>44124.689467592594</v>
      </c>
      <c r="B26" s="11">
        <v>44124.713263888887</v>
      </c>
      <c r="C26" t="s">
        <v>140</v>
      </c>
      <c r="D26" t="s">
        <v>139</v>
      </c>
      <c r="E26" t="s">
        <v>139</v>
      </c>
    </row>
    <row r="27" spans="1:5" x14ac:dyDescent="0.25">
      <c r="A27" s="11">
        <v>44125.336689814816</v>
      </c>
      <c r="B27" s="11">
        <v>44125.361226851855</v>
      </c>
      <c r="C27" t="s">
        <v>140</v>
      </c>
      <c r="D27" t="s">
        <v>139</v>
      </c>
      <c r="E27" t="s">
        <v>139</v>
      </c>
    </row>
    <row r="29" spans="1:5" x14ac:dyDescent="0.25">
      <c r="A29" s="11">
        <v>44125.513715277775</v>
      </c>
      <c r="B29" s="11">
        <v>44125.522106481483</v>
      </c>
      <c r="C29" t="s">
        <v>122</v>
      </c>
      <c r="D29" t="s">
        <v>121</v>
      </c>
      <c r="E29" t="s">
        <v>121</v>
      </c>
    </row>
    <row r="30" spans="1:5" x14ac:dyDescent="0.25">
      <c r="A30" s="11">
        <v>44125.532465277778</v>
      </c>
      <c r="B30" s="11">
        <v>44125.547129629631</v>
      </c>
      <c r="C30" t="s">
        <v>122</v>
      </c>
      <c r="D30" t="s">
        <v>121</v>
      </c>
      <c r="E30" t="s">
        <v>121</v>
      </c>
    </row>
    <row r="31" spans="1:5" x14ac:dyDescent="0.25">
      <c r="A31" s="11">
        <v>44126.32540509259</v>
      </c>
      <c r="B31" s="11">
        <v>44126.341203703705</v>
      </c>
      <c r="C31" t="s">
        <v>122</v>
      </c>
      <c r="D31" t="s">
        <v>121</v>
      </c>
      <c r="E31" t="s">
        <v>121</v>
      </c>
    </row>
    <row r="32" spans="1:5" x14ac:dyDescent="0.25">
      <c r="A32" s="11">
        <v>44127.315844907411</v>
      </c>
      <c r="B32" s="11">
        <v>44127.33084490741</v>
      </c>
      <c r="C32" t="s">
        <v>122</v>
      </c>
      <c r="D32" t="s">
        <v>121</v>
      </c>
      <c r="E32" t="s">
        <v>121</v>
      </c>
    </row>
    <row r="34" spans="1:5" x14ac:dyDescent="0.25">
      <c r="A34" s="11">
        <v>44127.358738425923</v>
      </c>
      <c r="B34" s="11">
        <v>44127.367071759261</v>
      </c>
      <c r="C34" t="s">
        <v>137</v>
      </c>
      <c r="D34" t="s">
        <v>138</v>
      </c>
      <c r="E34" t="s">
        <v>138</v>
      </c>
    </row>
    <row r="35" spans="1:5" x14ac:dyDescent="0.25">
      <c r="A35" s="11">
        <v>44127.370486111111</v>
      </c>
      <c r="B35" s="11">
        <v>44127.385069444441</v>
      </c>
      <c r="C35" t="s">
        <v>137</v>
      </c>
      <c r="D35" t="s">
        <v>138</v>
      </c>
      <c r="E35" t="s">
        <v>138</v>
      </c>
    </row>
    <row r="36" spans="1:5" x14ac:dyDescent="0.25">
      <c r="A36" s="11">
        <v>44127.526736111111</v>
      </c>
      <c r="B36" s="11">
        <v>44127.542071759257</v>
      </c>
      <c r="C36" t="s">
        <v>137</v>
      </c>
      <c r="D36" t="s">
        <v>138</v>
      </c>
      <c r="E36" t="s">
        <v>138</v>
      </c>
    </row>
    <row r="38" spans="1:5" x14ac:dyDescent="0.25">
      <c r="A38" s="11">
        <v>44127.564930555556</v>
      </c>
      <c r="B38" s="11">
        <v>44127.579282407409</v>
      </c>
      <c r="C38" t="s">
        <v>137</v>
      </c>
      <c r="D38" t="s">
        <v>136</v>
      </c>
      <c r="E38" t="s">
        <v>136</v>
      </c>
    </row>
    <row r="39" spans="1:5" x14ac:dyDescent="0.25">
      <c r="A39" s="11">
        <v>44127.579282407409</v>
      </c>
      <c r="B39" s="11">
        <v>44127.597800925927</v>
      </c>
      <c r="C39" t="s">
        <v>137</v>
      </c>
      <c r="D39" t="s">
        <v>136</v>
      </c>
      <c r="E39" t="s">
        <v>136</v>
      </c>
    </row>
    <row r="40" spans="1:5" x14ac:dyDescent="0.25">
      <c r="A40" s="11">
        <v>44127.810243055559</v>
      </c>
      <c r="B40" s="11">
        <v>44127.82916666667</v>
      </c>
      <c r="C40" t="s">
        <v>137</v>
      </c>
      <c r="D40" t="s">
        <v>136</v>
      </c>
      <c r="E40" t="s">
        <v>136</v>
      </c>
    </row>
    <row r="42" spans="1:5" x14ac:dyDescent="0.25">
      <c r="A42" s="11">
        <v>44127.873842592591</v>
      </c>
      <c r="B42" s="11">
        <v>44127.883333333331</v>
      </c>
      <c r="C42" t="s">
        <v>122</v>
      </c>
      <c r="D42" t="s">
        <v>121</v>
      </c>
      <c r="E42" t="s">
        <v>121</v>
      </c>
    </row>
    <row r="43" spans="1:5" x14ac:dyDescent="0.25">
      <c r="A43" s="11">
        <v>44127.884212962963</v>
      </c>
      <c r="B43" s="11">
        <v>44127.90011574074</v>
      </c>
      <c r="C43" t="s">
        <v>122</v>
      </c>
      <c r="D43" t="s">
        <v>121</v>
      </c>
      <c r="E43" t="s">
        <v>121</v>
      </c>
    </row>
    <row r="44" spans="1:5" x14ac:dyDescent="0.25">
      <c r="A44" s="11">
        <v>44130.343113425923</v>
      </c>
      <c r="B44" s="11">
        <v>44130.359664351854</v>
      </c>
      <c r="C44" t="s">
        <v>122</v>
      </c>
      <c r="D44" t="s">
        <v>121</v>
      </c>
      <c r="E44" t="s">
        <v>121</v>
      </c>
    </row>
    <row r="46" spans="1:5" x14ac:dyDescent="0.25">
      <c r="A46" s="11">
        <v>44130.390486111108</v>
      </c>
      <c r="B46" s="11">
        <v>44130.401620370372</v>
      </c>
      <c r="C46" t="s">
        <v>134</v>
      </c>
      <c r="D46" t="s">
        <v>135</v>
      </c>
      <c r="E46" t="s">
        <v>135</v>
      </c>
    </row>
    <row r="47" spans="1:5" x14ac:dyDescent="0.25">
      <c r="A47" s="11">
        <v>44130.426736111112</v>
      </c>
      <c r="B47" s="11">
        <v>44130.446585648147</v>
      </c>
      <c r="C47" t="s">
        <v>134</v>
      </c>
      <c r="D47" t="s">
        <v>135</v>
      </c>
      <c r="E47" t="s">
        <v>135</v>
      </c>
    </row>
    <row r="48" spans="1:5" x14ac:dyDescent="0.25">
      <c r="A48" s="11">
        <v>44130.612847222219</v>
      </c>
      <c r="B48" s="11">
        <v>44130.632175925923</v>
      </c>
      <c r="C48" t="s">
        <v>134</v>
      </c>
      <c r="D48" t="s">
        <v>135</v>
      </c>
      <c r="E48" t="s">
        <v>135</v>
      </c>
    </row>
    <row r="50" spans="1:5" x14ac:dyDescent="0.25">
      <c r="A50" s="11">
        <v>44130.664120370369</v>
      </c>
      <c r="B50" s="11">
        <v>44130.675868055558</v>
      </c>
      <c r="C50" t="s">
        <v>134</v>
      </c>
      <c r="D50" t="s">
        <v>133</v>
      </c>
      <c r="E50" t="s">
        <v>133</v>
      </c>
    </row>
    <row r="51" spans="1:5" x14ac:dyDescent="0.25">
      <c r="A51" s="11">
        <v>44130.694791666669</v>
      </c>
      <c r="B51" s="11">
        <v>44130.715624999997</v>
      </c>
      <c r="C51" t="s">
        <v>134</v>
      </c>
      <c r="D51" t="s">
        <v>133</v>
      </c>
      <c r="E51" t="s">
        <v>133</v>
      </c>
    </row>
    <row r="52" spans="1:5" x14ac:dyDescent="0.25">
      <c r="A52" s="11">
        <v>44131.359432870369</v>
      </c>
      <c r="B52" s="11">
        <v>44131.378819444442</v>
      </c>
      <c r="C52" t="s">
        <v>134</v>
      </c>
      <c r="D52" t="s">
        <v>133</v>
      </c>
      <c r="E52" t="s">
        <v>133</v>
      </c>
    </row>
    <row r="54" spans="1:5" x14ac:dyDescent="0.25">
      <c r="A54" s="11">
        <v>44131.413483796299</v>
      </c>
      <c r="B54" s="11">
        <v>44131.424016203702</v>
      </c>
      <c r="C54" t="s">
        <v>131</v>
      </c>
      <c r="D54" t="s">
        <v>132</v>
      </c>
      <c r="E54" t="s">
        <v>132</v>
      </c>
    </row>
    <row r="55" spans="1:5" x14ac:dyDescent="0.25">
      <c r="A55" s="11">
        <v>44131.427777777775</v>
      </c>
      <c r="B55" s="11">
        <v>44131.446296296293</v>
      </c>
      <c r="C55" t="s">
        <v>131</v>
      </c>
      <c r="D55" t="s">
        <v>132</v>
      </c>
      <c r="E55" t="s">
        <v>132</v>
      </c>
    </row>
    <row r="56" spans="1:5" x14ac:dyDescent="0.25">
      <c r="A56" s="11">
        <v>44131.601099537038</v>
      </c>
      <c r="B56" s="11">
        <v>44131.619212962964</v>
      </c>
      <c r="C56" t="s">
        <v>131</v>
      </c>
      <c r="D56" t="s">
        <v>132</v>
      </c>
      <c r="E56" t="s">
        <v>132</v>
      </c>
    </row>
    <row r="58" spans="1:5" x14ac:dyDescent="0.25">
      <c r="A58" s="11">
        <v>44131.731076388889</v>
      </c>
      <c r="B58" s="11">
        <v>44131.743460648147</v>
      </c>
      <c r="C58" t="s">
        <v>122</v>
      </c>
      <c r="D58" t="s">
        <v>121</v>
      </c>
      <c r="E58" t="s">
        <v>121</v>
      </c>
    </row>
    <row r="59" spans="1:5" x14ac:dyDescent="0.25">
      <c r="A59" s="11">
        <v>44131.747337962966</v>
      </c>
      <c r="B59" s="11">
        <v>44131.766087962962</v>
      </c>
      <c r="C59" t="s">
        <v>122</v>
      </c>
      <c r="D59" t="s">
        <v>121</v>
      </c>
      <c r="E59" t="s">
        <v>121</v>
      </c>
    </row>
    <row r="60" spans="1:5" x14ac:dyDescent="0.25">
      <c r="A60" s="11">
        <v>44132.32303240741</v>
      </c>
      <c r="B60" s="11">
        <v>44132.341493055559</v>
      </c>
      <c r="C60" t="s">
        <v>122</v>
      </c>
      <c r="D60" t="s">
        <v>121</v>
      </c>
      <c r="E60" t="s">
        <v>121</v>
      </c>
    </row>
    <row r="61" spans="1:5" x14ac:dyDescent="0.25">
      <c r="A61" s="11">
        <v>44132.572048611109</v>
      </c>
      <c r="B61" s="11">
        <v>44132.590046296296</v>
      </c>
      <c r="C61" t="s">
        <v>122</v>
      </c>
      <c r="D61" t="s">
        <v>121</v>
      </c>
      <c r="E61" t="s">
        <v>121</v>
      </c>
    </row>
    <row r="63" spans="1:5" x14ac:dyDescent="0.25">
      <c r="A63" s="11">
        <v>44132.643692129626</v>
      </c>
      <c r="B63" s="11">
        <v>44132.655671296299</v>
      </c>
      <c r="C63" t="s">
        <v>131</v>
      </c>
      <c r="D63" t="s">
        <v>130</v>
      </c>
      <c r="E63" t="s">
        <v>130</v>
      </c>
    </row>
    <row r="64" spans="1:5" x14ac:dyDescent="0.25">
      <c r="A64" s="11">
        <v>44132.657696759263</v>
      </c>
      <c r="B64" s="11">
        <v>44132.675405092596</v>
      </c>
      <c r="C64" t="s">
        <v>131</v>
      </c>
      <c r="D64" t="s">
        <v>130</v>
      </c>
      <c r="E64" t="s">
        <v>130</v>
      </c>
    </row>
    <row r="65" spans="1:5" x14ac:dyDescent="0.25">
      <c r="A65" s="11">
        <v>44132.823472222219</v>
      </c>
      <c r="B65" s="11">
        <v>44132.839930555558</v>
      </c>
      <c r="C65" t="s">
        <v>131</v>
      </c>
      <c r="D65" t="s">
        <v>130</v>
      </c>
      <c r="E65" t="s">
        <v>130</v>
      </c>
    </row>
    <row r="67" spans="1:5" x14ac:dyDescent="0.25">
      <c r="A67" s="11">
        <v>44132.879861111112</v>
      </c>
      <c r="B67" s="11">
        <v>44132.892939814818</v>
      </c>
      <c r="C67" t="s">
        <v>122</v>
      </c>
      <c r="D67" t="s">
        <v>121</v>
      </c>
      <c r="E67" t="s">
        <v>121</v>
      </c>
    </row>
    <row r="68" spans="1:5" x14ac:dyDescent="0.25">
      <c r="A68" s="11">
        <v>44132.898148148146</v>
      </c>
      <c r="B68" s="11">
        <v>44132.916087962964</v>
      </c>
      <c r="C68" t="s">
        <v>122</v>
      </c>
      <c r="D68" t="s">
        <v>121</v>
      </c>
      <c r="E68" t="s">
        <v>121</v>
      </c>
    </row>
    <row r="69" spans="1:5" x14ac:dyDescent="0.25">
      <c r="A69" s="11">
        <v>44133.328125</v>
      </c>
      <c r="B69" s="11">
        <v>44133.346759259257</v>
      </c>
      <c r="C69" t="s">
        <v>122</v>
      </c>
      <c r="D69" t="s">
        <v>121</v>
      </c>
      <c r="E69" t="s">
        <v>121</v>
      </c>
    </row>
    <row r="71" spans="1:5" x14ac:dyDescent="0.25">
      <c r="A71" s="11">
        <v>44133.418113425927</v>
      </c>
      <c r="B71" s="11">
        <v>44133.430787037039</v>
      </c>
      <c r="C71" t="s">
        <v>116</v>
      </c>
      <c r="D71" t="s">
        <v>115</v>
      </c>
      <c r="E71" t="s">
        <v>115</v>
      </c>
    </row>
    <row r="72" spans="1:5" x14ac:dyDescent="0.25">
      <c r="A72" s="11">
        <v>44133.434606481482</v>
      </c>
      <c r="B72" s="11">
        <v>44133.453703703701</v>
      </c>
      <c r="C72" t="s">
        <v>116</v>
      </c>
      <c r="D72" t="s">
        <v>115</v>
      </c>
      <c r="E72" t="s">
        <v>115</v>
      </c>
    </row>
    <row r="73" spans="1:5" x14ac:dyDescent="0.25">
      <c r="A73" s="11">
        <v>44133.612326388888</v>
      </c>
      <c r="B73" s="11">
        <v>44133.631076388891</v>
      </c>
      <c r="C73" t="s">
        <v>116</v>
      </c>
      <c r="D73" t="s">
        <v>115</v>
      </c>
      <c r="E73" t="s">
        <v>115</v>
      </c>
    </row>
    <row r="75" spans="1:5" x14ac:dyDescent="0.25">
      <c r="A75" s="11">
        <v>44133.660300925927</v>
      </c>
      <c r="B75" s="11">
        <v>44133.673379629632</v>
      </c>
      <c r="C75" t="s">
        <v>122</v>
      </c>
      <c r="D75" t="s">
        <v>121</v>
      </c>
      <c r="E75" t="s">
        <v>121</v>
      </c>
    </row>
    <row r="76" spans="1:5" x14ac:dyDescent="0.25">
      <c r="A76" s="11">
        <v>44133.679166666669</v>
      </c>
      <c r="B76" s="11">
        <v>44133.698900462965</v>
      </c>
      <c r="C76" t="s">
        <v>122</v>
      </c>
      <c r="D76" t="s">
        <v>121</v>
      </c>
      <c r="E76" t="s">
        <v>121</v>
      </c>
    </row>
    <row r="77" spans="1:5" x14ac:dyDescent="0.25">
      <c r="A77" s="11">
        <v>44134.296990740739</v>
      </c>
      <c r="B77" s="11">
        <v>44134.317291666666</v>
      </c>
      <c r="C77" t="s">
        <v>122</v>
      </c>
      <c r="D77" t="s">
        <v>121</v>
      </c>
      <c r="E77" t="s">
        <v>121</v>
      </c>
    </row>
    <row r="79" spans="1:5" x14ac:dyDescent="0.25">
      <c r="A79" s="11">
        <v>44134.435416666667</v>
      </c>
      <c r="B79" s="11">
        <v>44134.448379629626</v>
      </c>
      <c r="C79" t="s">
        <v>116</v>
      </c>
      <c r="D79" t="s">
        <v>129</v>
      </c>
      <c r="E79" t="s">
        <v>129</v>
      </c>
    </row>
    <row r="80" spans="1:5" x14ac:dyDescent="0.25">
      <c r="A80" s="11">
        <v>44134.44976851852</v>
      </c>
      <c r="B80" s="11">
        <v>44134.467881944445</v>
      </c>
      <c r="C80" t="s">
        <v>116</v>
      </c>
      <c r="D80" t="s">
        <v>129</v>
      </c>
      <c r="E80" t="s">
        <v>129</v>
      </c>
    </row>
    <row r="81" spans="1:5" x14ac:dyDescent="0.25">
      <c r="A81" s="11">
        <v>44134.61209490741</v>
      </c>
      <c r="B81" s="11">
        <v>44134.629166666666</v>
      </c>
      <c r="C81" t="s">
        <v>116</v>
      </c>
      <c r="D81" t="s">
        <v>129</v>
      </c>
      <c r="E81" t="s">
        <v>129</v>
      </c>
    </row>
    <row r="83" spans="1:5" x14ac:dyDescent="0.25">
      <c r="A83" s="11">
        <v>44134.681423611109</v>
      </c>
      <c r="B83" s="11">
        <v>44134.696180555555</v>
      </c>
      <c r="C83" t="s">
        <v>122</v>
      </c>
      <c r="D83" t="s">
        <v>121</v>
      </c>
      <c r="E83" t="s">
        <v>121</v>
      </c>
    </row>
    <row r="84" spans="1:5" x14ac:dyDescent="0.25">
      <c r="A84" s="11">
        <v>44134.697106481479</v>
      </c>
      <c r="B84" s="11">
        <v>44134.715509259258</v>
      </c>
      <c r="C84" t="s">
        <v>122</v>
      </c>
      <c r="D84" t="s">
        <v>121</v>
      </c>
      <c r="E84" t="s">
        <v>121</v>
      </c>
    </row>
    <row r="85" spans="1:5" x14ac:dyDescent="0.25">
      <c r="A85" s="11">
        <v>44137.333333333336</v>
      </c>
      <c r="B85" s="11">
        <v>44137.351736111108</v>
      </c>
      <c r="C85" t="s">
        <v>122</v>
      </c>
      <c r="D85" t="s">
        <v>121</v>
      </c>
      <c r="E85" t="s">
        <v>121</v>
      </c>
    </row>
    <row r="87" spans="1:5" x14ac:dyDescent="0.25">
      <c r="A87" s="11">
        <v>44137.44027777778</v>
      </c>
      <c r="B87" s="11">
        <v>44137.449884259258</v>
      </c>
      <c r="C87" t="s">
        <v>127</v>
      </c>
      <c r="D87" t="s">
        <v>128</v>
      </c>
      <c r="E87" t="s">
        <v>128</v>
      </c>
    </row>
    <row r="88" spans="1:5" x14ac:dyDescent="0.25">
      <c r="A88" s="11">
        <v>44137.450462962966</v>
      </c>
      <c r="B88" s="11">
        <v>44137.466435185182</v>
      </c>
      <c r="C88" t="s">
        <v>127</v>
      </c>
      <c r="D88" t="s">
        <v>128</v>
      </c>
      <c r="E88" t="s">
        <v>128</v>
      </c>
    </row>
    <row r="89" spans="1:5" x14ac:dyDescent="0.25">
      <c r="A89" s="11">
        <v>44137.605231481481</v>
      </c>
      <c r="B89" s="11">
        <v>44137.621180555558</v>
      </c>
      <c r="C89" t="s">
        <v>127</v>
      </c>
      <c r="D89" t="s">
        <v>128</v>
      </c>
      <c r="E89" t="s">
        <v>128</v>
      </c>
    </row>
    <row r="91" spans="1:5" x14ac:dyDescent="0.25">
      <c r="A91" s="11">
        <v>44137.658912037034</v>
      </c>
      <c r="B91" s="11">
        <v>44137.671875</v>
      </c>
      <c r="C91" t="s">
        <v>127</v>
      </c>
      <c r="D91" t="s">
        <v>126</v>
      </c>
      <c r="E91" t="s">
        <v>126</v>
      </c>
    </row>
    <row r="92" spans="1:5" x14ac:dyDescent="0.25">
      <c r="A92" s="11">
        <v>44137.674131944441</v>
      </c>
      <c r="B92" s="11">
        <v>44137.695196759261</v>
      </c>
      <c r="C92" t="s">
        <v>127</v>
      </c>
      <c r="D92" t="s">
        <v>126</v>
      </c>
      <c r="E92" t="s">
        <v>126</v>
      </c>
    </row>
    <row r="93" spans="1:5" x14ac:dyDescent="0.25">
      <c r="A93" s="11">
        <v>44137.904166666667</v>
      </c>
      <c r="B93" s="11">
        <v>44137.923958333333</v>
      </c>
      <c r="C93" t="s">
        <v>127</v>
      </c>
      <c r="D93" t="s">
        <v>126</v>
      </c>
      <c r="E93" t="s">
        <v>126</v>
      </c>
    </row>
    <row r="95" spans="1:5" x14ac:dyDescent="0.25">
      <c r="A95" s="11">
        <v>44137.935416666667</v>
      </c>
      <c r="B95" s="11">
        <v>44137.949016203704</v>
      </c>
      <c r="C95" t="s">
        <v>122</v>
      </c>
      <c r="D95" t="s">
        <v>121</v>
      </c>
      <c r="E95" t="s">
        <v>121</v>
      </c>
    </row>
    <row r="96" spans="1:5" x14ac:dyDescent="0.25">
      <c r="A96" s="11">
        <v>44137.949861111112</v>
      </c>
      <c r="B96" s="11">
        <v>44137.968229166669</v>
      </c>
      <c r="C96" t="s">
        <v>122</v>
      </c>
      <c r="D96" t="s">
        <v>121</v>
      </c>
      <c r="E96" t="s">
        <v>121</v>
      </c>
    </row>
    <row r="97" spans="1:5" x14ac:dyDescent="0.25">
      <c r="A97" s="11">
        <v>44138.332291666666</v>
      </c>
      <c r="B97" s="11">
        <v>44138.350810185184</v>
      </c>
      <c r="C97" t="s">
        <v>122</v>
      </c>
      <c r="D97" t="s">
        <v>121</v>
      </c>
      <c r="E97" t="s">
        <v>121</v>
      </c>
    </row>
    <row r="99" spans="1:5" x14ac:dyDescent="0.25">
      <c r="A99" s="11">
        <v>44138.422858796293</v>
      </c>
      <c r="B99" s="11">
        <v>44138.432118055556</v>
      </c>
      <c r="C99" t="s">
        <v>124</v>
      </c>
      <c r="D99" t="s">
        <v>125</v>
      </c>
      <c r="E99" t="s">
        <v>125</v>
      </c>
    </row>
    <row r="100" spans="1:5" x14ac:dyDescent="0.25">
      <c r="A100" s="11">
        <v>44138.432928240742</v>
      </c>
      <c r="B100" s="11">
        <v>44138.449212962965</v>
      </c>
      <c r="C100" t="s">
        <v>124</v>
      </c>
      <c r="D100" t="s">
        <v>125</v>
      </c>
      <c r="E100" t="s">
        <v>125</v>
      </c>
    </row>
    <row r="101" spans="1:5" x14ac:dyDescent="0.25">
      <c r="A101" s="11">
        <v>44138.584374999999</v>
      </c>
      <c r="B101" s="11">
        <v>44138.597627314812</v>
      </c>
      <c r="C101" t="s">
        <v>124</v>
      </c>
      <c r="D101" t="s">
        <v>125</v>
      </c>
      <c r="E101" t="s">
        <v>125</v>
      </c>
    </row>
    <row r="103" spans="1:5" x14ac:dyDescent="0.25">
      <c r="A103" s="11">
        <v>44138.630439814813</v>
      </c>
      <c r="B103" s="11">
        <v>44138.645833333336</v>
      </c>
      <c r="C103" t="s">
        <v>122</v>
      </c>
      <c r="D103" t="s">
        <v>121</v>
      </c>
      <c r="E103" t="s">
        <v>121</v>
      </c>
    </row>
    <row r="104" spans="1:5" x14ac:dyDescent="0.25">
      <c r="A104" s="11">
        <v>44138.655555555553</v>
      </c>
      <c r="B104" s="11">
        <v>44138.675636574073</v>
      </c>
      <c r="C104" t="s">
        <v>122</v>
      </c>
      <c r="D104" t="s">
        <v>121</v>
      </c>
      <c r="E104" t="s">
        <v>121</v>
      </c>
    </row>
    <row r="105" spans="1:5" x14ac:dyDescent="0.25">
      <c r="A105" s="11">
        <v>44139.33425925926</v>
      </c>
      <c r="B105" s="11">
        <v>44139.353877314818</v>
      </c>
      <c r="C105" t="s">
        <v>122</v>
      </c>
      <c r="D105" t="s">
        <v>121</v>
      </c>
      <c r="E105" t="s">
        <v>121</v>
      </c>
    </row>
    <row r="107" spans="1:5" x14ac:dyDescent="0.25">
      <c r="A107" s="11">
        <v>44139.416354166664</v>
      </c>
      <c r="B107" s="11">
        <v>44139.430034722223</v>
      </c>
      <c r="C107" t="s">
        <v>124</v>
      </c>
      <c r="D107" t="s">
        <v>123</v>
      </c>
      <c r="E107" t="s">
        <v>123</v>
      </c>
    </row>
    <row r="108" spans="1:5" x14ac:dyDescent="0.25">
      <c r="A108" s="11">
        <v>44139.437604166669</v>
      </c>
      <c r="B108" s="11">
        <v>44139.461168981485</v>
      </c>
      <c r="C108" t="s">
        <v>124</v>
      </c>
      <c r="D108" t="s">
        <v>123</v>
      </c>
      <c r="E108" t="s">
        <v>123</v>
      </c>
    </row>
    <row r="110" spans="1:5" x14ac:dyDescent="0.25">
      <c r="A110" s="11">
        <v>44139.788194444445</v>
      </c>
      <c r="B110" s="11">
        <v>44139.802835648145</v>
      </c>
      <c r="C110" t="s">
        <v>122</v>
      </c>
      <c r="D110" t="s">
        <v>121</v>
      </c>
      <c r="E110" t="s">
        <v>121</v>
      </c>
    </row>
    <row r="111" spans="1:5" x14ac:dyDescent="0.25">
      <c r="A111" s="11">
        <v>44140.295254629629</v>
      </c>
      <c r="B111" s="11">
        <v>44140.31527777778</v>
      </c>
      <c r="C111" t="s">
        <v>122</v>
      </c>
      <c r="D111" t="s">
        <v>121</v>
      </c>
      <c r="E111" t="s">
        <v>121</v>
      </c>
    </row>
    <row r="112" spans="1:5" x14ac:dyDescent="0.25">
      <c r="A112" s="11">
        <v>44140.68582175926</v>
      </c>
      <c r="B112" s="11">
        <v>44140.705497685187</v>
      </c>
      <c r="C112" t="s">
        <v>122</v>
      </c>
      <c r="D112" t="s">
        <v>121</v>
      </c>
      <c r="E112" t="s">
        <v>121</v>
      </c>
    </row>
    <row r="114" spans="1:5" x14ac:dyDescent="0.25">
      <c r="A114" s="11">
        <v>44140.740162037036</v>
      </c>
      <c r="B114" s="11">
        <v>44140.754629629628</v>
      </c>
      <c r="C114" t="s">
        <v>124</v>
      </c>
      <c r="D114" t="s">
        <v>123</v>
      </c>
      <c r="E114" t="s">
        <v>123</v>
      </c>
    </row>
    <row r="115" spans="1:5" x14ac:dyDescent="0.25">
      <c r="A115" s="11">
        <v>44140.757407407407</v>
      </c>
      <c r="B115" s="11">
        <v>44140.781076388892</v>
      </c>
      <c r="C115" t="s">
        <v>124</v>
      </c>
      <c r="D115" t="s">
        <v>123</v>
      </c>
      <c r="E115" t="s">
        <v>123</v>
      </c>
    </row>
    <row r="116" spans="1:5" x14ac:dyDescent="0.25">
      <c r="A116" s="11">
        <v>44140.942766203705</v>
      </c>
      <c r="B116" s="11">
        <v>44140.965856481482</v>
      </c>
      <c r="C116" t="s">
        <v>124</v>
      </c>
      <c r="D116" t="s">
        <v>123</v>
      </c>
      <c r="E116" t="s">
        <v>123</v>
      </c>
    </row>
    <row r="118" spans="1:5" x14ac:dyDescent="0.25">
      <c r="A118" s="11">
        <v>44140.979745370372</v>
      </c>
      <c r="B118" s="11">
        <v>44140.993576388886</v>
      </c>
      <c r="C118" t="s">
        <v>122</v>
      </c>
      <c r="D118" t="s">
        <v>121</v>
      </c>
      <c r="E118" t="s">
        <v>121</v>
      </c>
    </row>
    <row r="119" spans="1:5" x14ac:dyDescent="0.25">
      <c r="A119" s="11">
        <v>44140.994675925926</v>
      </c>
      <c r="B119" s="11">
        <v>44141.014120370368</v>
      </c>
      <c r="C119" t="s">
        <v>122</v>
      </c>
      <c r="D119" t="s">
        <v>121</v>
      </c>
      <c r="E119" t="s">
        <v>121</v>
      </c>
    </row>
    <row r="120" spans="1:5" x14ac:dyDescent="0.25">
      <c r="A120" s="11">
        <v>44141.342650462961</v>
      </c>
      <c r="B120" s="11">
        <v>44141.361689814818</v>
      </c>
      <c r="C120" t="s">
        <v>122</v>
      </c>
      <c r="D120" t="s">
        <v>121</v>
      </c>
      <c r="E120" t="s">
        <v>121</v>
      </c>
    </row>
    <row r="122" spans="1:5" x14ac:dyDescent="0.25">
      <c r="A122" s="11">
        <v>44141.409375000003</v>
      </c>
      <c r="B122" s="11">
        <v>44141.425694444442</v>
      </c>
      <c r="C122" t="s">
        <v>120</v>
      </c>
      <c r="D122" t="s">
        <v>119</v>
      </c>
      <c r="E122" t="s">
        <v>119</v>
      </c>
    </row>
    <row r="123" spans="1:5" x14ac:dyDescent="0.25">
      <c r="A123" s="11">
        <v>44141.425694444442</v>
      </c>
      <c r="B123" s="11">
        <v>44141.447453703702</v>
      </c>
      <c r="C123" t="s">
        <v>120</v>
      </c>
      <c r="D123" t="s">
        <v>119</v>
      </c>
      <c r="E123" t="s">
        <v>119</v>
      </c>
    </row>
    <row r="124" spans="1:5" x14ac:dyDescent="0.25">
      <c r="A124" s="11">
        <v>44141.610937500001</v>
      </c>
      <c r="B124" s="11">
        <v>44141.631481481483</v>
      </c>
      <c r="C124" t="s">
        <v>120</v>
      </c>
      <c r="D124" t="s">
        <v>119</v>
      </c>
      <c r="E124" t="s">
        <v>119</v>
      </c>
    </row>
    <row r="126" spans="1:5" x14ac:dyDescent="0.25">
      <c r="A126" s="11">
        <v>44141.656712962962</v>
      </c>
      <c r="B126" s="11">
        <v>44141.669907407406</v>
      </c>
      <c r="C126" t="s">
        <v>118</v>
      </c>
      <c r="D126" t="s">
        <v>117</v>
      </c>
      <c r="E126" t="s">
        <v>117</v>
      </c>
    </row>
    <row r="127" spans="1:5" x14ac:dyDescent="0.25">
      <c r="A127" s="11">
        <v>44141.678761574076</v>
      </c>
      <c r="B127" s="11">
        <v>44141.698900462965</v>
      </c>
      <c r="C127" t="s">
        <v>118</v>
      </c>
      <c r="D127" t="s">
        <v>117</v>
      </c>
      <c r="E127" t="s">
        <v>117</v>
      </c>
    </row>
    <row r="128" spans="1:5" x14ac:dyDescent="0.25">
      <c r="A128" s="11">
        <v>44141.855381944442</v>
      </c>
      <c r="B128" s="11">
        <v>44141.874768518515</v>
      </c>
      <c r="C128" t="s">
        <v>118</v>
      </c>
      <c r="D128" t="s">
        <v>117</v>
      </c>
      <c r="E128" t="s">
        <v>117</v>
      </c>
    </row>
    <row r="130" spans="1:5" x14ac:dyDescent="0.25">
      <c r="A130" s="11">
        <v>44141.915960648148</v>
      </c>
      <c r="B130" s="11">
        <v>44141.93472222222</v>
      </c>
      <c r="C130" t="s">
        <v>116</v>
      </c>
      <c r="D130" t="s">
        <v>115</v>
      </c>
      <c r="E130" t="s">
        <v>115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4"/>
  <sheetViews>
    <sheetView tabSelected="1" zoomScale="70" zoomScaleNormal="70" workbookViewId="0">
      <selection activeCell="X20" sqref="X20"/>
    </sheetView>
  </sheetViews>
  <sheetFormatPr baseColWidth="10" defaultRowHeight="15" x14ac:dyDescent="0.25"/>
  <cols>
    <col min="1" max="1" width="14.7109375" customWidth="1"/>
    <col min="4" max="4" width="12.5703125" bestFit="1" customWidth="1"/>
    <col min="6" max="6" width="12.7109375" customWidth="1"/>
    <col min="7" max="7" width="13.7109375" customWidth="1"/>
    <col min="10" max="10" width="10.7109375" customWidth="1"/>
    <col min="11" max="11" width="12.7109375" customWidth="1"/>
    <col min="12" max="12" width="17" bestFit="1" customWidth="1"/>
    <col min="13" max="13" width="12" bestFit="1" customWidth="1"/>
    <col min="20" max="20" width="12" bestFit="1" customWidth="1"/>
  </cols>
  <sheetData>
    <row r="1" spans="1:14" ht="20.25" thickBot="1" x14ac:dyDescent="0.35">
      <c r="A1" s="14" t="s">
        <v>149</v>
      </c>
      <c r="B1" s="14"/>
      <c r="D1" t="s">
        <v>150</v>
      </c>
      <c r="E1">
        <v>96485.34</v>
      </c>
      <c r="F1" t="s">
        <v>151</v>
      </c>
      <c r="G1" t="s">
        <v>152</v>
      </c>
      <c r="H1">
        <v>2</v>
      </c>
      <c r="I1" t="s">
        <v>153</v>
      </c>
    </row>
    <row r="2" spans="1:14" ht="15.75" thickTop="1" x14ac:dyDescent="0.25"/>
    <row r="3" spans="1:14" ht="15.75" thickBot="1" x14ac:dyDescent="0.3">
      <c r="A3" s="15" t="s">
        <v>154</v>
      </c>
      <c r="B3" s="15"/>
    </row>
    <row r="4" spans="1:14" x14ac:dyDescent="0.25">
      <c r="A4" s="16" t="s">
        <v>155</v>
      </c>
      <c r="B4" s="16" t="s">
        <v>156</v>
      </c>
      <c r="C4" s="17" t="s">
        <v>157</v>
      </c>
      <c r="D4" s="17" t="s">
        <v>158</v>
      </c>
      <c r="E4" s="18" t="s">
        <v>159</v>
      </c>
      <c r="F4" s="16" t="s">
        <v>160</v>
      </c>
      <c r="G4" s="16"/>
      <c r="H4" s="16"/>
      <c r="M4" s="16" t="s">
        <v>161</v>
      </c>
      <c r="N4" s="16" t="s">
        <v>222</v>
      </c>
    </row>
    <row r="5" spans="1:14" x14ac:dyDescent="0.25">
      <c r="A5" s="16" t="s">
        <v>162</v>
      </c>
      <c r="B5" s="16">
        <v>0</v>
      </c>
      <c r="C5" s="16">
        <f>B5*$B$12*1000</f>
        <v>0</v>
      </c>
      <c r="D5" s="16">
        <v>0</v>
      </c>
      <c r="E5" s="19">
        <f>C5/[1]Simulated_Composition!$I$2</f>
        <v>0</v>
      </c>
      <c r="F5" s="16" t="str">
        <f>A3</f>
        <v>Reference Composition:</v>
      </c>
      <c r="G5" s="20" t="s">
        <v>163</v>
      </c>
      <c r="H5" s="20" t="s">
        <v>157</v>
      </c>
      <c r="M5" s="29">
        <v>16.042000000000002</v>
      </c>
      <c r="N5" s="16" t="s">
        <v>162</v>
      </c>
    </row>
    <row r="6" spans="1:14" x14ac:dyDescent="0.25">
      <c r="A6" s="16" t="s">
        <v>164</v>
      </c>
      <c r="B6" s="16">
        <v>0.5</v>
      </c>
      <c r="C6" s="16">
        <f t="shared" ref="C6:C11" si="0">B6*$B$12*1000</f>
        <v>1250</v>
      </c>
      <c r="D6" s="16"/>
      <c r="E6" s="19">
        <f>C6/[1]Simulated_Composition!$I$2</f>
        <v>55.755031878330115</v>
      </c>
      <c r="F6" s="16" t="s">
        <v>165</v>
      </c>
      <c r="G6" s="16">
        <f>B5*2+B8*0.5+B9*0.5-B10</f>
        <v>0.25</v>
      </c>
      <c r="H6" s="16">
        <f>G6*B12*1000</f>
        <v>625</v>
      </c>
      <c r="M6" s="29">
        <v>18.015000000000001</v>
      </c>
      <c r="N6" s="16" t="s">
        <v>164</v>
      </c>
    </row>
    <row r="7" spans="1:14" x14ac:dyDescent="0.25">
      <c r="A7" s="16" t="s">
        <v>166</v>
      </c>
      <c r="B7" s="16">
        <v>0</v>
      </c>
      <c r="C7" s="16">
        <f t="shared" si="0"/>
        <v>0</v>
      </c>
      <c r="D7" s="16">
        <v>0</v>
      </c>
      <c r="E7" s="19">
        <f>C7/[1]Simulated_Composition!$I$2</f>
        <v>0</v>
      </c>
      <c r="F7" s="16" t="s">
        <v>167</v>
      </c>
      <c r="G7" s="16">
        <f>G6/0.21</f>
        <v>1.1904761904761905</v>
      </c>
      <c r="H7" s="16">
        <f>B12*G7*1000</f>
        <v>2976.1904761904761</v>
      </c>
      <c r="M7" s="29">
        <v>44.01</v>
      </c>
      <c r="N7" s="16" t="s">
        <v>166</v>
      </c>
    </row>
    <row r="8" spans="1:14" x14ac:dyDescent="0.25">
      <c r="A8" s="16" t="s">
        <v>168</v>
      </c>
      <c r="B8" s="16">
        <v>0.5</v>
      </c>
      <c r="C8" s="16">
        <f t="shared" si="0"/>
        <v>1250</v>
      </c>
      <c r="D8" s="16"/>
      <c r="E8" s="19">
        <f>C8/[1]Simulated_Composition!$I$2</f>
        <v>55.755031878330115</v>
      </c>
      <c r="F8" s="16"/>
      <c r="G8" s="20" t="s">
        <v>169</v>
      </c>
      <c r="H8" s="16"/>
      <c r="M8" s="29">
        <v>2.0158999999999998</v>
      </c>
      <c r="N8" s="16" t="s">
        <v>168</v>
      </c>
    </row>
    <row r="9" spans="1:14" x14ac:dyDescent="0.25">
      <c r="A9" s="16" t="s">
        <v>170</v>
      </c>
      <c r="B9" s="16">
        <v>0</v>
      </c>
      <c r="C9" s="16">
        <f t="shared" si="0"/>
        <v>0</v>
      </c>
      <c r="D9" s="16">
        <v>0</v>
      </c>
      <c r="E9" s="19">
        <f>C9/[1]Simulated_Composition!$I$2</f>
        <v>0</v>
      </c>
      <c r="F9" s="16" t="s">
        <v>171</v>
      </c>
      <c r="G9" s="16">
        <f>B18/($E$1*$H$1*2)</f>
        <v>8.1618616880035867E-5</v>
      </c>
      <c r="H9" s="16">
        <f>G9*[1]Simulated_Composition!$I$2*(60*1000)</f>
        <v>109.79092038474552</v>
      </c>
      <c r="M9" s="29">
        <v>28.01</v>
      </c>
      <c r="N9" s="16" t="s">
        <v>170</v>
      </c>
    </row>
    <row r="10" spans="1:14" x14ac:dyDescent="0.25">
      <c r="A10" s="16" t="s">
        <v>172</v>
      </c>
      <c r="B10" s="16">
        <v>0</v>
      </c>
      <c r="C10" s="16">
        <f t="shared" si="0"/>
        <v>0</v>
      </c>
      <c r="D10" s="16">
        <v>0</v>
      </c>
      <c r="E10" s="19">
        <f>C10/[1]Simulated_Composition!$I$2</f>
        <v>0</v>
      </c>
      <c r="F10" s="16" t="s">
        <v>173</v>
      </c>
      <c r="G10" s="16"/>
      <c r="H10" s="16">
        <f>H9/0.21</f>
        <v>522.81390659402632</v>
      </c>
      <c r="M10" s="29">
        <v>31.998999999999999</v>
      </c>
      <c r="N10" s="16" t="s">
        <v>172</v>
      </c>
    </row>
    <row r="11" spans="1:14" x14ac:dyDescent="0.25">
      <c r="A11" s="16" t="s">
        <v>174</v>
      </c>
      <c r="B11" s="16">
        <v>0</v>
      </c>
      <c r="C11" s="16">
        <f t="shared" si="0"/>
        <v>0</v>
      </c>
      <c r="D11" s="16">
        <v>0</v>
      </c>
      <c r="E11" s="19">
        <f>C11/[1]Simulated_Composition!$I$2</f>
        <v>0</v>
      </c>
      <c r="F11" t="s">
        <v>175</v>
      </c>
      <c r="G11">
        <f>H9/(B17*0.21*1000)</f>
        <v>0.20912556263761051</v>
      </c>
      <c r="H11" t="s">
        <v>176</v>
      </c>
      <c r="K11" s="21"/>
      <c r="M11" s="29">
        <v>28.013000000000002</v>
      </c>
      <c r="N11" s="16" t="s">
        <v>174</v>
      </c>
    </row>
    <row r="12" spans="1:14" ht="15.75" thickBot="1" x14ac:dyDescent="0.3">
      <c r="A12" s="22" t="s">
        <v>177</v>
      </c>
      <c r="B12" s="22">
        <v>2.5</v>
      </c>
      <c r="C12" s="22" t="s">
        <v>178</v>
      </c>
      <c r="F12" t="s">
        <v>179</v>
      </c>
      <c r="G12">
        <f>(B17*0.21*1000)/H6</f>
        <v>0.84</v>
      </c>
      <c r="H12" t="s">
        <v>180</v>
      </c>
      <c r="M12" s="29">
        <v>12.010999999999999</v>
      </c>
      <c r="N12" s="16" t="s">
        <v>181</v>
      </c>
    </row>
    <row r="13" spans="1:14" x14ac:dyDescent="0.25">
      <c r="A13" s="17" t="s">
        <v>182</v>
      </c>
      <c r="B13" s="17" t="s">
        <v>156</v>
      </c>
      <c r="C13" s="17" t="s">
        <v>178</v>
      </c>
      <c r="D13" s="16" t="s">
        <v>158</v>
      </c>
      <c r="E13" s="18" t="s">
        <v>159</v>
      </c>
      <c r="F13" s="23" t="s">
        <v>183</v>
      </c>
      <c r="G13">
        <f>H9/H6</f>
        <v>0.17566547261559284</v>
      </c>
      <c r="H13" t="s">
        <v>184</v>
      </c>
      <c r="K13" s="21"/>
    </row>
    <row r="14" spans="1:14" x14ac:dyDescent="0.25">
      <c r="A14" s="16" t="s">
        <v>185</v>
      </c>
      <c r="B14" s="16">
        <v>1</v>
      </c>
      <c r="C14" s="16">
        <f>B14*$B$17</f>
        <v>2.5</v>
      </c>
      <c r="D14" s="16"/>
      <c r="E14" s="19">
        <f>C14/[1]Simulated_Composition!$I$2</f>
        <v>0.11151006375666023</v>
      </c>
      <c r="K14" s="21"/>
    </row>
    <row r="15" spans="1:14" x14ac:dyDescent="0.25">
      <c r="A15" s="16" t="s">
        <v>174</v>
      </c>
      <c r="B15" s="16">
        <v>0</v>
      </c>
      <c r="C15" s="16">
        <f>B15*$B$17</f>
        <v>0</v>
      </c>
      <c r="D15" s="16">
        <v>0</v>
      </c>
      <c r="E15" s="19">
        <f>C15/[1]Simulated_Composition!$I$2</f>
        <v>0</v>
      </c>
      <c r="F15" s="24" t="s">
        <v>186</v>
      </c>
      <c r="G15">
        <f>B12/[1]Simulated_Composition!$I$2/60</f>
        <v>1.8585010626110039E-3</v>
      </c>
      <c r="H15" t="s">
        <v>169</v>
      </c>
    </row>
    <row r="16" spans="1:14" x14ac:dyDescent="0.25">
      <c r="A16" s="16" t="s">
        <v>172</v>
      </c>
      <c r="B16" s="16">
        <v>0</v>
      </c>
      <c r="C16" s="16">
        <f>B16*$B$17</f>
        <v>0</v>
      </c>
      <c r="D16" s="16">
        <v>0</v>
      </c>
      <c r="E16" s="19">
        <f>C16/[1]Simulated_Composition!$I$2</f>
        <v>0</v>
      </c>
      <c r="F16" t="s">
        <v>187</v>
      </c>
      <c r="G16">
        <f>1/(2*$H$1*$E$1*(B5*2+B8*0.5+B9*0.5-B10)*G15)</f>
        <v>5.5766816703362804E-3</v>
      </c>
    </row>
    <row r="17" spans="1:17" ht="15.75" thickBot="1" x14ac:dyDescent="0.3">
      <c r="A17" s="22" t="s">
        <v>177</v>
      </c>
      <c r="B17" s="22">
        <v>2.5</v>
      </c>
      <c r="C17" s="22" t="s">
        <v>178</v>
      </c>
      <c r="D17" s="22"/>
      <c r="F17" t="s">
        <v>183</v>
      </c>
      <c r="G17">
        <f>G16*B18</f>
        <v>0.17566547261559284</v>
      </c>
    </row>
    <row r="18" spans="1:17" x14ac:dyDescent="0.25">
      <c r="A18" s="16" t="s">
        <v>188</v>
      </c>
      <c r="B18" s="16">
        <v>31.5</v>
      </c>
      <c r="C18" s="16" t="s">
        <v>189</v>
      </c>
      <c r="K18" s="21"/>
    </row>
    <row r="20" spans="1:17" ht="15.75" thickBot="1" x14ac:dyDescent="0.3">
      <c r="A20" s="15" t="s">
        <v>190</v>
      </c>
      <c r="B20" s="15"/>
    </row>
    <row r="21" spans="1:17" x14ac:dyDescent="0.25">
      <c r="A21" s="16" t="s">
        <v>155</v>
      </c>
      <c r="B21" s="16" t="s">
        <v>156</v>
      </c>
      <c r="C21" s="16" t="s">
        <v>157</v>
      </c>
      <c r="D21" s="17" t="s">
        <v>158</v>
      </c>
      <c r="E21" s="18" t="s">
        <v>159</v>
      </c>
      <c r="F21" s="16" t="s">
        <v>160</v>
      </c>
      <c r="G21" s="16"/>
      <c r="H21" s="16"/>
      <c r="J21" s="16" t="s">
        <v>155</v>
      </c>
      <c r="K21" s="16" t="s">
        <v>156</v>
      </c>
      <c r="L21" s="16" t="s">
        <v>157</v>
      </c>
      <c r="M21" s="17" t="s">
        <v>158</v>
      </c>
      <c r="N21" s="18" t="s">
        <v>159</v>
      </c>
      <c r="O21" s="16" t="s">
        <v>160</v>
      </c>
      <c r="P21" s="16"/>
      <c r="Q21" s="16"/>
    </row>
    <row r="22" spans="1:17" x14ac:dyDescent="0.25">
      <c r="A22" s="16" t="s">
        <v>162</v>
      </c>
      <c r="B22" s="16">
        <f>[1]Overview!C47/([1]Overview!$C$47+[1]Overview!$C$48+[1]Overview!$C$49+[1]Overview!$C$50+[1]Overview!$C$51+[1]Overview!$C$52+[1]Overview!$C$53)</f>
        <v>7.5407540754075408E-2</v>
      </c>
      <c r="C22" s="16">
        <f t="shared" ref="C22:C28" si="1">B22*$B$29*10^3</f>
        <v>226.22262226222622</v>
      </c>
      <c r="D22" s="16">
        <v>226</v>
      </c>
      <c r="E22" s="19">
        <f>C22/([1]Simulated_Composition!$I$2*1000)</f>
        <v>1.0090439612663885E-2</v>
      </c>
      <c r="F22" s="16" t="str">
        <f>A20</f>
        <v>Test Composition 1</v>
      </c>
      <c r="G22" s="20" t="s">
        <v>163</v>
      </c>
      <c r="H22" s="20" t="s">
        <v>157</v>
      </c>
      <c r="J22" s="16" t="s">
        <v>162</v>
      </c>
      <c r="K22" s="16">
        <f>B22</f>
        <v>7.5407540754075408E-2</v>
      </c>
      <c r="L22" s="16">
        <f>K22*$K$29*1000</f>
        <v>113.11131113111311</v>
      </c>
      <c r="M22" s="16">
        <v>113</v>
      </c>
      <c r="N22" s="19">
        <f>L22/([1]Simulated_Composition!$I$2*1000)</f>
        <v>5.0452198063319423E-3</v>
      </c>
      <c r="O22" s="16">
        <f>J20</f>
        <v>0</v>
      </c>
      <c r="P22" s="20" t="s">
        <v>163</v>
      </c>
      <c r="Q22" s="20" t="s">
        <v>157</v>
      </c>
    </row>
    <row r="23" spans="1:17" x14ac:dyDescent="0.25">
      <c r="A23" s="16" t="s">
        <v>164</v>
      </c>
      <c r="B23" s="16">
        <f>[1]Overview!C48/([1]Overview!$C$47+[1]Overview!$C$48+[1]Overview!$C$49+[1]Overview!$C$50+[1]Overview!$C$51+[1]Overview!$C$52+[1]Overview!$C$53)</f>
        <v>0.21202120212021203</v>
      </c>
      <c r="C23" s="16">
        <f t="shared" si="1"/>
        <v>636.06360636063607</v>
      </c>
      <c r="D23" s="16" t="s">
        <v>191</v>
      </c>
      <c r="E23" s="19">
        <f>C23/([1]Simulated_Composition!$I$2*1000)</f>
        <v>2.8370997319426307E-2</v>
      </c>
      <c r="F23" s="16" t="s">
        <v>165</v>
      </c>
      <c r="G23" s="16">
        <f>B22*2+B25*0.5+B26*0.5-B27</f>
        <v>0.43559355935593558</v>
      </c>
      <c r="H23" s="16">
        <f>G23*B29*1000</f>
        <v>1306.7806780678065</v>
      </c>
      <c r="J23" s="16" t="s">
        <v>164</v>
      </c>
      <c r="K23" s="16">
        <f t="shared" ref="K23:K28" si="2">B23</f>
        <v>0.21202120212021203</v>
      </c>
      <c r="L23" s="16">
        <f t="shared" ref="L23:L28" si="3">K23*$K$29*1000</f>
        <v>318.03180318031804</v>
      </c>
      <c r="M23" s="16" t="s">
        <v>192</v>
      </c>
      <c r="N23" s="19">
        <f>L23/([1]Simulated_Composition!$I$2*1000)</f>
        <v>1.4185498659713153E-2</v>
      </c>
      <c r="O23" s="16" t="s">
        <v>165</v>
      </c>
      <c r="P23" s="16">
        <f>K22*2+K25*0.5+K26*0.5-K27</f>
        <v>0.43559355935593558</v>
      </c>
      <c r="Q23" s="16">
        <f>P23*K29*1000</f>
        <v>653.39033903390327</v>
      </c>
    </row>
    <row r="24" spans="1:17" x14ac:dyDescent="0.25">
      <c r="A24" s="16" t="s">
        <v>166</v>
      </c>
      <c r="B24" s="16">
        <f>[1]Overview!C49/([1]Overview!$C$47+[1]Overview!$C$48+[1]Overview!$C$49+[1]Overview!$C$50+[1]Overview!$C$51+[1]Overview!$C$52+[1]Overview!$C$53)</f>
        <v>0.14301430143014301</v>
      </c>
      <c r="C24" s="16">
        <f t="shared" si="1"/>
        <v>429.04290429042902</v>
      </c>
      <c r="D24" s="16">
        <v>623</v>
      </c>
      <c r="E24" s="19">
        <f>C24/([1]Simulated_Composition!$I$2*1000)</f>
        <v>1.9137040644707365E-2</v>
      </c>
      <c r="F24" s="16" t="s">
        <v>167</v>
      </c>
      <c r="G24" s="16">
        <f>G23/0.21</f>
        <v>2.0742550445520744</v>
      </c>
      <c r="H24" s="16">
        <f>B29*G24*1000</f>
        <v>6222.765133656223</v>
      </c>
      <c r="J24" s="16" t="s">
        <v>166</v>
      </c>
      <c r="K24" s="16">
        <f t="shared" si="2"/>
        <v>0.14301430143014301</v>
      </c>
      <c r="L24" s="16">
        <f t="shared" si="3"/>
        <v>214.52145214521451</v>
      </c>
      <c r="M24" s="16">
        <v>341</v>
      </c>
      <c r="N24" s="19">
        <f>L24/([1]Simulated_Composition!$I$2*1000)</f>
        <v>9.5685203223536824E-3</v>
      </c>
      <c r="O24" s="16" t="s">
        <v>167</v>
      </c>
      <c r="P24" s="16">
        <f>P23/0.21</f>
        <v>2.0742550445520744</v>
      </c>
      <c r="Q24" s="16">
        <f>K29*P24*1000</f>
        <v>3111.3825668281115</v>
      </c>
    </row>
    <row r="25" spans="1:17" x14ac:dyDescent="0.25">
      <c r="A25" s="16" t="s">
        <v>168</v>
      </c>
      <c r="B25" s="16">
        <f>[1]Overview!C50/([1]Overview!$C$47+[1]Overview!$C$48+[1]Overview!$C$49+[1]Overview!$C$50+[1]Overview!$C$51+[1]Overview!$C$52+[1]Overview!$C$53)</f>
        <v>0.47414741474147409</v>
      </c>
      <c r="C25" s="16">
        <f t="shared" si="1"/>
        <v>1422.4422442244222</v>
      </c>
      <c r="D25" s="16">
        <v>1537</v>
      </c>
      <c r="E25" s="19">
        <f>C25/([1]Simulated_Composition!$I$2*1000)</f>
        <v>6.3446650137452876E-2</v>
      </c>
      <c r="F25" s="16"/>
      <c r="G25" s="20" t="s">
        <v>169</v>
      </c>
      <c r="H25" s="16"/>
      <c r="J25" s="16" t="s">
        <v>168</v>
      </c>
      <c r="K25" s="16">
        <f t="shared" si="2"/>
        <v>0.47414741474147409</v>
      </c>
      <c r="L25" s="16">
        <f t="shared" si="3"/>
        <v>711.22112211221111</v>
      </c>
      <c r="M25" s="16">
        <v>853</v>
      </c>
      <c r="N25" s="19">
        <f>L25/([1]Simulated_Composition!$I$2*1000)</f>
        <v>3.1723325068726438E-2</v>
      </c>
      <c r="O25" s="16"/>
      <c r="P25" s="20" t="s">
        <v>169</v>
      </c>
      <c r="Q25" s="16"/>
    </row>
    <row r="26" spans="1:17" x14ac:dyDescent="0.25">
      <c r="A26" s="16" t="s">
        <v>170</v>
      </c>
      <c r="B26" s="16">
        <f>[1]Overview!C51/([1]Overview!$C$47+[1]Overview!$C$48+[1]Overview!$C$49+[1]Overview!$C$50+[1]Overview!$C$51+[1]Overview!$C$52+[1]Overview!$C$53)</f>
        <v>9.5409540954095387E-2</v>
      </c>
      <c r="C26" s="16">
        <f t="shared" si="1"/>
        <v>286.22862286228616</v>
      </c>
      <c r="D26" s="16">
        <v>286</v>
      </c>
      <c r="E26" s="19">
        <f>C26/([1]Simulated_Composition!$I$2*1000)</f>
        <v>1.2766948793741835E-2</v>
      </c>
      <c r="F26" s="16" t="s">
        <v>171</v>
      </c>
      <c r="G26" s="16">
        <f>(B35/($E$1*$H$1)/2)*E34</f>
        <v>9.9393337889465907E-5</v>
      </c>
      <c r="H26" s="16">
        <f>G26*[1]Simulated_Composition!$I$2*(60*1000)</f>
        <v>133.70094304631232</v>
      </c>
      <c r="J26" s="16" t="s">
        <v>170</v>
      </c>
      <c r="K26" s="16">
        <f t="shared" si="2"/>
        <v>9.5409540954095387E-2</v>
      </c>
      <c r="L26" s="16">
        <f t="shared" si="3"/>
        <v>143.11431143114308</v>
      </c>
      <c r="M26" s="16">
        <v>143</v>
      </c>
      <c r="N26" s="19">
        <f>L26/([1]Simulated_Composition!$I$2*1000)</f>
        <v>6.3834743968709173E-3</v>
      </c>
      <c r="O26" s="16" t="s">
        <v>171</v>
      </c>
      <c r="P26" s="16">
        <f>K35/($E$1*$H$1)/2</f>
        <v>8.2914150481306289E-5</v>
      </c>
      <c r="Q26" s="16">
        <f>P26*[1]Simulated_Composition!$I$2*(60*1000)</f>
        <v>111.53363340672563</v>
      </c>
    </row>
    <row r="27" spans="1:17" x14ac:dyDescent="0.25">
      <c r="A27" s="16" t="s">
        <v>172</v>
      </c>
      <c r="B27" s="16">
        <f>[1]Overview!C52/([1]Overview!$C$47+[1]Overview!$C$48+[1]Overview!$C$49+[1]Overview!$C$50+[1]Overview!$C$51+[1]Overview!$C$52+[1]Overview!$C$53)</f>
        <v>0</v>
      </c>
      <c r="C27" s="16">
        <f t="shared" si="1"/>
        <v>0</v>
      </c>
      <c r="D27" s="16">
        <v>0</v>
      </c>
      <c r="E27" s="19">
        <f>C27/([1]Simulated_Composition!$I$2*1000)</f>
        <v>0</v>
      </c>
      <c r="F27" s="16" t="s">
        <v>173</v>
      </c>
      <c r="G27" s="16"/>
      <c r="H27" s="16">
        <f>H26/0.21</f>
        <v>636.67115736339201</v>
      </c>
      <c r="J27" s="16" t="s">
        <v>172</v>
      </c>
      <c r="K27" s="16">
        <f t="shared" si="2"/>
        <v>0</v>
      </c>
      <c r="L27" s="16">
        <f t="shared" si="3"/>
        <v>0</v>
      </c>
      <c r="M27" s="16">
        <v>0</v>
      </c>
      <c r="N27" s="19">
        <f>L27/([1]Simulated_Composition!$I$2*1000)</f>
        <v>0</v>
      </c>
      <c r="O27" s="16" t="s">
        <v>173</v>
      </c>
      <c r="P27" s="16"/>
      <c r="Q27" s="16">
        <f>Q26/0.21</f>
        <v>531.1125400320268</v>
      </c>
    </row>
    <row r="28" spans="1:17" x14ac:dyDescent="0.25">
      <c r="A28" s="16" t="s">
        <v>174</v>
      </c>
      <c r="B28" s="16">
        <f>[1]Overview!C53/([1]Overview!$C$47+[1]Overview!$C$48+[1]Overview!$C$49+[1]Overview!$C$50+[1]Overview!$C$51+[1]Overview!$C$52+[1]Overview!$C$53)</f>
        <v>0</v>
      </c>
      <c r="C28" s="16">
        <f t="shared" si="1"/>
        <v>0</v>
      </c>
      <c r="D28" s="16">
        <v>0</v>
      </c>
      <c r="E28" s="19">
        <f>C28/([1]Simulated_Composition!$I$2*1000)</f>
        <v>0</v>
      </c>
      <c r="F28" t="s">
        <v>175</v>
      </c>
      <c r="G28">
        <f>H26/(B34*0.21*1000)</f>
        <v>0.21222371912113067</v>
      </c>
      <c r="H28" t="s">
        <v>176</v>
      </c>
      <c r="J28" s="16" t="s">
        <v>174</v>
      </c>
      <c r="K28" s="16">
        <f t="shared" si="2"/>
        <v>0</v>
      </c>
      <c r="L28" s="16">
        <f t="shared" si="3"/>
        <v>0</v>
      </c>
      <c r="M28" s="16"/>
      <c r="N28" s="19">
        <f>L28/([1]Simulated_Composition!$I$2*1000)</f>
        <v>0</v>
      </c>
      <c r="O28" t="s">
        <v>175</v>
      </c>
      <c r="P28">
        <f>Q26/(K34*0.21*1000)</f>
        <v>0.35407502668801788</v>
      </c>
      <c r="Q28" t="s">
        <v>176</v>
      </c>
    </row>
    <row r="29" spans="1:17" ht="15.75" thickBot="1" x14ac:dyDescent="0.3">
      <c r="A29" s="22" t="s">
        <v>177</v>
      </c>
      <c r="B29" s="22">
        <v>3</v>
      </c>
      <c r="C29" s="22" t="s">
        <v>178</v>
      </c>
      <c r="D29" s="25" t="s">
        <v>193</v>
      </c>
      <c r="E29" s="26">
        <f>E22+E24+E26</f>
        <v>4.1994429051113086E-2</v>
      </c>
      <c r="F29" t="s">
        <v>179</v>
      </c>
      <c r="G29">
        <f>(B34*0.21*1000)/H23</f>
        <v>0.48210079210194018</v>
      </c>
      <c r="H29" t="s">
        <v>180</v>
      </c>
      <c r="J29" s="22" t="s">
        <v>177</v>
      </c>
      <c r="K29" s="22">
        <f>B29/2</f>
        <v>1.5</v>
      </c>
      <c r="L29" s="22" t="s">
        <v>178</v>
      </c>
      <c r="M29" s="25" t="s">
        <v>193</v>
      </c>
      <c r="N29" s="26">
        <f>N22+N24+N26</f>
        <v>2.0997214525556543E-2</v>
      </c>
      <c r="O29" t="s">
        <v>179</v>
      </c>
      <c r="P29">
        <f>(K34*0.21*1000)/Q23</f>
        <v>0.48210079210194018</v>
      </c>
      <c r="Q29" t="s">
        <v>180</v>
      </c>
    </row>
    <row r="30" spans="1:17" x14ac:dyDescent="0.25">
      <c r="A30" s="17" t="s">
        <v>182</v>
      </c>
      <c r="B30" s="17" t="s">
        <v>156</v>
      </c>
      <c r="C30" s="17" t="s">
        <v>178</v>
      </c>
      <c r="D30" s="17" t="s">
        <v>158</v>
      </c>
      <c r="E30" s="27" t="s">
        <v>159</v>
      </c>
      <c r="F30" s="23" t="s">
        <v>183</v>
      </c>
      <c r="G30">
        <f>H26/H23</f>
        <v>0.10231322309111676</v>
      </c>
      <c r="H30" t="s">
        <v>184</v>
      </c>
      <c r="J30" s="17" t="s">
        <v>182</v>
      </c>
      <c r="K30" s="17" t="s">
        <v>156</v>
      </c>
      <c r="L30" s="17" t="s">
        <v>178</v>
      </c>
      <c r="M30" s="16" t="s">
        <v>158</v>
      </c>
      <c r="N30" s="18" t="s">
        <v>159</v>
      </c>
      <c r="O30" s="23" t="s">
        <v>183</v>
      </c>
      <c r="P30">
        <f>Q26/Q23</f>
        <v>0.17069985082980901</v>
      </c>
      <c r="Q30" t="s">
        <v>184</v>
      </c>
    </row>
    <row r="31" spans="1:17" x14ac:dyDescent="0.25">
      <c r="A31" s="16" t="s">
        <v>185</v>
      </c>
      <c r="B31" s="16">
        <v>1</v>
      </c>
      <c r="C31" s="16">
        <f>B31*$B$34</f>
        <v>3</v>
      </c>
      <c r="D31" s="16">
        <v>2185</v>
      </c>
      <c r="E31" s="19">
        <f>C31/[1]Simulated_Composition!$I$2</f>
        <v>0.13381207650799226</v>
      </c>
      <c r="J31" s="16" t="s">
        <v>185</v>
      </c>
      <c r="K31" s="16">
        <v>1</v>
      </c>
      <c r="L31" s="16">
        <f>K31*$K$34</f>
        <v>1.5</v>
      </c>
      <c r="M31" s="16">
        <v>1077</v>
      </c>
      <c r="N31" s="19">
        <f>L31/[1]Simulated_Composition!$I$2</f>
        <v>6.6906038253996131E-2</v>
      </c>
    </row>
    <row r="32" spans="1:17" x14ac:dyDescent="0.25">
      <c r="A32" s="16" t="s">
        <v>174</v>
      </c>
      <c r="B32" s="16">
        <v>0</v>
      </c>
      <c r="C32" s="16">
        <f>B32*$B$34</f>
        <v>0</v>
      </c>
      <c r="D32" s="16">
        <v>0</v>
      </c>
      <c r="E32" s="19">
        <f>C32/[1]Simulated_Composition!$I$2</f>
        <v>0</v>
      </c>
      <c r="F32" s="24" t="s">
        <v>186</v>
      </c>
      <c r="G32">
        <f>B29/[1]Simulated_Composition!$I$2/60</f>
        <v>2.2302012751332042E-3</v>
      </c>
      <c r="H32" t="s">
        <v>169</v>
      </c>
      <c r="J32" s="16" t="s">
        <v>174</v>
      </c>
      <c r="K32" s="16">
        <v>0</v>
      </c>
      <c r="L32" s="16">
        <f t="shared" ref="L32:L33" si="4">K32*$K$34</f>
        <v>0</v>
      </c>
      <c r="M32" s="16">
        <v>0</v>
      </c>
      <c r="N32" s="19">
        <f>L32/[1]Simulated_Composition!$I$2</f>
        <v>0</v>
      </c>
      <c r="O32" s="24" t="s">
        <v>186</v>
      </c>
      <c r="P32">
        <f>K29/[1]Simulated_Composition!$I$2/60</f>
        <v>1.1151006375666021E-3</v>
      </c>
      <c r="Q32" t="s">
        <v>169</v>
      </c>
    </row>
    <row r="33" spans="1:17" x14ac:dyDescent="0.25">
      <c r="A33" s="16" t="s">
        <v>172</v>
      </c>
      <c r="B33" s="16">
        <v>0</v>
      </c>
      <c r="C33" s="16">
        <f>B33*$B$34</f>
        <v>0</v>
      </c>
      <c r="D33" s="16">
        <v>0</v>
      </c>
      <c r="E33" s="19">
        <f>C33/[1]Simulated_Composition!$I$2</f>
        <v>0</v>
      </c>
      <c r="F33" t="s">
        <v>187</v>
      </c>
      <c r="G33">
        <f>1/(2*$H$1*$E$1*(B22*2+B25*0.5+B26*0.5-B27)*G32)</f>
        <v>2.6671851692157658E-3</v>
      </c>
      <c r="J33" s="16" t="s">
        <v>172</v>
      </c>
      <c r="K33" s="16">
        <v>0</v>
      </c>
      <c r="L33" s="16">
        <f t="shared" si="4"/>
        <v>0</v>
      </c>
      <c r="M33" s="16">
        <v>0</v>
      </c>
      <c r="N33" s="19">
        <f>L33/[1]Simulated_Composition!$I$2</f>
        <v>0</v>
      </c>
      <c r="O33" t="s">
        <v>187</v>
      </c>
      <c r="P33">
        <f>1/(2*$H$1*$E$1*(K22*2+K25*0.5+K26*0.5-K27)*P32)</f>
        <v>5.3343703384315317E-3</v>
      </c>
    </row>
    <row r="34" spans="1:17" ht="15.75" thickBot="1" x14ac:dyDescent="0.3">
      <c r="A34" s="22" t="s">
        <v>177</v>
      </c>
      <c r="B34" s="22">
        <f>B29</f>
        <v>3</v>
      </c>
      <c r="C34" s="22" t="s">
        <v>178</v>
      </c>
      <c r="D34" t="s">
        <v>194</v>
      </c>
      <c r="E34">
        <v>1</v>
      </c>
      <c r="F34" t="s">
        <v>183</v>
      </c>
      <c r="G34">
        <f>G33*B35</f>
        <v>0.10231322309111678</v>
      </c>
      <c r="J34" s="22" t="s">
        <v>177</v>
      </c>
      <c r="K34" s="22">
        <f>K29</f>
        <v>1.5</v>
      </c>
      <c r="L34" s="22" t="s">
        <v>178</v>
      </c>
      <c r="O34" t="s">
        <v>183</v>
      </c>
      <c r="P34">
        <f>P33*K35</f>
        <v>0.17069985082980901</v>
      </c>
    </row>
    <row r="35" spans="1:17" x14ac:dyDescent="0.25">
      <c r="A35" s="16" t="s">
        <v>188</v>
      </c>
      <c r="B35" s="16">
        <v>38.36</v>
      </c>
      <c r="C35" s="16" t="s">
        <v>189</v>
      </c>
      <c r="J35" s="16" t="s">
        <v>188</v>
      </c>
      <c r="K35" s="16">
        <v>32</v>
      </c>
      <c r="L35" s="16" t="s">
        <v>189</v>
      </c>
    </row>
    <row r="36" spans="1:17" ht="15.75" thickBot="1" x14ac:dyDescent="0.3">
      <c r="A36" s="28" t="s">
        <v>195</v>
      </c>
      <c r="B36" s="28"/>
    </row>
    <row r="37" spans="1:17" x14ac:dyDescent="0.25">
      <c r="A37" s="16" t="s">
        <v>155</v>
      </c>
      <c r="B37" s="16" t="s">
        <v>156</v>
      </c>
      <c r="C37" s="16" t="s">
        <v>157</v>
      </c>
      <c r="D37" s="17" t="s">
        <v>158</v>
      </c>
      <c r="E37" s="18" t="s">
        <v>159</v>
      </c>
      <c r="F37" s="16" t="s">
        <v>160</v>
      </c>
      <c r="G37" s="16"/>
      <c r="H37" s="16"/>
      <c r="J37" s="16" t="s">
        <v>155</v>
      </c>
      <c r="K37" s="16" t="s">
        <v>156</v>
      </c>
      <c r="L37" s="16" t="s">
        <v>157</v>
      </c>
      <c r="M37" s="17" t="s">
        <v>158</v>
      </c>
      <c r="N37" s="18" t="s">
        <v>159</v>
      </c>
      <c r="O37" s="16" t="s">
        <v>160</v>
      </c>
      <c r="P37" s="16"/>
      <c r="Q37" s="16"/>
    </row>
    <row r="38" spans="1:17" x14ac:dyDescent="0.25">
      <c r="A38" s="16" t="s">
        <v>162</v>
      </c>
      <c r="B38" s="16">
        <f>[1]Overview!C60/([1]Overview!$C$61+[1]Overview!$C$62+[1]Overview!$C$63+[1]Overview!$C$64+[1]Overview!$C$65+[1]Overview!$C$66+[1]Overview!$C$60)</f>
        <v>6.7186562687462509E-2</v>
      </c>
      <c r="C38" s="16">
        <f t="shared" ref="C38:C44" si="5">B38*$B$45*1000</f>
        <v>215.7858349456518</v>
      </c>
      <c r="D38" s="16">
        <v>216</v>
      </c>
      <c r="E38" s="19">
        <f>C38/([1]Simulated_Composition!$I$2*1000)</f>
        <v>9.6249168850295174E-3</v>
      </c>
      <c r="F38" s="16" t="str">
        <f>A36</f>
        <v>Test Composition 2</v>
      </c>
      <c r="G38" s="20" t="s">
        <v>163</v>
      </c>
      <c r="H38" s="20" t="s">
        <v>157</v>
      </c>
      <c r="J38" s="16" t="s">
        <v>162</v>
      </c>
      <c r="K38" s="16">
        <f>B38</f>
        <v>6.7186562687462509E-2</v>
      </c>
      <c r="L38" s="16">
        <f>K38*$K$45*1000</f>
        <v>107.8929174728259</v>
      </c>
      <c r="M38" s="16">
        <v>108</v>
      </c>
      <c r="N38" s="19">
        <f>L38/([1]Simulated_Composition!$I$2*1000)</f>
        <v>4.8124584425147587E-3</v>
      </c>
      <c r="O38" s="16">
        <f>J36</f>
        <v>0</v>
      </c>
      <c r="P38" s="20" t="s">
        <v>163</v>
      </c>
      <c r="Q38" s="20" t="s">
        <v>157</v>
      </c>
    </row>
    <row r="39" spans="1:17" x14ac:dyDescent="0.25">
      <c r="A39" s="16" t="s">
        <v>164</v>
      </c>
      <c r="B39" s="16">
        <f>[1]Overview!C61/([1]Overview!$C$61+[1]Overview!$C$62+[1]Overview!$C$63+[1]Overview!$C$64+[1]Overview!$C$65+[1]Overview!$C$66+[1]Overview!$C$60)</f>
        <v>0.25794841031793642</v>
      </c>
      <c r="C39" s="16">
        <f t="shared" si="5"/>
        <v>828.46347345205606</v>
      </c>
      <c r="D39" s="16" t="s">
        <v>196</v>
      </c>
      <c r="E39" s="19">
        <f>C39/([1]Simulated_Composition!$I$2*1000)</f>
        <v>3.6952805897881184E-2</v>
      </c>
      <c r="F39" s="16" t="s">
        <v>165</v>
      </c>
      <c r="G39" s="16">
        <f>B38*2+B41*0.5+B42*0.5-B43</f>
        <v>0.39632073585282945</v>
      </c>
      <c r="H39" s="16">
        <f>G39*B45*1000</f>
        <v>1272.8795382806009</v>
      </c>
      <c r="J39" s="16" t="s">
        <v>164</v>
      </c>
      <c r="K39" s="16">
        <f t="shared" ref="K39:K44" si="6">B39</f>
        <v>0.25794841031793642</v>
      </c>
      <c r="L39" s="16">
        <f t="shared" ref="L39:L44" si="7">K39*$K$45*1000</f>
        <v>414.23173672602803</v>
      </c>
      <c r="M39" s="16" t="s">
        <v>197</v>
      </c>
      <c r="N39" s="19">
        <f>L39/([1]Simulated_Composition!$I$2*1000)</f>
        <v>1.8476402948940592E-2</v>
      </c>
      <c r="O39" s="16" t="s">
        <v>165</v>
      </c>
      <c r="P39" s="16">
        <f>K38*2+K41*0.5+K42*0.5-K43</f>
        <v>0.39632073585282945</v>
      </c>
      <c r="Q39" s="16">
        <f>P39*K45*1000</f>
        <v>636.43976914030043</v>
      </c>
    </row>
    <row r="40" spans="1:17" x14ac:dyDescent="0.25">
      <c r="A40" s="16" t="s">
        <v>166</v>
      </c>
      <c r="B40" s="16">
        <f>[1]Overview!C62/([1]Overview!$C$61+[1]Overview!$C$62+[1]Overview!$C$63+[1]Overview!$C$64+[1]Overview!$C$65+[1]Overview!$C$66+[1]Overview!$C$60)</f>
        <v>0.15096980603879223</v>
      </c>
      <c r="C40" s="16">
        <f t="shared" si="5"/>
        <v>484.87590888085447</v>
      </c>
      <c r="D40" s="16">
        <v>694</v>
      </c>
      <c r="E40" s="19">
        <f>C40/([1]Simulated_Composition!$I$2*1000)</f>
        <v>2.1627417405349063E-2</v>
      </c>
      <c r="F40" s="16" t="s">
        <v>167</v>
      </c>
      <c r="G40" s="16">
        <f>G39/0.21</f>
        <v>1.887241599299188</v>
      </c>
      <c r="H40" s="16">
        <f>B45*G40*1000</f>
        <v>6061.3311346695282</v>
      </c>
      <c r="J40" s="16" t="s">
        <v>166</v>
      </c>
      <c r="K40" s="16">
        <f t="shared" si="6"/>
        <v>0.15096980603879223</v>
      </c>
      <c r="L40" s="16">
        <f t="shared" si="7"/>
        <v>242.43795444042723</v>
      </c>
      <c r="M40" s="16">
        <v>379</v>
      </c>
      <c r="N40" s="19">
        <f>L40/([1]Simulated_Composition!$I$2*1000)</f>
        <v>1.0813708702674531E-2</v>
      </c>
      <c r="O40" s="16" t="s">
        <v>167</v>
      </c>
      <c r="P40" s="16">
        <f>P39/0.21</f>
        <v>1.887241599299188</v>
      </c>
      <c r="Q40" s="16">
        <f>K45*P40*1000</f>
        <v>3030.6655673347641</v>
      </c>
    </row>
    <row r="41" spans="1:17" x14ac:dyDescent="0.25">
      <c r="A41" s="16" t="s">
        <v>168</v>
      </c>
      <c r="B41" s="16">
        <f>[1]Overview!C63/([1]Overview!$C$61+[1]Overview!$C$62+[1]Overview!$C$63+[1]Overview!$C$64+[1]Overview!$C$65+[1]Overview!$C$66+[1]Overview!$C$60)</f>
        <v>0.44891021795640873</v>
      </c>
      <c r="C41" s="16">
        <f t="shared" si="5"/>
        <v>1441.7833317053223</v>
      </c>
      <c r="D41" s="16">
        <v>1556</v>
      </c>
      <c r="E41" s="19">
        <f>C41/([1]Simulated_Composition!$I$2*1000)</f>
        <v>6.4309340496700201E-2</v>
      </c>
      <c r="F41" s="16"/>
      <c r="G41" s="20" t="s">
        <v>169</v>
      </c>
      <c r="H41" s="16"/>
      <c r="J41" s="16" t="s">
        <v>168</v>
      </c>
      <c r="K41" s="16">
        <f t="shared" si="6"/>
        <v>0.44891021795640873</v>
      </c>
      <c r="L41" s="16">
        <f t="shared" si="7"/>
        <v>720.89166585266116</v>
      </c>
      <c r="M41" s="16">
        <v>862</v>
      </c>
      <c r="N41" s="19">
        <f>L41/([1]Simulated_Composition!$I$2*1000)</f>
        <v>3.2154670248350101E-2</v>
      </c>
      <c r="O41" s="16"/>
      <c r="P41" s="20" t="s">
        <v>169</v>
      </c>
      <c r="Q41" s="16"/>
    </row>
    <row r="42" spans="1:17" x14ac:dyDescent="0.25">
      <c r="A42" s="16" t="s">
        <v>170</v>
      </c>
      <c r="B42" s="16">
        <f>[1]Overview!C64/([1]Overview!$C$61+[1]Overview!$C$62+[1]Overview!$C$63+[1]Overview!$C$64+[1]Overview!$C$65+[1]Overview!$C$66+[1]Overview!$C$60)</f>
        <v>7.4985002999400113E-2</v>
      </c>
      <c r="C42" s="16">
        <f t="shared" si="5"/>
        <v>240.83240507327207</v>
      </c>
      <c r="D42" s="16">
        <v>241</v>
      </c>
      <c r="E42" s="19">
        <f>C42/([1]Simulated_Composition!$I$2*1000)</f>
        <v>1.0742094737756157E-2</v>
      </c>
      <c r="F42" s="16" t="s">
        <v>171</v>
      </c>
      <c r="G42" s="16">
        <f>B51/($E$1*$H$1)/2</f>
        <v>9.7320484127433248E-5</v>
      </c>
      <c r="H42" s="16">
        <f>G42*[1]Simulated_Composition!$I$2*(60*1000)</f>
        <v>130.91260221114419</v>
      </c>
      <c r="J42" s="16" t="s">
        <v>170</v>
      </c>
      <c r="K42" s="16">
        <f t="shared" si="6"/>
        <v>7.4985002999400113E-2</v>
      </c>
      <c r="L42" s="16">
        <f t="shared" si="7"/>
        <v>120.41620253663604</v>
      </c>
      <c r="M42" s="16">
        <v>120</v>
      </c>
      <c r="N42" s="19">
        <f>L42/([1]Simulated_Composition!$I$2*1000)</f>
        <v>5.3710473688780786E-3</v>
      </c>
      <c r="O42" s="16" t="s">
        <v>171</v>
      </c>
      <c r="P42" s="16">
        <f>K51/($E$1*$H$1)/2</f>
        <v>7.0425206565059522E-5</v>
      </c>
      <c r="Q42" s="16">
        <f>P42*[1]Simulated_Composition!$I$2*(60*1000)</f>
        <v>94.733879874837569</v>
      </c>
    </row>
    <row r="43" spans="1:17" x14ac:dyDescent="0.25">
      <c r="A43" s="16" t="s">
        <v>172</v>
      </c>
      <c r="B43" s="16">
        <f>[1]Overview!C65/([1]Overview!$C$61+[1]Overview!$C$62+[1]Overview!$C$63+[1]Overview!$C$64+[1]Overview!$C$65+[1]Overview!$C$66+[1]Overview!$C$60)</f>
        <v>0</v>
      </c>
      <c r="C43" s="16">
        <f t="shared" si="5"/>
        <v>0</v>
      </c>
      <c r="D43" s="16">
        <v>0</v>
      </c>
      <c r="E43" s="19">
        <f>C43/([1]Simulated_Composition!$I$2*1000)</f>
        <v>0</v>
      </c>
      <c r="F43" s="16" t="s">
        <v>173</v>
      </c>
      <c r="G43" s="16"/>
      <c r="H43" s="16">
        <f>H42/0.21</f>
        <v>623.39334386259145</v>
      </c>
      <c r="J43" s="16" t="s">
        <v>172</v>
      </c>
      <c r="K43" s="16">
        <f t="shared" si="6"/>
        <v>0</v>
      </c>
      <c r="L43" s="16">
        <f t="shared" si="7"/>
        <v>0</v>
      </c>
      <c r="M43" s="16">
        <v>0</v>
      </c>
      <c r="N43" s="19">
        <f>L43/([1]Simulated_Composition!$I$2*1000)</f>
        <v>0</v>
      </c>
      <c r="O43" s="16" t="s">
        <v>173</v>
      </c>
      <c r="P43" s="16"/>
      <c r="Q43" s="16">
        <f>Q42/0.21</f>
        <v>451.11371368970271</v>
      </c>
    </row>
    <row r="44" spans="1:17" x14ac:dyDescent="0.25">
      <c r="A44" s="16" t="s">
        <v>174</v>
      </c>
      <c r="B44" s="16">
        <f>[1]Overview!C66/([1]Overview!$C$61+[1]Overview!$C$62+[1]Overview!$C$63+[1]Overview!$C$64+[1]Overview!$C$65+[1]Overview!$C$66+[1]Overview!$C$60)</f>
        <v>0</v>
      </c>
      <c r="C44" s="16">
        <f t="shared" si="5"/>
        <v>0</v>
      </c>
      <c r="D44" s="16">
        <v>0</v>
      </c>
      <c r="E44" s="19">
        <f>C44/([1]Simulated_Composition!$I$2*1000)</f>
        <v>0</v>
      </c>
      <c r="F44" t="s">
        <v>175</v>
      </c>
      <c r="G44">
        <f>H42/(B50*0.21*1000)</f>
        <v>0.19409826408169822</v>
      </c>
      <c r="H44" t="s">
        <v>176</v>
      </c>
      <c r="J44" s="16" t="s">
        <v>174</v>
      </c>
      <c r="K44" s="16">
        <f t="shared" si="6"/>
        <v>0</v>
      </c>
      <c r="L44" s="16">
        <f t="shared" si="7"/>
        <v>0</v>
      </c>
      <c r="M44" s="16"/>
      <c r="N44" s="19">
        <f>L44/([1]Simulated_Composition!$I$2*1000)</f>
        <v>0</v>
      </c>
      <c r="O44" t="s">
        <v>175</v>
      </c>
      <c r="P44">
        <f>Q42/(K50*0.21*1000)</f>
        <v>0.280892723343526</v>
      </c>
      <c r="Q44" t="s">
        <v>176</v>
      </c>
    </row>
    <row r="45" spans="1:17" ht="15.75" thickBot="1" x14ac:dyDescent="0.3">
      <c r="A45" s="22" t="s">
        <v>177</v>
      </c>
      <c r="B45" s="22">
        <v>3.2117409540571566</v>
      </c>
      <c r="C45" s="22" t="s">
        <v>178</v>
      </c>
      <c r="D45" s="25" t="s">
        <v>193</v>
      </c>
      <c r="E45" s="26">
        <f>E38+E40+E42</f>
        <v>4.1994429028134737E-2</v>
      </c>
      <c r="F45" t="s">
        <v>179</v>
      </c>
      <c r="G45">
        <f>(B50*0.21*1000)/H39</f>
        <v>0.52987386478304732</v>
      </c>
      <c r="H45" t="s">
        <v>180</v>
      </c>
      <c r="J45" s="22" t="s">
        <v>177</v>
      </c>
      <c r="K45" s="22">
        <f>B45/2</f>
        <v>1.6058704770285783</v>
      </c>
      <c r="L45" s="22" t="s">
        <v>178</v>
      </c>
      <c r="M45" s="25" t="s">
        <v>193</v>
      </c>
      <c r="N45" s="26">
        <f>N38+N40+N42</f>
        <v>2.0997214514067369E-2</v>
      </c>
      <c r="O45" t="s">
        <v>179</v>
      </c>
      <c r="P45">
        <f>(K50*0.21*1000)/Q39</f>
        <v>0.52991660225062465</v>
      </c>
      <c r="Q45" t="s">
        <v>180</v>
      </c>
    </row>
    <row r="46" spans="1:17" x14ac:dyDescent="0.25">
      <c r="A46" s="17" t="s">
        <v>182</v>
      </c>
      <c r="B46" s="17" t="s">
        <v>156</v>
      </c>
      <c r="C46" s="17" t="s">
        <v>178</v>
      </c>
      <c r="D46" s="16" t="s">
        <v>158</v>
      </c>
      <c r="E46" s="18" t="s">
        <v>159</v>
      </c>
      <c r="F46" s="23" t="s">
        <v>183</v>
      </c>
      <c r="G46">
        <f>H42/H39</f>
        <v>0.10284759733664998</v>
      </c>
      <c r="H46" t="s">
        <v>184</v>
      </c>
      <c r="J46" s="17" t="s">
        <v>182</v>
      </c>
      <c r="K46" s="17" t="s">
        <v>156</v>
      </c>
      <c r="L46" s="17" t="s">
        <v>178</v>
      </c>
      <c r="M46" s="16" t="s">
        <v>158</v>
      </c>
      <c r="N46" s="18" t="s">
        <v>159</v>
      </c>
      <c r="O46" s="23" t="s">
        <v>183</v>
      </c>
      <c r="P46">
        <f>Q42/Q39</f>
        <v>0.14884971755112603</v>
      </c>
      <c r="Q46" t="s">
        <v>184</v>
      </c>
    </row>
    <row r="47" spans="1:17" x14ac:dyDescent="0.25">
      <c r="A47" s="16" t="s">
        <v>185</v>
      </c>
      <c r="B47" s="16">
        <v>1</v>
      </c>
      <c r="C47" s="16">
        <f>B47*$B$50</f>
        <v>3.2117409540571566</v>
      </c>
      <c r="D47" s="16">
        <v>2340</v>
      </c>
      <c r="E47" s="19">
        <f>C47/[1]Simulated_Composition!$I$2</f>
        <v>0.14325657542271611</v>
      </c>
      <c r="J47" s="16" t="s">
        <v>185</v>
      </c>
      <c r="K47" s="16">
        <v>1</v>
      </c>
      <c r="L47" s="16">
        <f>K47*$K$50</f>
        <v>1.6060000000000001</v>
      </c>
      <c r="M47" s="16">
        <v>1154.0999999999999</v>
      </c>
      <c r="N47" s="19">
        <f>L47/[1]Simulated_Composition!$I$2</f>
        <v>7.1634064957278532E-2</v>
      </c>
    </row>
    <row r="48" spans="1:17" x14ac:dyDescent="0.25">
      <c r="A48" s="16" t="s">
        <v>174</v>
      </c>
      <c r="B48" s="16">
        <v>0</v>
      </c>
      <c r="C48" s="16">
        <f>B48*$B$50</f>
        <v>0</v>
      </c>
      <c r="D48" s="16">
        <v>0</v>
      </c>
      <c r="E48" s="19">
        <f>C48/[1]Simulated_Composition!$I$2</f>
        <v>0</v>
      </c>
      <c r="F48" s="24" t="s">
        <v>186</v>
      </c>
      <c r="G48">
        <f>B45/[1]Simulated_Composition!$I$2/60</f>
        <v>2.3876095903786016E-3</v>
      </c>
      <c r="H48" t="s">
        <v>169</v>
      </c>
      <c r="J48" s="16" t="s">
        <v>174</v>
      </c>
      <c r="K48" s="16">
        <v>0</v>
      </c>
      <c r="L48" s="16">
        <f t="shared" ref="L48:L49" si="8">K48*$K$50</f>
        <v>0</v>
      </c>
      <c r="M48" s="16">
        <v>0</v>
      </c>
      <c r="N48" s="19">
        <f>L48/[1]Simulated_Composition!$I$2</f>
        <v>0</v>
      </c>
      <c r="O48" s="24" t="s">
        <v>186</v>
      </c>
      <c r="P48">
        <f>K45/[1]Simulated_Composition!$I$2/60</f>
        <v>1.1938047951893008E-3</v>
      </c>
      <c r="Q48" t="s">
        <v>169</v>
      </c>
    </row>
    <row r="49" spans="1:17" x14ac:dyDescent="0.25">
      <c r="A49" s="16" t="s">
        <v>172</v>
      </c>
      <c r="B49" s="16">
        <v>0</v>
      </c>
      <c r="C49" s="16">
        <f>B49*$B$50</f>
        <v>0</v>
      </c>
      <c r="D49" s="16">
        <v>0</v>
      </c>
      <c r="E49" s="19">
        <f>C49/[1]Simulated_Composition!$I$2</f>
        <v>0</v>
      </c>
      <c r="F49" t="s">
        <v>187</v>
      </c>
      <c r="G49">
        <f>1/(2*$H$1*$E$1*(B38*2+B41*0.5+B42*0.5-B43)*G48)</f>
        <v>2.7382214413378594E-3</v>
      </c>
      <c r="J49" s="16" t="s">
        <v>172</v>
      </c>
      <c r="K49" s="16">
        <v>0</v>
      </c>
      <c r="L49" s="16">
        <f t="shared" si="8"/>
        <v>0</v>
      </c>
      <c r="M49" s="16">
        <v>0</v>
      </c>
      <c r="N49" s="19">
        <f>L49/[1]Simulated_Composition!$I$2</f>
        <v>0</v>
      </c>
      <c r="O49" t="s">
        <v>187</v>
      </c>
      <c r="P49">
        <f>1/(2*$H$1*$E$1*(K38*2+K41*0.5+K42*0.5-K43)*P48)</f>
        <v>5.4764428826757187E-3</v>
      </c>
    </row>
    <row r="50" spans="1:17" ht="15.75" thickBot="1" x14ac:dyDescent="0.3">
      <c r="A50" s="22" t="s">
        <v>177</v>
      </c>
      <c r="B50" s="22">
        <f>B45</f>
        <v>3.2117409540571566</v>
      </c>
      <c r="C50" s="22" t="s">
        <v>178</v>
      </c>
      <c r="F50" t="s">
        <v>183</v>
      </c>
      <c r="G50">
        <f>G49*B51</f>
        <v>0.10284759733665</v>
      </c>
      <c r="J50" s="22" t="s">
        <v>177</v>
      </c>
      <c r="K50" s="22">
        <v>1.6060000000000001</v>
      </c>
      <c r="L50" s="22" t="s">
        <v>178</v>
      </c>
      <c r="O50" t="s">
        <v>183</v>
      </c>
      <c r="P50">
        <f>P49*K51</f>
        <v>0.14884971755112603</v>
      </c>
    </row>
    <row r="51" spans="1:17" x14ac:dyDescent="0.25">
      <c r="A51" s="16" t="s">
        <v>188</v>
      </c>
      <c r="B51" s="16">
        <v>37.56</v>
      </c>
      <c r="C51" s="16" t="s">
        <v>189</v>
      </c>
      <c r="J51" s="16" t="s">
        <v>188</v>
      </c>
      <c r="K51" s="16">
        <v>27.18</v>
      </c>
      <c r="L51" s="16" t="s">
        <v>189</v>
      </c>
    </row>
    <row r="52" spans="1:17" ht="15.75" thickBot="1" x14ac:dyDescent="0.3">
      <c r="A52" s="28" t="s">
        <v>198</v>
      </c>
      <c r="B52" s="28"/>
    </row>
    <row r="53" spans="1:17" x14ac:dyDescent="0.25">
      <c r="A53" s="16" t="s">
        <v>155</v>
      </c>
      <c r="B53" s="16" t="s">
        <v>156</v>
      </c>
      <c r="C53" s="16" t="s">
        <v>157</v>
      </c>
      <c r="D53" s="17" t="s">
        <v>158</v>
      </c>
      <c r="E53" s="18" t="s">
        <v>159</v>
      </c>
      <c r="F53" s="16" t="s">
        <v>160</v>
      </c>
      <c r="G53" s="16"/>
      <c r="H53" s="16"/>
      <c r="J53" s="16" t="s">
        <v>155</v>
      </c>
      <c r="K53" s="16" t="s">
        <v>156</v>
      </c>
      <c r="L53" s="16" t="s">
        <v>157</v>
      </c>
      <c r="M53" s="17" t="s">
        <v>158</v>
      </c>
      <c r="N53" s="18" t="s">
        <v>159</v>
      </c>
      <c r="O53" s="16" t="s">
        <v>160</v>
      </c>
      <c r="P53" s="16"/>
      <c r="Q53" s="16"/>
    </row>
    <row r="54" spans="1:17" x14ac:dyDescent="0.25">
      <c r="A54" s="16" t="s">
        <v>162</v>
      </c>
      <c r="B54" s="16">
        <f>[1]Overview!C72/([1]Overview!$C$72+[1]Overview!$C$73+[1]Overview!$C$74+[1]Overview!$C$75+[1]Overview!$C$76+[1]Overview!$C$77+[1]Overview!$C$78)</f>
        <v>5.9023609443777512E-2</v>
      </c>
      <c r="C54" s="16">
        <f t="shared" ref="C54:C60" si="9">B54*$B$61*1000</f>
        <v>201.99308354495579</v>
      </c>
      <c r="D54" s="16">
        <v>202</v>
      </c>
      <c r="E54" s="19">
        <f>C54/([1]Simulated_Composition!$I$2*1000)</f>
        <v>9.0097046498009668E-3</v>
      </c>
      <c r="F54" s="16" t="str">
        <f>A52</f>
        <v>Test Composition 3</v>
      </c>
      <c r="G54" s="20" t="s">
        <v>163</v>
      </c>
      <c r="H54" s="20" t="s">
        <v>157</v>
      </c>
      <c r="J54" s="16" t="s">
        <v>162</v>
      </c>
      <c r="K54" s="16">
        <f>B54</f>
        <v>5.9023609443777512E-2</v>
      </c>
      <c r="L54" s="16">
        <f>K54*$K$61*1000</f>
        <v>100.9965417724779</v>
      </c>
      <c r="M54" s="16">
        <v>101</v>
      </c>
      <c r="N54" s="19">
        <f>L54/([1]Simulated_Composition!$I$2*1000)</f>
        <v>4.5048523249004834E-3</v>
      </c>
      <c r="O54" s="16">
        <f>J52</f>
        <v>0</v>
      </c>
      <c r="P54" s="20" t="s">
        <v>163</v>
      </c>
      <c r="Q54" s="20" t="s">
        <v>157</v>
      </c>
    </row>
    <row r="55" spans="1:17" x14ac:dyDescent="0.25">
      <c r="A55" s="16" t="s">
        <v>164</v>
      </c>
      <c r="B55" s="16">
        <f>[1]Overview!C73/([1]Overview!$C$72+[1]Overview!$C$73+[1]Overview!$C$74+[1]Overview!$C$75+[1]Overview!$C$76+[1]Overview!$C$77+[1]Overview!$C$78)</f>
        <v>0.2981192476990796</v>
      </c>
      <c r="C55" s="16">
        <f t="shared" si="9"/>
        <v>1020.236252481302</v>
      </c>
      <c r="D55" s="16" t="s">
        <v>199</v>
      </c>
      <c r="E55" s="19">
        <f>C55/([1]Simulated_Composition!$I$2*1000)</f>
        <v>4.5506643824418436E-2</v>
      </c>
      <c r="F55" s="16" t="s">
        <v>165</v>
      </c>
      <c r="G55" s="16">
        <f>B54*2+B57*0.5+B58*0.5-B59</f>
        <v>0.36244497799119646</v>
      </c>
      <c r="H55" s="16">
        <f>G55*B61*1000</f>
        <v>1240.3744774294487</v>
      </c>
      <c r="J55" s="16" t="s">
        <v>164</v>
      </c>
      <c r="K55" s="16">
        <f t="shared" ref="K55:K60" si="10">B55</f>
        <v>0.2981192476990796</v>
      </c>
      <c r="L55" s="16">
        <f t="shared" ref="L55:L60" si="11">K55*$K$61*1000</f>
        <v>510.11812624065101</v>
      </c>
      <c r="M55" s="16" t="s">
        <v>200</v>
      </c>
      <c r="N55" s="19">
        <f>L55/([1]Simulated_Composition!$I$2*1000)</f>
        <v>2.2753321912209218E-2</v>
      </c>
      <c r="O55" s="16" t="s">
        <v>165</v>
      </c>
      <c r="P55" s="16">
        <f>K54*2+K57*0.5+K58*0.5-K59</f>
        <v>0.36244497799119646</v>
      </c>
      <c r="Q55" s="16">
        <f>P55*K61*1000</f>
        <v>620.18723871472434</v>
      </c>
    </row>
    <row r="56" spans="1:17" x14ac:dyDescent="0.25">
      <c r="A56" s="16" t="s">
        <v>166</v>
      </c>
      <c r="B56" s="16">
        <f>[1]Overview!C74/([1]Overview!$C$72+[1]Overview!$C$73+[1]Overview!$C$74+[1]Overview!$C$75+[1]Overview!$C$76+[1]Overview!$C$77+[1]Overview!$C$78)</f>
        <v>0.15406162464985992</v>
      </c>
      <c r="C56" s="16">
        <f t="shared" si="9"/>
        <v>527.23618416818965</v>
      </c>
      <c r="D56" s="16">
        <v>747</v>
      </c>
      <c r="E56" s="19">
        <f>C56/([1]Simulated_Composition!$I$2*1000)</f>
        <v>2.3516856204565235E-2</v>
      </c>
      <c r="F56" s="16" t="s">
        <v>167</v>
      </c>
      <c r="G56" s="16">
        <f>G55/0.21</f>
        <v>1.7259284666247452</v>
      </c>
      <c r="H56" s="16">
        <f>B61*G56*1000</f>
        <v>5906.5451306164232</v>
      </c>
      <c r="J56" s="16" t="s">
        <v>166</v>
      </c>
      <c r="K56" s="16">
        <f t="shared" si="10"/>
        <v>0.15406162464985992</v>
      </c>
      <c r="L56" s="16">
        <f t="shared" si="11"/>
        <v>263.61809208409483</v>
      </c>
      <c r="M56" s="16">
        <v>407</v>
      </c>
      <c r="N56" s="19">
        <f>L56/([1]Simulated_Composition!$I$2*1000)</f>
        <v>1.1758428102282618E-2</v>
      </c>
      <c r="O56" s="16" t="s">
        <v>167</v>
      </c>
      <c r="P56" s="16">
        <f>P55/0.21</f>
        <v>1.7259284666247452</v>
      </c>
      <c r="Q56" s="16">
        <f>K61*P56*1000</f>
        <v>2953.2725653082116</v>
      </c>
    </row>
    <row r="57" spans="1:17" x14ac:dyDescent="0.25">
      <c r="A57" s="16" t="s">
        <v>168</v>
      </c>
      <c r="B57" s="16">
        <f>[1]Overview!C75/([1]Overview!$C$72+[1]Overview!$C$73+[1]Overview!$C$74+[1]Overview!$C$75+[1]Overview!$C$76+[1]Overview!$C$77+[1]Overview!$C$78)</f>
        <v>0.42677070828331326</v>
      </c>
      <c r="C57" s="16">
        <f t="shared" si="9"/>
        <v>1460.5127023775951</v>
      </c>
      <c r="D57" s="16">
        <v>1574</v>
      </c>
      <c r="E57" s="19">
        <f>C57/([1]Simulated_Composition!$I$2*1000)</f>
        <v>6.5144745823815103E-2</v>
      </c>
      <c r="F57" s="16"/>
      <c r="G57" s="20" t="s">
        <v>169</v>
      </c>
      <c r="H57" s="16"/>
      <c r="J57" s="16" t="s">
        <v>168</v>
      </c>
      <c r="K57" s="16">
        <f t="shared" si="10"/>
        <v>0.42677070828331326</v>
      </c>
      <c r="L57" s="16">
        <f t="shared" si="11"/>
        <v>730.25635118879757</v>
      </c>
      <c r="M57" s="16">
        <v>871</v>
      </c>
      <c r="N57" s="19">
        <f>L57/([1]Simulated_Composition!$I$2*1000)</f>
        <v>3.2572372911907552E-2</v>
      </c>
      <c r="O57" s="16"/>
      <c r="P57" s="20" t="s">
        <v>169</v>
      </c>
      <c r="Q57" s="16"/>
    </row>
    <row r="58" spans="1:17" x14ac:dyDescent="0.25">
      <c r="A58" s="16" t="s">
        <v>170</v>
      </c>
      <c r="B58" s="16">
        <f>[1]Overview!C76/([1]Overview!$C$72+[1]Overview!$C$73+[1]Overview!$C$74+[1]Overview!$C$75+[1]Overview!$C$76+[1]Overview!$C$77+[1]Overview!$C$78)</f>
        <v>6.2024809923969582E-2</v>
      </c>
      <c r="C58" s="16">
        <f t="shared" si="9"/>
        <v>212.26391830147892</v>
      </c>
      <c r="D58" s="16">
        <v>212</v>
      </c>
      <c r="E58" s="19">
        <f>C58/([1]Simulated_Composition!$I$2*1000)</f>
        <v>9.4678252252145736E-3</v>
      </c>
      <c r="F58" s="16" t="s">
        <v>171</v>
      </c>
      <c r="G58" s="16">
        <f>B67/($E$1*$H$1)/2</f>
        <v>9.5532647757680075E-5</v>
      </c>
      <c r="H58" s="16">
        <f>G58*[1]Simulated_Composition!$I$2*(60*1000)</f>
        <v>128.50765824081165</v>
      </c>
      <c r="J58" s="16" t="s">
        <v>170</v>
      </c>
      <c r="K58" s="16">
        <f t="shared" si="10"/>
        <v>6.2024809923969582E-2</v>
      </c>
      <c r="L58" s="16">
        <f t="shared" si="11"/>
        <v>106.13195915073946</v>
      </c>
      <c r="M58" s="16">
        <v>106</v>
      </c>
      <c r="N58" s="19">
        <f>L58/([1]Simulated_Composition!$I$2*1000)</f>
        <v>4.7339126126072868E-3</v>
      </c>
      <c r="O58" s="16" t="s">
        <v>171</v>
      </c>
      <c r="P58" s="16">
        <f>K67/($E$1*$H$1)/2</f>
        <v>7.4078611320642075E-5</v>
      </c>
      <c r="Q58" s="16">
        <f>P58*[1]Simulated_Composition!$I$2*(60*1000)</f>
        <v>99.64833059682141</v>
      </c>
    </row>
    <row r="59" spans="1:17" x14ac:dyDescent="0.25">
      <c r="A59" s="16" t="s">
        <v>172</v>
      </c>
      <c r="B59" s="16">
        <f>[1]Overview!C77/([1]Overview!$C$72+[1]Overview!$C$73+[1]Overview!$C$74+[1]Overview!$C$75+[1]Overview!$C$76+[1]Overview!$C$77+[1]Overview!$C$78)</f>
        <v>0</v>
      </c>
      <c r="C59" s="16">
        <f t="shared" si="9"/>
        <v>0</v>
      </c>
      <c r="D59" s="16">
        <v>0</v>
      </c>
      <c r="E59" s="19">
        <f>C59/([1]Simulated_Composition!$I$2*1000)</f>
        <v>0</v>
      </c>
      <c r="F59" s="16" t="s">
        <v>173</v>
      </c>
      <c r="G59" s="16"/>
      <c r="H59" s="16">
        <f>H58/0.21</f>
        <v>611.94122971815079</v>
      </c>
      <c r="J59" s="16" t="s">
        <v>172</v>
      </c>
      <c r="K59" s="16">
        <f t="shared" si="10"/>
        <v>0</v>
      </c>
      <c r="L59" s="16">
        <f t="shared" si="11"/>
        <v>0</v>
      </c>
      <c r="M59" s="16">
        <v>0</v>
      </c>
      <c r="N59" s="19">
        <f>L59/([1]Simulated_Composition!$I$2*1000)</f>
        <v>0</v>
      </c>
      <c r="O59" s="16" t="s">
        <v>173</v>
      </c>
      <c r="P59" s="16"/>
      <c r="Q59" s="16">
        <f>Q58/0.21</f>
        <v>474.51585998486388</v>
      </c>
    </row>
    <row r="60" spans="1:17" x14ac:dyDescent="0.25">
      <c r="A60" s="16" t="s">
        <v>174</v>
      </c>
      <c r="B60" s="16">
        <f>[1]Overview!C78/([1]Overview!$C$72+[1]Overview!$C$73+[1]Overview!$C$74+[1]Overview!$C$75+[1]Overview!$C$76+[1]Overview!$C$77+[1]Overview!$C$78)</f>
        <v>0</v>
      </c>
      <c r="C60" s="16">
        <f t="shared" si="9"/>
        <v>0</v>
      </c>
      <c r="D60" s="16">
        <v>0</v>
      </c>
      <c r="E60" s="19">
        <f>C60/([1]Simulated_Composition!$I$2*1000)</f>
        <v>0</v>
      </c>
      <c r="F60" t="s">
        <v>175</v>
      </c>
      <c r="G60">
        <f>H58/(B66*0.21*1000)</f>
        <v>0.17882560774931347</v>
      </c>
      <c r="H60" t="s">
        <v>176</v>
      </c>
      <c r="J60" s="16" t="s">
        <v>174</v>
      </c>
      <c r="K60" s="16">
        <f t="shared" si="10"/>
        <v>0</v>
      </c>
      <c r="L60" s="16">
        <f t="shared" si="11"/>
        <v>0</v>
      </c>
      <c r="M60" s="16"/>
      <c r="N60" s="19">
        <f>L60/([1]Simulated_Composition!$I$2*1000)</f>
        <v>0</v>
      </c>
      <c r="O60" t="s">
        <v>175</v>
      </c>
      <c r="P60">
        <f>Q58/(K66*0.21*1000)</f>
        <v>0.27733247222961066</v>
      </c>
      <c r="Q60" t="s">
        <v>176</v>
      </c>
    </row>
    <row r="61" spans="1:17" ht="15.75" thickBot="1" x14ac:dyDescent="0.3">
      <c r="A61" s="22" t="s">
        <v>177</v>
      </c>
      <c r="B61" s="22">
        <v>3.422242140873522</v>
      </c>
      <c r="C61" s="22" t="s">
        <v>178</v>
      </c>
      <c r="D61" s="25" t="s">
        <v>193</v>
      </c>
      <c r="E61" s="26">
        <f>E54+E56+E58</f>
        <v>4.1994386079580774E-2</v>
      </c>
      <c r="F61" t="s">
        <v>179</v>
      </c>
      <c r="G61">
        <f>(B66*0.21*1000)/H55</f>
        <v>0.57935729336294284</v>
      </c>
      <c r="H61" t="s">
        <v>180</v>
      </c>
      <c r="J61" s="22" t="s">
        <v>177</v>
      </c>
      <c r="K61" s="22">
        <f>B61/2</f>
        <v>1.711121070436761</v>
      </c>
      <c r="L61" s="22" t="s">
        <v>178</v>
      </c>
      <c r="M61" s="25" t="s">
        <v>193</v>
      </c>
      <c r="N61" s="26">
        <f>N54+N56+N58</f>
        <v>2.0997193039790387E-2</v>
      </c>
      <c r="O61" t="s">
        <v>179</v>
      </c>
      <c r="P61">
        <f>(K66*0.21*1000)/Q55</f>
        <v>0.57935729336294284</v>
      </c>
      <c r="Q61" t="s">
        <v>180</v>
      </c>
    </row>
    <row r="62" spans="1:17" x14ac:dyDescent="0.25">
      <c r="A62" s="17" t="s">
        <v>182</v>
      </c>
      <c r="B62" s="17" t="s">
        <v>156</v>
      </c>
      <c r="C62" s="17" t="s">
        <v>178</v>
      </c>
      <c r="D62" s="16" t="s">
        <v>158</v>
      </c>
      <c r="E62" s="18" t="s">
        <v>159</v>
      </c>
      <c r="F62" s="23" t="s">
        <v>183</v>
      </c>
      <c r="G62">
        <f>H58/H55</f>
        <v>0.10360392008962555</v>
      </c>
      <c r="H62" t="s">
        <v>184</v>
      </c>
      <c r="J62" s="17" t="s">
        <v>182</v>
      </c>
      <c r="K62" s="17" t="s">
        <v>156</v>
      </c>
      <c r="L62" s="17" t="s">
        <v>178</v>
      </c>
      <c r="M62" s="16" t="s">
        <v>158</v>
      </c>
      <c r="N62" s="18" t="s">
        <v>159</v>
      </c>
      <c r="O62" s="23" t="s">
        <v>183</v>
      </c>
      <c r="P62">
        <f>Q58/Q55</f>
        <v>0.16067459047260074</v>
      </c>
      <c r="Q62" t="s">
        <v>184</v>
      </c>
    </row>
    <row r="63" spans="1:17" x14ac:dyDescent="0.25">
      <c r="A63" s="16" t="s">
        <v>185</v>
      </c>
      <c r="B63" s="16">
        <v>1</v>
      </c>
      <c r="C63" s="16">
        <f>B63*$B$66</f>
        <v>3.4220000000000002</v>
      </c>
      <c r="D63" s="16">
        <v>2490</v>
      </c>
      <c r="E63" s="19">
        <f>C63/[1]Simulated_Composition!$I$2</f>
        <v>0.15263497527011652</v>
      </c>
      <c r="J63" s="16" t="s">
        <v>185</v>
      </c>
      <c r="K63" s="16">
        <v>1</v>
      </c>
      <c r="L63" s="16">
        <f>K63*$K$66</f>
        <v>1.7110000000000001</v>
      </c>
      <c r="M63" s="16">
        <v>1231</v>
      </c>
      <c r="N63" s="19">
        <f>L63/[1]Simulated_Composition!$I$2</f>
        <v>7.6317487635058259E-2</v>
      </c>
    </row>
    <row r="64" spans="1:17" x14ac:dyDescent="0.25">
      <c r="A64" s="16" t="s">
        <v>174</v>
      </c>
      <c r="B64" s="16">
        <v>0</v>
      </c>
      <c r="C64" s="16">
        <f>B64*$B$66</f>
        <v>0</v>
      </c>
      <c r="D64" s="16">
        <v>0</v>
      </c>
      <c r="E64" s="19">
        <f>C64/[1]Simulated_Composition!$I$2</f>
        <v>0</v>
      </c>
      <c r="F64" s="24" t="s">
        <v>186</v>
      </c>
      <c r="G64">
        <f>B61/[1]Simulated_Composition!$I$2/60</f>
        <v>2.5440962621302386E-3</v>
      </c>
      <c r="H64" t="s">
        <v>169</v>
      </c>
      <c r="J64" s="16" t="s">
        <v>174</v>
      </c>
      <c r="K64" s="16">
        <v>0</v>
      </c>
      <c r="L64" s="16">
        <f t="shared" ref="L64:L65" si="12">K64*$K$66</f>
        <v>0</v>
      </c>
      <c r="M64" s="16">
        <v>0</v>
      </c>
      <c r="N64" s="19">
        <f>L64/[1]Simulated_Composition!$I$2</f>
        <v>0</v>
      </c>
      <c r="O64" s="24" t="s">
        <v>186</v>
      </c>
      <c r="P64">
        <f>K61/[1]Simulated_Composition!$I$2/60</f>
        <v>1.2720481310651193E-3</v>
      </c>
      <c r="Q64" t="s">
        <v>169</v>
      </c>
    </row>
    <row r="65" spans="1:17" x14ac:dyDescent="0.25">
      <c r="A65" s="16" t="s">
        <v>172</v>
      </c>
      <c r="B65" s="16">
        <v>0</v>
      </c>
      <c r="C65" s="16">
        <f>B65*$B$66</f>
        <v>0</v>
      </c>
      <c r="D65" s="16">
        <v>0</v>
      </c>
      <c r="E65" s="19">
        <f>C65/[1]Simulated_Composition!$I$2</f>
        <v>0</v>
      </c>
      <c r="F65" t="s">
        <v>187</v>
      </c>
      <c r="G65">
        <f>1/(2*$H$1*$E$1*(B54*2+B57*0.5+B58*0.5-B59)*G64)</f>
        <v>2.8099788470199501E-3</v>
      </c>
      <c r="J65" s="16" t="s">
        <v>172</v>
      </c>
      <c r="K65" s="16">
        <v>0</v>
      </c>
      <c r="L65" s="16">
        <f t="shared" si="12"/>
        <v>0</v>
      </c>
      <c r="M65" s="16">
        <v>0</v>
      </c>
      <c r="N65" s="19">
        <f>L65/[1]Simulated_Composition!$I$2</f>
        <v>0</v>
      </c>
      <c r="O65" t="s">
        <v>187</v>
      </c>
      <c r="P65">
        <f>1/(2*$H$1*$E$1*(K54*2+K57*0.5+K58*0.5-K59)*P64)</f>
        <v>5.6199576940399003E-3</v>
      </c>
    </row>
    <row r="66" spans="1:17" ht="15.75" thickBot="1" x14ac:dyDescent="0.3">
      <c r="A66" s="22" t="s">
        <v>177</v>
      </c>
      <c r="B66" s="22">
        <v>3.4220000000000002</v>
      </c>
      <c r="C66" s="22" t="s">
        <v>178</v>
      </c>
      <c r="F66" t="s">
        <v>183</v>
      </c>
      <c r="G66">
        <f>G65*B67</f>
        <v>0.10360392008962556</v>
      </c>
      <c r="J66" s="22" t="s">
        <v>177</v>
      </c>
      <c r="K66" s="22">
        <v>1.7110000000000001</v>
      </c>
      <c r="L66" s="22" t="s">
        <v>178</v>
      </c>
      <c r="O66" t="s">
        <v>183</v>
      </c>
      <c r="P66">
        <f>P65*K67</f>
        <v>0.16067459047260074</v>
      </c>
    </row>
    <row r="67" spans="1:17" x14ac:dyDescent="0.25">
      <c r="A67" s="16" t="s">
        <v>188</v>
      </c>
      <c r="B67" s="16">
        <v>36.869999999999997</v>
      </c>
      <c r="C67" s="16" t="s">
        <v>189</v>
      </c>
      <c r="J67" s="16" t="s">
        <v>188</v>
      </c>
      <c r="K67" s="16">
        <v>28.59</v>
      </c>
      <c r="L67" s="16" t="s">
        <v>189</v>
      </c>
    </row>
    <row r="68" spans="1:17" ht="15.75" thickBot="1" x14ac:dyDescent="0.3">
      <c r="A68" s="28" t="s">
        <v>201</v>
      </c>
      <c r="B68" s="28"/>
    </row>
    <row r="69" spans="1:17" x14ac:dyDescent="0.25">
      <c r="A69" s="16" t="s">
        <v>155</v>
      </c>
      <c r="B69" s="16" t="s">
        <v>156</v>
      </c>
      <c r="C69" s="16" t="s">
        <v>157</v>
      </c>
      <c r="D69" s="17" t="s">
        <v>158</v>
      </c>
      <c r="E69" s="18" t="s">
        <v>159</v>
      </c>
      <c r="F69" s="16" t="s">
        <v>160</v>
      </c>
      <c r="G69" s="16"/>
      <c r="H69" s="16"/>
      <c r="J69" s="16" t="s">
        <v>155</v>
      </c>
      <c r="K69" s="16" t="s">
        <v>156</v>
      </c>
      <c r="L69" s="16" t="s">
        <v>157</v>
      </c>
      <c r="M69" s="17" t="s">
        <v>158</v>
      </c>
      <c r="N69" s="18" t="s">
        <v>159</v>
      </c>
      <c r="O69" s="16" t="s">
        <v>160</v>
      </c>
      <c r="P69" s="16"/>
      <c r="Q69" s="16"/>
    </row>
    <row r="70" spans="1:17" x14ac:dyDescent="0.25">
      <c r="A70" s="16" t="s">
        <v>162</v>
      </c>
      <c r="B70" s="16">
        <f>[1]Overview!C85/([1]Overview!$C$85+[1]Overview!$C$86+[1]Overview!$C$87+[1]Overview!$C$88+[1]Overview!$C$89+[1]Overview!$C$90+[1]Overview!$C$91)</f>
        <v>2.2977022977022973E-2</v>
      </c>
      <c r="C70" s="16">
        <f t="shared" ref="C70:C76" si="13">B70*$B$77*1000</f>
        <v>132.03881356521276</v>
      </c>
      <c r="D70" s="16">
        <v>132</v>
      </c>
      <c r="E70" s="19">
        <f>C70/([1]Simulated_Composition!$I$2*1000)</f>
        <v>5.8894626076042601E-3</v>
      </c>
      <c r="F70" s="16" t="str">
        <f>A68</f>
        <v>Test Composition 4</v>
      </c>
      <c r="G70" s="20" t="s">
        <v>163</v>
      </c>
      <c r="H70" s="20" t="s">
        <v>157</v>
      </c>
      <c r="J70" s="16" t="s">
        <v>162</v>
      </c>
      <c r="K70" s="16">
        <f>B70</f>
        <v>2.2977022977022973E-2</v>
      </c>
      <c r="L70" s="16">
        <f>K70*$K$77*1000</f>
        <v>66.019406782606382</v>
      </c>
      <c r="M70" s="16">
        <v>66</v>
      </c>
      <c r="N70" s="19">
        <f>L70/([1]Simulated_Composition!$I$2*1000)</f>
        <v>2.9447313038021301E-3</v>
      </c>
      <c r="O70" s="16">
        <f>J68</f>
        <v>0</v>
      </c>
      <c r="P70" s="20" t="s">
        <v>163</v>
      </c>
      <c r="Q70" s="20" t="s">
        <v>157</v>
      </c>
    </row>
    <row r="71" spans="1:17" x14ac:dyDescent="0.25">
      <c r="A71" s="16" t="s">
        <v>164</v>
      </c>
      <c r="B71" s="16">
        <f>[1]Overview!C86/([1]Overview!$C$85+[1]Overview!$C$86+[1]Overview!$C$87+[1]Overview!$C$88+[1]Overview!$C$89+[1]Overview!$C$90+[1]Overview!$C$91)</f>
        <v>0.10989010989010987</v>
      </c>
      <c r="C71" s="16">
        <f t="shared" si="13"/>
        <v>631.48997792058287</v>
      </c>
      <c r="D71" s="16" t="s">
        <v>202</v>
      </c>
      <c r="E71" s="19">
        <f>C71/([1]Simulated_Composition!$I$2*1000)</f>
        <v>2.8166995079846463E-2</v>
      </c>
      <c r="F71" s="16" t="s">
        <v>165</v>
      </c>
      <c r="G71" s="16">
        <f>B70*2+B73*0.5+B74*0.5-B75</f>
        <v>0.21228771228771229</v>
      </c>
      <c r="H71" s="16">
        <f>G71*B77*1000</f>
        <v>1219.9238209829443</v>
      </c>
      <c r="J71" s="16" t="s">
        <v>164</v>
      </c>
      <c r="K71" s="16">
        <f t="shared" ref="K71:K76" si="14">B71</f>
        <v>0.10989010989010987</v>
      </c>
      <c r="L71" s="16">
        <f t="shared" ref="L71:L76" si="15">K71*$K$77*1000</f>
        <v>315.74498896029144</v>
      </c>
      <c r="M71" s="16" t="s">
        <v>203</v>
      </c>
      <c r="N71" s="19">
        <f>L71/([1]Simulated_Composition!$I$2*1000)</f>
        <v>1.4083497539923232E-2</v>
      </c>
      <c r="O71" s="16" t="s">
        <v>165</v>
      </c>
      <c r="P71" s="16">
        <f>K70*2+K73*0.5+K74*0.5-K75</f>
        <v>0.21228771228771229</v>
      </c>
      <c r="Q71" s="16">
        <f>P71*K77*1000</f>
        <v>609.96191049147217</v>
      </c>
    </row>
    <row r="72" spans="1:17" x14ac:dyDescent="0.25">
      <c r="A72" s="16" t="s">
        <v>166</v>
      </c>
      <c r="B72" s="16">
        <f>[1]Overview!C87/([1]Overview!$C$85+[1]Overview!$C$86+[1]Overview!$C$87+[1]Overview!$C$88+[1]Overview!$C$89+[1]Overview!$C$90+[1]Overview!$C$91)</f>
        <v>7.8921078921078913E-2</v>
      </c>
      <c r="C72" s="16">
        <f t="shared" si="13"/>
        <v>453.52462050660046</v>
      </c>
      <c r="D72" s="16">
        <v>654</v>
      </c>
      <c r="E72" s="19">
        <f>C72/([1]Simulated_Composition!$I$2*1000)</f>
        <v>2.0229023739162463E-2</v>
      </c>
      <c r="F72" s="16" t="s">
        <v>167</v>
      </c>
      <c r="G72" s="16">
        <f>G71/0.21</f>
        <v>1.0108938680367252</v>
      </c>
      <c r="H72" s="16">
        <f>B77*G72*1000</f>
        <v>5809.1610522997353</v>
      </c>
      <c r="J72" s="16" t="s">
        <v>166</v>
      </c>
      <c r="K72" s="16">
        <f t="shared" si="14"/>
        <v>7.8921078921078913E-2</v>
      </c>
      <c r="L72" s="16">
        <f t="shared" si="15"/>
        <v>226.76231025330023</v>
      </c>
      <c r="M72" s="16">
        <v>357</v>
      </c>
      <c r="N72" s="19">
        <f>L72/([1]Simulated_Composition!$I$2*1000)</f>
        <v>1.0114511869581231E-2</v>
      </c>
      <c r="O72" s="16" t="s">
        <v>167</v>
      </c>
      <c r="P72" s="16">
        <f>P71/0.21</f>
        <v>1.0108938680367252</v>
      </c>
      <c r="Q72" s="16">
        <f>K77*P72*1000</f>
        <v>2904.5805261498676</v>
      </c>
    </row>
    <row r="73" spans="1:17" x14ac:dyDescent="0.25">
      <c r="A73" s="16" t="s">
        <v>168</v>
      </c>
      <c r="B73" s="16">
        <f>[1]Overview!C88/([1]Overview!$C$85+[1]Overview!$C$86+[1]Overview!$C$87+[1]Overview!$C$88+[1]Overview!$C$89+[1]Overview!$C$90+[1]Overview!$C$91)</f>
        <v>0.27072927072927072</v>
      </c>
      <c r="C73" s="16">
        <f t="shared" si="13"/>
        <v>1555.7616728770724</v>
      </c>
      <c r="D73" s="16">
        <v>1668</v>
      </c>
      <c r="E73" s="19">
        <f>C73/([1]Simulated_Composition!$I$2*1000)</f>
        <v>6.9393233333076287E-2</v>
      </c>
      <c r="F73" s="16"/>
      <c r="G73" s="20" t="s">
        <v>169</v>
      </c>
      <c r="H73" s="16"/>
      <c r="J73" s="16" t="s">
        <v>168</v>
      </c>
      <c r="K73" s="16">
        <f t="shared" si="14"/>
        <v>0.27072927072927072</v>
      </c>
      <c r="L73" s="16">
        <f t="shared" si="15"/>
        <v>777.88083643853622</v>
      </c>
      <c r="M73" s="16">
        <v>916</v>
      </c>
      <c r="N73" s="19">
        <f>L73/([1]Simulated_Composition!$I$2*1000)</f>
        <v>3.4696616666538144E-2</v>
      </c>
      <c r="O73" s="16"/>
      <c r="P73" s="20" t="s">
        <v>169</v>
      </c>
      <c r="Q73" s="16"/>
    </row>
    <row r="74" spans="1:17" x14ac:dyDescent="0.25">
      <c r="A74" s="16" t="s">
        <v>170</v>
      </c>
      <c r="B74" s="16">
        <f>[1]Overview!C89/([1]Overview!$C$85+[1]Overview!$C$86+[1]Overview!$C$87+[1]Overview!$C$88+[1]Overview!$C$89+[1]Overview!$C$90+[1]Overview!$C$91)</f>
        <v>6.1938061938061929E-2</v>
      </c>
      <c r="C74" s="16">
        <f t="shared" si="13"/>
        <v>355.93071482796489</v>
      </c>
      <c r="D74" s="16">
        <v>356</v>
      </c>
      <c r="E74" s="19">
        <f>C74/([1]Simulated_Composition!$I$2*1000)</f>
        <v>1.5875942681368008E-2</v>
      </c>
      <c r="F74" s="16" t="s">
        <v>171</v>
      </c>
      <c r="G74" s="16">
        <f>B83/($E$1*$H$1)/2</f>
        <v>1.0511959640708112E-4</v>
      </c>
      <c r="H74" s="16">
        <f>G74*[1]Simulated_Composition!$I$2*(60*1000)</f>
        <v>141.4037346034643</v>
      </c>
      <c r="J74" s="16" t="s">
        <v>170</v>
      </c>
      <c r="K74" s="16">
        <f t="shared" si="14"/>
        <v>6.1938061938061929E-2</v>
      </c>
      <c r="L74" s="16">
        <f t="shared" si="15"/>
        <v>177.96535741398245</v>
      </c>
      <c r="M74" s="16">
        <v>178</v>
      </c>
      <c r="N74" s="19">
        <f>L74/([1]Simulated_Composition!$I$2*1000)</f>
        <v>7.9379713406840038E-3</v>
      </c>
      <c r="O74" s="16" t="s">
        <v>171</v>
      </c>
      <c r="P74" s="16">
        <f>K83/($E$1*$H$1)/2</f>
        <v>9.4237114156409666E-5</v>
      </c>
      <c r="Q74" s="16">
        <f>P74*[1]Simulated_Composition!$I$2*(60*1000)</f>
        <v>126.76494521883157</v>
      </c>
    </row>
    <row r="75" spans="1:17" x14ac:dyDescent="0.25">
      <c r="A75" s="16" t="s">
        <v>172</v>
      </c>
      <c r="B75" s="16">
        <f>[1]Overview!C90/([1]Overview!$C$85+[1]Overview!$C$86+[1]Overview!$C$87+[1]Overview!$C$88+[1]Overview!$C$89+[1]Overview!$C$90+[1]Overview!$C$91)</f>
        <v>0</v>
      </c>
      <c r="C75" s="16">
        <f t="shared" si="13"/>
        <v>0</v>
      </c>
      <c r="D75" s="16">
        <v>0</v>
      </c>
      <c r="E75" s="19">
        <f>C75/([1]Simulated_Composition!$I$2*1000)</f>
        <v>0</v>
      </c>
      <c r="F75" s="16" t="s">
        <v>173</v>
      </c>
      <c r="G75" s="16"/>
      <c r="H75" s="16">
        <f>H74/0.21</f>
        <v>673.35111715935386</v>
      </c>
      <c r="J75" s="16" t="s">
        <v>172</v>
      </c>
      <c r="K75" s="16">
        <f t="shared" si="14"/>
        <v>0</v>
      </c>
      <c r="L75" s="16">
        <f t="shared" si="15"/>
        <v>0</v>
      </c>
      <c r="M75" s="16">
        <v>0</v>
      </c>
      <c r="N75" s="19">
        <f>L75/([1]Simulated_Composition!$I$2*1000)</f>
        <v>0</v>
      </c>
      <c r="O75" s="16" t="s">
        <v>173</v>
      </c>
      <c r="P75" s="16"/>
      <c r="Q75" s="16">
        <f>Q74/0.21</f>
        <v>603.64259628015031</v>
      </c>
    </row>
    <row r="76" spans="1:17" x14ac:dyDescent="0.25">
      <c r="A76" s="16" t="s">
        <v>174</v>
      </c>
      <c r="B76" s="16">
        <f>[1]Overview!C91/([1]Overview!$C$85+[1]Overview!$C$86+[1]Overview!$C$87+[1]Overview!$C$88+[1]Overview!$C$89+[1]Overview!$C$90+[1]Overview!$C$91)</f>
        <v>0.4555444555444555</v>
      </c>
      <c r="C76" s="16">
        <f t="shared" si="13"/>
        <v>2617.8129993798711</v>
      </c>
      <c r="D76" s="16">
        <v>2602</v>
      </c>
      <c r="E76" s="19">
        <f>C76/([1]Simulated_Composition!$I$2*1000)</f>
        <v>0.11676499778554536</v>
      </c>
      <c r="F76" t="s">
        <v>175</v>
      </c>
      <c r="G76">
        <f>H74/(B82*0.21*1000)</f>
        <v>0.11716567203051224</v>
      </c>
      <c r="H76" t="s">
        <v>176</v>
      </c>
      <c r="J76" s="16" t="s">
        <v>174</v>
      </c>
      <c r="K76" s="16">
        <f t="shared" si="14"/>
        <v>0.4555444555444555</v>
      </c>
      <c r="L76" s="16">
        <f t="shared" si="15"/>
        <v>1308.9064996899356</v>
      </c>
      <c r="M76" s="16">
        <v>1311</v>
      </c>
      <c r="N76" s="19">
        <f>L76/([1]Simulated_Composition!$I$2*1000)</f>
        <v>5.838249889277268E-2</v>
      </c>
      <c r="O76" t="s">
        <v>175</v>
      </c>
      <c r="P76">
        <f>Q74/(K82*0.21*1000)</f>
        <v>0.21010880483123923</v>
      </c>
      <c r="Q76" t="s">
        <v>176</v>
      </c>
    </row>
    <row r="77" spans="1:17" ht="15.75" thickBot="1" x14ac:dyDescent="0.3">
      <c r="A77" s="22" t="s">
        <v>177</v>
      </c>
      <c r="B77" s="22">
        <v>5.746558799077305</v>
      </c>
      <c r="C77" s="22" t="s">
        <v>178</v>
      </c>
      <c r="D77" s="25" t="s">
        <v>193</v>
      </c>
      <c r="E77" s="26">
        <f>E70+E72+E74</f>
        <v>4.199442902813473E-2</v>
      </c>
      <c r="F77" t="s">
        <v>179</v>
      </c>
      <c r="G77">
        <f>(B82*0.21*1000)/H71</f>
        <v>0.9892994785752881</v>
      </c>
      <c r="H77" t="s">
        <v>180</v>
      </c>
      <c r="J77" s="22" t="s">
        <v>177</v>
      </c>
      <c r="K77" s="22">
        <f>B77/2</f>
        <v>2.8732793995386525</v>
      </c>
      <c r="L77" s="22" t="s">
        <v>178</v>
      </c>
      <c r="M77" s="25" t="s">
        <v>193</v>
      </c>
      <c r="N77" s="26">
        <f>N70+N72+N74</f>
        <v>2.0997214514067365E-2</v>
      </c>
      <c r="O77" t="s">
        <v>179</v>
      </c>
      <c r="P77">
        <f>(K82*0.21*1000)/Q71</f>
        <v>0.98912733667889441</v>
      </c>
      <c r="Q77" t="s">
        <v>180</v>
      </c>
    </row>
    <row r="78" spans="1:17" x14ac:dyDescent="0.25">
      <c r="A78" s="17" t="s">
        <v>182</v>
      </c>
      <c r="B78" s="17" t="s">
        <v>156</v>
      </c>
      <c r="C78" s="17" t="s">
        <v>178</v>
      </c>
      <c r="D78" s="16" t="s">
        <v>158</v>
      </c>
      <c r="E78" s="18" t="s">
        <v>159</v>
      </c>
      <c r="F78" s="23" t="s">
        <v>183</v>
      </c>
      <c r="G78">
        <f>H74/H71</f>
        <v>0.11591193824670898</v>
      </c>
      <c r="H78" t="s">
        <v>184</v>
      </c>
      <c r="J78" s="17" t="s">
        <v>182</v>
      </c>
      <c r="K78" s="17" t="s">
        <v>156</v>
      </c>
      <c r="L78" s="17" t="s">
        <v>178</v>
      </c>
      <c r="M78" s="16" t="s">
        <v>158</v>
      </c>
      <c r="N78" s="18" t="s">
        <v>159</v>
      </c>
      <c r="O78" s="23" t="s">
        <v>183</v>
      </c>
      <c r="P78">
        <f>Q74/Q71</f>
        <v>0.20782436253550929</v>
      </c>
      <c r="Q78" t="s">
        <v>184</v>
      </c>
    </row>
    <row r="79" spans="1:17" x14ac:dyDescent="0.25">
      <c r="A79" s="16" t="s">
        <v>185</v>
      </c>
      <c r="B79" s="16">
        <v>1</v>
      </c>
      <c r="C79" s="16">
        <f>B79*$B$82</f>
        <v>5.7469999999999999</v>
      </c>
      <c r="D79" s="16">
        <v>5615</v>
      </c>
      <c r="E79" s="19">
        <f>C79/[1]Simulated_Composition!$I$2</f>
        <v>0.25633933456381053</v>
      </c>
      <c r="J79" s="16" t="s">
        <v>185</v>
      </c>
      <c r="K79" s="16">
        <v>1</v>
      </c>
      <c r="L79" s="16">
        <f>K79*$K$82</f>
        <v>2.8730000000000002</v>
      </c>
      <c r="M79" s="16">
        <v>2087</v>
      </c>
      <c r="N79" s="19">
        <f>L79/[1]Simulated_Composition!$I$2</f>
        <v>0.12814736526915393</v>
      </c>
    </row>
    <row r="80" spans="1:17" x14ac:dyDescent="0.25">
      <c r="A80" s="16" t="s">
        <v>174</v>
      </c>
      <c r="B80" s="16">
        <v>0</v>
      </c>
      <c r="C80" s="16">
        <f>B80*$B$82</f>
        <v>0</v>
      </c>
      <c r="D80" s="16">
        <v>0</v>
      </c>
      <c r="E80" s="19">
        <f>C80/[1]Simulated_Composition!$I$2</f>
        <v>0</v>
      </c>
      <c r="F80" s="24" t="s">
        <v>186</v>
      </c>
      <c r="G80">
        <f>B77/[1]Simulated_Composition!$I$2/60</f>
        <v>4.2719942537767135E-3</v>
      </c>
      <c r="H80" t="s">
        <v>169</v>
      </c>
      <c r="J80" s="16" t="s">
        <v>174</v>
      </c>
      <c r="K80" s="16">
        <v>0</v>
      </c>
      <c r="L80" s="16">
        <f>K80*$B$114</f>
        <v>0</v>
      </c>
      <c r="M80" s="16">
        <v>0</v>
      </c>
      <c r="N80" s="19">
        <f>L80/[1]Simulated_Composition!$I$2</f>
        <v>0</v>
      </c>
      <c r="O80" s="24" t="s">
        <v>186</v>
      </c>
      <c r="P80">
        <f>K77/[1]Simulated_Composition!$I$2/60</f>
        <v>2.1359971268883567E-3</v>
      </c>
      <c r="Q80" t="s">
        <v>169</v>
      </c>
    </row>
    <row r="81" spans="1:17" x14ac:dyDescent="0.25">
      <c r="A81" s="16" t="s">
        <v>172</v>
      </c>
      <c r="B81" s="16">
        <v>0</v>
      </c>
      <c r="C81" s="16">
        <f>B81*$B$82</f>
        <v>0</v>
      </c>
      <c r="D81" s="16">
        <v>0</v>
      </c>
      <c r="E81" s="19">
        <f>C81/[1]Simulated_Composition!$I$2</f>
        <v>0</v>
      </c>
      <c r="F81" t="s">
        <v>187</v>
      </c>
      <c r="G81">
        <f>1/(2*$H$1*$E$1*(B70*2+B73*0.5+B74*0.5-B75)*G80)</f>
        <v>2.8570849949891299E-3</v>
      </c>
      <c r="J81" s="16" t="s">
        <v>172</v>
      </c>
      <c r="K81" s="16">
        <v>0</v>
      </c>
      <c r="L81" s="16">
        <f>K81*$B$114</f>
        <v>0</v>
      </c>
      <c r="M81" s="16">
        <v>0</v>
      </c>
      <c r="N81" s="19">
        <f>L81/[1]Simulated_Composition!$I$2</f>
        <v>0</v>
      </c>
      <c r="O81" t="s">
        <v>187</v>
      </c>
      <c r="P81">
        <f>1/(2*$H$1*$E$1*(K70*2+K73*0.5+K74*0.5-K75)*P80)</f>
        <v>5.7141699899782598E-3</v>
      </c>
    </row>
    <row r="82" spans="1:17" ht="15.75" thickBot="1" x14ac:dyDescent="0.3">
      <c r="A82" s="22" t="s">
        <v>177</v>
      </c>
      <c r="B82" s="22">
        <v>5.7469999999999999</v>
      </c>
      <c r="C82" s="22" t="s">
        <v>178</v>
      </c>
      <c r="F82" t="s">
        <v>183</v>
      </c>
      <c r="G82">
        <f>G81*B83</f>
        <v>0.11591193824670901</v>
      </c>
      <c r="J82" s="22" t="s">
        <v>177</v>
      </c>
      <c r="K82" s="22">
        <f>ROUND(K77,3)</f>
        <v>2.8730000000000002</v>
      </c>
      <c r="L82" s="22" t="s">
        <v>178</v>
      </c>
      <c r="O82" t="s">
        <v>183</v>
      </c>
      <c r="P82">
        <f>P81*K83</f>
        <v>0.20782436253550929</v>
      </c>
    </row>
    <row r="83" spans="1:17" x14ac:dyDescent="0.25">
      <c r="A83" s="16" t="s">
        <v>188</v>
      </c>
      <c r="B83" s="16">
        <v>40.57</v>
      </c>
      <c r="C83" s="16" t="s">
        <v>189</v>
      </c>
      <c r="J83" s="16" t="s">
        <v>188</v>
      </c>
      <c r="K83" s="16">
        <v>36.369999999999997</v>
      </c>
      <c r="L83" s="16" t="s">
        <v>189</v>
      </c>
    </row>
    <row r="84" spans="1:17" ht="15.75" thickBot="1" x14ac:dyDescent="0.3">
      <c r="A84" s="28" t="s">
        <v>204</v>
      </c>
      <c r="B84" s="28"/>
    </row>
    <row r="85" spans="1:17" x14ac:dyDescent="0.25">
      <c r="A85" s="16" t="s">
        <v>155</v>
      </c>
      <c r="B85" s="16" t="s">
        <v>156</v>
      </c>
      <c r="C85" s="16" t="s">
        <v>157</v>
      </c>
      <c r="D85" s="17" t="s">
        <v>158</v>
      </c>
      <c r="E85" s="18" t="s">
        <v>159</v>
      </c>
      <c r="F85" s="16" t="s">
        <v>160</v>
      </c>
      <c r="G85" s="16"/>
      <c r="H85" s="16"/>
      <c r="J85" s="16" t="s">
        <v>155</v>
      </c>
      <c r="K85" s="16" t="s">
        <v>156</v>
      </c>
      <c r="L85" s="16" t="s">
        <v>157</v>
      </c>
      <c r="M85" s="17" t="s">
        <v>158</v>
      </c>
      <c r="N85" s="18" t="s">
        <v>159</v>
      </c>
      <c r="O85" s="16" t="s">
        <v>160</v>
      </c>
      <c r="P85" s="16"/>
      <c r="Q85" s="16"/>
    </row>
    <row r="86" spans="1:17" x14ac:dyDescent="0.25">
      <c r="A86" s="16" t="s">
        <v>162</v>
      </c>
      <c r="B86" s="16">
        <f>[1]Overview!C99/([1]Overview!$C$99+[1]Overview!$C$100+[1]Overview!$C$101+[1]Overview!$C$102+[1]Overview!$C$103+[1]Overview!$C$104+[1]Overview!$C$105)</f>
        <v>2.0987407555466724E-2</v>
      </c>
      <c r="C86" s="16">
        <f t="shared" ref="C86:C92" si="16">B86*$B$93*1000</f>
        <v>127.39296731478822</v>
      </c>
      <c r="D86" s="16">
        <v>127</v>
      </c>
      <c r="E86" s="19">
        <f>C86/([1]Simulated_Composition!$I$2*1000)</f>
        <v>5.6822391629688671E-3</v>
      </c>
      <c r="F86" s="16" t="str">
        <f>A84</f>
        <v>Test Composition 5</v>
      </c>
      <c r="G86" s="20" t="s">
        <v>163</v>
      </c>
      <c r="H86" s="20" t="s">
        <v>157</v>
      </c>
      <c r="J86" s="16" t="s">
        <v>162</v>
      </c>
      <c r="K86" s="16">
        <f>B86</f>
        <v>2.0987407555466724E-2</v>
      </c>
      <c r="L86" s="16">
        <f>K86*$K$93*1000</f>
        <v>63.696483657394111</v>
      </c>
      <c r="M86" s="16">
        <v>64</v>
      </c>
      <c r="N86" s="19">
        <f>L86/([1]Simulated_Composition!$I$2*1000)</f>
        <v>2.8411195814844335E-3</v>
      </c>
      <c r="O86" s="16">
        <f>J84</f>
        <v>0</v>
      </c>
      <c r="P86" s="20" t="s">
        <v>163</v>
      </c>
      <c r="Q86" s="20" t="s">
        <v>157</v>
      </c>
    </row>
    <row r="87" spans="1:17" x14ac:dyDescent="0.25">
      <c r="A87" s="16" t="s">
        <v>164</v>
      </c>
      <c r="B87" s="16">
        <f>[1]Overview!C100/([1]Overview!$C$99+[1]Overview!$C$100+[1]Overview!$C$101+[1]Overview!$C$102+[1]Overview!$C$103+[1]Overview!$C$104+[1]Overview!$C$105)</f>
        <v>0.13491904857085751</v>
      </c>
      <c r="C87" s="16">
        <f t="shared" si="16"/>
        <v>818.95478988078128</v>
      </c>
      <c r="D87" s="16" t="s">
        <v>205</v>
      </c>
      <c r="E87" s="19">
        <f>C87/([1]Simulated_Composition!$I$2*1000)</f>
        <v>3.6528680333371283E-2</v>
      </c>
      <c r="F87" s="16" t="s">
        <v>165</v>
      </c>
      <c r="G87" s="16">
        <f>B86*2+B89*0.5+B90*0.5-B91</f>
        <v>0.19688187087747355</v>
      </c>
      <c r="H87" s="16">
        <f>G87*B93*1000</f>
        <v>1195.0673600482512</v>
      </c>
      <c r="J87" s="16" t="s">
        <v>164</v>
      </c>
      <c r="K87" s="16">
        <f t="shared" ref="K87:K92" si="17">B87</f>
        <v>0.13491904857085751</v>
      </c>
      <c r="L87" s="16">
        <f>K87*$K$93*1000</f>
        <v>409.47739494039064</v>
      </c>
      <c r="M87" s="16" t="s">
        <v>206</v>
      </c>
      <c r="N87" s="19">
        <f>L87/([1]Simulated_Composition!$I$2*1000)</f>
        <v>1.8264340166685641E-2</v>
      </c>
      <c r="O87" s="16" t="s">
        <v>165</v>
      </c>
      <c r="P87" s="16">
        <f>K86*2+K89*0.5+K90*0.5-K91</f>
        <v>0.19688187087747355</v>
      </c>
      <c r="Q87" s="16">
        <f>P87*K93*1000</f>
        <v>597.5336800241256</v>
      </c>
    </row>
    <row r="88" spans="1:17" x14ac:dyDescent="0.25">
      <c r="A88" s="16" t="s">
        <v>166</v>
      </c>
      <c r="B88" s="16">
        <f>[1]Overview!C101/([1]Overview!$C$99+[1]Overview!$C$100+[1]Overview!$C$101+[1]Overview!$C$102+[1]Overview!$C$103+[1]Overview!$C$104+[1]Overview!$C$105)</f>
        <v>8.5148910653607843E-2</v>
      </c>
      <c r="C88" s="16">
        <f t="shared" si="16"/>
        <v>516.85146739142635</v>
      </c>
      <c r="D88" s="16">
        <v>734</v>
      </c>
      <c r="E88" s="19">
        <f>C88/([1]Simulated_Composition!$I$2*1000)</f>
        <v>2.305365603261654E-2</v>
      </c>
      <c r="F88" s="16" t="s">
        <v>167</v>
      </c>
      <c r="G88" s="16">
        <f>G87/0.21</f>
        <v>0.93753271846415986</v>
      </c>
      <c r="H88" s="16">
        <f>B93*G88*1000</f>
        <v>5690.7969526107208</v>
      </c>
      <c r="J88" s="16" t="s">
        <v>166</v>
      </c>
      <c r="K88" s="16">
        <f t="shared" si="17"/>
        <v>8.5148910653607843E-2</v>
      </c>
      <c r="L88" s="16">
        <f t="shared" ref="L88:L92" si="18">K88*$K$93*1000</f>
        <v>258.42573369571318</v>
      </c>
      <c r="M88" s="16">
        <v>400</v>
      </c>
      <c r="N88" s="19">
        <f>L88/([1]Simulated_Composition!$I$2*1000)</f>
        <v>1.152682801630827E-2</v>
      </c>
      <c r="O88" s="16" t="s">
        <v>167</v>
      </c>
      <c r="P88" s="16">
        <f>P87/0.21</f>
        <v>0.93753271846415986</v>
      </c>
      <c r="Q88" s="16">
        <f>K93*P88*1000</f>
        <v>2845.3984763053604</v>
      </c>
    </row>
    <row r="89" spans="1:17" x14ac:dyDescent="0.25">
      <c r="A89" s="16" t="s">
        <v>168</v>
      </c>
      <c r="B89" s="16">
        <f>[1]Overview!C102/([1]Overview!$C$99+[1]Overview!$C$100+[1]Overview!$C$101+[1]Overview!$C$102+[1]Overview!$C$103+[1]Overview!$C$104+[1]Overview!$C$105)</f>
        <v>0.26084349390365785</v>
      </c>
      <c r="C89" s="16">
        <f t="shared" si="16"/>
        <v>1583.3125937695106</v>
      </c>
      <c r="D89" s="16">
        <v>1695</v>
      </c>
      <c r="E89" s="19">
        <f>C89/([1]Simulated_Composition!$I$2*1000)</f>
        <v>7.062211531118448E-2</v>
      </c>
      <c r="F89" s="16"/>
      <c r="G89" s="20" t="s">
        <v>169</v>
      </c>
      <c r="H89" s="16"/>
      <c r="J89" s="16" t="s">
        <v>168</v>
      </c>
      <c r="K89" s="16">
        <f t="shared" si="17"/>
        <v>0.26084349390365785</v>
      </c>
      <c r="L89" s="16">
        <f t="shared" si="18"/>
        <v>791.65629688475531</v>
      </c>
      <c r="M89" s="16">
        <v>929</v>
      </c>
      <c r="N89" s="19">
        <f>L89/([1]Simulated_Composition!$I$2*1000)</f>
        <v>3.531105765559224E-2</v>
      </c>
      <c r="O89" s="16"/>
      <c r="P89" s="20" t="s">
        <v>169</v>
      </c>
      <c r="Q89" s="16"/>
    </row>
    <row r="90" spans="1:17" x14ac:dyDescent="0.25">
      <c r="A90" s="16" t="s">
        <v>170</v>
      </c>
      <c r="B90" s="16">
        <f>[1]Overview!C103/([1]Overview!$C$99+[1]Overview!$C$100+[1]Overview!$C$101+[1]Overview!$C$102+[1]Overview!$C$103+[1]Overview!$C$104+[1]Overview!$C$105)</f>
        <v>4.8970617629422349E-2</v>
      </c>
      <c r="C90" s="16">
        <f t="shared" si="16"/>
        <v>297.25025706783907</v>
      </c>
      <c r="D90" s="16">
        <v>297</v>
      </c>
      <c r="E90" s="19">
        <f>C90/([1]Simulated_Composition!$I$2*1000)</f>
        <v>1.3258558046927351E-2</v>
      </c>
      <c r="F90" s="16" t="s">
        <v>171</v>
      </c>
      <c r="G90" s="16">
        <f>B99/($E$1*$H$1)/2</f>
        <v>9.9937462001999485E-5</v>
      </c>
      <c r="H90" s="16">
        <f>G90*[1]Simulated_Composition!$I$2*(60*1000)</f>
        <v>134.43288251554398</v>
      </c>
      <c r="J90" s="16" t="s">
        <v>170</v>
      </c>
      <c r="K90" s="16">
        <f t="shared" si="17"/>
        <v>4.8970617629422349E-2</v>
      </c>
      <c r="L90" s="16">
        <f t="shared" si="18"/>
        <v>148.62512853391954</v>
      </c>
      <c r="M90" s="16">
        <v>149</v>
      </c>
      <c r="N90" s="19">
        <f>L90/([1]Simulated_Composition!$I$2*1000)</f>
        <v>6.6292790234636755E-3</v>
      </c>
      <c r="O90" s="16" t="s">
        <v>171</v>
      </c>
      <c r="P90" s="16">
        <f>K99/($E$1*$H$1)/2</f>
        <v>8.9806389240064863E-5</v>
      </c>
      <c r="Q90" s="16">
        <f>P90*[1]Simulated_Composition!$I$2*(60*1000)</f>
        <v>120.80486668365967</v>
      </c>
    </row>
    <row r="91" spans="1:17" x14ac:dyDescent="0.25">
      <c r="A91" s="16" t="s">
        <v>172</v>
      </c>
      <c r="B91" s="16">
        <f>[1]Overview!C104/([1]Overview!$C$99+[1]Overview!$C$100+[1]Overview!$C$101+[1]Overview!$C$102+[1]Overview!$C$103+[1]Overview!$C$104+[1]Overview!$C$105)</f>
        <v>0</v>
      </c>
      <c r="C91" s="16">
        <f t="shared" si="16"/>
        <v>0</v>
      </c>
      <c r="D91" s="16">
        <v>0</v>
      </c>
      <c r="E91" s="19">
        <f>C91/([1]Simulated_Composition!$I$2*1000)</f>
        <v>0</v>
      </c>
      <c r="F91" s="16" t="s">
        <v>173</v>
      </c>
      <c r="G91" s="16"/>
      <c r="H91" s="16">
        <f>H90/0.21</f>
        <v>640.15658340735229</v>
      </c>
      <c r="J91" s="16" t="s">
        <v>172</v>
      </c>
      <c r="K91" s="16">
        <f t="shared" si="17"/>
        <v>0</v>
      </c>
      <c r="L91" s="16">
        <f t="shared" si="18"/>
        <v>0</v>
      </c>
      <c r="M91" s="16">
        <v>0</v>
      </c>
      <c r="N91" s="19">
        <f>L91/([1]Simulated_Composition!$I$2*1000)</f>
        <v>0</v>
      </c>
      <c r="O91" s="16" t="s">
        <v>173</v>
      </c>
      <c r="P91" s="16"/>
      <c r="Q91" s="16">
        <f>Q90/0.21</f>
        <v>575.26126992218894</v>
      </c>
    </row>
    <row r="92" spans="1:17" x14ac:dyDescent="0.25">
      <c r="A92" s="16" t="s">
        <v>174</v>
      </c>
      <c r="B92" s="16">
        <f>[1]Overview!C105/([1]Overview!$C$99+[1]Overview!$C$100+[1]Overview!$C$101+[1]Overview!$C$102+[1]Overview!$C$103+[1]Overview!$C$104+[1]Overview!$C$105)</f>
        <v>0.4491305216869878</v>
      </c>
      <c r="C92" s="16">
        <f t="shared" si="16"/>
        <v>2726.2095005364672</v>
      </c>
      <c r="D92" s="16">
        <v>2709</v>
      </c>
      <c r="E92" s="19">
        <f>C92/([1]Simulated_Composition!$I$2*1000)</f>
        <v>0.12159991808753372</v>
      </c>
      <c r="F92" t="s">
        <v>175</v>
      </c>
      <c r="G92">
        <f>H90/(B98*0.21*1000)</f>
        <v>0.10546236958934962</v>
      </c>
      <c r="H92" t="s">
        <v>176</v>
      </c>
      <c r="J92" s="16" t="s">
        <v>174</v>
      </c>
      <c r="K92" s="16">
        <f t="shared" si="17"/>
        <v>0.4491305216869878</v>
      </c>
      <c r="L92" s="16">
        <f t="shared" si="18"/>
        <v>1363.1047502682336</v>
      </c>
      <c r="M92" s="16">
        <v>1365</v>
      </c>
      <c r="N92" s="19">
        <f>L92/([1]Simulated_Composition!$I$2*1000)</f>
        <v>6.0799959043766859E-2</v>
      </c>
      <c r="O92" t="s">
        <v>175</v>
      </c>
      <c r="P92">
        <f>Q90/(K98*0.21*1000)</f>
        <v>0.18954242831044116</v>
      </c>
      <c r="Q92" t="s">
        <v>176</v>
      </c>
    </row>
    <row r="93" spans="1:17" ht="15.75" thickBot="1" x14ac:dyDescent="0.3">
      <c r="A93" s="22" t="s">
        <v>177</v>
      </c>
      <c r="B93" s="22">
        <v>6.0699715759608122</v>
      </c>
      <c r="C93" s="22" t="s">
        <v>178</v>
      </c>
      <c r="D93" s="25" t="s">
        <v>193</v>
      </c>
      <c r="E93" s="26">
        <f>E86+E88+E90</f>
        <v>4.1994453242512761E-2</v>
      </c>
      <c r="F93" t="s">
        <v>179</v>
      </c>
      <c r="G93">
        <f>(B98*0.21*1000)/H87</f>
        <v>1.0666344363622597</v>
      </c>
      <c r="H93" t="s">
        <v>180</v>
      </c>
      <c r="J93" s="22" t="s">
        <v>177</v>
      </c>
      <c r="K93" s="22">
        <f>B93/2</f>
        <v>3.0349857879804061</v>
      </c>
      <c r="L93" s="22" t="s">
        <v>178</v>
      </c>
      <c r="M93" s="25" t="s">
        <v>193</v>
      </c>
      <c r="N93" s="26">
        <f>N86+N88+N90</f>
        <v>2.099722662125638E-2</v>
      </c>
      <c r="O93" t="s">
        <v>179</v>
      </c>
      <c r="P93">
        <f>(K98*0.21*1000)/Q87</f>
        <v>1.0666344363622597</v>
      </c>
      <c r="Q93" t="s">
        <v>180</v>
      </c>
    </row>
    <row r="94" spans="1:17" x14ac:dyDescent="0.25">
      <c r="A94" s="17" t="s">
        <v>182</v>
      </c>
      <c r="B94" s="17" t="s">
        <v>156</v>
      </c>
      <c r="C94" s="17" t="s">
        <v>178</v>
      </c>
      <c r="D94" s="16" t="s">
        <v>158</v>
      </c>
      <c r="E94" s="18" t="s">
        <v>159</v>
      </c>
      <c r="F94" s="23" t="s">
        <v>183</v>
      </c>
      <c r="G94">
        <f>H90/H87</f>
        <v>0.11248979514436426</v>
      </c>
      <c r="H94" t="s">
        <v>184</v>
      </c>
      <c r="J94" s="17" t="s">
        <v>182</v>
      </c>
      <c r="K94" s="17" t="s">
        <v>156</v>
      </c>
      <c r="L94" s="17" t="s">
        <v>178</v>
      </c>
      <c r="M94" s="16" t="s">
        <v>158</v>
      </c>
      <c r="N94" s="18" t="s">
        <v>159</v>
      </c>
      <c r="O94" s="23" t="s">
        <v>183</v>
      </c>
      <c r="P94">
        <f>Q90/Q87</f>
        <v>0.20217248118764139</v>
      </c>
      <c r="Q94" t="s">
        <v>184</v>
      </c>
    </row>
    <row r="95" spans="1:17" x14ac:dyDescent="0.25">
      <c r="A95" s="16" t="s">
        <v>185</v>
      </c>
      <c r="B95" s="16">
        <v>1</v>
      </c>
      <c r="C95" s="16">
        <f>B95*$B$98</f>
        <v>6.07</v>
      </c>
      <c r="D95" s="16">
        <v>5920</v>
      </c>
      <c r="E95" s="19">
        <f>C95/[1]Simulated_Composition!$I$2</f>
        <v>0.27074643480117105</v>
      </c>
      <c r="J95" s="16" t="s">
        <v>185</v>
      </c>
      <c r="K95" s="16">
        <v>1</v>
      </c>
      <c r="L95" s="16">
        <f>K95*$K$98</f>
        <v>3.0350000000000001</v>
      </c>
      <c r="M95" s="16">
        <v>2212</v>
      </c>
      <c r="N95" s="19">
        <f>L95/[1]Simulated_Composition!$I$2</f>
        <v>0.13537321740058553</v>
      </c>
    </row>
    <row r="96" spans="1:17" x14ac:dyDescent="0.25">
      <c r="A96" s="16" t="s">
        <v>174</v>
      </c>
      <c r="B96" s="16">
        <v>0</v>
      </c>
      <c r="C96" s="16">
        <f>B96*$B$98</f>
        <v>0</v>
      </c>
      <c r="D96" s="16">
        <v>0</v>
      </c>
      <c r="E96" s="19">
        <f>C96/[1]Simulated_Composition!$I$2</f>
        <v>0</v>
      </c>
      <c r="F96" s="24" t="s">
        <v>186</v>
      </c>
      <c r="G96">
        <f>B93/[1]Simulated_Composition!$I$2/60</f>
        <v>4.5124194495767033E-3</v>
      </c>
      <c r="H96" t="s">
        <v>169</v>
      </c>
      <c r="J96" s="16" t="s">
        <v>174</v>
      </c>
      <c r="K96" s="16">
        <v>0</v>
      </c>
      <c r="L96" s="16">
        <f>K96*$B$114</f>
        <v>0</v>
      </c>
      <c r="M96" s="16">
        <v>0</v>
      </c>
      <c r="N96" s="19">
        <f>L96/[1]Simulated_Composition!$I$2</f>
        <v>0</v>
      </c>
      <c r="O96" s="24" t="s">
        <v>186</v>
      </c>
      <c r="P96">
        <f>K93/[1]Simulated_Composition!$I$2/60</f>
        <v>2.2562097247883516E-3</v>
      </c>
      <c r="Q96" t="s">
        <v>169</v>
      </c>
    </row>
    <row r="97" spans="1:17" x14ac:dyDescent="0.25">
      <c r="A97" s="16" t="s">
        <v>172</v>
      </c>
      <c r="B97" s="16">
        <v>0</v>
      </c>
      <c r="C97" s="16">
        <f>B97*$B$98</f>
        <v>0</v>
      </c>
      <c r="D97" s="16">
        <v>0</v>
      </c>
      <c r="E97" s="19">
        <f>C97/[1]Simulated_Composition!$I$2</f>
        <v>0</v>
      </c>
      <c r="F97" t="s">
        <v>187</v>
      </c>
      <c r="G97">
        <f>1/(2*$H$1*$E$1*(B86*2+B89*0.5+B90*0.5-B91)*G96)</f>
        <v>2.9165101152285257E-3</v>
      </c>
      <c r="J97" s="16" t="s">
        <v>172</v>
      </c>
      <c r="K97" s="16">
        <v>0</v>
      </c>
      <c r="L97" s="16">
        <f>K97*$B$114</f>
        <v>0</v>
      </c>
      <c r="M97" s="16">
        <v>0</v>
      </c>
      <c r="N97" s="19">
        <f>L97/[1]Simulated_Composition!$I$2</f>
        <v>0</v>
      </c>
      <c r="O97" t="s">
        <v>187</v>
      </c>
      <c r="P97">
        <f>1/(2*$H$1*$E$1*(K86*2+K89*0.5+K90*0.5-K91)*P96)</f>
        <v>5.8330202304570514E-3</v>
      </c>
    </row>
    <row r="98" spans="1:17" ht="15.75" thickBot="1" x14ac:dyDescent="0.3">
      <c r="A98" s="22" t="s">
        <v>177</v>
      </c>
      <c r="B98" s="22">
        <f>ROUND(B93,3)</f>
        <v>6.07</v>
      </c>
      <c r="C98" s="22" t="s">
        <v>178</v>
      </c>
      <c r="F98" t="s">
        <v>183</v>
      </c>
      <c r="G98">
        <f>G97*B99</f>
        <v>0.11248979514436423</v>
      </c>
      <c r="J98" s="22" t="s">
        <v>177</v>
      </c>
      <c r="K98" s="22">
        <f>ROUND(K93,3)</f>
        <v>3.0350000000000001</v>
      </c>
      <c r="L98" s="22" t="s">
        <v>178</v>
      </c>
      <c r="O98" t="s">
        <v>183</v>
      </c>
      <c r="P98">
        <f>P97*K99</f>
        <v>0.20217248118764139</v>
      </c>
    </row>
    <row r="99" spans="1:17" x14ac:dyDescent="0.25">
      <c r="A99" s="16" t="s">
        <v>188</v>
      </c>
      <c r="B99" s="16">
        <v>38.57</v>
      </c>
      <c r="C99" s="16" t="s">
        <v>189</v>
      </c>
      <c r="J99" s="16" t="s">
        <v>188</v>
      </c>
      <c r="K99" s="16">
        <v>34.659999999999997</v>
      </c>
      <c r="L99" s="16" t="s">
        <v>189</v>
      </c>
    </row>
    <row r="100" spans="1:17" ht="15.75" thickBot="1" x14ac:dyDescent="0.3">
      <c r="A100" s="28" t="s">
        <v>207</v>
      </c>
      <c r="B100" s="28"/>
    </row>
    <row r="101" spans="1:17" x14ac:dyDescent="0.25">
      <c r="A101" s="16" t="s">
        <v>155</v>
      </c>
      <c r="B101" s="16" t="s">
        <v>156</v>
      </c>
      <c r="C101" s="16" t="s">
        <v>157</v>
      </c>
      <c r="D101" s="17" t="s">
        <v>158</v>
      </c>
      <c r="E101" s="18" t="s">
        <v>159</v>
      </c>
      <c r="F101" s="16" t="s">
        <v>160</v>
      </c>
      <c r="G101" s="16"/>
      <c r="H101" s="16"/>
      <c r="J101" s="16" t="s">
        <v>155</v>
      </c>
      <c r="K101" s="16" t="s">
        <v>156</v>
      </c>
      <c r="L101" s="16" t="s">
        <v>157</v>
      </c>
      <c r="M101" s="17" t="s">
        <v>158</v>
      </c>
      <c r="N101" s="18" t="s">
        <v>159</v>
      </c>
      <c r="O101" s="16" t="s">
        <v>160</v>
      </c>
      <c r="P101" s="16"/>
      <c r="Q101" s="16"/>
    </row>
    <row r="102" spans="1:17" x14ac:dyDescent="0.25">
      <c r="A102" s="16" t="s">
        <v>162</v>
      </c>
      <c r="B102" s="16">
        <f>[1]Overview!C113/([1]Overview!$C$113+[1]Overview!$C$114+[1]Overview!$C$115+[1]Overview!$C$116+[1]Overview!$C$117+[1]Overview!$C$118+[1]Overview!$C$119)</f>
        <v>1.9028542814221332E-2</v>
      </c>
      <c r="C102" s="16">
        <f t="shared" ref="C102:C108" si="19">B102*$B$109*1000</f>
        <v>122.10510980191886</v>
      </c>
      <c r="D102" s="16">
        <v>122</v>
      </c>
      <c r="E102" s="19">
        <f>C102/([1]Simulated_Composition!$I$2*1000)</f>
        <v>5.4463794316103884E-3</v>
      </c>
      <c r="F102" s="16" t="str">
        <f>A100</f>
        <v>Test Composition 6</v>
      </c>
      <c r="G102" s="20" t="s">
        <v>163</v>
      </c>
      <c r="H102" s="20" t="s">
        <v>157</v>
      </c>
      <c r="J102" s="16" t="s">
        <v>162</v>
      </c>
      <c r="K102" s="16">
        <f>B102</f>
        <v>1.9028542814221332E-2</v>
      </c>
      <c r="L102" s="16">
        <f>K102*$K$109*1000</f>
        <v>61.052554900959429</v>
      </c>
      <c r="M102" s="16">
        <v>61</v>
      </c>
      <c r="N102" s="19">
        <f>L102/([1]Simulated_Composition!$I$2*1000)</f>
        <v>2.7231897158051942E-3</v>
      </c>
      <c r="O102" s="16">
        <f>J100</f>
        <v>0</v>
      </c>
      <c r="P102" s="20" t="s">
        <v>163</v>
      </c>
      <c r="Q102" s="20" t="s">
        <v>157</v>
      </c>
    </row>
    <row r="103" spans="1:17" x14ac:dyDescent="0.25">
      <c r="A103" s="16" t="s">
        <v>164</v>
      </c>
      <c r="B103" s="16">
        <f>[1]Overview!C114/([1]Overview!$C$113+[1]Overview!$C$114+[1]Overview!$C$115+[1]Overview!$C$116+[1]Overview!$C$117+[1]Overview!$C$118+[1]Overview!$C$119)</f>
        <v>0.15923885828743115</v>
      </c>
      <c r="C103" s="16">
        <f t="shared" si="19"/>
        <v>1021.8269715002683</v>
      </c>
      <c r="D103" s="16" t="s">
        <v>208</v>
      </c>
      <c r="E103" s="19">
        <f>C103/([1]Simulated_Composition!$I$2*1000)</f>
        <v>4.5577596296107983E-2</v>
      </c>
      <c r="F103" s="16" t="s">
        <v>165</v>
      </c>
      <c r="G103" s="16">
        <f>B102*2+B105*0.5+B106*0.5-B107</f>
        <v>0.1810215322984477</v>
      </c>
      <c r="H103" s="16">
        <f>G103*B109*1000</f>
        <v>1161.6051892998337</v>
      </c>
      <c r="J103" s="16" t="s">
        <v>164</v>
      </c>
      <c r="K103" s="16">
        <f t="shared" ref="K103:K108" si="20">B103</f>
        <v>0.15923885828743115</v>
      </c>
      <c r="L103" s="16">
        <f t="shared" ref="L103:L108" si="21">K103*$K$109*1000</f>
        <v>510.91348575013416</v>
      </c>
      <c r="M103" s="16" t="s">
        <v>209</v>
      </c>
      <c r="N103" s="19">
        <f>L103/([1]Simulated_Composition!$I$2*1000)</f>
        <v>2.2788798148053992E-2</v>
      </c>
      <c r="O103" s="16" t="s">
        <v>165</v>
      </c>
      <c r="P103" s="16">
        <f>K102*2+K105*0.5+K106*0.5-K107</f>
        <v>0.1810215322984477</v>
      </c>
      <c r="Q103" s="16">
        <f>P103*K109*1000</f>
        <v>580.80259464991684</v>
      </c>
    </row>
    <row r="104" spans="1:17" x14ac:dyDescent="0.25">
      <c r="A104" s="16" t="s">
        <v>166</v>
      </c>
      <c r="B104" s="16">
        <f>[1]Overview!C115/([1]Overview!$C$113+[1]Overview!$C$114+[1]Overview!$C$115+[1]Overview!$C$116+[1]Overview!$C$117+[1]Overview!$C$118+[1]Overview!$C$119)</f>
        <v>8.8132198297446188E-2</v>
      </c>
      <c r="C104" s="16">
        <f t="shared" si="19"/>
        <v>565.53945592467687</v>
      </c>
      <c r="D104" s="16">
        <v>796</v>
      </c>
      <c r="E104" s="19">
        <f>C104/([1]Simulated_Composition!$I$2*1000)</f>
        <v>2.5225336314827065E-2</v>
      </c>
      <c r="F104" s="16" t="s">
        <v>167</v>
      </c>
      <c r="G104" s="16">
        <f>G103/0.21</f>
        <v>0.86200729665927478</v>
      </c>
      <c r="H104" s="16">
        <f>B109*G104*1000</f>
        <v>5531.4532823801601</v>
      </c>
      <c r="J104" s="16" t="s">
        <v>166</v>
      </c>
      <c r="K104" s="16">
        <f t="shared" si="20"/>
        <v>8.8132198297446188E-2</v>
      </c>
      <c r="L104" s="16">
        <f t="shared" si="21"/>
        <v>282.76972796233844</v>
      </c>
      <c r="M104" s="16">
        <v>432</v>
      </c>
      <c r="N104" s="19">
        <f>L104/([1]Simulated_Composition!$I$2*1000)</f>
        <v>1.2612668157413532E-2</v>
      </c>
      <c r="O104" s="16" t="s">
        <v>167</v>
      </c>
      <c r="P104" s="16">
        <f>P103/0.21</f>
        <v>0.86200729665927478</v>
      </c>
      <c r="Q104" s="16">
        <f>K109*P104*1000</f>
        <v>2765.72664119008</v>
      </c>
    </row>
    <row r="105" spans="1:17" x14ac:dyDescent="0.25">
      <c r="A105" s="16" t="s">
        <v>168</v>
      </c>
      <c r="B105" s="16">
        <f>[1]Overview!C116/([1]Overview!$C$113+[1]Overview!$C$114+[1]Overview!$C$115+[1]Overview!$C$116+[1]Overview!$C$117+[1]Overview!$C$118+[1]Overview!$C$119)</f>
        <v>0.24636955433149729</v>
      </c>
      <c r="C105" s="16">
        <f t="shared" si="19"/>
        <v>1580.9398426985288</v>
      </c>
      <c r="D105" s="16">
        <v>1693</v>
      </c>
      <c r="E105" s="19">
        <f>C105/([1]Simulated_Composition!$I$2*1000)</f>
        <v>7.0516281061902941E-2</v>
      </c>
      <c r="F105" s="16"/>
      <c r="G105" s="20" t="s">
        <v>169</v>
      </c>
      <c r="H105" s="16"/>
      <c r="J105" s="16" t="s">
        <v>168</v>
      </c>
      <c r="K105" s="16">
        <f t="shared" si="20"/>
        <v>0.24636955433149729</v>
      </c>
      <c r="L105" s="16">
        <f t="shared" si="21"/>
        <v>790.46992134926438</v>
      </c>
      <c r="M105" s="16">
        <v>928</v>
      </c>
      <c r="N105" s="19">
        <f>L105/([1]Simulated_Composition!$I$2*1000)</f>
        <v>3.5258140530951471E-2</v>
      </c>
      <c r="O105" s="16"/>
      <c r="P105" s="20" t="s">
        <v>169</v>
      </c>
      <c r="Q105" s="16"/>
    </row>
    <row r="106" spans="1:17" x14ac:dyDescent="0.25">
      <c r="A106" s="16" t="s">
        <v>170</v>
      </c>
      <c r="B106" s="16">
        <f>[1]Overview!C117/([1]Overview!$C$113+[1]Overview!$C$114+[1]Overview!$C$115+[1]Overview!$C$116+[1]Overview!$C$117+[1]Overview!$C$118+[1]Overview!$C$119)</f>
        <v>3.9559339008512773E-2</v>
      </c>
      <c r="C106" s="16">
        <f t="shared" si="19"/>
        <v>253.85009669346292</v>
      </c>
      <c r="D106" s="16">
        <v>254</v>
      </c>
      <c r="E106" s="19">
        <f>C106/([1]Simulated_Composition!$I$2*1000)</f>
        <v>1.1322736186768967E-2</v>
      </c>
      <c r="F106" s="16" t="s">
        <v>171</v>
      </c>
      <c r="G106" s="16">
        <f>B115/($E$1*$H$1)/2</f>
        <v>9.6802270686925076E-5</v>
      </c>
      <c r="H106" s="16">
        <f>G106*[1]Simulated_Composition!$I$2*(60*1000)</f>
        <v>130.21551700235216</v>
      </c>
      <c r="J106" s="16" t="s">
        <v>170</v>
      </c>
      <c r="K106" s="16">
        <f t="shared" si="20"/>
        <v>3.9559339008512773E-2</v>
      </c>
      <c r="L106" s="16">
        <f t="shared" si="21"/>
        <v>126.92504834673146</v>
      </c>
      <c r="M106" s="16">
        <v>127</v>
      </c>
      <c r="N106" s="19">
        <f>L106/([1]Simulated_Composition!$I$2*1000)</f>
        <v>5.6613680933844833E-3</v>
      </c>
      <c r="O106" s="16" t="s">
        <v>171</v>
      </c>
      <c r="P106" s="16">
        <f>K115/($E$1*$H$1)/2</f>
        <v>7.3249469815829012E-5</v>
      </c>
      <c r="Q106" s="16">
        <f>P106*[1]Simulated_Composition!$I$2*(60*1000)</f>
        <v>98.532994262754158</v>
      </c>
    </row>
    <row r="107" spans="1:17" x14ac:dyDescent="0.25">
      <c r="A107" s="16" t="s">
        <v>172</v>
      </c>
      <c r="B107" s="16">
        <f>[1]Overview!C118/([1]Overview!$C$113+[1]Overview!$C$114+[1]Overview!$C$115+[1]Overview!$C$116+[1]Overview!$C$117+[1]Overview!$C$118+[1]Overview!$C$119)</f>
        <v>0</v>
      </c>
      <c r="C107" s="16">
        <f t="shared" si="19"/>
        <v>0</v>
      </c>
      <c r="D107" s="16">
        <v>0</v>
      </c>
      <c r="E107" s="19">
        <f>C107/([1]Simulated_Composition!$I$2*1000)</f>
        <v>0</v>
      </c>
      <c r="F107" s="16" t="s">
        <v>173</v>
      </c>
      <c r="G107" s="16"/>
      <c r="H107" s="16">
        <f>H106/0.21</f>
        <v>620.07389048739128</v>
      </c>
      <c r="J107" s="16" t="s">
        <v>172</v>
      </c>
      <c r="K107" s="16">
        <f t="shared" si="20"/>
        <v>0</v>
      </c>
      <c r="L107" s="16">
        <f>K107*$K$109*1000</f>
        <v>0</v>
      </c>
      <c r="M107" s="16">
        <v>0</v>
      </c>
      <c r="N107" s="19">
        <f>L107/([1]Simulated_Composition!$I$2*1000)</f>
        <v>0</v>
      </c>
      <c r="O107" s="16" t="s">
        <v>173</v>
      </c>
      <c r="P107" s="16"/>
      <c r="Q107" s="16">
        <f>Q106/0.21</f>
        <v>469.20473458454364</v>
      </c>
    </row>
    <row r="108" spans="1:17" x14ac:dyDescent="0.25">
      <c r="A108" s="16" t="s">
        <v>174</v>
      </c>
      <c r="B108" s="16">
        <f>[1]Overview!C119/([1]Overview!$C$113+[1]Overview!$C$114+[1]Overview!$C$115+[1]Overview!$C$116+[1]Overview!$C$117+[1]Overview!$C$118+[1]Overview!$C$119)</f>
        <v>0.44767150726089139</v>
      </c>
      <c r="C108" s="16">
        <f t="shared" si="19"/>
        <v>2872.6833727083017</v>
      </c>
      <c r="D108" s="16">
        <v>2855</v>
      </c>
      <c r="E108" s="19">
        <f>C108/([1]Simulated_Composition!$I$2*1000)</f>
        <v>0.12813324241736018</v>
      </c>
      <c r="F108" t="s">
        <v>175</v>
      </c>
      <c r="G108">
        <f>H106/(B114*0.21*1000)</f>
        <v>9.6629872290383556E-2</v>
      </c>
      <c r="H108" t="s">
        <v>176</v>
      </c>
      <c r="J108" s="16" t="s">
        <v>174</v>
      </c>
      <c r="K108" s="16">
        <f t="shared" si="20"/>
        <v>0.44767150726089139</v>
      </c>
      <c r="L108" s="16">
        <f t="shared" si="21"/>
        <v>1436.3416863541509</v>
      </c>
      <c r="M108" s="16">
        <v>1438</v>
      </c>
      <c r="N108" s="19">
        <f>L108/([1]Simulated_Composition!$I$2*1000)</f>
        <v>6.4066621208680091E-2</v>
      </c>
      <c r="O108" t="s">
        <v>175</v>
      </c>
      <c r="P108">
        <f>Q106/(K114*0.21*1000)</f>
        <v>0.1462608274889475</v>
      </c>
      <c r="Q108" t="s">
        <v>176</v>
      </c>
    </row>
    <row r="109" spans="1:17" ht="15.75" thickBot="1" x14ac:dyDescent="0.3">
      <c r="A109" s="22" t="s">
        <v>177</v>
      </c>
      <c r="B109" s="22">
        <v>6.416944849327157</v>
      </c>
      <c r="C109" s="22" t="s">
        <v>178</v>
      </c>
      <c r="D109" s="25" t="s">
        <v>193</v>
      </c>
      <c r="E109" s="26">
        <f>E102+E104+E106</f>
        <v>4.1994451933206417E-2</v>
      </c>
      <c r="F109" t="s">
        <v>179</v>
      </c>
      <c r="G109">
        <f>(B114*0.21*1000)/H103</f>
        <v>1.1600929579285522</v>
      </c>
      <c r="H109" t="s">
        <v>180</v>
      </c>
      <c r="J109" s="22" t="s">
        <v>177</v>
      </c>
      <c r="K109" s="22">
        <f>B109/2</f>
        <v>3.2084724246635785</v>
      </c>
      <c r="L109" s="22" t="s">
        <v>178</v>
      </c>
      <c r="M109" s="25" t="s">
        <v>193</v>
      </c>
      <c r="N109" s="26">
        <f>N102+N104+N106</f>
        <v>2.0997225966603209E-2</v>
      </c>
      <c r="O109" t="s">
        <v>179</v>
      </c>
      <c r="P109">
        <f>(K114*0.21*1000)/Q103</f>
        <v>1.1599121736122164</v>
      </c>
      <c r="Q109" t="s">
        <v>180</v>
      </c>
    </row>
    <row r="110" spans="1:17" x14ac:dyDescent="0.25">
      <c r="A110" s="17" t="s">
        <v>182</v>
      </c>
      <c r="B110" s="17" t="s">
        <v>156</v>
      </c>
      <c r="C110" s="17" t="s">
        <v>178</v>
      </c>
      <c r="D110" s="16" t="s">
        <v>158</v>
      </c>
      <c r="E110" s="18" t="s">
        <v>159</v>
      </c>
      <c r="F110" s="23" t="s">
        <v>183</v>
      </c>
      <c r="G110">
        <f>H106/H103</f>
        <v>0.11209963436960931</v>
      </c>
      <c r="H110" t="s">
        <v>184</v>
      </c>
      <c r="J110" s="17" t="s">
        <v>182</v>
      </c>
      <c r="K110" s="17" t="s">
        <v>156</v>
      </c>
      <c r="L110" s="17" t="s">
        <v>178</v>
      </c>
      <c r="M110" s="16" t="s">
        <v>158</v>
      </c>
      <c r="N110" s="18" t="s">
        <v>159</v>
      </c>
      <c r="O110" s="23" t="s">
        <v>183</v>
      </c>
      <c r="P110">
        <f>Q106/Q103</f>
        <v>0.1696497143270265</v>
      </c>
      <c r="Q110" t="s">
        <v>184</v>
      </c>
    </row>
    <row r="111" spans="1:17" x14ac:dyDescent="0.25">
      <c r="A111" s="16" t="s">
        <v>185</v>
      </c>
      <c r="B111" s="16">
        <v>1</v>
      </c>
      <c r="C111" s="16">
        <f>B111*$B$114</f>
        <v>6.4169999999999998</v>
      </c>
      <c r="D111" s="16">
        <v>6248</v>
      </c>
      <c r="E111" s="19">
        <f>C111/[1]Simulated_Composition!$I$2</f>
        <v>0.28622403165059546</v>
      </c>
      <c r="J111" s="16" t="s">
        <v>185</v>
      </c>
      <c r="K111" s="16">
        <v>1</v>
      </c>
      <c r="L111" s="16">
        <f>K111*$K$114</f>
        <v>3.2080000000000002</v>
      </c>
      <c r="M111" s="16">
        <v>2338</v>
      </c>
      <c r="N111" s="19">
        <f>L111/[1]Simulated_Composition!$I$2</f>
        <v>0.1430897138125464</v>
      </c>
    </row>
    <row r="112" spans="1:17" x14ac:dyDescent="0.25">
      <c r="A112" s="16" t="s">
        <v>174</v>
      </c>
      <c r="B112" s="16">
        <v>0</v>
      </c>
      <c r="C112" s="16">
        <f>B112*$B$114</f>
        <v>0</v>
      </c>
      <c r="D112" s="16">
        <v>0</v>
      </c>
      <c r="E112" s="19">
        <f>C112/[1]Simulated_Composition!$I$2</f>
        <v>0</v>
      </c>
      <c r="F112" s="24" t="s">
        <v>186</v>
      </c>
      <c r="G112">
        <f>B109/[1]Simulated_Composition!$I$2/60</f>
        <v>4.7703595284762914E-3</v>
      </c>
      <c r="H112" t="s">
        <v>169</v>
      </c>
      <c r="J112" s="16" t="s">
        <v>174</v>
      </c>
      <c r="K112" s="16">
        <v>0</v>
      </c>
      <c r="L112" s="16">
        <f>K112*$B$114</f>
        <v>0</v>
      </c>
      <c r="M112" s="16">
        <v>0</v>
      </c>
      <c r="N112" s="19">
        <f>L112/[1]Simulated_Composition!$I$2</f>
        <v>0</v>
      </c>
      <c r="O112" s="24" t="s">
        <v>186</v>
      </c>
      <c r="P112">
        <f>K109/[1]Simulated_Composition!$I$2/60</f>
        <v>2.3851797642381457E-3</v>
      </c>
      <c r="Q112" t="s">
        <v>169</v>
      </c>
    </row>
    <row r="113" spans="1:17" x14ac:dyDescent="0.25">
      <c r="A113" s="16" t="s">
        <v>172</v>
      </c>
      <c r="B113" s="16">
        <v>0</v>
      </c>
      <c r="C113" s="16">
        <f>B113*$B$114</f>
        <v>0</v>
      </c>
      <c r="D113" s="16">
        <v>0</v>
      </c>
      <c r="E113" s="19">
        <f>C113/[1]Simulated_Composition!$I$2</f>
        <v>0</v>
      </c>
      <c r="F113" t="s">
        <v>187</v>
      </c>
      <c r="G113">
        <f>1/(2*$H$1*$E$1*(B102*2+B105*0.5+B106*0.5-B107)*G112)</f>
        <v>3.0005255452250894E-3</v>
      </c>
      <c r="J113" s="16" t="s">
        <v>172</v>
      </c>
      <c r="K113" s="16">
        <v>0</v>
      </c>
      <c r="L113" s="16">
        <f>K113*$B$114</f>
        <v>0</v>
      </c>
      <c r="M113" s="16">
        <v>0</v>
      </c>
      <c r="N113" s="19">
        <f>L113/[1]Simulated_Composition!$I$2</f>
        <v>0</v>
      </c>
      <c r="O113" t="s">
        <v>187</v>
      </c>
      <c r="P113">
        <f>1/(2*$H$1*$E$1*(K102*2+K105*0.5+K106*0.5-K107)*P112)</f>
        <v>6.0010510904501789E-3</v>
      </c>
    </row>
    <row r="114" spans="1:17" ht="15.75" thickBot="1" x14ac:dyDescent="0.3">
      <c r="A114" s="22" t="s">
        <v>177</v>
      </c>
      <c r="B114" s="22">
        <f>ROUND(B109,3)</f>
        <v>6.4169999999999998</v>
      </c>
      <c r="C114" s="22" t="s">
        <v>178</v>
      </c>
      <c r="F114" t="s">
        <v>183</v>
      </c>
      <c r="G114">
        <f>G113*B115</f>
        <v>0.11209963436960935</v>
      </c>
      <c r="J114" s="22" t="s">
        <v>177</v>
      </c>
      <c r="K114" s="22">
        <f>ROUND(K109,3)</f>
        <v>3.2080000000000002</v>
      </c>
      <c r="L114" s="22" t="s">
        <v>178</v>
      </c>
      <c r="O114" t="s">
        <v>183</v>
      </c>
      <c r="P114">
        <f>P113*K115</f>
        <v>0.16964971432702655</v>
      </c>
    </row>
    <row r="115" spans="1:17" x14ac:dyDescent="0.25">
      <c r="A115" s="16" t="s">
        <v>188</v>
      </c>
      <c r="B115" s="16">
        <v>37.36</v>
      </c>
      <c r="C115" s="16" t="s">
        <v>189</v>
      </c>
      <c r="J115" s="16" t="s">
        <v>188</v>
      </c>
      <c r="K115" s="16">
        <v>28.27</v>
      </c>
      <c r="L115" s="16" t="s">
        <v>189</v>
      </c>
    </row>
    <row r="117" spans="1:17" ht="15.75" thickBot="1" x14ac:dyDescent="0.3">
      <c r="A117" s="28" t="s">
        <v>210</v>
      </c>
      <c r="B117" s="28"/>
      <c r="C117" t="s">
        <v>211</v>
      </c>
      <c r="D117">
        <v>2.5</v>
      </c>
      <c r="L117" t="s">
        <v>211</v>
      </c>
      <c r="M117">
        <v>2.5</v>
      </c>
    </row>
    <row r="118" spans="1:17" x14ac:dyDescent="0.25">
      <c r="A118" s="16" t="s">
        <v>155</v>
      </c>
      <c r="B118" s="16" t="s">
        <v>156</v>
      </c>
      <c r="C118" s="16" t="s">
        <v>157</v>
      </c>
      <c r="D118" s="17" t="s">
        <v>158</v>
      </c>
      <c r="E118" s="18" t="s">
        <v>159</v>
      </c>
      <c r="F118" s="16" t="s">
        <v>160</v>
      </c>
      <c r="G118" s="16"/>
      <c r="H118" s="16"/>
      <c r="J118" s="16" t="s">
        <v>155</v>
      </c>
      <c r="K118" s="16" t="s">
        <v>156</v>
      </c>
      <c r="L118" s="16" t="s">
        <v>157</v>
      </c>
      <c r="M118" s="17" t="s">
        <v>158</v>
      </c>
      <c r="N118" s="18" t="s">
        <v>159</v>
      </c>
      <c r="O118" s="16" t="s">
        <v>160</v>
      </c>
      <c r="P118" s="16"/>
      <c r="Q118" s="16"/>
    </row>
    <row r="119" spans="1:17" x14ac:dyDescent="0.25">
      <c r="A119" s="16" t="s">
        <v>162</v>
      </c>
      <c r="B119" s="16">
        <f>1/(1+D117)</f>
        <v>0.2857142857142857</v>
      </c>
      <c r="C119" s="16">
        <f>B119*$B$126*1000</f>
        <v>941.49414889977811</v>
      </c>
      <c r="D119" s="16">
        <v>1012</v>
      </c>
      <c r="E119" s="19">
        <f>C119/([1]Simulated_Composition!$I$2*1000)</f>
        <v>4.199442902813473E-2</v>
      </c>
      <c r="F119" s="16" t="str">
        <f>A117</f>
        <v>Test Composition 7 (SR)</v>
      </c>
      <c r="G119" s="20" t="s">
        <v>163</v>
      </c>
      <c r="H119" s="20" t="s">
        <v>157</v>
      </c>
      <c r="J119" s="16" t="s">
        <v>162</v>
      </c>
      <c r="K119" s="16">
        <f>1/(1+M117)</f>
        <v>0.2857142857142857</v>
      </c>
      <c r="L119" s="16">
        <f>K119*$K$126*1000</f>
        <v>470.74707444988906</v>
      </c>
      <c r="M119" s="16">
        <v>471</v>
      </c>
      <c r="N119" s="19">
        <f>L119/([1]Simulated_Composition!$I$2*1000)</f>
        <v>2.0997214514067365E-2</v>
      </c>
      <c r="O119" s="16">
        <f>J117</f>
        <v>0</v>
      </c>
      <c r="P119" s="20" t="s">
        <v>163</v>
      </c>
      <c r="Q119" s="20" t="s">
        <v>157</v>
      </c>
    </row>
    <row r="120" spans="1:17" x14ac:dyDescent="0.25">
      <c r="A120" s="16" t="s">
        <v>164</v>
      </c>
      <c r="B120" s="16">
        <f>1-B119</f>
        <v>0.7142857142857143</v>
      </c>
      <c r="C120" s="16">
        <f t="shared" ref="C120:C125" si="22">B120*$B$126*1000</f>
        <v>2353.7353722494454</v>
      </c>
      <c r="D120" s="16" t="s">
        <v>212</v>
      </c>
      <c r="E120" s="19">
        <f>C120/([1]Simulated_Composition!$I$2*1000)</f>
        <v>0.10498607257033682</v>
      </c>
      <c r="F120" s="16" t="s">
        <v>165</v>
      </c>
      <c r="G120" s="16">
        <f>B119*2+B122*0.5+B123*0.5-B124</f>
        <v>0.5714285714285714</v>
      </c>
      <c r="H120" s="16">
        <f>G120*B126*1000</f>
        <v>1882.9882977995562</v>
      </c>
      <c r="J120" s="16" t="s">
        <v>164</v>
      </c>
      <c r="K120" s="16">
        <f>1-K119</f>
        <v>0.7142857142857143</v>
      </c>
      <c r="L120" s="16">
        <f>K120*$K$126*1000</f>
        <v>1176.8676861247227</v>
      </c>
      <c r="M120" s="16" t="s">
        <v>213</v>
      </c>
      <c r="N120" s="19">
        <f>L120/([1]Simulated_Composition!$I$2*1000)</f>
        <v>5.249303628516841E-2</v>
      </c>
      <c r="O120" s="16" t="s">
        <v>165</v>
      </c>
      <c r="P120" s="16">
        <f>K119*2+K122*0.5+K123*0.5-K124</f>
        <v>0.5714285714285714</v>
      </c>
      <c r="Q120" s="16">
        <f>P120*K126*1000</f>
        <v>941.49414889977811</v>
      </c>
    </row>
    <row r="121" spans="1:17" x14ac:dyDescent="0.25">
      <c r="A121" s="16" t="s">
        <v>166</v>
      </c>
      <c r="B121" s="16">
        <f>[1]Overview!C132/([1]Overview!$C$113+[1]Overview!$C$114+[1]Overview!$C$115+[1]Overview!$C$116+[1]Overview!$C$117+[1]Overview!$C$118+[1]Overview!$C$119)</f>
        <v>0</v>
      </c>
      <c r="C121" s="16">
        <f t="shared" si="22"/>
        <v>0</v>
      </c>
      <c r="D121" s="16"/>
      <c r="E121" s="19">
        <f>C121/([1]Simulated_Composition!$I$2*1000)</f>
        <v>0</v>
      </c>
      <c r="F121" s="16" t="s">
        <v>167</v>
      </c>
      <c r="G121" s="16">
        <f>G120/0.21</f>
        <v>2.7210884353741496</v>
      </c>
      <c r="H121" s="16">
        <f>B126*G121*1000</f>
        <v>8966.6109419026488</v>
      </c>
      <c r="J121" s="16" t="s">
        <v>166</v>
      </c>
      <c r="K121" s="16">
        <f>[1]Overview!L132/([1]Overview!$C$113+[1]Overview!$C$114+[1]Overview!$C$115+[1]Overview!$C$116+[1]Overview!$C$117+[1]Overview!$C$118+[1]Overview!$C$119)</f>
        <v>0</v>
      </c>
      <c r="L121" s="16">
        <f t="shared" ref="L121:L125" si="23">K121*$K$126*1000</f>
        <v>0</v>
      </c>
      <c r="M121" s="16"/>
      <c r="N121" s="19">
        <f>L121/([1]Simulated_Composition!$I$2*1000)</f>
        <v>0</v>
      </c>
      <c r="O121" s="16" t="s">
        <v>167</v>
      </c>
      <c r="P121" s="16">
        <f>P120/0.21</f>
        <v>2.7210884353741496</v>
      </c>
      <c r="Q121" s="16">
        <f>K126*P121*1000</f>
        <v>4483.3054709513244</v>
      </c>
    </row>
    <row r="122" spans="1:17" x14ac:dyDescent="0.25">
      <c r="A122" s="16" t="s">
        <v>168</v>
      </c>
      <c r="B122" s="16">
        <f>[1]Overview!C133/([1]Overview!$C$113+[1]Overview!$C$114+[1]Overview!$C$115+[1]Overview!$C$116+[1]Overview!$C$117+[1]Overview!$C$118+[1]Overview!$C$119)</f>
        <v>0</v>
      </c>
      <c r="C122" s="16">
        <f t="shared" si="22"/>
        <v>0</v>
      </c>
      <c r="D122" s="16"/>
      <c r="E122" s="19">
        <f>C122/([1]Simulated_Composition!$I$2*1000)</f>
        <v>0</v>
      </c>
      <c r="F122" s="16"/>
      <c r="G122" s="20" t="s">
        <v>169</v>
      </c>
      <c r="H122" s="16"/>
      <c r="J122" s="16" t="s">
        <v>168</v>
      </c>
      <c r="K122" s="16">
        <f>[1]Overview!L133/([1]Overview!$C$113+[1]Overview!$C$114+[1]Overview!$C$115+[1]Overview!$C$116+[1]Overview!$C$117+[1]Overview!$C$118+[1]Overview!$C$119)</f>
        <v>0</v>
      </c>
      <c r="L122" s="16">
        <f t="shared" si="23"/>
        <v>0</v>
      </c>
      <c r="M122" s="16"/>
      <c r="N122" s="19">
        <f>L122/([1]Simulated_Composition!$I$2*1000)</f>
        <v>0</v>
      </c>
      <c r="O122" s="16"/>
      <c r="P122" s="20" t="s">
        <v>169</v>
      </c>
      <c r="Q122" s="16"/>
    </row>
    <row r="123" spans="1:17" x14ac:dyDescent="0.25">
      <c r="A123" s="16" t="s">
        <v>170</v>
      </c>
      <c r="B123" s="16">
        <f>[1]Overview!C134/([1]Overview!$C$113+[1]Overview!$C$114+[1]Overview!$C$115+[1]Overview!$C$116+[1]Overview!$C$117+[1]Overview!$C$118+[1]Overview!$C$119)</f>
        <v>0</v>
      </c>
      <c r="C123" s="16">
        <f t="shared" si="22"/>
        <v>0</v>
      </c>
      <c r="D123" s="16"/>
      <c r="E123" s="19">
        <f>C123/([1]Simulated_Composition!$I$2*1000)</f>
        <v>0</v>
      </c>
      <c r="F123" s="16" t="s">
        <v>171</v>
      </c>
      <c r="G123" s="16">
        <f>B132/($E$1*$H$1)/2</f>
        <v>1.0364268810163285E-4</v>
      </c>
      <c r="H123" s="16">
        <f>G123*[1]Simulated_Composition!$I$2*(60*1000)</f>
        <v>139.41704175840701</v>
      </c>
      <c r="J123" s="16" t="s">
        <v>170</v>
      </c>
      <c r="K123" s="16">
        <f>[1]Overview!L134/([1]Overview!$C$113+[1]Overview!$C$114+[1]Overview!$C$115+[1]Overview!$C$116+[1]Overview!$C$117+[1]Overview!$C$118+[1]Overview!$C$119)</f>
        <v>0</v>
      </c>
      <c r="L123" s="16">
        <f t="shared" si="23"/>
        <v>0</v>
      </c>
      <c r="M123" s="16"/>
      <c r="N123" s="19">
        <f>L123/([1]Simulated_Composition!$I$2*1000)</f>
        <v>0</v>
      </c>
      <c r="O123" s="16" t="s">
        <v>171</v>
      </c>
      <c r="P123" s="16">
        <f>K132/($E$1*$H$1)/2</f>
        <v>1.0364268810163285E-4</v>
      </c>
      <c r="Q123" s="16">
        <f>P123*[1]Simulated_Composition!$I$2*(60*1000)</f>
        <v>139.41704175840701</v>
      </c>
    </row>
    <row r="124" spans="1:17" x14ac:dyDescent="0.25">
      <c r="A124" s="16" t="s">
        <v>172</v>
      </c>
      <c r="B124" s="16">
        <f>[1]Overview!C135/([1]Overview!$C$113+[1]Overview!$C$114+[1]Overview!$C$115+[1]Overview!$C$116+[1]Overview!$C$117+[1]Overview!$C$118+[1]Overview!$C$119)</f>
        <v>0</v>
      </c>
      <c r="C124" s="16">
        <f t="shared" si="22"/>
        <v>0</v>
      </c>
      <c r="D124" s="16">
        <v>0</v>
      </c>
      <c r="E124" s="19">
        <f>C124/([1]Simulated_Composition!$I$2*1000)</f>
        <v>0</v>
      </c>
      <c r="F124" s="16" t="s">
        <v>173</v>
      </c>
      <c r="G124" s="16"/>
      <c r="H124" s="16">
        <f>H123/0.21</f>
        <v>663.89067504003344</v>
      </c>
      <c r="J124" s="16" t="s">
        <v>172</v>
      </c>
      <c r="K124" s="16">
        <f>[1]Overview!L135/([1]Overview!$C$113+[1]Overview!$C$114+[1]Overview!$C$115+[1]Overview!$C$116+[1]Overview!$C$117+[1]Overview!$C$118+[1]Overview!$C$119)</f>
        <v>0</v>
      </c>
      <c r="L124" s="16">
        <f t="shared" si="23"/>
        <v>0</v>
      </c>
      <c r="M124" s="16">
        <v>0</v>
      </c>
      <c r="N124" s="19">
        <f>L124/([1]Simulated_Composition!$I$2*1000)</f>
        <v>0</v>
      </c>
      <c r="O124" s="16" t="s">
        <v>173</v>
      </c>
      <c r="P124" s="16"/>
      <c r="Q124" s="16">
        <f>Q123/0.21</f>
        <v>663.89067504003344</v>
      </c>
    </row>
    <row r="125" spans="1:17" x14ac:dyDescent="0.25">
      <c r="A125" s="16" t="s">
        <v>174</v>
      </c>
      <c r="B125" s="16">
        <f>[1]Overview!C136/([1]Overview!$C$113+[1]Overview!$C$114+[1]Overview!$C$115+[1]Overview!$C$116+[1]Overview!$C$117+[1]Overview!$C$118+[1]Overview!$C$119)</f>
        <v>0</v>
      </c>
      <c r="C125" s="16">
        <f t="shared" si="22"/>
        <v>0</v>
      </c>
      <c r="D125" s="16"/>
      <c r="E125" s="19">
        <f>C125/([1]Simulated_Composition!$I$2*1000)</f>
        <v>0</v>
      </c>
      <c r="F125" t="s">
        <v>175</v>
      </c>
      <c r="G125">
        <f>H123/(B131*0.21*1000)</f>
        <v>0.201484271635822</v>
      </c>
      <c r="H125" t="s">
        <v>176</v>
      </c>
      <c r="J125" s="16" t="s">
        <v>174</v>
      </c>
      <c r="K125" s="16">
        <f>[1]Overview!L136/([1]Overview!$C$113+[1]Overview!$C$114+[1]Overview!$C$115+[1]Overview!$C$116+[1]Overview!$C$117+[1]Overview!$C$118+[1]Overview!$C$119)</f>
        <v>0</v>
      </c>
      <c r="L125" s="16">
        <f t="shared" si="23"/>
        <v>0</v>
      </c>
      <c r="M125" s="16"/>
      <c r="N125" s="19">
        <f>L125/([1]Simulated_Composition!$I$2*1000)</f>
        <v>0</v>
      </c>
      <c r="O125" t="s">
        <v>175</v>
      </c>
      <c r="P125">
        <f>Q123/(K131*0.21*1000)</f>
        <v>0.4028462833980786</v>
      </c>
      <c r="Q125" t="s">
        <v>176</v>
      </c>
    </row>
    <row r="126" spans="1:17" ht="15.75" thickBot="1" x14ac:dyDescent="0.3">
      <c r="A126" s="22" t="s">
        <v>177</v>
      </c>
      <c r="B126" s="22">
        <v>3.2952295211492237</v>
      </c>
      <c r="C126" s="22" t="s">
        <v>178</v>
      </c>
      <c r="D126" s="25" t="s">
        <v>193</v>
      </c>
      <c r="E126" s="26">
        <f>E119+E121+E123</f>
        <v>4.199442902813473E-2</v>
      </c>
      <c r="F126" t="s">
        <v>179</v>
      </c>
      <c r="G126">
        <f>(B131*0.21*1000)/H120</f>
        <v>0.36747440268673293</v>
      </c>
      <c r="H126" t="s">
        <v>180</v>
      </c>
      <c r="J126" s="22" t="s">
        <v>177</v>
      </c>
      <c r="K126" s="22">
        <f>B126/2</f>
        <v>1.6476147605746119</v>
      </c>
      <c r="L126" s="22" t="s">
        <v>178</v>
      </c>
      <c r="M126" s="25" t="s">
        <v>193</v>
      </c>
      <c r="N126" s="26">
        <f>N119+N121+N123</f>
        <v>2.0997214514067365E-2</v>
      </c>
      <c r="O126" t="s">
        <v>179</v>
      </c>
      <c r="P126">
        <f>(K131*0.21*1000)/Q120</f>
        <v>0.36758592754339048</v>
      </c>
      <c r="Q126" t="s">
        <v>180</v>
      </c>
    </row>
    <row r="127" spans="1:17" x14ac:dyDescent="0.25">
      <c r="A127" s="17" t="s">
        <v>182</v>
      </c>
      <c r="B127" s="17" t="s">
        <v>156</v>
      </c>
      <c r="C127" s="17" t="s">
        <v>178</v>
      </c>
      <c r="D127" s="16" t="s">
        <v>158</v>
      </c>
      <c r="E127" s="18" t="s">
        <v>159</v>
      </c>
      <c r="F127" s="23" t="s">
        <v>183</v>
      </c>
      <c r="G127">
        <f>H123/H120</f>
        <v>7.4040312370145134E-2</v>
      </c>
      <c r="H127" t="s">
        <v>184</v>
      </c>
      <c r="J127" s="17" t="s">
        <v>182</v>
      </c>
      <c r="K127" s="17" t="s">
        <v>156</v>
      </c>
      <c r="L127" s="17" t="s">
        <v>178</v>
      </c>
      <c r="M127" s="16" t="s">
        <v>158</v>
      </c>
      <c r="N127" s="18" t="s">
        <v>159</v>
      </c>
      <c r="O127" s="23" t="s">
        <v>183</v>
      </c>
      <c r="P127">
        <f>Q123/Q120</f>
        <v>0.14808062474029027</v>
      </c>
      <c r="Q127" t="s">
        <v>184</v>
      </c>
    </row>
    <row r="128" spans="1:17" x14ac:dyDescent="0.25">
      <c r="A128" s="16" t="s">
        <v>185</v>
      </c>
      <c r="B128" s="16">
        <v>1</v>
      </c>
      <c r="C128" s="16">
        <f>B128*$B$131</f>
        <v>3.2949999999999999</v>
      </c>
      <c r="D128" s="16">
        <v>2399</v>
      </c>
      <c r="E128" s="19">
        <f>C128/([1]Simulated_Composition!$I$2*1000)</f>
        <v>1.4697026403127819E-4</v>
      </c>
      <c r="J128" s="16" t="s">
        <v>185</v>
      </c>
      <c r="K128" s="16">
        <v>1</v>
      </c>
      <c r="L128" s="16">
        <f>K128*$K$131</f>
        <v>1.6479999999999999</v>
      </c>
      <c r="M128" s="16">
        <v>1185</v>
      </c>
      <c r="N128" s="19">
        <f>L128/([1]Simulated_Composition!$I$2*1000)</f>
        <v>7.3507434028390417E-5</v>
      </c>
    </row>
    <row r="129" spans="1:17" x14ac:dyDescent="0.25">
      <c r="A129" s="16" t="s">
        <v>174</v>
      </c>
      <c r="B129" s="16">
        <v>0</v>
      </c>
      <c r="C129" s="16">
        <f t="shared" ref="C129:C130" si="24">B129*$B$131</f>
        <v>0</v>
      </c>
      <c r="D129" s="16">
        <v>0</v>
      </c>
      <c r="E129" s="19">
        <f>C129/([1]Simulated_Composition!$I$2*1000)</f>
        <v>0</v>
      </c>
      <c r="F129" s="24" t="s">
        <v>186</v>
      </c>
      <c r="G129">
        <f>B126/[1]Simulated_Composition!$I$2/60</f>
        <v>2.4496750266411928E-3</v>
      </c>
      <c r="H129" t="s">
        <v>169</v>
      </c>
      <c r="J129" s="16" t="s">
        <v>174</v>
      </c>
      <c r="K129" s="16">
        <v>0</v>
      </c>
      <c r="L129" s="16">
        <f t="shared" ref="L129:L130" si="25">K129*$B$131</f>
        <v>0</v>
      </c>
      <c r="M129" s="16">
        <v>0</v>
      </c>
      <c r="N129" s="19">
        <f>L129/([1]Simulated_Composition!$I$2*1000)</f>
        <v>0</v>
      </c>
      <c r="O129" s="24" t="s">
        <v>186</v>
      </c>
      <c r="P129">
        <f>K126/[1]Simulated_Composition!$I$2/60</f>
        <v>1.2248375133205964E-3</v>
      </c>
      <c r="Q129" t="s">
        <v>169</v>
      </c>
    </row>
    <row r="130" spans="1:17" x14ac:dyDescent="0.25">
      <c r="A130" s="16" t="s">
        <v>172</v>
      </c>
      <c r="B130" s="16">
        <v>0</v>
      </c>
      <c r="C130" s="16">
        <f t="shared" si="24"/>
        <v>0</v>
      </c>
      <c r="D130" s="16">
        <v>0</v>
      </c>
      <c r="E130" s="19">
        <f>C130/([1]Simulated_Composition!$I$2*1000)</f>
        <v>0</v>
      </c>
      <c r="F130" t="s">
        <v>187</v>
      </c>
      <c r="G130">
        <f>1/(2*$H$1*$E$1*(B119*2+B122*0.5+B123*0.5-B124)*G129)</f>
        <v>1.8510078092536281E-3</v>
      </c>
      <c r="J130" s="16" t="s">
        <v>172</v>
      </c>
      <c r="K130" s="16">
        <v>0</v>
      </c>
      <c r="L130" s="16">
        <f t="shared" si="25"/>
        <v>0</v>
      </c>
      <c r="M130" s="16">
        <v>0</v>
      </c>
      <c r="N130" s="19">
        <f>L130/([1]Simulated_Composition!$I$2*1000)</f>
        <v>0</v>
      </c>
      <c r="O130" t="s">
        <v>187</v>
      </c>
      <c r="P130">
        <f>1/(2*$H$1*$E$1*(K119*2+K122*0.5+K123*0.5-K124)*P129)</f>
        <v>3.7020156185072562E-3</v>
      </c>
    </row>
    <row r="131" spans="1:17" ht="15.75" thickBot="1" x14ac:dyDescent="0.3">
      <c r="A131" s="22" t="s">
        <v>177</v>
      </c>
      <c r="B131" s="22">
        <f>ROUND(B126,3)</f>
        <v>3.2949999999999999</v>
      </c>
      <c r="C131" s="22" t="s">
        <v>178</v>
      </c>
      <c r="F131" t="s">
        <v>183</v>
      </c>
      <c r="G131">
        <f>G130*B132</f>
        <v>7.404031237014512E-2</v>
      </c>
      <c r="J131" s="22" t="s">
        <v>177</v>
      </c>
      <c r="K131" s="22">
        <f>ROUND(K126,3)</f>
        <v>1.6479999999999999</v>
      </c>
      <c r="L131" s="22" t="s">
        <v>178</v>
      </c>
      <c r="O131" t="s">
        <v>183</v>
      </c>
      <c r="P131">
        <f>P130*K132</f>
        <v>0.14808062474029024</v>
      </c>
    </row>
    <row r="132" spans="1:17" x14ac:dyDescent="0.25">
      <c r="A132" s="16" t="s">
        <v>188</v>
      </c>
      <c r="B132" s="16">
        <v>40</v>
      </c>
      <c r="C132" s="16" t="s">
        <v>189</v>
      </c>
      <c r="J132" s="16" t="s">
        <v>188</v>
      </c>
      <c r="K132" s="16">
        <v>40</v>
      </c>
      <c r="L132" s="16" t="s">
        <v>189</v>
      </c>
    </row>
    <row r="135" spans="1:17" ht="15.75" thickBot="1" x14ac:dyDescent="0.3">
      <c r="A135" s="28" t="s">
        <v>214</v>
      </c>
      <c r="B135" s="28"/>
      <c r="C135" t="s">
        <v>211</v>
      </c>
      <c r="D135">
        <v>2</v>
      </c>
      <c r="L135" t="s">
        <v>211</v>
      </c>
      <c r="M135">
        <v>2</v>
      </c>
    </row>
    <row r="136" spans="1:17" x14ac:dyDescent="0.25">
      <c r="A136" s="16" t="s">
        <v>155</v>
      </c>
      <c r="B136" s="16" t="s">
        <v>156</v>
      </c>
      <c r="C136" s="16" t="s">
        <v>157</v>
      </c>
      <c r="D136" s="17" t="s">
        <v>158</v>
      </c>
      <c r="E136" s="18" t="s">
        <v>159</v>
      </c>
      <c r="F136" s="16" t="s">
        <v>160</v>
      </c>
      <c r="G136" s="16"/>
      <c r="H136" s="16"/>
      <c r="J136" s="16" t="s">
        <v>155</v>
      </c>
      <c r="K136" s="16" t="s">
        <v>156</v>
      </c>
      <c r="L136" s="16" t="s">
        <v>157</v>
      </c>
      <c r="M136" s="17" t="s">
        <v>158</v>
      </c>
      <c r="N136" s="18" t="s">
        <v>159</v>
      </c>
      <c r="O136" s="16" t="s">
        <v>160</v>
      </c>
      <c r="P136" s="16"/>
      <c r="Q136" s="16"/>
    </row>
    <row r="137" spans="1:17" x14ac:dyDescent="0.25">
      <c r="A137" s="16" t="s">
        <v>162</v>
      </c>
      <c r="B137" s="16">
        <f>1/(1+D135)</f>
        <v>0.33333333333333331</v>
      </c>
      <c r="C137" s="16">
        <f>B137*$B$144*1000</f>
        <v>941.49307227867234</v>
      </c>
      <c r="D137" s="16">
        <v>1012</v>
      </c>
      <c r="E137" s="19">
        <f>C137/([1]Simulated_Composition!$I$2*1000)</f>
        <v>4.1994381006499472E-2</v>
      </c>
      <c r="F137" s="16" t="str">
        <f>A135</f>
        <v>Test Composition 8 (SR)</v>
      </c>
      <c r="G137" s="20" t="s">
        <v>163</v>
      </c>
      <c r="H137" s="20" t="s">
        <v>157</v>
      </c>
      <c r="J137" s="16" t="s">
        <v>162</v>
      </c>
      <c r="K137" s="16">
        <f>1/(1+M135)</f>
        <v>0.33333333333333331</v>
      </c>
      <c r="L137" s="16">
        <f>K137*$K$144*1000</f>
        <v>470.74653613933617</v>
      </c>
      <c r="M137" s="16">
        <v>471</v>
      </c>
      <c r="N137" s="19">
        <f>L137/([1]Simulated_Composition!$I$2*1000)</f>
        <v>2.0997190503249736E-2</v>
      </c>
      <c r="O137" s="16">
        <f>J135</f>
        <v>0</v>
      </c>
      <c r="P137" s="20" t="s">
        <v>163</v>
      </c>
      <c r="Q137" s="20" t="s">
        <v>157</v>
      </c>
    </row>
    <row r="138" spans="1:17" x14ac:dyDescent="0.25">
      <c r="A138" s="16" t="s">
        <v>164</v>
      </c>
      <c r="B138" s="16">
        <f>1-B137</f>
        <v>0.66666666666666674</v>
      </c>
      <c r="C138" s="16">
        <f t="shared" ref="C138:C143" si="26">B138*$B$144*1000</f>
        <v>1882.9861445573449</v>
      </c>
      <c r="D138" s="16" t="s">
        <v>215</v>
      </c>
      <c r="E138" s="19">
        <f>C138/([1]Simulated_Composition!$I$2*1000)</f>
        <v>8.3988762012998944E-2</v>
      </c>
      <c r="F138" s="16" t="s">
        <v>165</v>
      </c>
      <c r="G138" s="16">
        <f>B137*2+B140*0.5+B141*0.5-B142</f>
        <v>0.66666666666666663</v>
      </c>
      <c r="H138" s="16">
        <f>G138*B144*1000</f>
        <v>1882.9861445573447</v>
      </c>
      <c r="J138" s="16" t="s">
        <v>164</v>
      </c>
      <c r="K138" s="16">
        <f>1-K137</f>
        <v>0.66666666666666674</v>
      </c>
      <c r="L138" s="16">
        <f t="shared" ref="L138:L143" si="27">K138*$K$144*1000</f>
        <v>941.49307227867246</v>
      </c>
      <c r="M138" s="16" t="s">
        <v>216</v>
      </c>
      <c r="N138" s="19">
        <f>L138/([1]Simulated_Composition!$I$2*1000)</f>
        <v>4.1994381006499472E-2</v>
      </c>
      <c r="O138" s="16" t="s">
        <v>165</v>
      </c>
      <c r="P138" s="16">
        <f>K137*2+K140*0.5+K141*0.5-K142</f>
        <v>0.66666666666666663</v>
      </c>
      <c r="Q138" s="16">
        <f>P138*K144*1000</f>
        <v>941.49307227867234</v>
      </c>
    </row>
    <row r="139" spans="1:17" x14ac:dyDescent="0.25">
      <c r="A139" s="16" t="s">
        <v>166</v>
      </c>
      <c r="B139" s="16">
        <f>[1]Overview!C150/([1]Overview!$C$113+[1]Overview!$C$114+[1]Overview!$C$115+[1]Overview!$C$116+[1]Overview!$C$117+[1]Overview!$C$118+[1]Overview!$C$119)</f>
        <v>0</v>
      </c>
      <c r="C139" s="16">
        <f t="shared" si="26"/>
        <v>0</v>
      </c>
      <c r="D139" s="16"/>
      <c r="E139" s="19">
        <f>C139/([1]Simulated_Composition!$I$2*1000)</f>
        <v>0</v>
      </c>
      <c r="F139" s="16" t="s">
        <v>167</v>
      </c>
      <c r="G139" s="16">
        <f>G138/0.21</f>
        <v>3.1746031746031744</v>
      </c>
      <c r="H139" s="16">
        <f>B144*G139*1000</f>
        <v>8966.6006883683076</v>
      </c>
      <c r="J139" s="16" t="s">
        <v>166</v>
      </c>
      <c r="K139" s="16">
        <f>[1]Overview!L150/([1]Overview!$C$113+[1]Overview!$C$114+[1]Overview!$C$115+[1]Overview!$C$116+[1]Overview!$C$117+[1]Overview!$C$118+[1]Overview!$C$119)</f>
        <v>0</v>
      </c>
      <c r="L139" s="16">
        <f t="shared" si="27"/>
        <v>0</v>
      </c>
      <c r="M139" s="16"/>
      <c r="N139" s="19">
        <f>L139/([1]Simulated_Composition!$I$2*1000)</f>
        <v>0</v>
      </c>
      <c r="O139" s="16" t="s">
        <v>167</v>
      </c>
      <c r="P139" s="16">
        <f>P138/0.21</f>
        <v>3.1746031746031744</v>
      </c>
      <c r="Q139" s="16">
        <f>K144*P139*1000</f>
        <v>4483.3003441841538</v>
      </c>
    </row>
    <row r="140" spans="1:17" x14ac:dyDescent="0.25">
      <c r="A140" s="16" t="s">
        <v>168</v>
      </c>
      <c r="B140" s="16">
        <f>[1]Overview!C151/([1]Overview!$C$113+[1]Overview!$C$114+[1]Overview!$C$115+[1]Overview!$C$116+[1]Overview!$C$117+[1]Overview!$C$118+[1]Overview!$C$119)</f>
        <v>0</v>
      </c>
      <c r="C140" s="16">
        <f t="shared" si="26"/>
        <v>0</v>
      </c>
      <c r="D140" s="16"/>
      <c r="E140" s="19">
        <f>C140/([1]Simulated_Composition!$I$2*1000)</f>
        <v>0</v>
      </c>
      <c r="F140" s="16"/>
      <c r="G140" s="20" t="s">
        <v>169</v>
      </c>
      <c r="H140" s="16"/>
      <c r="J140" s="16" t="s">
        <v>168</v>
      </c>
      <c r="K140" s="16">
        <f>[1]Overview!L151/([1]Overview!$C$113+[1]Overview!$C$114+[1]Overview!$C$115+[1]Overview!$C$116+[1]Overview!$C$117+[1]Overview!$C$118+[1]Overview!$C$119)</f>
        <v>0</v>
      </c>
      <c r="L140" s="16">
        <f t="shared" si="27"/>
        <v>0</v>
      </c>
      <c r="M140" s="16"/>
      <c r="N140" s="19">
        <f>L140/([1]Simulated_Composition!$I$2*1000)</f>
        <v>0</v>
      </c>
      <c r="O140" s="16"/>
      <c r="P140" s="20" t="s">
        <v>169</v>
      </c>
      <c r="Q140" s="16"/>
    </row>
    <row r="141" spans="1:17" x14ac:dyDescent="0.25">
      <c r="A141" s="16" t="s">
        <v>170</v>
      </c>
      <c r="B141" s="16">
        <f>[1]Overview!C152/([1]Overview!$C$113+[1]Overview!$C$114+[1]Overview!$C$115+[1]Overview!$C$116+[1]Overview!$C$117+[1]Overview!$C$118+[1]Overview!$C$119)</f>
        <v>0</v>
      </c>
      <c r="C141" s="16">
        <f t="shared" si="26"/>
        <v>0</v>
      </c>
      <c r="D141" s="16"/>
      <c r="E141" s="19">
        <f>C141/([1]Simulated_Composition!$I$2*1000)</f>
        <v>0</v>
      </c>
      <c r="F141" s="16" t="s">
        <v>171</v>
      </c>
      <c r="G141" s="16">
        <f>B150/($E$1*$H$1)/2</f>
        <v>1.0364268810163285E-4</v>
      </c>
      <c r="H141" s="16">
        <f>G141*[1]Simulated_Composition!$I$2*(60*1000)</f>
        <v>139.41704175840701</v>
      </c>
      <c r="J141" s="16" t="s">
        <v>170</v>
      </c>
      <c r="K141" s="16">
        <f>[1]Overview!L152/([1]Overview!$C$113+[1]Overview!$C$114+[1]Overview!$C$115+[1]Overview!$C$116+[1]Overview!$C$117+[1]Overview!$C$118+[1]Overview!$C$119)</f>
        <v>0</v>
      </c>
      <c r="L141" s="16">
        <f t="shared" si="27"/>
        <v>0</v>
      </c>
      <c r="M141" s="16"/>
      <c r="N141" s="19">
        <f>L141/([1]Simulated_Composition!$I$2*1000)</f>
        <v>0</v>
      </c>
      <c r="O141" s="16" t="s">
        <v>171</v>
      </c>
      <c r="P141" s="16">
        <f>K150/($E$1*$H$1)/2</f>
        <v>1.0364268810163285E-4</v>
      </c>
      <c r="Q141" s="16">
        <f>P141*[1]Simulated_Composition!$I$2*(60*1000)</f>
        <v>139.41704175840701</v>
      </c>
    </row>
    <row r="142" spans="1:17" x14ac:dyDescent="0.25">
      <c r="A142" s="16" t="s">
        <v>172</v>
      </c>
      <c r="B142" s="16">
        <f>[1]Overview!C153/([1]Overview!$C$113+[1]Overview!$C$114+[1]Overview!$C$115+[1]Overview!$C$116+[1]Overview!$C$117+[1]Overview!$C$118+[1]Overview!$C$119)</f>
        <v>0</v>
      </c>
      <c r="C142" s="16">
        <f t="shared" si="26"/>
        <v>0</v>
      </c>
      <c r="D142" s="16">
        <v>0</v>
      </c>
      <c r="E142" s="19">
        <f>C142/([1]Simulated_Composition!$I$2*1000)</f>
        <v>0</v>
      </c>
      <c r="F142" s="16" t="s">
        <v>173</v>
      </c>
      <c r="G142" s="16"/>
      <c r="H142" s="16">
        <f>H141/0.21</f>
        <v>663.89067504003344</v>
      </c>
      <c r="J142" s="16" t="s">
        <v>172</v>
      </c>
      <c r="K142" s="16">
        <f>[1]Overview!L153/([1]Overview!$C$113+[1]Overview!$C$114+[1]Overview!$C$115+[1]Overview!$C$116+[1]Overview!$C$117+[1]Overview!$C$118+[1]Overview!$C$119)</f>
        <v>0</v>
      </c>
      <c r="L142" s="16">
        <f t="shared" si="27"/>
        <v>0</v>
      </c>
      <c r="M142" s="16">
        <v>0</v>
      </c>
      <c r="N142" s="19">
        <f>L142/([1]Simulated_Composition!$I$2*1000)</f>
        <v>0</v>
      </c>
      <c r="O142" s="16" t="s">
        <v>173</v>
      </c>
      <c r="P142" s="16"/>
      <c r="Q142" s="16">
        <f>Q141/0.21</f>
        <v>663.89067504003344</v>
      </c>
    </row>
    <row r="143" spans="1:17" x14ac:dyDescent="0.25">
      <c r="A143" s="16" t="s">
        <v>174</v>
      </c>
      <c r="B143" s="16">
        <f>[1]Overview!C154/([1]Overview!$C$113+[1]Overview!$C$114+[1]Overview!$C$115+[1]Overview!$C$116+[1]Overview!$C$117+[1]Overview!$C$118+[1]Overview!$C$119)</f>
        <v>0</v>
      </c>
      <c r="C143" s="16">
        <f t="shared" si="26"/>
        <v>0</v>
      </c>
      <c r="D143" s="16"/>
      <c r="E143" s="19">
        <f>C143/([1]Simulated_Composition!$I$2*1000)</f>
        <v>0</v>
      </c>
      <c r="F143" t="s">
        <v>175</v>
      </c>
      <c r="G143">
        <f>H141/(B149*0.21*1000)</f>
        <v>0.23508876594902037</v>
      </c>
      <c r="H143" t="s">
        <v>176</v>
      </c>
      <c r="J143" s="16" t="s">
        <v>174</v>
      </c>
      <c r="K143" s="16">
        <f>[1]Overview!L154/([1]Overview!$C$113+[1]Overview!$C$114+[1]Overview!$C$115+[1]Overview!$C$116+[1]Overview!$C$117+[1]Overview!$C$118+[1]Overview!$C$119)</f>
        <v>0</v>
      </c>
      <c r="L143" s="16">
        <f t="shared" si="27"/>
        <v>0</v>
      </c>
      <c r="M143" s="16"/>
      <c r="N143" s="19">
        <f>L143/([1]Simulated_Composition!$I$2*1000)</f>
        <v>0</v>
      </c>
      <c r="O143" t="s">
        <v>175</v>
      </c>
      <c r="P143">
        <f>Q141/(K149*0.21*1000)</f>
        <v>0.47017753189804073</v>
      </c>
      <c r="Q143" t="s">
        <v>176</v>
      </c>
    </row>
    <row r="144" spans="1:17" ht="15.75" thickBot="1" x14ac:dyDescent="0.3">
      <c r="A144" s="22" t="s">
        <v>177</v>
      </c>
      <c r="B144" s="22">
        <v>2.8244792168360169</v>
      </c>
      <c r="C144" s="22" t="s">
        <v>178</v>
      </c>
      <c r="D144" s="25" t="s">
        <v>193</v>
      </c>
      <c r="E144" s="26">
        <f>E137+E139+E141</f>
        <v>4.1994381006499472E-2</v>
      </c>
      <c r="F144" t="s">
        <v>179</v>
      </c>
      <c r="G144">
        <f>(B149*0.21*1000)/H138</f>
        <v>0.31494655534993998</v>
      </c>
      <c r="H144" t="s">
        <v>180</v>
      </c>
      <c r="J144" s="22" t="s">
        <v>177</v>
      </c>
      <c r="K144" s="22">
        <f>B144/2</f>
        <v>1.4122396084180084</v>
      </c>
      <c r="L144" s="22" t="s">
        <v>178</v>
      </c>
      <c r="M144" s="25" t="s">
        <v>193</v>
      </c>
      <c r="N144" s="26">
        <f>N137+N139+N141</f>
        <v>2.0997190503249736E-2</v>
      </c>
      <c r="O144" t="s">
        <v>179</v>
      </c>
      <c r="P144">
        <f>(K149*0.21*1000)/Q138</f>
        <v>0.31494655534993998</v>
      </c>
      <c r="Q144" t="s">
        <v>180</v>
      </c>
    </row>
    <row r="145" spans="1:17" x14ac:dyDescent="0.25">
      <c r="A145" s="17" t="s">
        <v>182</v>
      </c>
      <c r="B145" s="17" t="s">
        <v>156</v>
      </c>
      <c r="C145" s="17" t="s">
        <v>178</v>
      </c>
      <c r="D145" s="16" t="s">
        <v>158</v>
      </c>
      <c r="E145" s="18" t="s">
        <v>159</v>
      </c>
      <c r="F145" s="23" t="s">
        <v>183</v>
      </c>
      <c r="G145">
        <f>H141/H138</f>
        <v>7.4040397037112238E-2</v>
      </c>
      <c r="H145" t="s">
        <v>184</v>
      </c>
      <c r="J145" s="17" t="s">
        <v>182</v>
      </c>
      <c r="K145" s="17" t="s">
        <v>156</v>
      </c>
      <c r="L145" s="17" t="s">
        <v>178</v>
      </c>
      <c r="M145" s="16" t="s">
        <v>158</v>
      </c>
      <c r="N145" s="18" t="s">
        <v>159</v>
      </c>
      <c r="O145" s="23" t="s">
        <v>183</v>
      </c>
      <c r="P145">
        <f>Q141/Q138</f>
        <v>0.14808079407422448</v>
      </c>
      <c r="Q145" t="s">
        <v>184</v>
      </c>
    </row>
    <row r="146" spans="1:17" x14ac:dyDescent="0.25">
      <c r="A146" s="16" t="s">
        <v>185</v>
      </c>
      <c r="B146" s="16">
        <v>1</v>
      </c>
      <c r="C146" s="16">
        <f>B146*$B$149</f>
        <v>2.8239999999999998</v>
      </c>
      <c r="D146" s="16">
        <v>2049</v>
      </c>
      <c r="E146" s="19">
        <f>C146/([1]Simulated_Composition!$I$2*1000)</f>
        <v>1.2596176801952339E-4</v>
      </c>
      <c r="J146" s="16" t="s">
        <v>185</v>
      </c>
      <c r="K146" s="16">
        <v>1</v>
      </c>
      <c r="L146" s="16">
        <f>K146*$K$149</f>
        <v>1.4119999999999999</v>
      </c>
      <c r="M146" s="16">
        <v>1013.1</v>
      </c>
      <c r="N146" s="19">
        <f>L146/([1]Simulated_Composition!$I$2*1000)</f>
        <v>6.2980884009761697E-5</v>
      </c>
    </row>
    <row r="147" spans="1:17" x14ac:dyDescent="0.25">
      <c r="A147" s="16" t="s">
        <v>174</v>
      </c>
      <c r="B147" s="16">
        <v>0</v>
      </c>
      <c r="C147" s="16">
        <f t="shared" ref="C147:C148" si="28">B147*$B$131</f>
        <v>0</v>
      </c>
      <c r="D147" s="16">
        <v>0</v>
      </c>
      <c r="E147" s="19">
        <f>C147/([1]Simulated_Composition!$I$2*1000)</f>
        <v>0</v>
      </c>
      <c r="F147" s="24" t="s">
        <v>186</v>
      </c>
      <c r="G147">
        <f>B144/[1]Simulated_Composition!$I$2/60</f>
        <v>2.0997190503249732E-3</v>
      </c>
      <c r="H147" t="s">
        <v>169</v>
      </c>
      <c r="J147" s="16" t="s">
        <v>174</v>
      </c>
      <c r="K147" s="16">
        <v>0</v>
      </c>
      <c r="L147" s="16">
        <f t="shared" ref="L147:L148" si="29">K147*$B$131</f>
        <v>0</v>
      </c>
      <c r="M147" s="16">
        <v>0</v>
      </c>
      <c r="N147" s="19">
        <f>L147/([1]Simulated_Composition!$I$2*1000)</f>
        <v>0</v>
      </c>
      <c r="O147" s="24" t="s">
        <v>186</v>
      </c>
      <c r="P147">
        <f>K144/[1]Simulated_Composition!$I$2/60</f>
        <v>1.0498595251624866E-3</v>
      </c>
      <c r="Q147" t="s">
        <v>169</v>
      </c>
    </row>
    <row r="148" spans="1:17" x14ac:dyDescent="0.25">
      <c r="A148" s="16" t="s">
        <v>172</v>
      </c>
      <c r="B148" s="16">
        <v>0</v>
      </c>
      <c r="C148" s="16">
        <f t="shared" si="28"/>
        <v>0</v>
      </c>
      <c r="D148" s="16">
        <v>0</v>
      </c>
      <c r="E148" s="19">
        <f>C148/([1]Simulated_Composition!$I$2*1000)</f>
        <v>0</v>
      </c>
      <c r="F148" t="s">
        <v>187</v>
      </c>
      <c r="G148">
        <f>1/(2*$H$1*$E$1*(B137*2+B140*0.5+B141*0.5-B142)*G147)</f>
        <v>1.8510099259278062E-3</v>
      </c>
      <c r="J148" s="16" t="s">
        <v>172</v>
      </c>
      <c r="K148" s="16">
        <v>0</v>
      </c>
      <c r="L148" s="16">
        <f t="shared" si="29"/>
        <v>0</v>
      </c>
      <c r="M148" s="16">
        <v>0</v>
      </c>
      <c r="N148" s="19">
        <f>L148/([1]Simulated_Composition!$I$2*1000)</f>
        <v>0</v>
      </c>
      <c r="O148" t="s">
        <v>187</v>
      </c>
      <c r="P148">
        <f>1/(2*$H$1*$E$1*(K137*2+K140*0.5+K141*0.5-K142)*P147)</f>
        <v>3.7020198518556125E-3</v>
      </c>
    </row>
    <row r="149" spans="1:17" ht="15.75" thickBot="1" x14ac:dyDescent="0.3">
      <c r="A149" s="22" t="s">
        <v>177</v>
      </c>
      <c r="B149" s="22">
        <f>ROUND(B144,3)</f>
        <v>2.8239999999999998</v>
      </c>
      <c r="C149" s="22" t="s">
        <v>178</v>
      </c>
      <c r="F149" t="s">
        <v>183</v>
      </c>
      <c r="G149">
        <f>G148*B150</f>
        <v>7.4040397037112252E-2</v>
      </c>
      <c r="J149" s="22" t="s">
        <v>177</v>
      </c>
      <c r="K149" s="22">
        <f>ROUND(K144,3)</f>
        <v>1.4119999999999999</v>
      </c>
      <c r="L149" s="22" t="s">
        <v>178</v>
      </c>
      <c r="O149" t="s">
        <v>183</v>
      </c>
      <c r="P149">
        <f>P148*K150</f>
        <v>0.1480807940742245</v>
      </c>
    </row>
    <row r="150" spans="1:17" x14ac:dyDescent="0.25">
      <c r="A150" s="16" t="s">
        <v>188</v>
      </c>
      <c r="B150" s="16">
        <v>40</v>
      </c>
      <c r="C150" s="16" t="s">
        <v>189</v>
      </c>
      <c r="J150" s="16" t="s">
        <v>188</v>
      </c>
      <c r="K150" s="16">
        <v>40</v>
      </c>
      <c r="L150" s="16" t="s">
        <v>189</v>
      </c>
    </row>
    <row r="152" spans="1:17" ht="15.75" thickBot="1" x14ac:dyDescent="0.3">
      <c r="A152" s="28" t="s">
        <v>217</v>
      </c>
      <c r="B152" s="28"/>
      <c r="C152" t="s">
        <v>211</v>
      </c>
      <c r="D152">
        <v>1.5</v>
      </c>
      <c r="L152" t="s">
        <v>211</v>
      </c>
      <c r="M152">
        <v>1.5</v>
      </c>
    </row>
    <row r="153" spans="1:17" x14ac:dyDescent="0.25">
      <c r="A153" s="16" t="s">
        <v>155</v>
      </c>
      <c r="B153" s="16" t="s">
        <v>156</v>
      </c>
      <c r="C153" s="16" t="s">
        <v>157</v>
      </c>
      <c r="D153" s="17" t="s">
        <v>158</v>
      </c>
      <c r="E153" s="18" t="s">
        <v>159</v>
      </c>
      <c r="F153" s="16" t="s">
        <v>160</v>
      </c>
      <c r="G153" s="16"/>
      <c r="H153" s="16"/>
      <c r="J153" s="16" t="s">
        <v>155</v>
      </c>
      <c r="K153" s="16" t="s">
        <v>156</v>
      </c>
      <c r="L153" s="16" t="s">
        <v>157</v>
      </c>
      <c r="M153" s="17" t="s">
        <v>158</v>
      </c>
      <c r="N153" s="18" t="s">
        <v>159</v>
      </c>
      <c r="O153" s="16" t="s">
        <v>160</v>
      </c>
      <c r="P153" s="16"/>
      <c r="Q153" s="16"/>
    </row>
    <row r="154" spans="1:17" x14ac:dyDescent="0.25">
      <c r="A154" s="16" t="s">
        <v>162</v>
      </c>
      <c r="B154" s="16">
        <f>1/(1+D152)</f>
        <v>0.4</v>
      </c>
      <c r="C154" s="16">
        <f>B154*$B$161*1000</f>
        <v>941.49417068851255</v>
      </c>
      <c r="D154" s="16">
        <v>1012</v>
      </c>
      <c r="E154" s="19">
        <f>C154/([1]Simulated_Composition!$I$2*1000)</f>
        <v>4.1994429999999992E-2</v>
      </c>
      <c r="F154" s="16" t="str">
        <f>A152</f>
        <v>Test Composition 9 (SR)</v>
      </c>
      <c r="G154" s="20" t="s">
        <v>163</v>
      </c>
      <c r="H154" s="20" t="s">
        <v>157</v>
      </c>
      <c r="J154" s="16" t="s">
        <v>162</v>
      </c>
      <c r="K154" s="16">
        <f>1/(1+M152)</f>
        <v>0.4</v>
      </c>
      <c r="L154" s="16">
        <f>K154*$K$161*1000</f>
        <v>470.74708534425628</v>
      </c>
      <c r="M154" s="16">
        <v>471</v>
      </c>
      <c r="N154" s="19">
        <f>L154/([1]Simulated_Composition!$I$2*1000)</f>
        <v>2.0997214999999996E-2</v>
      </c>
      <c r="O154" s="16">
        <f>J152</f>
        <v>0</v>
      </c>
      <c r="P154" s="20" t="s">
        <v>163</v>
      </c>
      <c r="Q154" s="20" t="s">
        <v>157</v>
      </c>
    </row>
    <row r="155" spans="1:17" x14ac:dyDescent="0.25">
      <c r="A155" s="16" t="s">
        <v>164</v>
      </c>
      <c r="B155" s="16">
        <f>1-B154</f>
        <v>0.6</v>
      </c>
      <c r="C155" s="16">
        <f t="shared" ref="C155:C160" si="30">B155*$B$161*1000</f>
        <v>1412.2412560327689</v>
      </c>
      <c r="D155" s="16" t="s">
        <v>218</v>
      </c>
      <c r="E155" s="19">
        <f>C155/([1]Simulated_Composition!$I$2*1000)</f>
        <v>6.2991644999999999E-2</v>
      </c>
      <c r="F155" s="16" t="s">
        <v>165</v>
      </c>
      <c r="G155" s="16">
        <f>B154*2+B157*0.5+B158*0.5-B159</f>
        <v>0.8</v>
      </c>
      <c r="H155" s="16">
        <f>G155*B161*1000</f>
        <v>1882.9883413770251</v>
      </c>
      <c r="J155" s="16" t="s">
        <v>164</v>
      </c>
      <c r="K155" s="16">
        <f>1-K154</f>
        <v>0.6</v>
      </c>
      <c r="L155" s="16">
        <f t="shared" ref="L155:L160" si="31">K155*$K$161*1000</f>
        <v>706.12062801638444</v>
      </c>
      <c r="M155" s="16" t="s">
        <v>219</v>
      </c>
      <c r="N155" s="19">
        <f>L155/([1]Simulated_Composition!$I$2*1000)</f>
        <v>3.1495822499999999E-2</v>
      </c>
      <c r="O155" s="16" t="s">
        <v>165</v>
      </c>
      <c r="P155" s="16">
        <f>K154*2+K157*0.5+K158*0.5-K159</f>
        <v>0.8</v>
      </c>
      <c r="Q155" s="16">
        <f>P155*K161*1000</f>
        <v>941.49417068851255</v>
      </c>
    </row>
    <row r="156" spans="1:17" x14ac:dyDescent="0.25">
      <c r="A156" s="16" t="s">
        <v>166</v>
      </c>
      <c r="B156" s="16">
        <f>[1]Overview!C167/([1]Overview!$C$113+[1]Overview!$C$114+[1]Overview!$C$115+[1]Overview!$C$116+[1]Overview!$C$117+[1]Overview!$C$118+[1]Overview!$C$119)</f>
        <v>0</v>
      </c>
      <c r="C156" s="16">
        <f t="shared" si="30"/>
        <v>0</v>
      </c>
      <c r="D156" s="16"/>
      <c r="E156" s="19">
        <f>C156/([1]Simulated_Composition!$I$2*1000)</f>
        <v>0</v>
      </c>
      <c r="F156" s="16" t="s">
        <v>167</v>
      </c>
      <c r="G156" s="16">
        <f>G155/0.21</f>
        <v>3.8095238095238098</v>
      </c>
      <c r="H156" s="16">
        <f>B161*G156*1000</f>
        <v>8966.6111494144043</v>
      </c>
      <c r="J156" s="16" t="s">
        <v>166</v>
      </c>
      <c r="K156" s="16">
        <f>[1]Overview!L167/([1]Overview!$C$113+[1]Overview!$C$114+[1]Overview!$C$115+[1]Overview!$C$116+[1]Overview!$C$117+[1]Overview!$C$118+[1]Overview!$C$119)</f>
        <v>0</v>
      </c>
      <c r="L156" s="16">
        <f t="shared" si="31"/>
        <v>0</v>
      </c>
      <c r="M156" s="16"/>
      <c r="N156" s="19">
        <f>L156/([1]Simulated_Composition!$I$2*1000)</f>
        <v>0</v>
      </c>
      <c r="O156" s="16" t="s">
        <v>167</v>
      </c>
      <c r="P156" s="16">
        <f>P155/0.21</f>
        <v>3.8095238095238098</v>
      </c>
      <c r="Q156" s="16">
        <f>K161*P156*1000</f>
        <v>4483.3055747072021</v>
      </c>
    </row>
    <row r="157" spans="1:17" x14ac:dyDescent="0.25">
      <c r="A157" s="16" t="s">
        <v>168</v>
      </c>
      <c r="B157" s="16">
        <f>[1]Overview!C168/([1]Overview!$C$113+[1]Overview!$C$114+[1]Overview!$C$115+[1]Overview!$C$116+[1]Overview!$C$117+[1]Overview!$C$118+[1]Overview!$C$119)</f>
        <v>0</v>
      </c>
      <c r="C157" s="16">
        <f t="shared" si="30"/>
        <v>0</v>
      </c>
      <c r="D157" s="16"/>
      <c r="E157" s="19">
        <f>C157/([1]Simulated_Composition!$I$2*1000)</f>
        <v>0</v>
      </c>
      <c r="F157" s="16"/>
      <c r="G157" s="20" t="s">
        <v>169</v>
      </c>
      <c r="H157" s="16"/>
      <c r="J157" s="16" t="s">
        <v>168</v>
      </c>
      <c r="K157" s="16">
        <f>[1]Overview!L168/([1]Overview!$C$113+[1]Overview!$C$114+[1]Overview!$C$115+[1]Overview!$C$116+[1]Overview!$C$117+[1]Overview!$C$118+[1]Overview!$C$119)</f>
        <v>0</v>
      </c>
      <c r="L157" s="16">
        <f t="shared" si="31"/>
        <v>0</v>
      </c>
      <c r="M157" s="16"/>
      <c r="N157" s="19">
        <f>L157/([1]Simulated_Composition!$I$2*1000)</f>
        <v>0</v>
      </c>
      <c r="O157" s="16"/>
      <c r="P157" s="20" t="s">
        <v>169</v>
      </c>
      <c r="Q157" s="16"/>
    </row>
    <row r="158" spans="1:17" x14ac:dyDescent="0.25">
      <c r="A158" s="16" t="s">
        <v>170</v>
      </c>
      <c r="B158" s="16">
        <f>[1]Overview!C169/([1]Overview!$C$113+[1]Overview!$C$114+[1]Overview!$C$115+[1]Overview!$C$116+[1]Overview!$C$117+[1]Overview!$C$118+[1]Overview!$C$119)</f>
        <v>0</v>
      </c>
      <c r="C158" s="16">
        <f t="shared" si="30"/>
        <v>0</v>
      </c>
      <c r="D158" s="16"/>
      <c r="E158" s="19">
        <f>C158/([1]Simulated_Composition!$I$2*1000)</f>
        <v>0</v>
      </c>
      <c r="F158" s="16" t="s">
        <v>171</v>
      </c>
      <c r="G158" s="16">
        <f>B167/($E$1*$H$1)/2</f>
        <v>1.0364268810163285E-4</v>
      </c>
      <c r="H158" s="16">
        <f>G158*[1]Simulated_Composition!$I$2*(60*1000)</f>
        <v>139.41704175840701</v>
      </c>
      <c r="J158" s="16" t="s">
        <v>170</v>
      </c>
      <c r="K158" s="16">
        <f>[1]Overview!L169/([1]Overview!$C$113+[1]Overview!$C$114+[1]Overview!$C$115+[1]Overview!$C$116+[1]Overview!$C$117+[1]Overview!$C$118+[1]Overview!$C$119)</f>
        <v>0</v>
      </c>
      <c r="L158" s="16">
        <f t="shared" si="31"/>
        <v>0</v>
      </c>
      <c r="M158" s="16"/>
      <c r="N158" s="19">
        <f>L158/([1]Simulated_Composition!$I$2*1000)</f>
        <v>0</v>
      </c>
      <c r="O158" s="16" t="s">
        <v>171</v>
      </c>
      <c r="P158" s="16">
        <f>K167/($E$1*$H$1)/2</f>
        <v>1.0364268810163285E-4</v>
      </c>
      <c r="Q158" s="16">
        <f>P158*[1]Simulated_Composition!$I$2*(60*1000)</f>
        <v>139.41704175840701</v>
      </c>
    </row>
    <row r="159" spans="1:17" x14ac:dyDescent="0.25">
      <c r="A159" s="16" t="s">
        <v>172</v>
      </c>
      <c r="B159" s="16">
        <f>[1]Overview!C170/([1]Overview!$C$113+[1]Overview!$C$114+[1]Overview!$C$115+[1]Overview!$C$116+[1]Overview!$C$117+[1]Overview!$C$118+[1]Overview!$C$119)</f>
        <v>0</v>
      </c>
      <c r="C159" s="16">
        <f t="shared" si="30"/>
        <v>0</v>
      </c>
      <c r="D159" s="16">
        <v>0</v>
      </c>
      <c r="E159" s="19">
        <f>C159/([1]Simulated_Composition!$I$2*1000)</f>
        <v>0</v>
      </c>
      <c r="F159" s="16" t="s">
        <v>173</v>
      </c>
      <c r="G159" s="16"/>
      <c r="H159" s="16">
        <f>H158/0.21</f>
        <v>663.89067504003344</v>
      </c>
      <c r="J159" s="16" t="s">
        <v>172</v>
      </c>
      <c r="K159" s="16">
        <f>[1]Overview!L170/([1]Overview!$C$113+[1]Overview!$C$114+[1]Overview!$C$115+[1]Overview!$C$116+[1]Overview!$C$117+[1]Overview!$C$118+[1]Overview!$C$119)</f>
        <v>0</v>
      </c>
      <c r="L159" s="16">
        <f t="shared" si="31"/>
        <v>0</v>
      </c>
      <c r="M159" s="16">
        <v>0</v>
      </c>
      <c r="N159" s="19">
        <f>L159/([1]Simulated_Composition!$I$2*1000)</f>
        <v>0</v>
      </c>
      <c r="O159" s="16" t="s">
        <v>173</v>
      </c>
      <c r="P159" s="16"/>
      <c r="Q159" s="16">
        <f>Q158/0.21</f>
        <v>663.89067504003344</v>
      </c>
    </row>
    <row r="160" spans="1:17" x14ac:dyDescent="0.25">
      <c r="A160" s="16" t="s">
        <v>174</v>
      </c>
      <c r="B160" s="16">
        <f>[1]Overview!C171/([1]Overview!$C$113+[1]Overview!$C$114+[1]Overview!$C$115+[1]Overview!$C$116+[1]Overview!$C$117+[1]Overview!$C$118+[1]Overview!$C$119)</f>
        <v>0</v>
      </c>
      <c r="C160" s="16">
        <f t="shared" si="30"/>
        <v>0</v>
      </c>
      <c r="D160" s="16"/>
      <c r="E160" s="19">
        <f>C160/([1]Simulated_Composition!$I$2*1000)</f>
        <v>0</v>
      </c>
      <c r="F160" t="s">
        <v>175</v>
      </c>
      <c r="G160">
        <f>H158/(B166*0.21*1000)</f>
        <v>0.28202662491080432</v>
      </c>
      <c r="H160" t="s">
        <v>176</v>
      </c>
      <c r="J160" s="16" t="s">
        <v>174</v>
      </c>
      <c r="K160" s="16">
        <f>[1]Overview!L171/([1]Overview!$C$113+[1]Overview!$C$114+[1]Overview!$C$115+[1]Overview!$C$116+[1]Overview!$C$117+[1]Overview!$C$118+[1]Overview!$C$119)</f>
        <v>0</v>
      </c>
      <c r="L160" s="16">
        <f t="shared" si="31"/>
        <v>0</v>
      </c>
      <c r="M160" s="16"/>
      <c r="N160" s="19">
        <f>L160/([1]Simulated_Composition!$I$2*1000)</f>
        <v>0</v>
      </c>
      <c r="O160" t="s">
        <v>175</v>
      </c>
      <c r="P160">
        <f>Q158/(K166*0.21*1000)</f>
        <v>0.56405324982160865</v>
      </c>
      <c r="Q160" t="s">
        <v>176</v>
      </c>
    </row>
    <row r="161" spans="1:17" ht="15.75" thickBot="1" x14ac:dyDescent="0.3">
      <c r="A161" s="22" t="s">
        <v>177</v>
      </c>
      <c r="B161" s="22">
        <v>2.3537354267212813</v>
      </c>
      <c r="C161" s="22" t="s">
        <v>178</v>
      </c>
      <c r="D161" s="25" t="s">
        <v>193</v>
      </c>
      <c r="E161" s="26">
        <f>E154+E156+E158</f>
        <v>4.1994429999999992E-2</v>
      </c>
      <c r="F161" t="s">
        <v>179</v>
      </c>
      <c r="G161">
        <f>(B166*0.21*1000)/H155</f>
        <v>0.26252950649630163</v>
      </c>
      <c r="H161" t="s">
        <v>180</v>
      </c>
      <c r="J161" s="22" t="s">
        <v>177</v>
      </c>
      <c r="K161" s="22">
        <f>B161/2</f>
        <v>1.1768677133606407</v>
      </c>
      <c r="L161" s="22" t="s">
        <v>178</v>
      </c>
      <c r="M161" s="25" t="s">
        <v>193</v>
      </c>
      <c r="N161" s="26">
        <f>N154+N156+N158</f>
        <v>2.0997214999999996E-2</v>
      </c>
      <c r="O161" t="s">
        <v>179</v>
      </c>
      <c r="P161">
        <f>(K166*0.21*1000)/Q155</f>
        <v>0.26252950649630163</v>
      </c>
      <c r="Q161" t="s">
        <v>180</v>
      </c>
    </row>
    <row r="162" spans="1:17" x14ac:dyDescent="0.25">
      <c r="A162" s="17" t="s">
        <v>182</v>
      </c>
      <c r="B162" s="17" t="s">
        <v>156</v>
      </c>
      <c r="C162" s="17" t="s">
        <v>178</v>
      </c>
      <c r="D162" s="16" t="s">
        <v>158</v>
      </c>
      <c r="E162" s="18" t="s">
        <v>159</v>
      </c>
      <c r="F162" s="23" t="s">
        <v>183</v>
      </c>
      <c r="G162">
        <f>H158/H155</f>
        <v>7.4040310656651037E-2</v>
      </c>
      <c r="H162" t="s">
        <v>184</v>
      </c>
      <c r="J162" s="17" t="s">
        <v>182</v>
      </c>
      <c r="K162" s="17" t="s">
        <v>156</v>
      </c>
      <c r="L162" s="17" t="s">
        <v>178</v>
      </c>
      <c r="M162" s="16" t="s">
        <v>158</v>
      </c>
      <c r="N162" s="18" t="s">
        <v>159</v>
      </c>
      <c r="O162" s="23" t="s">
        <v>183</v>
      </c>
      <c r="P162">
        <f>Q158/Q155</f>
        <v>0.14808062131330207</v>
      </c>
      <c r="Q162" t="s">
        <v>184</v>
      </c>
    </row>
    <row r="163" spans="1:17" x14ac:dyDescent="0.25">
      <c r="A163" s="16" t="s">
        <v>185</v>
      </c>
      <c r="B163" s="16">
        <v>1</v>
      </c>
      <c r="C163" s="16">
        <f>B163*$B$166</f>
        <v>2.3540000000000001</v>
      </c>
      <c r="D163" s="16">
        <v>1701.6</v>
      </c>
      <c r="E163" s="19">
        <f>C163/([1]Simulated_Composition!$I$2*1000)</f>
        <v>1.0499787603327129E-4</v>
      </c>
      <c r="J163" s="16" t="s">
        <v>185</v>
      </c>
      <c r="K163" s="16">
        <v>1</v>
      </c>
      <c r="L163" s="16">
        <f>K163*$K$166</f>
        <v>1.177</v>
      </c>
      <c r="M163" s="16">
        <v>845</v>
      </c>
      <c r="N163" s="19">
        <f>L163/([1]Simulated_Composition!$I$2*1000)</f>
        <v>5.2498938016635643E-5</v>
      </c>
    </row>
    <row r="164" spans="1:17" x14ac:dyDescent="0.25">
      <c r="A164" s="16" t="s">
        <v>174</v>
      </c>
      <c r="B164" s="16">
        <v>0</v>
      </c>
      <c r="C164" s="16">
        <f t="shared" ref="C164:C165" si="32">B164*$B$166</f>
        <v>0</v>
      </c>
      <c r="D164" s="16">
        <v>0</v>
      </c>
      <c r="E164" s="19">
        <f>C164/([1]Simulated_Composition!$I$2*1000)</f>
        <v>0</v>
      </c>
      <c r="F164" s="24" t="s">
        <v>186</v>
      </c>
      <c r="G164">
        <f>B161/[1]Simulated_Composition!$I$2/60</f>
        <v>1.7497679166666663E-3</v>
      </c>
      <c r="H164" t="s">
        <v>169</v>
      </c>
      <c r="J164" s="16" t="s">
        <v>174</v>
      </c>
      <c r="K164" s="16">
        <v>0</v>
      </c>
      <c r="L164" s="16">
        <f t="shared" ref="L164:L165" si="33">K164*$K$166</f>
        <v>0</v>
      </c>
      <c r="M164" s="16">
        <v>0</v>
      </c>
      <c r="N164" s="19">
        <f>L164/([1]Simulated_Composition!$I$2*1000)</f>
        <v>0</v>
      </c>
      <c r="O164" s="24" t="s">
        <v>186</v>
      </c>
      <c r="P164">
        <f>K161/[1]Simulated_Composition!$I$2/60</f>
        <v>8.7488395833333317E-4</v>
      </c>
      <c r="Q164" t="s">
        <v>169</v>
      </c>
    </row>
    <row r="165" spans="1:17" x14ac:dyDescent="0.25">
      <c r="A165" s="16" t="s">
        <v>172</v>
      </c>
      <c r="B165" s="16">
        <v>0</v>
      </c>
      <c r="C165" s="16">
        <f t="shared" si="32"/>
        <v>0</v>
      </c>
      <c r="D165" s="16">
        <v>0</v>
      </c>
      <c r="E165" s="19">
        <f>C165/([1]Simulated_Composition!$I$2*1000)</f>
        <v>0</v>
      </c>
      <c r="F165" t="s">
        <v>187</v>
      </c>
      <c r="G165">
        <f>1/(2*$H$1*$E$1*(B154*2+B157*0.5+B158*0.5-B159)*G164)</f>
        <v>1.8510077664162759E-3</v>
      </c>
      <c r="J165" s="16" t="s">
        <v>172</v>
      </c>
      <c r="K165" s="16">
        <v>0</v>
      </c>
      <c r="L165" s="16">
        <f t="shared" si="33"/>
        <v>0</v>
      </c>
      <c r="M165" s="16">
        <v>0</v>
      </c>
      <c r="N165" s="19">
        <f>L165/([1]Simulated_Composition!$I$2*1000)</f>
        <v>0</v>
      </c>
      <c r="O165" t="s">
        <v>187</v>
      </c>
      <c r="P165">
        <f>1/(2*$H$1*$E$1*(K154*2+K157*0.5+K158*0.5-K159)*P164)</f>
        <v>3.7020155328325519E-3</v>
      </c>
    </row>
    <row r="166" spans="1:17" ht="15.75" thickBot="1" x14ac:dyDescent="0.3">
      <c r="A166" s="22" t="s">
        <v>177</v>
      </c>
      <c r="B166" s="22">
        <f>ROUND(B161,3)</f>
        <v>2.3540000000000001</v>
      </c>
      <c r="C166" s="22" t="s">
        <v>178</v>
      </c>
      <c r="F166" t="s">
        <v>183</v>
      </c>
      <c r="G166">
        <f>G165*B167</f>
        <v>7.4040310656651037E-2</v>
      </c>
      <c r="J166" s="22" t="s">
        <v>177</v>
      </c>
      <c r="K166" s="22">
        <f>ROUND(K161,3)</f>
        <v>1.177</v>
      </c>
      <c r="L166" s="22" t="s">
        <v>178</v>
      </c>
      <c r="O166" t="s">
        <v>183</v>
      </c>
      <c r="P166">
        <f>P165*K167</f>
        <v>0.14808062131330207</v>
      </c>
    </row>
    <row r="167" spans="1:17" x14ac:dyDescent="0.25">
      <c r="A167" s="16" t="s">
        <v>188</v>
      </c>
      <c r="B167" s="16">
        <v>40</v>
      </c>
      <c r="C167" s="16" t="s">
        <v>189</v>
      </c>
      <c r="J167" s="16" t="s">
        <v>188</v>
      </c>
      <c r="K167" s="16">
        <v>40</v>
      </c>
      <c r="L167" s="16" t="s">
        <v>189</v>
      </c>
    </row>
    <row r="169" spans="1:17" ht="15.75" thickBot="1" x14ac:dyDescent="0.3">
      <c r="A169" s="28" t="s">
        <v>220</v>
      </c>
      <c r="B169" s="28"/>
      <c r="C169" t="s">
        <v>211</v>
      </c>
      <c r="D169">
        <v>1</v>
      </c>
      <c r="L169" t="s">
        <v>211</v>
      </c>
      <c r="M169">
        <v>1</v>
      </c>
    </row>
    <row r="170" spans="1:17" x14ac:dyDescent="0.25">
      <c r="A170" s="16" t="s">
        <v>155</v>
      </c>
      <c r="B170" s="16" t="s">
        <v>156</v>
      </c>
      <c r="C170" s="16" t="s">
        <v>157</v>
      </c>
      <c r="D170" s="17" t="s">
        <v>158</v>
      </c>
      <c r="E170" s="18" t="s">
        <v>159</v>
      </c>
      <c r="F170" s="16" t="s">
        <v>160</v>
      </c>
      <c r="G170" s="16"/>
      <c r="H170" s="16"/>
      <c r="J170" s="16" t="s">
        <v>155</v>
      </c>
      <c r="K170" s="16" t="s">
        <v>156</v>
      </c>
      <c r="L170" s="16" t="s">
        <v>157</v>
      </c>
      <c r="M170" s="17" t="s">
        <v>158</v>
      </c>
      <c r="N170" s="18" t="s">
        <v>159</v>
      </c>
      <c r="O170" s="16" t="s">
        <v>160</v>
      </c>
      <c r="P170" s="16"/>
      <c r="Q170" s="16"/>
    </row>
    <row r="171" spans="1:17" x14ac:dyDescent="0.25">
      <c r="A171" s="16" t="s">
        <v>162</v>
      </c>
      <c r="B171" s="16">
        <f>1/(1+D169)</f>
        <v>0.5</v>
      </c>
      <c r="C171" s="16">
        <f>B171*$B$178*1000</f>
        <v>941.49417068851255</v>
      </c>
      <c r="D171" s="16">
        <v>1012</v>
      </c>
      <c r="E171" s="19">
        <f>C171/([1]Simulated_Composition!$I$2*1000)</f>
        <v>4.1994429999999992E-2</v>
      </c>
      <c r="F171" s="16" t="str">
        <f>A169</f>
        <v>Test Composition 10(SR)</v>
      </c>
      <c r="G171" s="20" t="s">
        <v>163</v>
      </c>
      <c r="H171" s="20" t="s">
        <v>157</v>
      </c>
      <c r="J171" s="16" t="s">
        <v>162</v>
      </c>
      <c r="K171" s="16">
        <f>1/(1+M169)</f>
        <v>0.5</v>
      </c>
      <c r="L171" s="16">
        <f>K171*$K$178*1000</f>
        <v>470.74708534425628</v>
      </c>
      <c r="M171" s="16">
        <v>471</v>
      </c>
      <c r="N171" s="19">
        <f>L171/([1]Simulated_Composition!$I$2*1000)</f>
        <v>2.0997214999999996E-2</v>
      </c>
      <c r="O171" s="16">
        <f>J169</f>
        <v>0</v>
      </c>
      <c r="P171" s="20" t="s">
        <v>163</v>
      </c>
      <c r="Q171" s="20" t="s">
        <v>157</v>
      </c>
    </row>
    <row r="172" spans="1:17" x14ac:dyDescent="0.25">
      <c r="A172" s="16" t="s">
        <v>164</v>
      </c>
      <c r="B172" s="16">
        <f>1-B171</f>
        <v>0.5</v>
      </c>
      <c r="C172" s="16">
        <f t="shared" ref="C172:C177" si="34">B172*$B$178*1000</f>
        <v>941.49417068851255</v>
      </c>
      <c r="D172" s="16" t="s">
        <v>221</v>
      </c>
      <c r="E172" s="19">
        <f>C172/([1]Simulated_Composition!$I$2*1000)</f>
        <v>4.1994429999999992E-2</v>
      </c>
      <c r="F172" s="16" t="s">
        <v>165</v>
      </c>
      <c r="G172" s="16">
        <f>B171*2+B174*0.5+B175*0.5-B176</f>
        <v>1</v>
      </c>
      <c r="H172" s="16">
        <f>G172*B178*1000</f>
        <v>1882.9883413770251</v>
      </c>
      <c r="J172" s="16" t="s">
        <v>164</v>
      </c>
      <c r="K172" s="16">
        <f>1-K171</f>
        <v>0.5</v>
      </c>
      <c r="L172" s="16">
        <f t="shared" ref="L172:L177" si="35">K172*$K$178*1000</f>
        <v>470.74708534425628</v>
      </c>
      <c r="M172" s="16">
        <v>0.37909999999999999</v>
      </c>
      <c r="N172" s="19">
        <f>L172/([1]Simulated_Composition!$I$2*1000)</f>
        <v>2.0997214999999996E-2</v>
      </c>
      <c r="O172" s="16" t="s">
        <v>165</v>
      </c>
      <c r="P172" s="16">
        <f>K171*2+K174*0.5+K175*0.5-K176</f>
        <v>1</v>
      </c>
      <c r="Q172" s="16">
        <f>P172*K178*1000</f>
        <v>941.49417068851255</v>
      </c>
    </row>
    <row r="173" spans="1:17" x14ac:dyDescent="0.25">
      <c r="A173" s="16" t="s">
        <v>166</v>
      </c>
      <c r="B173" s="16">
        <f>[1]Overview!C184/([1]Overview!$C$113+[1]Overview!$C$114+[1]Overview!$C$115+[1]Overview!$C$116+[1]Overview!$C$117+[1]Overview!$C$118+[1]Overview!$C$119)</f>
        <v>0</v>
      </c>
      <c r="C173" s="16">
        <f t="shared" si="34"/>
        <v>0</v>
      </c>
      <c r="D173" s="16"/>
      <c r="E173" s="19">
        <f>C173/([1]Simulated_Composition!$I$2*1000)</f>
        <v>0</v>
      </c>
      <c r="F173" s="16" t="s">
        <v>167</v>
      </c>
      <c r="G173" s="16">
        <f>G172/0.21</f>
        <v>4.7619047619047619</v>
      </c>
      <c r="H173" s="16">
        <f>B178*G173*1000</f>
        <v>8966.6111494144061</v>
      </c>
      <c r="J173" s="16" t="s">
        <v>166</v>
      </c>
      <c r="K173" s="16">
        <f>[1]Overview!L184/([1]Overview!$C$113+[1]Overview!$C$114+[1]Overview!$C$115+[1]Overview!$C$116+[1]Overview!$C$117+[1]Overview!$C$118+[1]Overview!$C$119)</f>
        <v>0</v>
      </c>
      <c r="L173" s="16">
        <f t="shared" si="35"/>
        <v>0</v>
      </c>
      <c r="M173" s="16"/>
      <c r="N173" s="19">
        <f>L173/([1]Simulated_Composition!$I$2*1000)</f>
        <v>0</v>
      </c>
      <c r="O173" s="16" t="s">
        <v>167</v>
      </c>
      <c r="P173" s="16">
        <f>P172/0.21</f>
        <v>4.7619047619047619</v>
      </c>
      <c r="Q173" s="16">
        <f>K178*P173*1000</f>
        <v>4483.305574707203</v>
      </c>
    </row>
    <row r="174" spans="1:17" x14ac:dyDescent="0.25">
      <c r="A174" s="16" t="s">
        <v>168</v>
      </c>
      <c r="B174" s="16">
        <f>[1]Overview!C185/([1]Overview!$C$113+[1]Overview!$C$114+[1]Overview!$C$115+[1]Overview!$C$116+[1]Overview!$C$117+[1]Overview!$C$118+[1]Overview!$C$119)</f>
        <v>0</v>
      </c>
      <c r="C174" s="16">
        <f t="shared" si="34"/>
        <v>0</v>
      </c>
      <c r="D174" s="16"/>
      <c r="E174" s="19">
        <f>C174/([1]Simulated_Composition!$I$2*1000)</f>
        <v>0</v>
      </c>
      <c r="F174" s="16"/>
      <c r="G174" s="20" t="s">
        <v>169</v>
      </c>
      <c r="H174" s="16"/>
      <c r="J174" s="16" t="s">
        <v>168</v>
      </c>
      <c r="K174" s="16">
        <f>[1]Overview!L185/([1]Overview!$C$113+[1]Overview!$C$114+[1]Overview!$C$115+[1]Overview!$C$116+[1]Overview!$C$117+[1]Overview!$C$118+[1]Overview!$C$119)</f>
        <v>0</v>
      </c>
      <c r="L174" s="16">
        <f t="shared" si="35"/>
        <v>0</v>
      </c>
      <c r="M174" s="16"/>
      <c r="N174" s="19">
        <f>L174/([1]Simulated_Composition!$I$2*1000)</f>
        <v>0</v>
      </c>
      <c r="O174" s="16"/>
      <c r="P174" s="20" t="s">
        <v>169</v>
      </c>
      <c r="Q174" s="16"/>
    </row>
    <row r="175" spans="1:17" x14ac:dyDescent="0.25">
      <c r="A175" s="16" t="s">
        <v>170</v>
      </c>
      <c r="B175" s="16">
        <f>[1]Overview!C186/([1]Overview!$C$113+[1]Overview!$C$114+[1]Overview!$C$115+[1]Overview!$C$116+[1]Overview!$C$117+[1]Overview!$C$118+[1]Overview!$C$119)</f>
        <v>0</v>
      </c>
      <c r="C175" s="16">
        <f t="shared" si="34"/>
        <v>0</v>
      </c>
      <c r="D175" s="16"/>
      <c r="E175" s="19">
        <f>C175/([1]Simulated_Composition!$I$2*1000)</f>
        <v>0</v>
      </c>
      <c r="F175" s="16" t="s">
        <v>171</v>
      </c>
      <c r="G175" s="16">
        <f>(B184/($E$1*$H$1)/2)*E183</f>
        <v>1.0364268810163285E-4</v>
      </c>
      <c r="H175" s="16">
        <f>G175*[1]Simulated_Composition!$I$2*(60*1000)</f>
        <v>139.41704175840701</v>
      </c>
      <c r="J175" s="16" t="s">
        <v>170</v>
      </c>
      <c r="K175" s="16">
        <f>[1]Overview!L186/([1]Overview!$C$113+[1]Overview!$C$114+[1]Overview!$C$115+[1]Overview!$C$116+[1]Overview!$C$117+[1]Overview!$C$118+[1]Overview!$C$119)</f>
        <v>0</v>
      </c>
      <c r="L175" s="16">
        <f t="shared" si="35"/>
        <v>0</v>
      </c>
      <c r="M175" s="16"/>
      <c r="N175" s="19">
        <f>L175/([1]Simulated_Composition!$I$2*1000)</f>
        <v>0</v>
      </c>
      <c r="O175" s="16" t="s">
        <v>171</v>
      </c>
      <c r="P175" s="16">
        <f>K184/($E$1*$H$1)/2</f>
        <v>1.0364268810163285E-4</v>
      </c>
      <c r="Q175" s="16">
        <f>P175*[1]Simulated_Composition!$I$2*(60*1000)</f>
        <v>139.41704175840701</v>
      </c>
    </row>
    <row r="176" spans="1:17" x14ac:dyDescent="0.25">
      <c r="A176" s="16" t="s">
        <v>172</v>
      </c>
      <c r="B176" s="16">
        <f>[1]Overview!C187/([1]Overview!$C$113+[1]Overview!$C$114+[1]Overview!$C$115+[1]Overview!$C$116+[1]Overview!$C$117+[1]Overview!$C$118+[1]Overview!$C$119)</f>
        <v>0</v>
      </c>
      <c r="C176" s="16">
        <f t="shared" si="34"/>
        <v>0</v>
      </c>
      <c r="D176" s="16">
        <v>0</v>
      </c>
      <c r="E176" s="19">
        <f>C176/([1]Simulated_Composition!$I$2*1000)</f>
        <v>0</v>
      </c>
      <c r="F176" s="16" t="s">
        <v>173</v>
      </c>
      <c r="G176" s="16"/>
      <c r="H176" s="16">
        <f>H175/0.21</f>
        <v>663.89067504003344</v>
      </c>
      <c r="J176" s="16" t="s">
        <v>172</v>
      </c>
      <c r="K176" s="16">
        <f>[1]Overview!L187/([1]Overview!$C$113+[1]Overview!$C$114+[1]Overview!$C$115+[1]Overview!$C$116+[1]Overview!$C$117+[1]Overview!$C$118+[1]Overview!$C$119)</f>
        <v>0</v>
      </c>
      <c r="L176" s="16">
        <f t="shared" si="35"/>
        <v>0</v>
      </c>
      <c r="M176" s="16">
        <v>0</v>
      </c>
      <c r="N176" s="19">
        <f>L176/([1]Simulated_Composition!$I$2*1000)</f>
        <v>0</v>
      </c>
      <c r="O176" s="16" t="s">
        <v>173</v>
      </c>
      <c r="P176" s="16"/>
      <c r="Q176" s="16">
        <f>Q175/0.21</f>
        <v>663.89067504003344</v>
      </c>
    </row>
    <row r="177" spans="1:17" x14ac:dyDescent="0.25">
      <c r="A177" s="16" t="s">
        <v>174</v>
      </c>
      <c r="B177" s="16">
        <f>[1]Overview!C188/([1]Overview!$C$113+[1]Overview!$C$114+[1]Overview!$C$115+[1]Overview!$C$116+[1]Overview!$C$117+[1]Overview!$C$118+[1]Overview!$C$119)</f>
        <v>0</v>
      </c>
      <c r="C177" s="16">
        <f t="shared" si="34"/>
        <v>0</v>
      </c>
      <c r="D177" s="16"/>
      <c r="E177" s="19">
        <f>C177/([1]Simulated_Composition!$I$2*1000)</f>
        <v>0</v>
      </c>
      <c r="F177" t="s">
        <v>175</v>
      </c>
      <c r="G177">
        <f>H175/(B183*0.21*1000)</f>
        <v>0.35257072492832364</v>
      </c>
      <c r="H177" t="s">
        <v>176</v>
      </c>
      <c r="J177" s="16" t="s">
        <v>174</v>
      </c>
      <c r="K177" s="16">
        <f>[1]Overview!L188/([1]Overview!$C$113+[1]Overview!$C$114+[1]Overview!$C$115+[1]Overview!$C$116+[1]Overview!$C$117+[1]Overview!$C$118+[1]Overview!$C$119)</f>
        <v>0</v>
      </c>
      <c r="L177" s="16">
        <f t="shared" si="35"/>
        <v>0</v>
      </c>
      <c r="M177" s="16"/>
      <c r="N177" s="19">
        <f>L177/([1]Simulated_Composition!$I$2*1000)</f>
        <v>0</v>
      </c>
      <c r="O177" t="s">
        <v>175</v>
      </c>
      <c r="P177">
        <f>Q175/(K183*0.21*1000)</f>
        <v>0.70551612650375495</v>
      </c>
      <c r="Q177" t="s">
        <v>176</v>
      </c>
    </row>
    <row r="178" spans="1:17" ht="15.75" thickBot="1" x14ac:dyDescent="0.3">
      <c r="A178" s="22" t="s">
        <v>177</v>
      </c>
      <c r="B178" s="22">
        <v>1.8829883413770252</v>
      </c>
      <c r="C178" s="22" t="s">
        <v>178</v>
      </c>
      <c r="D178" s="25" t="s">
        <v>193</v>
      </c>
      <c r="E178" s="26">
        <f>E171+E173+E175</f>
        <v>4.1994429999999992E-2</v>
      </c>
      <c r="F178" t="s">
        <v>179</v>
      </c>
      <c r="G178">
        <f>(B183*0.21*1000)/H172</f>
        <v>0.21000130022622601</v>
      </c>
      <c r="H178" t="s">
        <v>180</v>
      </c>
      <c r="J178" s="22" t="s">
        <v>177</v>
      </c>
      <c r="K178" s="22">
        <f>B178/2</f>
        <v>0.9414941706885126</v>
      </c>
      <c r="L178" s="22" t="s">
        <v>178</v>
      </c>
      <c r="M178" s="25" t="s">
        <v>193</v>
      </c>
      <c r="N178" s="26">
        <f>N171+N173+N175</f>
        <v>2.0997214999999996E-2</v>
      </c>
      <c r="O178" t="s">
        <v>179</v>
      </c>
      <c r="P178">
        <f>(K183*0.21*1000)/Q172</f>
        <v>0.2098897753721494</v>
      </c>
      <c r="Q178" t="s">
        <v>180</v>
      </c>
    </row>
    <row r="179" spans="1:17" x14ac:dyDescent="0.25">
      <c r="A179" s="17" t="s">
        <v>182</v>
      </c>
      <c r="B179" s="17" t="s">
        <v>156</v>
      </c>
      <c r="C179" s="17" t="s">
        <v>178</v>
      </c>
      <c r="D179" s="16" t="s">
        <v>158</v>
      </c>
      <c r="E179" s="18" t="s">
        <v>159</v>
      </c>
      <c r="F179" s="23" t="s">
        <v>183</v>
      </c>
      <c r="G179">
        <f>H175/H172</f>
        <v>7.4040310656651037E-2</v>
      </c>
      <c r="H179" t="s">
        <v>184</v>
      </c>
      <c r="J179" s="17" t="s">
        <v>182</v>
      </c>
      <c r="K179" s="17" t="s">
        <v>156</v>
      </c>
      <c r="L179" s="17" t="s">
        <v>178</v>
      </c>
      <c r="M179" s="16" t="s">
        <v>158</v>
      </c>
      <c r="N179" s="18" t="s">
        <v>159</v>
      </c>
      <c r="O179" s="23" t="s">
        <v>183</v>
      </c>
      <c r="P179">
        <f>Q175/Q172</f>
        <v>0.14808062131330207</v>
      </c>
      <c r="Q179" t="s">
        <v>184</v>
      </c>
    </row>
    <row r="180" spans="1:17" x14ac:dyDescent="0.25">
      <c r="A180" s="16" t="s">
        <v>185</v>
      </c>
      <c r="B180" s="16">
        <v>1</v>
      </c>
      <c r="C180" s="16">
        <f>B180*$B$183</f>
        <v>1.883</v>
      </c>
      <c r="D180" s="16">
        <v>1357</v>
      </c>
      <c r="E180" s="19">
        <f>C180/([1]Simulated_Composition!$I$2*1000)</f>
        <v>8.3989380021516491E-5</v>
      </c>
      <c r="J180" s="16" t="s">
        <v>185</v>
      </c>
      <c r="K180" s="16">
        <v>1</v>
      </c>
      <c r="L180" s="16">
        <f>K180*$K$183</f>
        <v>0.94099999999999995</v>
      </c>
      <c r="M180" s="16">
        <v>676.2</v>
      </c>
      <c r="N180" s="19">
        <f>L180/([1]Simulated_Composition!$I$2*1000)</f>
        <v>4.197238799800691E-5</v>
      </c>
    </row>
    <row r="181" spans="1:17" x14ac:dyDescent="0.25">
      <c r="A181" s="16" t="s">
        <v>174</v>
      </c>
      <c r="B181" s="16">
        <v>0</v>
      </c>
      <c r="C181" s="16">
        <f t="shared" ref="C181:C182" si="36">B181*$B$166</f>
        <v>0</v>
      </c>
      <c r="D181" s="16">
        <v>0</v>
      </c>
      <c r="E181" s="19">
        <f>C181/([1]Simulated_Composition!$I$2*1000)</f>
        <v>0</v>
      </c>
      <c r="F181" s="24" t="s">
        <v>186</v>
      </c>
      <c r="G181">
        <f>B178/[1]Simulated_Composition!$I$2/60</f>
        <v>1.399814333333333E-3</v>
      </c>
      <c r="H181" t="s">
        <v>169</v>
      </c>
      <c r="J181" s="16" t="s">
        <v>174</v>
      </c>
      <c r="K181" s="16">
        <v>0</v>
      </c>
      <c r="L181" s="16">
        <f t="shared" ref="L181:L182" si="37">K181*$K$166</f>
        <v>0</v>
      </c>
      <c r="M181" s="16">
        <v>0</v>
      </c>
      <c r="N181" s="19">
        <f>L181/([1]Simulated_Composition!$I$2*1000)</f>
        <v>0</v>
      </c>
      <c r="O181" s="24" t="s">
        <v>186</v>
      </c>
      <c r="P181">
        <f>K178/[1]Simulated_Composition!$I$2/60</f>
        <v>6.9990716666666652E-4</v>
      </c>
      <c r="Q181" t="s">
        <v>169</v>
      </c>
    </row>
    <row r="182" spans="1:17" x14ac:dyDescent="0.25">
      <c r="A182" s="16" t="s">
        <v>172</v>
      </c>
      <c r="B182" s="16">
        <v>0</v>
      </c>
      <c r="C182" s="16">
        <f t="shared" si="36"/>
        <v>0</v>
      </c>
      <c r="D182" s="16">
        <v>0</v>
      </c>
      <c r="E182" s="19">
        <f>C182/([1]Simulated_Composition!$I$2*1000)</f>
        <v>0</v>
      </c>
      <c r="F182" t="s">
        <v>187</v>
      </c>
      <c r="G182">
        <f>1/(2*$H$1*$E$1*(B171*2+B174*0.5+B175*0.5-B176)*G181)</f>
        <v>1.8510077664162761E-3</v>
      </c>
      <c r="J182" s="16" t="s">
        <v>172</v>
      </c>
      <c r="K182" s="16">
        <v>0</v>
      </c>
      <c r="L182" s="16">
        <f t="shared" si="37"/>
        <v>0</v>
      </c>
      <c r="M182" s="16">
        <v>0</v>
      </c>
      <c r="N182" s="19">
        <f>L182/([1]Simulated_Composition!$I$2*1000)</f>
        <v>0</v>
      </c>
      <c r="O182" t="s">
        <v>187</v>
      </c>
      <c r="P182">
        <f>1/(2*$H$1*$E$1*(K171*2+K174*0.5+K175*0.5-K176)*P181)</f>
        <v>3.7020155328325523E-3</v>
      </c>
    </row>
    <row r="183" spans="1:17" ht="15.75" thickBot="1" x14ac:dyDescent="0.3">
      <c r="A183" s="22" t="s">
        <v>177</v>
      </c>
      <c r="B183" s="22">
        <f>ROUND(B178,3)</f>
        <v>1.883</v>
      </c>
      <c r="C183" s="22" t="s">
        <v>178</v>
      </c>
      <c r="D183" t="s">
        <v>194</v>
      </c>
      <c r="E183">
        <v>1</v>
      </c>
      <c r="F183" t="s">
        <v>183</v>
      </c>
      <c r="G183">
        <f>G182*B184</f>
        <v>7.4040310656651051E-2</v>
      </c>
      <c r="J183" s="22" t="s">
        <v>177</v>
      </c>
      <c r="K183" s="22">
        <f>ROUND(K178,3)</f>
        <v>0.94099999999999995</v>
      </c>
      <c r="L183" s="22" t="s">
        <v>178</v>
      </c>
      <c r="O183" t="s">
        <v>183</v>
      </c>
      <c r="P183">
        <f>P182*K184</f>
        <v>0.1480806213133021</v>
      </c>
    </row>
    <row r="184" spans="1:17" x14ac:dyDescent="0.25">
      <c r="A184" s="16" t="s">
        <v>188</v>
      </c>
      <c r="B184" s="16">
        <v>40</v>
      </c>
      <c r="C184" s="16" t="s">
        <v>189</v>
      </c>
      <c r="J184" s="16" t="s">
        <v>188</v>
      </c>
      <c r="K184" s="16">
        <v>40</v>
      </c>
      <c r="L184" s="16" t="s">
        <v>189</v>
      </c>
    </row>
  </sheetData>
  <mergeCells count="12">
    <mergeCell ref="A152:B152"/>
    <mergeCell ref="A169:B169"/>
    <mergeCell ref="A52:B52"/>
    <mergeCell ref="A68:B68"/>
    <mergeCell ref="A84:B84"/>
    <mergeCell ref="A100:B100"/>
    <mergeCell ref="A117:B117"/>
    <mergeCell ref="A135:B135"/>
    <mergeCell ref="A1:B1"/>
    <mergeCell ref="A3:B3"/>
    <mergeCell ref="A20:B20"/>
    <mergeCell ref="A36:B36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:J1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Interpreting_SPS_Data</vt:lpstr>
      <vt:lpstr>IV-TimeTable</vt:lpstr>
      <vt:lpstr>TestCompositions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Höber, Michael</dc:creator>
  <cp:lastModifiedBy>Höber, Michael</cp:lastModifiedBy>
  <dcterms:created xsi:type="dcterms:W3CDTF">2020-12-03T18:52:25Z</dcterms:created>
  <dcterms:modified xsi:type="dcterms:W3CDTF">2020-12-04T14:49:23Z</dcterms:modified>
</cp:coreProperties>
</file>