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docencia\GE\perenne\"/>
    </mc:Choice>
  </mc:AlternateContent>
  <xr:revisionPtr revIDLastSave="0" documentId="13_ncr:1_{8A97940B-BCEC-4A4F-8DC4-FD36E89CC550}" xr6:coauthVersionLast="47" xr6:coauthVersionMax="47" xr10:uidLastSave="{00000000-0000-0000-0000-000000000000}"/>
  <workbookProtection workbookAlgorithmName="SHA-512" workbookHashValue="T1xqdvDGXz+W6OZZ8bcQXhCOBaGltyDuHl0kiDLSrdCWlonV+5VYT1oEBLuRw2sRl9JrwBpPChDpxPHV4b74sw==" workbookSaltValue="g5wvTLXn1PkQKy8QPaW8sw==" workbookSpinCount="100000" lockStructure="1"/>
  <bookViews>
    <workbookView xWindow="5490" yWindow="1950" windowWidth="21600" windowHeight="11385" activeTab="3" xr2:uid="{28CCF022-130E-450F-9702-2F89C1EA8EB7}"/>
  </bookViews>
  <sheets>
    <sheet name="RATIOS" sheetId="1" r:id="rId1"/>
    <sheet name="ACTIVO" sheetId="2" r:id="rId2"/>
    <sheet name="PASIVO y PN" sheetId="4" r:id="rId3"/>
    <sheet name="CR" sheetId="3" r:id="rId4"/>
  </sheets>
  <externalReferences>
    <externalReference r:id="rId5"/>
  </externalReferences>
  <definedNames>
    <definedName name="Cuentas">[1]Datos!$A$5:$Z$5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28" i="4"/>
  <c r="E20" i="4"/>
  <c r="E3" i="4"/>
  <c r="E2" i="4"/>
  <c r="E13" i="4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0" i="4"/>
  <c r="E31" i="4"/>
  <c r="E32" i="4"/>
  <c r="E33" i="4"/>
  <c r="E34" i="4"/>
  <c r="E35" i="4"/>
  <c r="E29" i="4"/>
  <c r="E22" i="4"/>
  <c r="E23" i="4"/>
  <c r="E24" i="4"/>
  <c r="E25" i="4"/>
  <c r="E26" i="4"/>
  <c r="E27" i="4"/>
  <c r="E21" i="4"/>
  <c r="E15" i="4"/>
  <c r="E16" i="4"/>
  <c r="E17" i="4"/>
  <c r="E18" i="4"/>
  <c r="E19" i="4"/>
  <c r="E14" i="4"/>
  <c r="E5" i="4"/>
  <c r="E6" i="4"/>
  <c r="E7" i="4"/>
  <c r="E8" i="4"/>
  <c r="E9" i="4"/>
  <c r="E10" i="4"/>
  <c r="E11" i="4"/>
  <c r="E12" i="4"/>
  <c r="E4" i="4"/>
  <c r="D28" i="3"/>
  <c r="D25" i="3"/>
  <c r="E25" i="3" s="1"/>
  <c r="D23" i="3"/>
  <c r="E23" i="3" s="1"/>
  <c r="D22" i="3"/>
  <c r="D16" i="3"/>
  <c r="G28" i="3"/>
  <c r="H28" i="3" s="1"/>
  <c r="G25" i="3"/>
  <c r="G23" i="3"/>
  <c r="G22" i="3"/>
  <c r="G16" i="3"/>
  <c r="F28" i="4"/>
  <c r="F20" i="4"/>
  <c r="C28" i="4"/>
  <c r="C20" i="4"/>
  <c r="F13" i="4"/>
  <c r="F3" i="4"/>
  <c r="F2" i="4"/>
  <c r="G2" i="4" s="1"/>
  <c r="C2" i="4"/>
  <c r="C13" i="4"/>
  <c r="C3" i="4"/>
  <c r="C2" i="2"/>
  <c r="D32" i="4" s="1"/>
  <c r="F2" i="2"/>
  <c r="G32" i="4" s="1"/>
  <c r="C11" i="2"/>
  <c r="C3" i="2"/>
  <c r="F11" i="2"/>
  <c r="F3" i="2"/>
  <c r="G35" i="4"/>
  <c r="G34" i="4"/>
  <c r="G33" i="4"/>
  <c r="G30" i="4"/>
  <c r="G29" i="4"/>
  <c r="G27" i="4"/>
  <c r="G26" i="4"/>
  <c r="G25" i="4"/>
  <c r="G22" i="4"/>
  <c r="G21" i="4"/>
  <c r="G19" i="4"/>
  <c r="G18" i="4"/>
  <c r="G17" i="4"/>
  <c r="G14" i="4"/>
  <c r="G13" i="4"/>
  <c r="G11" i="4"/>
  <c r="G10" i="4"/>
  <c r="G9" i="4"/>
  <c r="G7" i="4"/>
  <c r="G6" i="4"/>
  <c r="G5" i="4"/>
  <c r="G3" i="4"/>
  <c r="D35" i="4"/>
  <c r="D34" i="4"/>
  <c r="D33" i="4"/>
  <c r="D30" i="4"/>
  <c r="D29" i="4"/>
  <c r="D27" i="4"/>
  <c r="D26" i="4"/>
  <c r="D25" i="4"/>
  <c r="D22" i="4"/>
  <c r="D21" i="4"/>
  <c r="D19" i="4"/>
  <c r="D18" i="4"/>
  <c r="D17" i="4"/>
  <c r="D14" i="4"/>
  <c r="D13" i="4"/>
  <c r="D11" i="4"/>
  <c r="D10" i="4"/>
  <c r="D9" i="4"/>
  <c r="D6" i="4"/>
  <c r="D5" i="4"/>
  <c r="D3" i="4"/>
  <c r="D2" i="4"/>
  <c r="E28" i="3"/>
  <c r="E27" i="3"/>
  <c r="E26" i="3"/>
  <c r="E24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27" i="3"/>
  <c r="H26" i="3"/>
  <c r="H25" i="3"/>
  <c r="H24" i="3"/>
  <c r="H23" i="3"/>
  <c r="H22" i="3"/>
  <c r="H21" i="3"/>
  <c r="H20" i="3"/>
  <c r="H19" i="3"/>
  <c r="H18" i="3"/>
  <c r="H17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16" i="3" l="1"/>
  <c r="D4" i="4"/>
  <c r="D12" i="4"/>
  <c r="D20" i="4"/>
  <c r="D28" i="4"/>
  <c r="D7" i="4"/>
  <c r="D15" i="4"/>
  <c r="D23" i="4"/>
  <c r="D31" i="4"/>
  <c r="D8" i="4"/>
  <c r="D16" i="4"/>
  <c r="D24" i="4"/>
  <c r="G4" i="4"/>
  <c r="G12" i="4"/>
  <c r="G20" i="4"/>
  <c r="G28" i="4"/>
  <c r="G15" i="4"/>
  <c r="G23" i="4"/>
  <c r="G31" i="4"/>
  <c r="G8" i="4"/>
  <c r="G16" i="4"/>
  <c r="G24" i="4"/>
  <c r="G2" i="2"/>
  <c r="G10" i="2"/>
  <c r="G11" i="2"/>
  <c r="G9" i="2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G15" i="2" l="1"/>
  <c r="G8" i="2"/>
  <c r="G16" i="2"/>
  <c r="G4" i="2"/>
  <c r="G7" i="2"/>
  <c r="G3" i="2"/>
  <c r="G5" i="2"/>
  <c r="G12" i="2"/>
  <c r="G18" i="2"/>
  <c r="G6" i="2"/>
  <c r="G13" i="2"/>
  <c r="G14" i="2"/>
  <c r="G17" i="2"/>
</calcChain>
</file>

<file path=xl/sharedStrings.xml><?xml version="1.0" encoding="utf-8"?>
<sst xmlns="http://schemas.openxmlformats.org/spreadsheetml/2006/main" count="738" uniqueCount="120">
  <si>
    <t/>
  </si>
  <si>
    <t>LIQUIDEZ</t>
  </si>
  <si>
    <t>Disponibilidad (&gt; 0,3)</t>
  </si>
  <si>
    <t>Test de acidez (&gt; 1)</t>
  </si>
  <si>
    <t>Ratio de circulante (1,5 a 1,9)</t>
  </si>
  <si>
    <t>Fondo de maniobra (€)</t>
  </si>
  <si>
    <t>Ratio Fondo de Maniobra</t>
  </si>
  <si>
    <t>Ratio FdM sobre ventas en días</t>
  </si>
  <si>
    <t>Ratio FdM sobre compras en días</t>
  </si>
  <si>
    <t>SOLVENCIA</t>
  </si>
  <si>
    <t>Ratio de solvencia (1 a 2)</t>
  </si>
  <si>
    <t>Consistencia (~= 2)</t>
  </si>
  <si>
    <t>Estabilidad (~= 2)</t>
  </si>
  <si>
    <t>ENDEUDAMIENTO</t>
  </si>
  <si>
    <t>Endeudamiento a corto</t>
  </si>
  <si>
    <t>Endeudamiento a largo</t>
  </si>
  <si>
    <t>Endeudamiento global (&lt;70%)</t>
  </si>
  <si>
    <t>Autonomía</t>
  </si>
  <si>
    <t>Calidad de la deuda (&lt;  0,5)</t>
  </si>
  <si>
    <t>Flujo Neto de Caja (€)</t>
  </si>
  <si>
    <t>Capacidad devolución préstamos (&gt; 1)</t>
  </si>
  <si>
    <t>Umbral de rentabilidad (€)</t>
  </si>
  <si>
    <t>Coeficiente de seguridad (&gt; 1)</t>
  </si>
  <si>
    <t>RENTABILIDAD</t>
  </si>
  <si>
    <t xml:space="preserve">Rentabilidad económica </t>
  </si>
  <si>
    <t xml:space="preserve">Rentabilidad financiera </t>
  </si>
  <si>
    <t>Rentabilidad de los accionistas</t>
  </si>
  <si>
    <t xml:space="preserve">Rentabilidad de las ventas </t>
  </si>
  <si>
    <t>ROTACIÓN</t>
  </si>
  <si>
    <t>Rotación del activo total</t>
  </si>
  <si>
    <t>Rotación del ANC</t>
  </si>
  <si>
    <t>Rotación del AC</t>
  </si>
  <si>
    <t>Rotación de existencias</t>
  </si>
  <si>
    <t>Rotación de clientes</t>
  </si>
  <si>
    <t>Rotación de fondos propios</t>
  </si>
  <si>
    <t>Rotación de fondos ajenos</t>
  </si>
  <si>
    <t>Rotación de stocks</t>
  </si>
  <si>
    <t>Plazo de cobro (días)</t>
  </si>
  <si>
    <t>Plazo de pago (días)</t>
  </si>
  <si>
    <t>TOTAL ACTIVO</t>
  </si>
  <si>
    <t>A) ACTIVO NO CORRIENTE</t>
  </si>
  <si>
    <t>I. Inmovilizado intangible</t>
  </si>
  <si>
    <t>II. Inmovilizado material</t>
  </si>
  <si>
    <t>III. Inversiones inmobiliarias</t>
  </si>
  <si>
    <t>IV. Inversiones en empresas del grupo y asociadas a largo plazo</t>
  </si>
  <si>
    <t>V. Inversiones financieras a largo plazo</t>
  </si>
  <si>
    <t>VI. Activos por impuesto diferido</t>
  </si>
  <si>
    <t>VII. Deudas comerciales no corrientes</t>
  </si>
  <si>
    <t>B) ACTIVO CORRIENTE</t>
  </si>
  <si>
    <t>I. Activos no corrientes mantenidos para la venta</t>
  </si>
  <si>
    <t>II. Existencias</t>
  </si>
  <si>
    <t>III. Deudores comerciales y otras cuentas a cobrar</t>
  </si>
  <si>
    <t>IV. Inversiones en empresas del grupo y asociadas a corto plazo</t>
  </si>
  <si>
    <t>V. Inversiones financieras a corto plazo</t>
  </si>
  <si>
    <t>VI. Periodificaciones</t>
  </si>
  <si>
    <t>VII. Efectivo y otros activos líquidos equivalentes</t>
  </si>
  <si>
    <t>A) PATRIMONIO NETO</t>
  </si>
  <si>
    <t xml:space="preserve">   A-1) Fondos propios</t>
  </si>
  <si>
    <t>I. Capital</t>
  </si>
  <si>
    <t>II. Prima de emisión</t>
  </si>
  <si>
    <t>III. Reservas</t>
  </si>
  <si>
    <t>IV. (Acciones y participaciones en patrimonio propias)</t>
  </si>
  <si>
    <t>V. Resultados de ejercicios anteriores</t>
  </si>
  <si>
    <t>VI. Otras aportaciones de socios</t>
  </si>
  <si>
    <t xml:space="preserve">VII. Resultado del ejercicio </t>
  </si>
  <si>
    <t>VIII. (Dividendo a cuenta)</t>
  </si>
  <si>
    <t>IX. Otros instrumentos de patrimonio.</t>
  </si>
  <si>
    <t xml:space="preserve">   A-2) Ajustes por cambio de valor</t>
  </si>
  <si>
    <t>I.  Instrumentos financieros disp.  para la venta.</t>
  </si>
  <si>
    <t>II. Operaciones de cobertura</t>
  </si>
  <si>
    <t>III. Activos no corrientes y pasivos vinculados mantenidos para la venta</t>
  </si>
  <si>
    <t>IV. Diferencia de conversión.</t>
  </si>
  <si>
    <t>V. Otros</t>
  </si>
  <si>
    <t xml:space="preserve">   A-3) Subvenciones, donaciones y legados recibidos</t>
  </si>
  <si>
    <t xml:space="preserve">B) PASIVO NO CORRIENTE </t>
  </si>
  <si>
    <t>I. Provisiones a largo plazo</t>
  </si>
  <si>
    <t>II. Deudas a largo plazo</t>
  </si>
  <si>
    <t>III. Deudas con empresas del grupo y asociadas a largo plazo</t>
  </si>
  <si>
    <t>IV. Pasivos por impuesto diferido</t>
  </si>
  <si>
    <t>V. Periodificación a largo plazo</t>
  </si>
  <si>
    <t>VI. Acreedores comerciales no corrientes</t>
  </si>
  <si>
    <t>VII. Deuda con características especiales a largo plazo</t>
  </si>
  <si>
    <t xml:space="preserve">C) PASIVO CORRIENTE </t>
  </si>
  <si>
    <t>I. Pasivos vinculados con activos no corrientes mantenidos para la venta</t>
  </si>
  <si>
    <t>II. Provisiones a corto plazo</t>
  </si>
  <si>
    <t>III. Deudas a corto plazo</t>
  </si>
  <si>
    <t>IV. Deudas con empresas del grupo y asociadas a corto plazo</t>
  </si>
  <si>
    <t>V. Acreedores comerciales y otras cuentas a pagar</t>
  </si>
  <si>
    <t>VII. Deuda con características especiales a corto plazo</t>
  </si>
  <si>
    <t xml:space="preserve">A) OPERACIONES CONTINUADAS </t>
  </si>
  <si>
    <t>1. Importe neto de la cifra de negocios</t>
  </si>
  <si>
    <t>2. Variación de existencias de productos terminados y en curso de fabricación</t>
  </si>
  <si>
    <t>3. Trabajos realizados por la empresa para su activo</t>
  </si>
  <si>
    <t>4. Aprovisionamientos</t>
  </si>
  <si>
    <t>5. Otros ingresos de explotación</t>
  </si>
  <si>
    <t>6. Gastos de personal</t>
  </si>
  <si>
    <t>7. Otros gastos de explotación</t>
  </si>
  <si>
    <t>8. Amortización de inmovilizado</t>
  </si>
  <si>
    <t>9. Imputación de subvenciones de capital y otras</t>
  </si>
  <si>
    <t>10. Excesos de provisiones</t>
  </si>
  <si>
    <t>11. Deterioro y enajenación del inmovilizado</t>
  </si>
  <si>
    <t>12. Diferencia negativa de combinaciones de negocio</t>
  </si>
  <si>
    <t>13. Otros resultados</t>
  </si>
  <si>
    <t>A.1) RESULTADO DE EXPLOTACIÓN (suma 1 a 13)</t>
  </si>
  <si>
    <t>14. Ingresos financieros</t>
  </si>
  <si>
    <t>15. Gastos financieros</t>
  </si>
  <si>
    <t>16. Variación de valor razonable en instrumentos financieros</t>
  </si>
  <si>
    <t>17. Diferencias de cambio</t>
  </si>
  <si>
    <t>18. Deterioro y resultado por enajenaciones de instrumentos financieros</t>
  </si>
  <si>
    <t>A.2) RESULTADO FINANCIERO (suma 14 a 18)</t>
  </si>
  <si>
    <t>A.3) RESULTADO ANTES DE IMPUESTOS (A.1 + A.2)</t>
  </si>
  <si>
    <t>19. Impuestos sobre beneficios</t>
  </si>
  <si>
    <t>A.4) RESULTADO DEL EJERCICIO PROCEDENTE DE OPERACIONES CONTINUADAS (A.3 + 19)</t>
  </si>
  <si>
    <t>B) OPERACIONES INTERRUMPIDAS</t>
  </si>
  <si>
    <t>20. Resultados de ejercicio procedentes de operaciones interrumpidas neto de impuestos</t>
  </si>
  <si>
    <t>A.5) RESULTADO DEL EJERCICIO (A.4 + 20)</t>
  </si>
  <si>
    <t>31/12/X+1</t>
  </si>
  <si>
    <t>31/12/X</t>
  </si>
  <si>
    <t>%</t>
  </si>
  <si>
    <t>X+1/X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</si>
</sst>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6">
    <xf numFmtId="0" fontId="0" fillId="0" borderId="0" xfId="0"/>
    <xf numFmtId="4" fontId="2" fillId="3" borderId="0" xfId="0" applyNumberFormat="1" applyFont="1" applyFill="1" applyProtection="1">
      <protection hidden="1"/>
    </xf>
    <xf numFmtId="4" fontId="3" fillId="0" borderId="0" xfId="0" applyNumberFormat="1" applyFont="1" applyProtection="1">
      <protection hidden="1"/>
    </xf>
    <xf numFmtId="4" fontId="4" fillId="3" borderId="0" xfId="0" applyNumberFormat="1" applyFont="1" applyFill="1" applyProtection="1">
      <protection hidden="1"/>
    </xf>
    <xf numFmtId="4" fontId="3" fillId="0" borderId="3" xfId="0" applyNumberFormat="1" applyFont="1" applyBorder="1" applyProtection="1">
      <protection hidden="1"/>
    </xf>
    <xf numFmtId="4" fontId="4" fillId="3" borderId="3" xfId="0" applyNumberFormat="1" applyFont="1" applyFill="1" applyBorder="1" applyProtection="1">
      <protection hidden="1"/>
    </xf>
    <xf numFmtId="4" fontId="2" fillId="4" borderId="0" xfId="0" applyNumberFormat="1" applyFont="1" applyFill="1" applyProtection="1">
      <protection hidden="1"/>
    </xf>
    <xf numFmtId="4" fontId="4" fillId="4" borderId="0" xfId="0" applyNumberFormat="1" applyFont="1" applyFill="1" applyProtection="1">
      <protection hidden="1"/>
    </xf>
    <xf numFmtId="4" fontId="4" fillId="4" borderId="3" xfId="0" applyNumberFormat="1" applyFont="1" applyFill="1" applyBorder="1" applyProtection="1">
      <protection hidden="1"/>
    </xf>
    <xf numFmtId="10" fontId="4" fillId="5" borderId="0" xfId="0" applyNumberFormat="1" applyFont="1" applyFill="1" applyProtection="1">
      <protection hidden="1"/>
    </xf>
    <xf numFmtId="10" fontId="3" fillId="0" borderId="0" xfId="0" applyNumberFormat="1" applyFont="1" applyProtection="1">
      <protection hidden="1"/>
    </xf>
    <xf numFmtId="10" fontId="2" fillId="5" borderId="0" xfId="0" applyNumberFormat="1" applyFont="1" applyFill="1" applyProtection="1">
      <protection hidden="1"/>
    </xf>
    <xf numFmtId="10" fontId="1" fillId="5" borderId="0" xfId="0" applyNumberFormat="1" applyFont="1" applyFill="1" applyAlignment="1" applyProtection="1">
      <alignment horizontal="center" vertical="center"/>
      <protection hidden="1"/>
    </xf>
    <xf numFmtId="164" fontId="3" fillId="0" borderId="0" xfId="0" applyNumberFormat="1" applyFont="1" applyProtection="1">
      <protection hidden="1"/>
    </xf>
    <xf numFmtId="10" fontId="1" fillId="5" borderId="3" xfId="0" applyNumberFormat="1" applyFont="1" applyFill="1" applyBorder="1" applyAlignment="1" applyProtection="1">
      <alignment horizontal="center" vertical="center"/>
      <protection hidden="1"/>
    </xf>
    <xf numFmtId="10" fontId="2" fillId="5" borderId="3" xfId="0" applyNumberFormat="1" applyFont="1" applyFill="1" applyBorder="1" applyProtection="1">
      <protection hidden="1"/>
    </xf>
    <xf numFmtId="164" fontId="3" fillId="0" borderId="3" xfId="0" applyNumberFormat="1" applyFont="1" applyBorder="1" applyProtection="1">
      <protection hidden="1"/>
    </xf>
    <xf numFmtId="10" fontId="3" fillId="0" borderId="3" xfId="0" applyNumberFormat="1" applyFont="1" applyBorder="1" applyProtection="1">
      <protection hidden="1"/>
    </xf>
    <xf numFmtId="10" fontId="1" fillId="6" borderId="0" xfId="0" applyNumberFormat="1" applyFont="1" applyFill="1" applyAlignment="1" applyProtection="1">
      <alignment horizontal="center" vertical="center"/>
      <protection hidden="1"/>
    </xf>
    <xf numFmtId="10" fontId="2" fillId="6" borderId="0" xfId="0" applyNumberFormat="1" applyFont="1" applyFill="1" applyProtection="1">
      <protection hidden="1"/>
    </xf>
    <xf numFmtId="4" fontId="3" fillId="0" borderId="0" xfId="0" applyNumberFormat="1" applyFont="1"/>
    <xf numFmtId="10" fontId="4" fillId="7" borderId="0" xfId="0" applyNumberFormat="1" applyFont="1" applyFill="1" applyProtection="1">
      <protection hidden="1"/>
    </xf>
    <xf numFmtId="10" fontId="2" fillId="7" borderId="0" xfId="0" applyNumberFormat="1" applyFont="1" applyFill="1" applyProtection="1">
      <protection hidden="1"/>
    </xf>
    <xf numFmtId="10" fontId="4" fillId="7" borderId="3" xfId="0" applyNumberFormat="1" applyFont="1" applyFill="1" applyBorder="1" applyProtection="1">
      <protection hidden="1"/>
    </xf>
    <xf numFmtId="4" fontId="2" fillId="8" borderId="0" xfId="0" applyNumberFormat="1" applyFont="1" applyFill="1" applyProtection="1">
      <protection hidden="1"/>
    </xf>
    <xf numFmtId="4" fontId="2" fillId="8" borderId="3" xfId="0" applyNumberFormat="1" applyFont="1" applyFill="1" applyBorder="1" applyProtection="1">
      <protection hidden="1"/>
    </xf>
    <xf numFmtId="4" fontId="3" fillId="9" borderId="0" xfId="0" applyNumberFormat="1" applyFont="1" applyFill="1" applyProtection="1">
      <protection hidden="1"/>
    </xf>
    <xf numFmtId="4" fontId="4" fillId="9" borderId="0" xfId="0" applyNumberFormat="1" applyFont="1" applyFill="1" applyProtection="1">
      <protection hidden="1"/>
    </xf>
    <xf numFmtId="4" fontId="3" fillId="9" borderId="1" xfId="0" applyNumberFormat="1" applyFont="1" applyFill="1" applyBorder="1" applyProtection="1">
      <protection hidden="1"/>
    </xf>
    <xf numFmtId="4" fontId="4" fillId="9" borderId="1" xfId="0" applyNumberFormat="1" applyFont="1" applyFill="1" applyBorder="1" applyProtection="1">
      <protection hidden="1"/>
    </xf>
    <xf numFmtId="4" fontId="3" fillId="0" borderId="1" xfId="0" applyNumberFormat="1" applyFont="1" applyBorder="1" applyProtection="1">
      <protection hidden="1"/>
    </xf>
    <xf numFmtId="4" fontId="3" fillId="0" borderId="0" xfId="0" applyNumberFormat="1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4" fontId="0" fillId="0" borderId="0" xfId="0" applyNumberFormat="1" applyProtection="1">
      <protection hidden="1"/>
    </xf>
    <xf numFmtId="4" fontId="1" fillId="0" borderId="5" xfId="0" applyNumberFormat="1" applyFont="1" applyBorder="1" applyProtection="1">
      <protection hidden="1"/>
    </xf>
    <xf numFmtId="4" fontId="0" fillId="0" borderId="5" xfId="0" applyNumberFormat="1" applyBorder="1" applyProtection="1">
      <protection hidden="1"/>
    </xf>
    <xf numFmtId="4" fontId="3" fillId="0" borderId="0" xfId="0" applyNumberFormat="1" applyFont="1" applyProtection="1">
      <protection locked="0" hidden="1"/>
    </xf>
    <xf numFmtId="4" fontId="3" fillId="0" borderId="3" xfId="0" applyNumberFormat="1" applyFont="1" applyBorder="1" applyProtection="1">
      <protection locked="0" hidden="1"/>
    </xf>
    <xf numFmtId="4" fontId="1" fillId="0" borderId="3" xfId="0" applyNumberFormat="1" applyFont="1" applyBorder="1" applyProtection="1">
      <protection hidden="1"/>
    </xf>
    <xf numFmtId="4" fontId="0" fillId="0" borderId="3" xfId="0" applyNumberFormat="1" applyBorder="1" applyProtection="1">
      <protection hidden="1"/>
    </xf>
    <xf numFmtId="4" fontId="3" fillId="0" borderId="1" xfId="0" applyNumberFormat="1" applyFont="1" applyBorder="1" applyProtection="1">
      <protection locked="0" hidden="1"/>
    </xf>
    <xf numFmtId="4" fontId="5" fillId="2" borderId="5" xfId="0" applyNumberFormat="1" applyFont="1" applyFill="1" applyBorder="1" applyProtection="1">
      <protection hidden="1"/>
    </xf>
    <xf numFmtId="4" fontId="2" fillId="0" borderId="0" xfId="0" applyNumberFormat="1" applyFont="1" applyProtection="1">
      <protection hidden="1"/>
    </xf>
    <xf numFmtId="4" fontId="2" fillId="0" borderId="0" xfId="0" applyNumberFormat="1" applyFont="1" applyAlignment="1" applyProtection="1">
      <alignment wrapText="1"/>
      <protection hidden="1"/>
    </xf>
    <xf numFmtId="4" fontId="2" fillId="0" borderId="3" xfId="0" applyNumberFormat="1" applyFont="1" applyBorder="1" applyProtection="1">
      <protection hidden="1"/>
    </xf>
    <xf numFmtId="4" fontId="2" fillId="0" borderId="3" xfId="0" applyNumberFormat="1" applyFont="1" applyBorder="1" applyAlignment="1" applyProtection="1">
      <alignment wrapText="1"/>
      <protection hidden="1"/>
    </xf>
    <xf numFmtId="4" fontId="3" fillId="0" borderId="3" xfId="0" applyNumberFormat="1" applyFont="1" applyBorder="1" applyAlignment="1" applyProtection="1">
      <alignment horizontal="right"/>
      <protection hidden="1"/>
    </xf>
    <xf numFmtId="4" fontId="1" fillId="2" borderId="3" xfId="0" applyNumberFormat="1" applyFont="1" applyFill="1" applyBorder="1" applyProtection="1">
      <protection hidden="1"/>
    </xf>
    <xf numFmtId="4" fontId="1" fillId="2" borderId="3" xfId="0" applyNumberFormat="1" applyFont="1" applyFill="1" applyBorder="1" applyAlignment="1" applyProtection="1">
      <alignment wrapText="1"/>
      <protection hidden="1"/>
    </xf>
    <xf numFmtId="4" fontId="1" fillId="2" borderId="3" xfId="0" applyNumberFormat="1" applyFont="1" applyFill="1" applyBorder="1" applyAlignment="1" applyProtection="1">
      <alignment horizontal="right"/>
      <protection hidden="1"/>
    </xf>
    <xf numFmtId="4" fontId="1" fillId="2" borderId="6" xfId="0" applyNumberFormat="1" applyFont="1" applyFill="1" applyBorder="1" applyProtection="1">
      <protection hidden="1"/>
    </xf>
    <xf numFmtId="4" fontId="1" fillId="2" borderId="6" xfId="0" applyNumberFormat="1" applyFont="1" applyFill="1" applyBorder="1" applyAlignment="1" applyProtection="1">
      <alignment wrapText="1"/>
      <protection hidden="1"/>
    </xf>
    <xf numFmtId="4" fontId="1" fillId="2" borderId="6" xfId="0" applyNumberFormat="1" applyFont="1" applyFill="1" applyBorder="1" applyAlignment="1" applyProtection="1">
      <alignment horizontal="right"/>
      <protection hidden="1"/>
    </xf>
    <xf numFmtId="4" fontId="3" fillId="0" borderId="6" xfId="0" applyNumberFormat="1" applyFont="1" applyBorder="1" applyProtection="1">
      <protection hidden="1"/>
    </xf>
    <xf numFmtId="4" fontId="2" fillId="0" borderId="6" xfId="0" applyNumberFormat="1" applyFont="1" applyBorder="1" applyProtection="1">
      <protection hidden="1"/>
    </xf>
    <xf numFmtId="4" fontId="2" fillId="0" borderId="6" xfId="0" applyNumberFormat="1" applyFont="1" applyBorder="1" applyAlignment="1" applyProtection="1">
      <alignment wrapText="1"/>
      <protection hidden="1"/>
    </xf>
    <xf numFmtId="4" fontId="3" fillId="0" borderId="6" xfId="0" applyNumberFormat="1" applyFont="1" applyBorder="1" applyAlignment="1" applyProtection="1">
      <alignment horizontal="right"/>
      <protection hidden="1"/>
    </xf>
    <xf numFmtId="4" fontId="3" fillId="0" borderId="6" xfId="0" applyNumberFormat="1" applyFont="1" applyBorder="1" applyProtection="1">
      <protection locked="0" hidden="1"/>
    </xf>
    <xf numFmtId="4" fontId="1" fillId="2" borderId="1" xfId="0" applyNumberFormat="1" applyFont="1" applyFill="1" applyBorder="1" applyProtection="1">
      <protection hidden="1"/>
    </xf>
    <xf numFmtId="4" fontId="1" fillId="2" borderId="1" xfId="0" applyNumberFormat="1" applyFont="1" applyFill="1" applyBorder="1" applyAlignment="1" applyProtection="1">
      <alignment wrapText="1"/>
      <protection hidden="1"/>
    </xf>
    <xf numFmtId="4" fontId="1" fillId="2" borderId="1" xfId="0" applyNumberFormat="1" applyFont="1" applyFill="1" applyBorder="1" applyAlignment="1" applyProtection="1">
      <alignment horizontal="right"/>
      <protection hidden="1"/>
    </xf>
    <xf numFmtId="4" fontId="0" fillId="0" borderId="0" xfId="0" applyNumberFormat="1" applyAlignment="1" applyProtection="1">
      <alignment wrapText="1"/>
      <protection hidden="1"/>
    </xf>
    <xf numFmtId="4" fontId="1" fillId="0" borderId="1" xfId="0" applyNumberFormat="1" applyFont="1" applyBorder="1" applyProtection="1">
      <protection hidden="1"/>
    </xf>
    <xf numFmtId="4" fontId="1" fillId="0" borderId="6" xfId="0" applyNumberFormat="1" applyFont="1" applyBorder="1" applyProtection="1">
      <protection hidden="1"/>
    </xf>
    <xf numFmtId="4" fontId="2" fillId="0" borderId="1" xfId="0" applyNumberFormat="1" applyFont="1" applyBorder="1" applyProtection="1">
      <protection hidden="1"/>
    </xf>
    <xf numFmtId="4" fontId="5" fillId="0" borderId="3" xfId="0" applyNumberFormat="1" applyFont="1" applyBorder="1" applyProtection="1">
      <protection hidden="1"/>
    </xf>
    <xf numFmtId="4" fontId="0" fillId="0" borderId="1" xfId="0" applyNumberFormat="1" applyBorder="1" applyProtection="1">
      <protection hidden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10" fontId="6" fillId="10" borderId="1" xfId="1" applyNumberFormat="1" applyFont="1" applyFill="1" applyBorder="1" applyAlignment="1">
      <alignment horizontal="center"/>
    </xf>
    <xf numFmtId="10" fontId="1" fillId="10" borderId="1" xfId="1" applyNumberFormat="1" applyFont="1" applyFill="1" applyBorder="1" applyProtection="1">
      <protection hidden="1"/>
    </xf>
    <xf numFmtId="10" fontId="1" fillId="10" borderId="5" xfId="1" applyNumberFormat="1" applyFont="1" applyFill="1" applyBorder="1" applyProtection="1">
      <protection hidden="1"/>
    </xf>
    <xf numFmtId="10" fontId="3" fillId="10" borderId="0" xfId="1" applyNumberFormat="1" applyFont="1" applyFill="1" applyProtection="1">
      <protection hidden="1"/>
    </xf>
    <xf numFmtId="10" fontId="3" fillId="10" borderId="3" xfId="1" applyNumberFormat="1" applyFont="1" applyFill="1" applyBorder="1" applyProtection="1">
      <protection hidden="1"/>
    </xf>
    <xf numFmtId="10" fontId="1" fillId="10" borderId="3" xfId="1" applyNumberFormat="1" applyFont="1" applyFill="1" applyBorder="1" applyProtection="1">
      <protection hidden="1"/>
    </xf>
    <xf numFmtId="10" fontId="3" fillId="10" borderId="1" xfId="1" applyNumberFormat="1" applyFont="1" applyFill="1" applyBorder="1" applyProtection="1">
      <protection hidden="1"/>
    </xf>
    <xf numFmtId="10" fontId="0" fillId="10" borderId="0" xfId="1" applyNumberFormat="1" applyFont="1" applyFill="1" applyProtection="1">
      <protection hidden="1"/>
    </xf>
    <xf numFmtId="0" fontId="6" fillId="10" borderId="1" xfId="0" applyFont="1" applyFill="1" applyBorder="1" applyAlignment="1" applyProtection="1">
      <alignment horizontal="center"/>
      <protection locked="0"/>
    </xf>
    <xf numFmtId="4" fontId="0" fillId="10" borderId="0" xfId="0" applyNumberFormat="1" applyFill="1" applyProtection="1">
      <protection hidden="1"/>
    </xf>
    <xf numFmtId="10" fontId="6" fillId="11" borderId="1" xfId="1" applyNumberFormat="1" applyFont="1" applyFill="1" applyBorder="1" applyAlignment="1">
      <alignment horizontal="center"/>
    </xf>
    <xf numFmtId="10" fontId="1" fillId="11" borderId="1" xfId="1" applyNumberFormat="1" applyFont="1" applyFill="1" applyBorder="1" applyProtection="1">
      <protection hidden="1"/>
    </xf>
    <xf numFmtId="10" fontId="1" fillId="11" borderId="5" xfId="1" applyNumberFormat="1" applyFont="1" applyFill="1" applyBorder="1" applyProtection="1">
      <protection hidden="1"/>
    </xf>
    <xf numFmtId="10" fontId="3" fillId="11" borderId="0" xfId="1" applyNumberFormat="1" applyFont="1" applyFill="1" applyProtection="1">
      <protection hidden="1"/>
    </xf>
    <xf numFmtId="10" fontId="3" fillId="11" borderId="3" xfId="1" applyNumberFormat="1" applyFont="1" applyFill="1" applyBorder="1" applyProtection="1">
      <protection hidden="1"/>
    </xf>
    <xf numFmtId="10" fontId="1" fillId="11" borderId="3" xfId="1" applyNumberFormat="1" applyFont="1" applyFill="1" applyBorder="1" applyProtection="1">
      <protection hidden="1"/>
    </xf>
    <xf numFmtId="10" fontId="3" fillId="11" borderId="1" xfId="1" applyNumberFormat="1" applyFont="1" applyFill="1" applyBorder="1" applyProtection="1">
      <protection hidden="1"/>
    </xf>
    <xf numFmtId="10" fontId="0" fillId="11" borderId="0" xfId="1" applyNumberFormat="1" applyFont="1" applyFill="1" applyProtection="1">
      <protection hidden="1"/>
    </xf>
    <xf numFmtId="0" fontId="6" fillId="10" borderId="1" xfId="0" applyFont="1" applyFill="1" applyBorder="1" applyAlignment="1">
      <alignment horizontal="center"/>
    </xf>
    <xf numFmtId="10" fontId="5" fillId="10" borderId="3" xfId="1" applyNumberFormat="1" applyFont="1" applyFill="1" applyBorder="1" applyProtection="1">
      <protection hidden="1"/>
    </xf>
    <xf numFmtId="0" fontId="0" fillId="10" borderId="0" xfId="0" applyFill="1"/>
    <xf numFmtId="10" fontId="0" fillId="10" borderId="0" xfId="1" applyNumberFormat="1" applyFont="1" applyFill="1"/>
    <xf numFmtId="0" fontId="6" fillId="11" borderId="1" xfId="0" applyFont="1" applyFill="1" applyBorder="1" applyAlignment="1">
      <alignment horizontal="center"/>
    </xf>
    <xf numFmtId="10" fontId="5" fillId="11" borderId="3" xfId="1" applyNumberFormat="1" applyFont="1" applyFill="1" applyBorder="1" applyProtection="1">
      <protection hidden="1"/>
    </xf>
    <xf numFmtId="4" fontId="0" fillId="11" borderId="0" xfId="0" applyNumberFormat="1" applyFill="1" applyProtection="1">
      <protection hidden="1"/>
    </xf>
    <xf numFmtId="0" fontId="0" fillId="11" borderId="0" xfId="0" applyFill="1"/>
    <xf numFmtId="0" fontId="6" fillId="2" borderId="1" xfId="0" applyFont="1" applyFill="1" applyBorder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center" wrapText="1"/>
      <protection hidden="1"/>
    </xf>
    <xf numFmtId="0" fontId="6" fillId="10" borderId="1" xfId="0" applyFont="1" applyFill="1" applyBorder="1" applyAlignment="1" applyProtection="1">
      <alignment horizontal="center"/>
      <protection hidden="1"/>
    </xf>
    <xf numFmtId="4" fontId="5" fillId="10" borderId="5" xfId="0" applyNumberFormat="1" applyFont="1" applyFill="1" applyBorder="1" applyProtection="1">
      <protection hidden="1"/>
    </xf>
    <xf numFmtId="10" fontId="3" fillId="10" borderId="0" xfId="1" applyNumberFormat="1" applyFont="1" applyFill="1" applyAlignment="1" applyProtection="1">
      <alignment horizontal="right"/>
      <protection hidden="1"/>
    </xf>
    <xf numFmtId="10" fontId="3" fillId="10" borderId="3" xfId="1" applyNumberFormat="1" applyFont="1" applyFill="1" applyBorder="1" applyAlignment="1" applyProtection="1">
      <alignment horizontal="right"/>
      <protection hidden="1"/>
    </xf>
    <xf numFmtId="10" fontId="1" fillId="10" borderId="3" xfId="1" applyNumberFormat="1" applyFont="1" applyFill="1" applyBorder="1" applyAlignment="1" applyProtection="1">
      <alignment horizontal="right"/>
      <protection hidden="1"/>
    </xf>
    <xf numFmtId="10" fontId="1" fillId="10" borderId="6" xfId="1" applyNumberFormat="1" applyFont="1" applyFill="1" applyBorder="1" applyAlignment="1" applyProtection="1">
      <alignment horizontal="right"/>
      <protection hidden="1"/>
    </xf>
    <xf numFmtId="10" fontId="3" fillId="10" borderId="6" xfId="1" applyNumberFormat="1" applyFont="1" applyFill="1" applyBorder="1" applyAlignment="1" applyProtection="1">
      <alignment horizontal="right"/>
      <protection hidden="1"/>
    </xf>
    <xf numFmtId="10" fontId="1" fillId="10" borderId="1" xfId="1" applyNumberFormat="1" applyFont="1" applyFill="1" applyBorder="1" applyAlignment="1" applyProtection="1">
      <alignment horizontal="right"/>
      <protection hidden="1"/>
    </xf>
    <xf numFmtId="10" fontId="3" fillId="10" borderId="0" xfId="1" applyNumberFormat="1" applyFont="1" applyFill="1" applyAlignment="1" applyProtection="1">
      <alignment horizontal="right"/>
      <protection locked="0" hidden="1"/>
    </xf>
    <xf numFmtId="0" fontId="6" fillId="11" borderId="1" xfId="0" applyFont="1" applyFill="1" applyBorder="1" applyAlignment="1" applyProtection="1">
      <alignment horizontal="center"/>
      <protection hidden="1"/>
    </xf>
    <xf numFmtId="4" fontId="5" fillId="11" borderId="5" xfId="0" applyNumberFormat="1" applyFont="1" applyFill="1" applyBorder="1" applyProtection="1">
      <protection hidden="1"/>
    </xf>
    <xf numFmtId="10" fontId="3" fillId="11" borderId="0" xfId="1" applyNumberFormat="1" applyFont="1" applyFill="1" applyAlignment="1" applyProtection="1">
      <alignment horizontal="right"/>
      <protection hidden="1"/>
    </xf>
    <xf numFmtId="10" fontId="3" fillId="11" borderId="3" xfId="1" applyNumberFormat="1" applyFont="1" applyFill="1" applyBorder="1" applyAlignment="1" applyProtection="1">
      <alignment horizontal="right"/>
      <protection hidden="1"/>
    </xf>
    <xf numFmtId="10" fontId="1" fillId="11" borderId="3" xfId="1" applyNumberFormat="1" applyFont="1" applyFill="1" applyBorder="1" applyAlignment="1" applyProtection="1">
      <alignment horizontal="right"/>
      <protection hidden="1"/>
    </xf>
    <xf numFmtId="10" fontId="1" fillId="11" borderId="6" xfId="1" applyNumberFormat="1" applyFont="1" applyFill="1" applyBorder="1" applyAlignment="1" applyProtection="1">
      <alignment horizontal="right"/>
      <protection hidden="1"/>
    </xf>
    <xf numFmtId="10" fontId="3" fillId="11" borderId="6" xfId="1" applyNumberFormat="1" applyFont="1" applyFill="1" applyBorder="1" applyAlignment="1" applyProtection="1">
      <alignment horizontal="right"/>
      <protection hidden="1"/>
    </xf>
    <xf numFmtId="10" fontId="1" fillId="11" borderId="1" xfId="1" applyNumberFormat="1" applyFont="1" applyFill="1" applyBorder="1" applyAlignment="1" applyProtection="1">
      <alignment horizontal="right"/>
      <protection hidden="1"/>
    </xf>
    <xf numFmtId="4" fontId="0" fillId="0" borderId="0" xfId="0" applyNumberFormat="1"/>
    <xf numFmtId="4" fontId="1" fillId="3" borderId="2" xfId="0" applyNumberFormat="1" applyFont="1" applyFill="1" applyBorder="1" applyAlignment="1" applyProtection="1">
      <alignment horizontal="center" vertical="center"/>
      <protection hidden="1"/>
    </xf>
    <xf numFmtId="4" fontId="1" fillId="3" borderId="0" xfId="0" applyNumberFormat="1" applyFont="1" applyFill="1" applyAlignment="1" applyProtection="1">
      <alignment horizontal="center" vertical="center"/>
      <protection hidden="1"/>
    </xf>
    <xf numFmtId="4" fontId="1" fillId="3" borderId="3" xfId="0" applyNumberFormat="1" applyFont="1" applyFill="1" applyBorder="1" applyAlignment="1" applyProtection="1">
      <alignment horizontal="center" vertical="center"/>
      <protection hidden="1"/>
    </xf>
    <xf numFmtId="4" fontId="1" fillId="4" borderId="4" xfId="0" applyNumberFormat="1" applyFont="1" applyFill="1" applyBorder="1" applyAlignment="1" applyProtection="1">
      <alignment horizontal="center" vertical="center"/>
      <protection hidden="1"/>
    </xf>
    <xf numFmtId="4" fontId="1" fillId="4" borderId="0" xfId="0" applyNumberFormat="1" applyFont="1" applyFill="1" applyAlignment="1" applyProtection="1">
      <alignment horizontal="center" vertical="center"/>
      <protection hidden="1"/>
    </xf>
    <xf numFmtId="4" fontId="1" fillId="4" borderId="3" xfId="0" applyNumberFormat="1" applyFont="1" applyFill="1" applyBorder="1" applyAlignment="1" applyProtection="1">
      <alignment horizontal="center" vertical="center"/>
      <protection hidden="1"/>
    </xf>
    <xf numFmtId="10" fontId="1" fillId="5" borderId="4" xfId="0" applyNumberFormat="1" applyFont="1" applyFill="1" applyBorder="1" applyAlignment="1" applyProtection="1">
      <alignment horizontal="center" vertical="center"/>
      <protection hidden="1"/>
    </xf>
    <xf numFmtId="10" fontId="1" fillId="5" borderId="0" xfId="0" applyNumberFormat="1" applyFont="1" applyFill="1" applyAlignment="1" applyProtection="1">
      <alignment horizontal="center" vertical="center"/>
      <protection hidden="1"/>
    </xf>
    <xf numFmtId="10" fontId="1" fillId="7" borderId="0" xfId="0" applyNumberFormat="1" applyFont="1" applyFill="1" applyAlignment="1" applyProtection="1">
      <alignment horizontal="center" vertical="center"/>
      <protection hidden="1"/>
    </xf>
    <xf numFmtId="10" fontId="1" fillId="7" borderId="3" xfId="0" applyNumberFormat="1" applyFont="1" applyFill="1" applyBorder="1" applyAlignment="1" applyProtection="1">
      <alignment horizontal="center" vertical="center"/>
      <protection hidden="1"/>
    </xf>
    <xf numFmtId="4" fontId="1" fillId="8" borderId="4" xfId="0" applyNumberFormat="1" applyFont="1" applyFill="1" applyBorder="1" applyAlignment="1" applyProtection="1">
      <alignment horizontal="center" vertical="center"/>
      <protection hidden="1"/>
    </xf>
    <xf numFmtId="4" fontId="1" fillId="8" borderId="0" xfId="0" applyNumberFormat="1" applyFont="1" applyFill="1" applyAlignment="1" applyProtection="1">
      <alignment horizontal="center" vertical="center"/>
      <protection hidden="1"/>
    </xf>
    <xf numFmtId="4" fontId="1" fillId="8" borderId="3" xfId="0" applyNumberFormat="1" applyFont="1" applyFill="1" applyBorder="1" applyAlignment="1" applyProtection="1">
      <alignment horizontal="center" vertical="center"/>
      <protection hidden="1"/>
    </xf>
    <xf numFmtId="4" fontId="2" fillId="0" borderId="6" xfId="0" applyNumberFormat="1" applyFont="1" applyBorder="1" applyAlignment="1" applyProtection="1">
      <alignment wrapText="1"/>
      <protection hidden="1"/>
    </xf>
    <xf numFmtId="4" fontId="1" fillId="2" borderId="5" xfId="0" applyNumberFormat="1" applyFont="1" applyFill="1" applyBorder="1" applyProtection="1">
      <protection hidden="1"/>
    </xf>
    <xf numFmtId="4" fontId="2" fillId="0" borderId="0" xfId="0" applyNumberFormat="1" applyFont="1" applyAlignment="1" applyProtection="1">
      <alignment wrapText="1"/>
      <protection hidden="1"/>
    </xf>
    <xf numFmtId="4" fontId="2" fillId="0" borderId="0" xfId="0" applyNumberFormat="1" applyFont="1" applyAlignment="1" applyProtection="1">
      <alignment horizontal="left" wrapText="1"/>
      <protection hidden="1"/>
    </xf>
    <xf numFmtId="4" fontId="1" fillId="2" borderId="6" xfId="0" applyNumberFormat="1" applyFont="1" applyFill="1" applyBorder="1" applyAlignment="1" applyProtection="1">
      <alignment wrapText="1"/>
      <protection hidden="1"/>
    </xf>
    <xf numFmtId="10" fontId="1" fillId="11" borderId="6" xfId="1" applyNumberFormat="1" applyFont="1" applyFill="1" applyBorder="1" applyProtection="1">
      <protection hidden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cadon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c) Copyright"/>
      <sheetName val="Datos"/>
      <sheetName val="Datos (EUR)"/>
      <sheetName val="ACTIVO"/>
      <sheetName val="PN y PASIVO"/>
      <sheetName val="Cuenta de PyG"/>
      <sheetName val="Balances resumido"/>
      <sheetName val="PyG resumida"/>
      <sheetName val="Ratios"/>
      <sheetName val="Gráficos"/>
      <sheetName val="Correspondencia"/>
    </sheetNames>
    <sheetDataSet>
      <sheetData sheetId="0"/>
      <sheetData sheetId="1">
        <row r="5">
          <cell r="A5" t="str">
            <v>Cuentas No Consolidadas</v>
          </cell>
          <cell r="B5" t="str">
            <v>31/12/2021</v>
          </cell>
          <cell r="C5" t="str">
            <v>31/12/2020</v>
          </cell>
          <cell r="D5" t="str">
            <v>31/12/2019</v>
          </cell>
          <cell r="E5" t="str">
            <v>31/12/2018</v>
          </cell>
          <cell r="F5" t="str">
            <v>31/12/2017</v>
          </cell>
          <cell r="G5" t="str">
            <v>31/12/2016</v>
          </cell>
          <cell r="H5" t="str">
            <v>31/12/2015</v>
          </cell>
          <cell r="I5" t="str">
            <v>31/12/2014</v>
          </cell>
          <cell r="J5" t="str">
            <v>31/12/2013</v>
          </cell>
          <cell r="K5" t="str">
            <v>31/12/2012</v>
          </cell>
          <cell r="L5" t="str">
            <v>31/12/2011</v>
          </cell>
          <cell r="M5" t="str">
            <v>31/12/2010</v>
          </cell>
          <cell r="N5" t="str">
            <v>31/12/2009</v>
          </cell>
          <cell r="O5" t="str">
            <v>31/12/2008</v>
          </cell>
          <cell r="P5" t="str">
            <v>31/12/2007</v>
          </cell>
          <cell r="Q5" t="str">
            <v>31/12/2006</v>
          </cell>
          <cell r="R5" t="str">
            <v>31/12/2005</v>
          </cell>
          <cell r="S5" t="str">
            <v>31/12/2004</v>
          </cell>
          <cell r="T5" t="str">
            <v>31/12/2003</v>
          </cell>
          <cell r="U5" t="str">
            <v>31/12/2002</v>
          </cell>
          <cell r="V5" t="str">
            <v>31/12/2001</v>
          </cell>
          <cell r="W5" t="str">
            <v>31/12/2000</v>
          </cell>
        </row>
      </sheetData>
      <sheetData sheetId="2"/>
      <sheetData sheetId="3"/>
      <sheetData sheetId="4"/>
      <sheetData sheetId="5"/>
      <sheetData sheetId="6"/>
      <sheetData sheetId="7">
        <row r="3">
          <cell r="N3" t="str">
            <v/>
          </cell>
          <cell r="O3" t="str">
            <v>E. T. S. Ingenieros Industriales Ciudad Real</v>
          </cell>
          <cell r="P3"/>
          <cell r="Q3"/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 t="str">
            <v/>
          </cell>
          <cell r="W3" t="str">
            <v/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 t="str">
            <v/>
          </cell>
          <cell r="AC3" t="str">
            <v/>
          </cell>
          <cell r="AD3" t="str">
            <v/>
          </cell>
        </row>
        <row r="6"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</row>
        <row r="16"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</row>
        <row r="18"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5A4E-56AB-4E76-A64B-47E5349C0F26}">
  <dimension ref="A1:X35"/>
  <sheetViews>
    <sheetView workbookViewId="0">
      <pane ySplit="1" topLeftCell="A2" activePane="bottomLeft" state="frozen"/>
      <selection pane="bottomLeft" activeCell="C9" sqref="C9"/>
    </sheetView>
  </sheetViews>
  <sheetFormatPr baseColWidth="10" defaultColWidth="11.42578125" defaultRowHeight="15" x14ac:dyDescent="0.25"/>
  <cols>
    <col min="1" max="1" width="25.42578125" style="33" customWidth="1"/>
    <col min="2" max="2" width="38.28515625" style="33" customWidth="1"/>
    <col min="3" max="3" width="19.28515625" style="32" customWidth="1"/>
    <col min="4" max="4" width="18" style="32" customWidth="1"/>
    <col min="5" max="21" width="15.7109375" style="32" customWidth="1"/>
    <col min="22" max="22" width="11.42578125" style="32"/>
    <col min="23" max="16384" width="11.42578125" style="33"/>
  </cols>
  <sheetData>
    <row r="1" spans="1:23" s="97" customFormat="1" ht="24" thickBot="1" x14ac:dyDescent="0.4">
      <c r="C1" s="97" t="s">
        <v>116</v>
      </c>
      <c r="D1" s="97" t="s">
        <v>117</v>
      </c>
      <c r="E1" s="97" t="s">
        <v>0</v>
      </c>
      <c r="F1" s="97" t="s">
        <v>0</v>
      </c>
      <c r="G1" s="97" t="s">
        <v>0</v>
      </c>
      <c r="H1" s="97" t="s">
        <v>0</v>
      </c>
      <c r="I1" s="97" t="s">
        <v>0</v>
      </c>
      <c r="J1" s="97" t="s">
        <v>0</v>
      </c>
      <c r="K1" s="97" t="s">
        <v>0</v>
      </c>
      <c r="L1" s="97" t="s">
        <v>0</v>
      </c>
      <c r="M1" s="97" t="s">
        <v>0</v>
      </c>
      <c r="N1" s="97" t="s">
        <v>0</v>
      </c>
      <c r="O1" s="97" t="s">
        <v>0</v>
      </c>
      <c r="P1" s="97" t="s">
        <v>0</v>
      </c>
      <c r="Q1" s="97" t="s">
        <v>0</v>
      </c>
      <c r="R1" s="97" t="s">
        <v>0</v>
      </c>
      <c r="S1" s="97" t="s">
        <v>0</v>
      </c>
      <c r="T1" s="97" t="s">
        <v>0</v>
      </c>
    </row>
    <row r="2" spans="1:23" s="2" customFormat="1" ht="16.5" customHeight="1" thickTop="1" x14ac:dyDescent="0.25">
      <c r="A2" s="117" t="s">
        <v>1</v>
      </c>
      <c r="B2" s="1" t="s">
        <v>2</v>
      </c>
      <c r="C2" s="2">
        <v>1.3541614539882899E-3</v>
      </c>
      <c r="D2" s="2">
        <v>2.2801772129366786E-2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</row>
    <row r="3" spans="1:23" s="2" customFormat="1" ht="15.75" customHeight="1" x14ac:dyDescent="0.25">
      <c r="A3" s="118"/>
      <c r="B3" s="1" t="s">
        <v>3</v>
      </c>
      <c r="C3" s="2">
        <v>0.37397614446565336</v>
      </c>
      <c r="D3" s="2">
        <v>1.1481706757952534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</row>
    <row r="4" spans="1:23" s="2" customFormat="1" ht="14.1" customHeight="1" x14ac:dyDescent="0.25">
      <c r="A4" s="118"/>
      <c r="B4" s="1" t="s">
        <v>4</v>
      </c>
      <c r="C4" s="2">
        <v>1.2126274775796984</v>
      </c>
      <c r="D4" s="2">
        <v>1.8280868374040631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</row>
    <row r="5" spans="1:23" s="2" customFormat="1" ht="14.1" customHeight="1" x14ac:dyDescent="0.25">
      <c r="A5" s="118"/>
      <c r="B5" s="3" t="s">
        <v>5</v>
      </c>
      <c r="C5" s="2">
        <v>124134676</v>
      </c>
      <c r="D5" s="2">
        <v>383529299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</row>
    <row r="6" spans="1:23" s="2" customFormat="1" ht="14.1" customHeight="1" x14ac:dyDescent="0.25">
      <c r="A6" s="118"/>
      <c r="B6" s="1" t="s">
        <v>6</v>
      </c>
      <c r="C6" s="2">
        <v>0.21262747757969844</v>
      </c>
      <c r="D6" s="2">
        <v>0.82808683740406308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</row>
    <row r="7" spans="1:23" s="4" customFormat="1" ht="14.1" customHeight="1" x14ac:dyDescent="0.25">
      <c r="A7" s="118"/>
      <c r="B7" s="3" t="s">
        <v>7</v>
      </c>
      <c r="C7" s="2">
        <v>60.571298371174322</v>
      </c>
      <c r="D7" s="2">
        <v>150.77685790429402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</row>
    <row r="8" spans="1:23" s="2" customFormat="1" ht="14.1" customHeight="1" x14ac:dyDescent="0.25">
      <c r="A8" s="119"/>
      <c r="B8" s="5" t="s">
        <v>8</v>
      </c>
      <c r="C8" s="4">
        <v>-2760.9505926892007</v>
      </c>
      <c r="D8" s="4">
        <v>-13530.361757479321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4" t="s">
        <v>0</v>
      </c>
      <c r="P8" s="4" t="s">
        <v>0</v>
      </c>
      <c r="Q8" s="4" t="s">
        <v>0</v>
      </c>
      <c r="R8" s="4" t="s">
        <v>0</v>
      </c>
      <c r="S8" s="4" t="s">
        <v>0</v>
      </c>
      <c r="T8" s="4" t="s">
        <v>0</v>
      </c>
      <c r="U8" s="4" t="s">
        <v>0</v>
      </c>
      <c r="V8" s="4" t="s">
        <v>0</v>
      </c>
      <c r="W8" s="4" t="s">
        <v>0</v>
      </c>
    </row>
    <row r="9" spans="1:23" s="2" customFormat="1" ht="14.1" customHeight="1" x14ac:dyDescent="0.25">
      <c r="A9" s="120" t="s">
        <v>9</v>
      </c>
      <c r="B9" s="6" t="s">
        <v>10</v>
      </c>
      <c r="C9" s="2">
        <v>1.0042552446589359</v>
      </c>
      <c r="D9" s="2">
        <v>0.96984673058864579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</row>
    <row r="10" spans="1:23" s="2" customFormat="1" ht="14.1" customHeight="1" x14ac:dyDescent="0.25">
      <c r="A10" s="121"/>
      <c r="B10" s="7" t="s">
        <v>11</v>
      </c>
      <c r="C10" s="2">
        <v>0.69546372259972777</v>
      </c>
      <c r="D10" s="2">
        <v>0.39586225383399953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</row>
    <row r="11" spans="1:23" s="4" customFormat="1" ht="14.1" customHeight="1" x14ac:dyDescent="0.25">
      <c r="A11" s="122"/>
      <c r="B11" s="8" t="s">
        <v>12</v>
      </c>
      <c r="C11" s="4">
        <v>65.85089942720461</v>
      </c>
      <c r="D11" s="4">
        <v>-7.8669676969575733</v>
      </c>
      <c r="E11" s="4" t="s">
        <v>0</v>
      </c>
      <c r="F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</row>
    <row r="12" spans="1:23" s="10" customFormat="1" ht="14.1" customHeight="1" x14ac:dyDescent="0.25">
      <c r="A12" s="123" t="s">
        <v>13</v>
      </c>
      <c r="B12" s="9" t="s">
        <v>14</v>
      </c>
      <c r="C12" s="10">
        <v>0.59455656598689433</v>
      </c>
      <c r="D12" s="10">
        <v>0.41322436136018181</v>
      </c>
      <c r="E12" s="10" t="s">
        <v>0</v>
      </c>
      <c r="F12" s="10" t="s">
        <v>0</v>
      </c>
      <c r="G12" s="10" t="s">
        <v>0</v>
      </c>
      <c r="H12" s="10" t="s">
        <v>0</v>
      </c>
      <c r="I12" s="10" t="s">
        <v>0</v>
      </c>
      <c r="J12" s="10" t="s">
        <v>0</v>
      </c>
      <c r="K12" s="10" t="s">
        <v>0</v>
      </c>
      <c r="L12" s="10" t="s">
        <v>0</v>
      </c>
      <c r="M12" s="10" t="s">
        <v>0</v>
      </c>
      <c r="N12" s="10" t="s">
        <v>0</v>
      </c>
      <c r="O12" s="10" t="s">
        <v>0</v>
      </c>
      <c r="P12" s="10" t="s">
        <v>0</v>
      </c>
      <c r="Q12" s="10" t="s">
        <v>0</v>
      </c>
      <c r="R12" s="10" t="s">
        <v>0</v>
      </c>
      <c r="S12" s="10" t="s">
        <v>0</v>
      </c>
      <c r="T12" s="10" t="s">
        <v>0</v>
      </c>
      <c r="U12" s="10" t="s">
        <v>0</v>
      </c>
      <c r="V12" s="10" t="s">
        <v>0</v>
      </c>
      <c r="W12" s="10" t="s">
        <v>0</v>
      </c>
    </row>
    <row r="13" spans="1:23" s="10" customFormat="1" ht="14.1" customHeight="1" x14ac:dyDescent="0.25">
      <c r="A13" s="124"/>
      <c r="B13" s="9" t="s">
        <v>15</v>
      </c>
      <c r="C13" s="10">
        <v>0.40120621973758447</v>
      </c>
      <c r="D13" s="10">
        <v>0.61786639603511584</v>
      </c>
      <c r="E13" s="10" t="s">
        <v>0</v>
      </c>
      <c r="F13" s="10" t="s">
        <v>0</v>
      </c>
      <c r="G13" s="10" t="s">
        <v>0</v>
      </c>
      <c r="H13" s="10" t="s">
        <v>0</v>
      </c>
      <c r="I13" s="10" t="s">
        <v>0</v>
      </c>
      <c r="J13" s="10" t="s">
        <v>0</v>
      </c>
      <c r="K13" s="10" t="s">
        <v>0</v>
      </c>
      <c r="L13" s="10" t="s">
        <v>0</v>
      </c>
      <c r="M13" s="10" t="s">
        <v>0</v>
      </c>
      <c r="N13" s="10" t="s">
        <v>0</v>
      </c>
      <c r="O13" s="10" t="s">
        <v>0</v>
      </c>
      <c r="P13" s="10" t="s">
        <v>0</v>
      </c>
      <c r="Q13" s="10" t="s">
        <v>0</v>
      </c>
      <c r="R13" s="10" t="s">
        <v>0</v>
      </c>
      <c r="S13" s="10" t="s">
        <v>0</v>
      </c>
      <c r="T13" s="10" t="s">
        <v>0</v>
      </c>
      <c r="U13" s="10" t="s">
        <v>0</v>
      </c>
      <c r="V13" s="10" t="s">
        <v>0</v>
      </c>
      <c r="W13" s="10" t="s">
        <v>0</v>
      </c>
    </row>
    <row r="14" spans="1:23" s="10" customFormat="1" ht="14.1" customHeight="1" x14ac:dyDescent="0.25">
      <c r="A14" s="124"/>
      <c r="B14" s="9" t="s">
        <v>16</v>
      </c>
      <c r="C14" s="10">
        <v>0.99576278572447874</v>
      </c>
      <c r="D14" s="10">
        <v>1.0310907573952977</v>
      </c>
      <c r="E14" s="10" t="s">
        <v>0</v>
      </c>
      <c r="F14" s="10" t="s">
        <v>0</v>
      </c>
      <c r="G14" s="10" t="s">
        <v>0</v>
      </c>
      <c r="H14" s="10" t="s">
        <v>0</v>
      </c>
      <c r="I14" s="10" t="s">
        <v>0</v>
      </c>
      <c r="J14" s="10" t="s">
        <v>0</v>
      </c>
      <c r="K14" s="10" t="s">
        <v>0</v>
      </c>
      <c r="L14" s="10" t="s">
        <v>0</v>
      </c>
      <c r="M14" s="10" t="s">
        <v>0</v>
      </c>
      <c r="N14" s="10" t="s">
        <v>0</v>
      </c>
      <c r="O14" s="10" t="s">
        <v>0</v>
      </c>
      <c r="P14" s="10" t="s">
        <v>0</v>
      </c>
      <c r="Q14" s="10" t="s">
        <v>0</v>
      </c>
      <c r="R14" s="10" t="s">
        <v>0</v>
      </c>
      <c r="S14" s="10" t="s">
        <v>0</v>
      </c>
      <c r="T14" s="10" t="s">
        <v>0</v>
      </c>
      <c r="U14" s="10" t="s">
        <v>0</v>
      </c>
      <c r="V14" s="10" t="s">
        <v>0</v>
      </c>
      <c r="W14" s="10" t="s">
        <v>0</v>
      </c>
    </row>
    <row r="15" spans="1:23" s="10" customFormat="1" ht="14.1" customHeight="1" x14ac:dyDescent="0.25">
      <c r="A15" s="124"/>
      <c r="B15" s="11" t="s">
        <v>17</v>
      </c>
      <c r="C15" s="10">
        <v>4.2552446589359198E-3</v>
      </c>
      <c r="D15" s="10">
        <v>-3.0153269411354201E-2</v>
      </c>
      <c r="E15" s="10" t="s">
        <v>0</v>
      </c>
      <c r="F15" s="10" t="s">
        <v>0</v>
      </c>
      <c r="G15" s="10" t="s">
        <v>0</v>
      </c>
      <c r="H15" s="10" t="s">
        <v>0</v>
      </c>
      <c r="I15" s="10" t="s">
        <v>0</v>
      </c>
      <c r="J15" s="10" t="s">
        <v>0</v>
      </c>
      <c r="K15" s="10" t="s">
        <v>0</v>
      </c>
      <c r="L15" s="10" t="s">
        <v>0</v>
      </c>
      <c r="M15" s="10" t="s">
        <v>0</v>
      </c>
      <c r="N15" s="10" t="s">
        <v>0</v>
      </c>
      <c r="O15" s="10" t="s">
        <v>0</v>
      </c>
      <c r="P15" s="10" t="s">
        <v>0</v>
      </c>
      <c r="Q15" s="10" t="s">
        <v>0</v>
      </c>
      <c r="R15" s="10" t="s">
        <v>0</v>
      </c>
      <c r="S15" s="10" t="s">
        <v>0</v>
      </c>
      <c r="T15" s="10" t="s">
        <v>0</v>
      </c>
      <c r="U15" s="10" t="s">
        <v>0</v>
      </c>
      <c r="V15" s="10" t="s">
        <v>0</v>
      </c>
      <c r="W15" s="10" t="s">
        <v>0</v>
      </c>
    </row>
    <row r="16" spans="1:23" s="10" customFormat="1" ht="14.1" customHeight="1" x14ac:dyDescent="0.25">
      <c r="A16" s="12"/>
      <c r="B16" s="11" t="s">
        <v>18</v>
      </c>
      <c r="C16" s="10">
        <v>0.5970865496387453</v>
      </c>
      <c r="D16" s="10">
        <v>0.40076429586475343</v>
      </c>
      <c r="E16" s="10" t="s">
        <v>0</v>
      </c>
      <c r="F16" s="10" t="s">
        <v>0</v>
      </c>
      <c r="G16" s="10" t="s">
        <v>0</v>
      </c>
      <c r="H16" s="10" t="s">
        <v>0</v>
      </c>
      <c r="I16" s="10" t="s">
        <v>0</v>
      </c>
      <c r="J16" s="10" t="s">
        <v>0</v>
      </c>
      <c r="K16" s="10" t="s">
        <v>0</v>
      </c>
      <c r="L16" s="10" t="s">
        <v>0</v>
      </c>
      <c r="M16" s="10" t="s">
        <v>0</v>
      </c>
      <c r="N16" s="10" t="s">
        <v>0</v>
      </c>
      <c r="O16" s="10" t="s">
        <v>0</v>
      </c>
      <c r="P16" s="10" t="s">
        <v>0</v>
      </c>
      <c r="Q16" s="10" t="s">
        <v>0</v>
      </c>
      <c r="R16" s="10" t="s">
        <v>0</v>
      </c>
      <c r="S16" s="10" t="s">
        <v>0</v>
      </c>
      <c r="T16" s="10" t="s">
        <v>0</v>
      </c>
      <c r="U16" s="10" t="s">
        <v>0</v>
      </c>
      <c r="V16" s="10" t="s">
        <v>0</v>
      </c>
    </row>
    <row r="17" spans="1:24" s="10" customFormat="1" ht="14.1" customHeight="1" x14ac:dyDescent="0.25">
      <c r="A17" s="12"/>
      <c r="B17" s="11" t="s">
        <v>19</v>
      </c>
      <c r="C17" s="13">
        <v>10059800</v>
      </c>
      <c r="D17" s="13">
        <v>48103928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3" t="s">
        <v>0</v>
      </c>
      <c r="S17" s="13" t="s">
        <v>0</v>
      </c>
      <c r="T17" s="13" t="s">
        <v>0</v>
      </c>
      <c r="U17" s="13" t="s">
        <v>0</v>
      </c>
      <c r="V17" s="13" t="s">
        <v>0</v>
      </c>
      <c r="W17" s="13" t="s">
        <v>0</v>
      </c>
    </row>
    <row r="18" spans="1:24" s="17" customFormat="1" ht="14.1" customHeight="1" x14ac:dyDescent="0.25">
      <c r="A18" s="14"/>
      <c r="B18" s="15" t="s">
        <v>20</v>
      </c>
      <c r="C18" s="4">
        <v>3.2153492446104312E-2</v>
      </c>
      <c r="D18" s="4">
        <v>0.1015131172779503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16"/>
    </row>
    <row r="19" spans="1:24" s="10" customFormat="1" ht="14.1" customHeight="1" x14ac:dyDescent="0.25">
      <c r="A19" s="18"/>
      <c r="B19" s="19" t="s">
        <v>21</v>
      </c>
      <c r="C19" s="20">
        <v>380162050.51169777</v>
      </c>
      <c r="D19" s="20">
        <v>490344129.66183984</v>
      </c>
      <c r="E19" s="20" t="str">
        <f>IF(E1="","",-('[1]PyG resumida'!N16-'[1]PyG resumida'!N3+'[1]PyG resumida'!N18)/(1-('[1]PyG resumida'!N6/'[1]PyG resumida'!N3)))</f>
        <v/>
      </c>
      <c r="F19" s="20" t="str">
        <f>IF(F1="","",-('[1]PyG resumida'!O16-'[1]PyG resumida'!O3+'[1]PyG resumida'!O18)/(1-('[1]PyG resumida'!O6/'[1]PyG resumida'!O3)))</f>
        <v/>
      </c>
      <c r="G19" s="20" t="str">
        <f>IF(G1="","",-('[1]PyG resumida'!P16-'[1]PyG resumida'!P3+'[1]PyG resumida'!P18)/(1-('[1]PyG resumida'!P6/'[1]PyG resumida'!P3)))</f>
        <v/>
      </c>
      <c r="H19" s="20" t="str">
        <f>IF(H1="","",-('[1]PyG resumida'!Q16-'[1]PyG resumida'!Q3+'[1]PyG resumida'!Q18)/(1-('[1]PyG resumida'!Q6/'[1]PyG resumida'!Q3)))</f>
        <v/>
      </c>
      <c r="I19" s="20" t="str">
        <f>IF(I1="","",-('[1]PyG resumida'!R16-'[1]PyG resumida'!R3+'[1]PyG resumida'!R18)/(1-('[1]PyG resumida'!R6/'[1]PyG resumida'!R3)))</f>
        <v/>
      </c>
      <c r="J19" s="20" t="str">
        <f>IF(J1="","",-('[1]PyG resumida'!S16-'[1]PyG resumida'!S3+'[1]PyG resumida'!S18)/(1-('[1]PyG resumida'!S6/'[1]PyG resumida'!S3)))</f>
        <v/>
      </c>
      <c r="K19" s="20" t="str">
        <f>IF(K1="","",-('[1]PyG resumida'!T16-'[1]PyG resumida'!T3+'[1]PyG resumida'!T18)/(1-('[1]PyG resumida'!T6/'[1]PyG resumida'!T3)))</f>
        <v/>
      </c>
      <c r="L19" s="20" t="str">
        <f>IF(L1="","",-('[1]PyG resumida'!U16-'[1]PyG resumida'!U3+'[1]PyG resumida'!U18)/(1-('[1]PyG resumida'!U6/'[1]PyG resumida'!U3)))</f>
        <v/>
      </c>
      <c r="M19" s="20" t="str">
        <f>IF(M1="","",-('[1]PyG resumida'!V16-'[1]PyG resumida'!V3+'[1]PyG resumida'!V18)/(1-('[1]PyG resumida'!V6/'[1]PyG resumida'!V3)))</f>
        <v/>
      </c>
      <c r="N19" s="20" t="str">
        <f>IF(N1="","",-('[1]PyG resumida'!W16-'[1]PyG resumida'!W3+'[1]PyG resumida'!W18)/(1-('[1]PyG resumida'!W6/'[1]PyG resumida'!W3)))</f>
        <v/>
      </c>
      <c r="O19" s="20" t="str">
        <f>IF(O1="","",-('[1]PyG resumida'!X16-'[1]PyG resumida'!X3+'[1]PyG resumida'!X18)/(1-('[1]PyG resumida'!X6/'[1]PyG resumida'!X3)))</f>
        <v/>
      </c>
      <c r="P19" s="20" t="str">
        <f>IF(P1="","",-('[1]PyG resumida'!Y16-'[1]PyG resumida'!Y3+'[1]PyG resumida'!Y18)/(1-('[1]PyG resumida'!Y6/'[1]PyG resumida'!Y3)))</f>
        <v/>
      </c>
      <c r="Q19" s="20" t="str">
        <f>IF(Q1="","",-('[1]PyG resumida'!Z16-'[1]PyG resumida'!Z3+'[1]PyG resumida'!Z18)/(1-('[1]PyG resumida'!Z6/'[1]PyG resumida'!Z3)))</f>
        <v/>
      </c>
      <c r="R19" s="20" t="str">
        <f>IF(R1="","",-('[1]PyG resumida'!AA16-'[1]PyG resumida'!AA3+'[1]PyG resumida'!AA18)/(1-('[1]PyG resumida'!AA6/'[1]PyG resumida'!AA3)))</f>
        <v/>
      </c>
      <c r="S19" s="20" t="str">
        <f>IF(S1="","",-('[1]PyG resumida'!AB16-'[1]PyG resumida'!AB3+'[1]PyG resumida'!AB18)/(1-('[1]PyG resumida'!AB6/'[1]PyG resumida'!AB3)))</f>
        <v/>
      </c>
      <c r="T19" s="20" t="str">
        <f>IF(T1="","",-('[1]PyG resumida'!AC16-'[1]PyG resumida'!AC3+'[1]PyG resumida'!AC18)/(1-('[1]PyG resumida'!AC6/'[1]PyG resumida'!AC3)))</f>
        <v/>
      </c>
      <c r="U19" s="20" t="str">
        <f>IF(U1="","",-('[1]PyG resumida'!AD16-'[1]PyG resumida'!AD3+'[1]PyG resumida'!AD18)/(1-('[1]PyG resumida'!AD6/'[1]PyG resumida'!AD3)))</f>
        <v/>
      </c>
      <c r="V19" s="20" t="str">
        <f>IF(V1="","",-('[1]PyG resumida'!AE16-'[1]PyG resumida'!AE3+'[1]PyG resumida'!AE18)/(1-('[1]PyG resumida'!AE6/'[1]PyG resumida'!AE3)))</f>
        <v/>
      </c>
      <c r="W19" s="20" t="str">
        <f>IF(W1="","",-('[1]PyG resumida'!AF16-'[1]PyG resumida'!AF3+'[1]PyG resumida'!AF18)/(1-('[1]PyG resumida'!AF6/'[1]PyG resumida'!AF3)))</f>
        <v/>
      </c>
    </row>
    <row r="20" spans="1:24" s="10" customFormat="1" ht="14.1" customHeight="1" x14ac:dyDescent="0.25">
      <c r="A20" s="18"/>
      <c r="B20" s="19" t="s">
        <v>22</v>
      </c>
      <c r="C20" s="20">
        <v>1.9676612591739553</v>
      </c>
      <c r="D20" s="20">
        <v>1.8934582874282437</v>
      </c>
      <c r="E20" s="20" t="str">
        <f>IF(E1="","",'[1]PyG resumida'!N3/E19)</f>
        <v/>
      </c>
      <c r="F20" s="20" t="str">
        <f>IF(F1="","",'[1]PyG resumida'!O3/F19)</f>
        <v/>
      </c>
      <c r="G20" s="20" t="str">
        <f>IF(G1="","",'[1]PyG resumida'!P3/G19)</f>
        <v/>
      </c>
      <c r="H20" s="20" t="str">
        <f>IF(H1="","",'[1]PyG resumida'!Q3/H19)</f>
        <v/>
      </c>
      <c r="I20" s="20" t="str">
        <f>IF(I1="","",'[1]PyG resumida'!R3/I19)</f>
        <v/>
      </c>
      <c r="J20" s="20" t="str">
        <f>IF(J1="","",'[1]PyG resumida'!S3/J19)</f>
        <v/>
      </c>
      <c r="K20" s="20" t="str">
        <f>IF(K1="","",'[1]PyG resumida'!T3/K19)</f>
        <v/>
      </c>
      <c r="L20" s="20" t="str">
        <f>IF(L1="","",'[1]PyG resumida'!U3/L19)</f>
        <v/>
      </c>
      <c r="M20" s="20" t="str">
        <f>IF(M1="","",'[1]PyG resumida'!V3/M19)</f>
        <v/>
      </c>
      <c r="N20" s="20" t="str">
        <f>IF(N1="","",'[1]PyG resumida'!W3/N19)</f>
        <v/>
      </c>
      <c r="O20" s="20" t="str">
        <f>IF(O1="","",'[1]PyG resumida'!X3/O19)</f>
        <v/>
      </c>
      <c r="P20" s="20" t="str">
        <f>IF(P1="","",'[1]PyG resumida'!Y3/P19)</f>
        <v/>
      </c>
      <c r="Q20" s="20" t="str">
        <f>IF(Q1="","",'[1]PyG resumida'!Z3/Q19)</f>
        <v/>
      </c>
      <c r="R20" s="20" t="str">
        <f>IF(R1="","",'[1]PyG resumida'!AA3/R19)</f>
        <v/>
      </c>
      <c r="S20" s="20" t="str">
        <f>IF(S1="","",'[1]PyG resumida'!AB3/S19)</f>
        <v/>
      </c>
      <c r="T20" s="20" t="str">
        <f>IF(T1="","",'[1]PyG resumida'!AC3/T19)</f>
        <v/>
      </c>
      <c r="U20" s="20" t="str">
        <f>IF(U1="","",'[1]PyG resumida'!AD3/U19)</f>
        <v/>
      </c>
      <c r="V20" s="20" t="str">
        <f>IF(V1="","",'[1]PyG resumida'!AE3/V19)</f>
        <v/>
      </c>
      <c r="W20" s="20" t="str">
        <f>IF(W1="","",'[1]PyG resumida'!AF3/W19)</f>
        <v/>
      </c>
    </row>
    <row r="21" spans="1:24" s="10" customFormat="1" ht="14.1" customHeight="1" x14ac:dyDescent="0.25">
      <c r="A21" s="125" t="s">
        <v>23</v>
      </c>
      <c r="B21" s="21" t="s">
        <v>24</v>
      </c>
      <c r="C21" s="10">
        <v>3.37060315062526E-2</v>
      </c>
      <c r="D21" s="10">
        <v>1.5833206225014475E-2</v>
      </c>
      <c r="E21" s="10" t="s">
        <v>0</v>
      </c>
      <c r="F21" s="10" t="s">
        <v>0</v>
      </c>
      <c r="G21" s="10" t="s">
        <v>0</v>
      </c>
      <c r="H21" s="10" t="s">
        <v>0</v>
      </c>
      <c r="I21" s="10" t="s">
        <v>0</v>
      </c>
      <c r="J21" s="10" t="s">
        <v>0</v>
      </c>
      <c r="K21" s="10" t="s">
        <v>0</v>
      </c>
      <c r="L21" s="10" t="s">
        <v>0</v>
      </c>
      <c r="M21" s="10" t="s">
        <v>0</v>
      </c>
      <c r="N21" s="10" t="s">
        <v>0</v>
      </c>
      <c r="O21" s="10" t="s">
        <v>0</v>
      </c>
      <c r="P21" s="10" t="s">
        <v>0</v>
      </c>
      <c r="Q21" s="10" t="s">
        <v>0</v>
      </c>
      <c r="R21" s="10" t="s">
        <v>0</v>
      </c>
      <c r="S21" s="10" t="s">
        <v>0</v>
      </c>
      <c r="T21" s="10" t="s">
        <v>0</v>
      </c>
      <c r="U21" s="10" t="s">
        <v>0</v>
      </c>
      <c r="V21" s="10" t="s">
        <v>0</v>
      </c>
      <c r="W21" s="10" t="s">
        <v>0</v>
      </c>
    </row>
    <row r="22" spans="1:24" s="10" customFormat="1" ht="14.1" customHeight="1" x14ac:dyDescent="0.25">
      <c r="A22" s="125"/>
      <c r="B22" s="21" t="s">
        <v>25</v>
      </c>
      <c r="C22" s="10">
        <v>1.7308796610527974</v>
      </c>
      <c r="D22" s="10" t="e">
        <v>#N/A</v>
      </c>
      <c r="E22" s="10" t="s">
        <v>0</v>
      </c>
      <c r="F22" s="10" t="s">
        <v>0</v>
      </c>
      <c r="G22" s="10" t="s">
        <v>0</v>
      </c>
      <c r="H22" s="10" t="s">
        <v>0</v>
      </c>
      <c r="I22" s="10" t="s">
        <v>0</v>
      </c>
      <c r="J22" s="10" t="s">
        <v>0</v>
      </c>
      <c r="K22" s="10" t="s">
        <v>0</v>
      </c>
      <c r="L22" s="10" t="s">
        <v>0</v>
      </c>
      <c r="M22" s="10" t="s">
        <v>0</v>
      </c>
      <c r="N22" s="10" t="s">
        <v>0</v>
      </c>
      <c r="O22" s="10" t="s">
        <v>0</v>
      </c>
      <c r="P22" s="10" t="s">
        <v>0</v>
      </c>
      <c r="Q22" s="10" t="s">
        <v>0</v>
      </c>
      <c r="R22" s="10" t="s">
        <v>0</v>
      </c>
      <c r="S22" s="10" t="s">
        <v>0</v>
      </c>
      <c r="T22" s="10" t="s">
        <v>0</v>
      </c>
      <c r="U22" s="10" t="s">
        <v>0</v>
      </c>
      <c r="V22" s="10" t="s">
        <v>0</v>
      </c>
      <c r="W22" s="10" t="s">
        <v>0</v>
      </c>
    </row>
    <row r="23" spans="1:24" s="10" customFormat="1" ht="14.1" customHeight="1" x14ac:dyDescent="0.25">
      <c r="A23" s="125"/>
      <c r="B23" s="22" t="s">
        <v>26</v>
      </c>
      <c r="C23" s="10">
        <v>1.199663668165917</v>
      </c>
      <c r="D23" s="10">
        <v>7.6859418624021325</v>
      </c>
      <c r="E23" s="10" t="s">
        <v>0</v>
      </c>
      <c r="F23" s="10" t="s">
        <v>0</v>
      </c>
      <c r="G23" s="10" t="s">
        <v>0</v>
      </c>
      <c r="H23" s="10" t="s">
        <v>0</v>
      </c>
      <c r="I23" s="10" t="s">
        <v>0</v>
      </c>
      <c r="J23" s="10" t="s">
        <v>0</v>
      </c>
      <c r="K23" s="10" t="s">
        <v>0</v>
      </c>
      <c r="L23" s="10" t="s">
        <v>0</v>
      </c>
      <c r="M23" s="10" t="s">
        <v>0</v>
      </c>
      <c r="N23" s="10" t="s">
        <v>0</v>
      </c>
      <c r="O23" s="10" t="s">
        <v>0</v>
      </c>
      <c r="P23" s="10" t="s">
        <v>0</v>
      </c>
      <c r="Q23" s="10" t="s">
        <v>0</v>
      </c>
      <c r="R23" s="10" t="s">
        <v>0</v>
      </c>
      <c r="S23" s="10" t="s">
        <v>0</v>
      </c>
      <c r="T23" s="10" t="s">
        <v>0</v>
      </c>
      <c r="U23" s="10" t="s">
        <v>0</v>
      </c>
      <c r="V23" s="10" t="s">
        <v>0</v>
      </c>
      <c r="W23" s="10" t="s">
        <v>0</v>
      </c>
    </row>
    <row r="24" spans="1:24" s="17" customFormat="1" ht="14.1" customHeight="1" x14ac:dyDescent="0.25">
      <c r="A24" s="126"/>
      <c r="B24" s="23" t="s">
        <v>27</v>
      </c>
      <c r="C24" s="17">
        <v>9.6273941710789818E-3</v>
      </c>
      <c r="D24" s="17">
        <v>4.9694544699046606E-2</v>
      </c>
      <c r="E24" s="17" t="s">
        <v>0</v>
      </c>
      <c r="F24" s="17" t="s">
        <v>0</v>
      </c>
      <c r="G24" s="17" t="s">
        <v>0</v>
      </c>
      <c r="H24" s="17" t="s">
        <v>0</v>
      </c>
      <c r="I24" s="17" t="s">
        <v>0</v>
      </c>
      <c r="J24" s="17" t="s">
        <v>0</v>
      </c>
      <c r="K24" s="17" t="s">
        <v>0</v>
      </c>
      <c r="L24" s="17" t="s">
        <v>0</v>
      </c>
      <c r="M24" s="17" t="s">
        <v>0</v>
      </c>
      <c r="N24" s="17" t="s">
        <v>0</v>
      </c>
      <c r="O24" s="17" t="s">
        <v>0</v>
      </c>
      <c r="P24" s="17" t="s">
        <v>0</v>
      </c>
      <c r="Q24" s="17" t="s">
        <v>0</v>
      </c>
      <c r="R24" s="17" t="s">
        <v>0</v>
      </c>
      <c r="S24" s="17" t="s">
        <v>0</v>
      </c>
      <c r="T24" s="17" t="s">
        <v>0</v>
      </c>
      <c r="U24" s="17" t="s">
        <v>0</v>
      </c>
      <c r="V24" s="17" t="s">
        <v>0</v>
      </c>
      <c r="W24" s="17" t="s">
        <v>0</v>
      </c>
    </row>
    <row r="25" spans="1:24" s="2" customFormat="1" ht="14.1" customHeight="1" x14ac:dyDescent="0.25">
      <c r="A25" s="127" t="s">
        <v>28</v>
      </c>
      <c r="B25" s="24" t="s">
        <v>29</v>
      </c>
      <c r="C25" s="2">
        <v>0.76179575476967476</v>
      </c>
      <c r="D25" s="2">
        <v>0.82836163083666658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</row>
    <row r="26" spans="1:24" s="2" customFormat="1" ht="14.1" customHeight="1" x14ac:dyDescent="0.25">
      <c r="A26" s="128"/>
      <c r="B26" s="24" t="s">
        <v>30</v>
      </c>
      <c r="C26" s="2">
        <v>2.7302122454115332</v>
      </c>
      <c r="D26" s="2">
        <v>3.3867356992372772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</row>
    <row r="27" spans="1:24" s="2" customFormat="1" ht="14.1" customHeight="1" x14ac:dyDescent="0.25">
      <c r="A27" s="128"/>
      <c r="B27" s="24" t="s">
        <v>31</v>
      </c>
      <c r="C27" s="2">
        <v>1.0566178997497062</v>
      </c>
      <c r="D27" s="2">
        <v>1.0965722103284119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</row>
    <row r="28" spans="1:24" s="2" customFormat="1" ht="14.1" customHeight="1" x14ac:dyDescent="0.25">
      <c r="A28" s="128"/>
      <c r="B28" s="24" t="s">
        <v>32</v>
      </c>
      <c r="C28" s="2">
        <v>385.92311307710725</v>
      </c>
      <c r="D28" s="2">
        <v>87.585202987295588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</row>
    <row r="29" spans="1:24" s="2" customFormat="1" ht="14.1" customHeight="1" x14ac:dyDescent="0.25">
      <c r="A29" s="128"/>
      <c r="B29" s="24" t="s">
        <v>33</v>
      </c>
      <c r="C29" s="2">
        <v>3.4385622882022333</v>
      </c>
      <c r="D29" s="2">
        <v>1.7813085268611695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</row>
    <row r="30" spans="1:24" s="2" customFormat="1" ht="14.1" customHeight="1" x14ac:dyDescent="0.25">
      <c r="A30" s="128"/>
      <c r="B30" s="24" t="s">
        <v>34</v>
      </c>
      <c r="C30" s="2">
        <v>188.74169342922775</v>
      </c>
      <c r="D30" s="2">
        <v>-26.493263201394178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</row>
    <row r="31" spans="1:24" s="2" customFormat="1" ht="14.1" customHeight="1" x14ac:dyDescent="0.25">
      <c r="A31" s="128"/>
      <c r="B31" s="24" t="s">
        <v>35</v>
      </c>
      <c r="C31" s="2">
        <v>0.76503738208635852</v>
      </c>
      <c r="D31" s="2">
        <v>0.80338381941201986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</row>
    <row r="32" spans="1:24" s="4" customFormat="1" ht="14.1" customHeight="1" x14ac:dyDescent="0.25">
      <c r="A32" s="129"/>
      <c r="B32" s="25" t="s">
        <v>36</v>
      </c>
      <c r="C32" s="4">
        <v>373.57328271134116</v>
      </c>
      <c r="D32" s="4">
        <v>83.770176588990083</v>
      </c>
      <c r="E32" s="4" t="s">
        <v>0</v>
      </c>
      <c r="F32" s="4" t="s">
        <v>0</v>
      </c>
      <c r="G32" s="4" t="s">
        <v>0</v>
      </c>
      <c r="H32" s="4" t="s">
        <v>0</v>
      </c>
      <c r="I32" s="4" t="s">
        <v>0</v>
      </c>
      <c r="J32" s="4" t="s">
        <v>0</v>
      </c>
      <c r="K32" s="4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R32" s="4" t="s">
        <v>0</v>
      </c>
      <c r="S32" s="4" t="s">
        <v>0</v>
      </c>
      <c r="T32" s="4" t="s">
        <v>0</v>
      </c>
      <c r="U32" s="4" t="s">
        <v>0</v>
      </c>
      <c r="V32" s="4" t="s">
        <v>0</v>
      </c>
      <c r="W32" s="4" t="s">
        <v>0</v>
      </c>
      <c r="X32" s="4" t="s">
        <v>0</v>
      </c>
    </row>
    <row r="33" spans="1:24" s="2" customFormat="1" ht="14.1" customHeight="1" x14ac:dyDescent="0.25">
      <c r="A33" s="26"/>
      <c r="B33" s="27" t="s">
        <v>37</v>
      </c>
      <c r="C33" s="2">
        <v>106.14901502651887</v>
      </c>
      <c r="D33" s="2">
        <v>204.90554808220887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</row>
    <row r="34" spans="1:24" s="30" customFormat="1" ht="14.1" customHeight="1" thickBot="1" x14ac:dyDescent="0.3">
      <c r="A34" s="28"/>
      <c r="B34" s="29" t="s">
        <v>38</v>
      </c>
      <c r="C34" s="30">
        <v>156.06976953394155</v>
      </c>
      <c r="D34" s="30">
        <v>166.25333505018551</v>
      </c>
      <c r="E34" s="30" t="s">
        <v>0</v>
      </c>
      <c r="F34" s="30" t="s">
        <v>0</v>
      </c>
      <c r="G34" s="30" t="s">
        <v>0</v>
      </c>
      <c r="H34" s="30" t="s">
        <v>0</v>
      </c>
      <c r="I34" s="30" t="s">
        <v>0</v>
      </c>
      <c r="J34" s="30" t="s">
        <v>0</v>
      </c>
      <c r="K34" s="30" t="s">
        <v>0</v>
      </c>
      <c r="L34" s="30" t="s">
        <v>0</v>
      </c>
      <c r="M34" s="30" t="s">
        <v>0</v>
      </c>
      <c r="N34" s="30" t="s">
        <v>0</v>
      </c>
      <c r="O34" s="30" t="s">
        <v>0</v>
      </c>
      <c r="P34" s="30" t="s">
        <v>0</v>
      </c>
      <c r="Q34" s="30" t="s">
        <v>0</v>
      </c>
      <c r="R34" s="30" t="s">
        <v>0</v>
      </c>
      <c r="S34" s="30" t="s">
        <v>0</v>
      </c>
      <c r="T34" s="30" t="s">
        <v>0</v>
      </c>
      <c r="U34" s="30" t="s">
        <v>0</v>
      </c>
      <c r="V34" s="30" t="s">
        <v>0</v>
      </c>
      <c r="W34" s="30" t="s">
        <v>0</v>
      </c>
    </row>
    <row r="35" spans="1:24" ht="15.75" thickTop="1" x14ac:dyDescent="0.25"/>
  </sheetData>
  <mergeCells count="5">
    <mergeCell ref="A2:A8"/>
    <mergeCell ref="A9:A11"/>
    <mergeCell ref="A12:A15"/>
    <mergeCell ref="A21:A24"/>
    <mergeCell ref="A25:A32"/>
  </mergeCells>
  <dataValidations count="33">
    <dataValidation allowBlank="1" showInputMessage="1" showErrorMessage="1" prompt="Ventas / Umbral de Rentabilidad" sqref="B20" xr:uid="{B3CAD3CB-9C7E-4515-A624-1C8CBD331933}"/>
    <dataValidation allowBlank="1" showInputMessage="1" showErrorMessage="1" prompt="Volumen de ventas que cubren todos los costes" sqref="B19" xr:uid="{52951266-FF6D-46F7-B890-709C54946320}"/>
    <dataValidation allowBlank="1" showInputMessage="1" showErrorMessage="1" prompt="Flujo Neto de Caja / Deudas con Entidades de Crédito" sqref="B18" xr:uid="{74DEA1D9-90AD-4EAC-AD6D-31BD1E1965FF}"/>
    <dataValidation allowBlank="1" showInputMessage="1" showErrorMessage="1" prompt="Beneficio neto + Amortizaciones + Provisiones" sqref="B17" xr:uid="{6AEB684D-BADD-4752-ADC4-D99DF2D146C2}"/>
    <dataValidation allowBlank="1" showInputMessage="1" showErrorMessage="1" prompt="Pasivo Corriente / Pasivo" sqref="B16" xr:uid="{961E915D-A9EA-4FFD-A3E1-3BF440FA5095}"/>
    <dataValidation allowBlank="1" showInputMessage="1" showErrorMessage="1" prompt="Activo No Corriente / Patrimonio Neto" sqref="B11" xr:uid="{9482874C-B095-499F-A55F-4A002256378C}"/>
    <dataValidation allowBlank="1" showInputMessage="1" showErrorMessage="1" prompt="Fondo de Maniobra  x 365 / Compras" sqref="B8" xr:uid="{144B3465-9AA1-414A-94D7-2E921B4DC23A}"/>
    <dataValidation allowBlank="1" showInputMessage="1" showErrorMessage="1" prompt="Pasivo No Corriente / (PN+P)" sqref="B13" xr:uid="{C9895152-F97E-4D4A-8053-3656C101B3F1}"/>
    <dataValidation allowBlank="1" showInputMessage="1" showErrorMessage="1" prompt="Pasivo Corriente / (PN+P)" sqref="B12" xr:uid="{119C146D-4F68-4B75-B5A9-602F0B26B9EC}"/>
    <dataValidation allowBlank="1" showInputMessage="1" showErrorMessage="1" prompt="Proveedores x 365 / compras" sqref="B34" xr:uid="{767A4FC3-8726-488C-8FA3-D004BF7D674F}"/>
    <dataValidation allowBlank="1" showInputMessage="1" showErrorMessage="1" prompt="Clientes x 365 / ventas" sqref="B33" xr:uid="{2A0BEB11-6C47-4C9A-A245-4CC9D8324106}"/>
    <dataValidation allowBlank="1" showInputMessage="1" showErrorMessage="1" prompt="Compras / existencias (materias primas)" sqref="B32" xr:uid="{EF6EC5DA-BC95-4ABC-A4AB-6F165BFBA2ED}"/>
    <dataValidation allowBlank="1" showInputMessage="1" showErrorMessage="1" prompt="Ventas / pasivo" sqref="B31" xr:uid="{F6CD3695-C282-4F0E-AE7F-5239D9DBE218}"/>
    <dataValidation allowBlank="1" showInputMessage="1" showErrorMessage="1" prompt="Ventas / fondos propios" sqref="B30" xr:uid="{78C1C5AD-DEAA-4059-B811-07BA1D9358ED}"/>
    <dataValidation allowBlank="1" showInputMessage="1" showErrorMessage="1" prompt="Ventas / clientes" sqref="B29" xr:uid="{6A47C893-7C6E-40BE-BAE4-3C6F614970D7}"/>
    <dataValidation allowBlank="1" showInputMessage="1" showErrorMessage="1" prompt="Ventas / existencias" sqref="B28" xr:uid="{4C22B8D7-ADDA-4B2F-B6F3-C28DF6DDC72D}"/>
    <dataValidation allowBlank="1" showInputMessage="1" showErrorMessage="1" prompt="Ventas / activo corriente" sqref="B27" xr:uid="{3B6F4F9B-95C6-4CCA-8A69-5C6F8998ACFD}"/>
    <dataValidation allowBlank="1" showInputMessage="1" showErrorMessage="1" prompt="Ventas / activo no corriente" sqref="B26" xr:uid="{05189C9C-1A3F-478B-9574-55175EF5C199}"/>
    <dataValidation allowBlank="1" showInputMessage="1" showErrorMessage="1" prompt="Ventas / activos" sqref="B25" xr:uid="{9DE75F59-09ED-48CF-A4AD-57D16F7E6B5F}"/>
    <dataValidation allowBlank="1" showInputMessage="1" showErrorMessage="1" prompt="Resultado / ventas" sqref="B24" xr:uid="{9F2E2C0B-7237-41A9-B954-EA26E63352D9}"/>
    <dataValidation allowBlank="1" showInputMessage="1" showErrorMessage="1" prompt="Resultado / capital social" sqref="B23" xr:uid="{E3586254-AB44-4F02-8849-27773250812A}"/>
    <dataValidation allowBlank="1" showInputMessage="1" showErrorMessage="1" prompt="Resultado / PN" sqref="B22" xr:uid="{76FEA162-69FB-4525-BB43-0984B5E9C086}"/>
    <dataValidation allowBlank="1" showInputMessage="1" showErrorMessage="1" prompt="Resultado antes de impuestos e intereses / Activo" sqref="B21" xr:uid="{E3300939-5347-46C9-AADA-C7ECFB18F56D}"/>
    <dataValidation allowBlank="1" showInputMessage="1" showErrorMessage="1" prompt="PN / Pasivo" sqref="B15" xr:uid="{2B7CEDE2-17EC-491F-9D28-8C90109A965D}"/>
    <dataValidation allowBlank="1" showInputMessage="1" showErrorMessage="1" prompt="Pasivo / (PN+P)" sqref="B14" xr:uid="{1E98B3B2-2E32-449B-BC9A-67B8E9B82276}"/>
    <dataValidation allowBlank="1" showInputMessage="1" showErrorMessage="1" prompt="Activo No Corriente / Pasivo No Corriente" sqref="B10" xr:uid="{EACC4A2E-E582-4D8E-80E3-0EC1E2428ABB}"/>
    <dataValidation allowBlank="1" showInputMessage="1" showErrorMessage="1" prompt="Activo total / Pasivo" sqref="B9" xr:uid="{19C28865-2EB5-4DA7-B9F8-3603C7565FA3}"/>
    <dataValidation allowBlank="1" showInputMessage="1" showErrorMessage="1" prompt="Fondo de Maniobra  x 365 / Ventas" sqref="B7" xr:uid="{1298F6B3-6AD9-4F26-B50C-F4E0007C6633}"/>
    <dataValidation allowBlank="1" showInputMessage="1" showErrorMessage="1" prompt="Fondo de Maniobra / Pasivo Corriente" sqref="B6" xr:uid="{702A2F98-9375-48E6-A163-C0F514163E91}"/>
    <dataValidation allowBlank="1" showInputMessage="1" showErrorMessage="1" prompt="Activo Corriente – Pasivo Corriente" sqref="B5" xr:uid="{E9ECC7E4-3BA5-4EE3-AD5B-8EBFEEA24269}"/>
    <dataValidation allowBlank="1" showInputMessage="1" showErrorMessage="1" prompt="Activo Corriente / Pasivo Corriente" sqref="B4" xr:uid="{573A79B8-178D-4450-B0FE-08A923AE07A0}"/>
    <dataValidation allowBlank="1" showInputMessage="1" showErrorMessage="1" prompt="Disponible / Pasivo Corriente" sqref="B2" xr:uid="{ED858DC4-2876-42CB-A303-15A4294E54CA}"/>
    <dataValidation allowBlank="1" showInputMessage="1" showErrorMessage="1" prompt="(Disponible + Realizable) / Pasivo Corriente" sqref="B3" xr:uid="{9D14B6D9-85D3-4106-8FB8-B317013B474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9A73-8429-4C79-A268-B5046E7E69DF}">
  <dimension ref="A1:O19"/>
  <sheetViews>
    <sheetView workbookViewId="0">
      <pane ySplit="1" topLeftCell="A2" activePane="bottomLeft" state="frozen"/>
      <selection pane="bottomLeft" activeCell="E3" sqref="E3:E18"/>
    </sheetView>
  </sheetViews>
  <sheetFormatPr baseColWidth="10" defaultColWidth="11.42578125" defaultRowHeight="15" x14ac:dyDescent="0.25"/>
  <cols>
    <col min="1" max="1" width="4.42578125" style="34" customWidth="1"/>
    <col min="2" max="2" width="50.85546875" style="34" customWidth="1"/>
    <col min="3" max="3" width="21.28515625" style="34" customWidth="1"/>
    <col min="4" max="4" width="14.140625" style="78" customWidth="1"/>
    <col min="5" max="5" width="13.42578125" style="88" customWidth="1"/>
    <col min="6" max="6" width="23" style="34" customWidth="1"/>
    <col min="7" max="7" width="15" style="80" customWidth="1"/>
    <col min="8" max="12" width="18.7109375" style="34" customWidth="1"/>
    <col min="13" max="16384" width="11.42578125" style="34"/>
  </cols>
  <sheetData>
    <row r="1" spans="1:15" s="70" customFormat="1" ht="24" thickBot="1" x14ac:dyDescent="0.4">
      <c r="A1" s="68"/>
      <c r="B1" s="69"/>
      <c r="C1" s="68" t="s">
        <v>116</v>
      </c>
      <c r="D1" s="71" t="s">
        <v>118</v>
      </c>
      <c r="E1" s="81" t="s">
        <v>119</v>
      </c>
      <c r="F1" s="68" t="s">
        <v>117</v>
      </c>
      <c r="G1" s="79" t="s">
        <v>118</v>
      </c>
    </row>
    <row r="2" spans="1:15" s="67" customFormat="1" ht="20.25" thickTop="1" thickBot="1" x14ac:dyDescent="0.35">
      <c r="A2" s="63" t="s">
        <v>39</v>
      </c>
      <c r="B2" s="63"/>
      <c r="C2" s="63">
        <f>C3+C11</f>
        <v>981930044</v>
      </c>
      <c r="D2" s="72">
        <f>C2/C$2</f>
        <v>1</v>
      </c>
      <c r="E2" s="82">
        <f>IF(F2=0,"",(C2-F2)/ABS(F2))</f>
        <v>-0.12391993078017569</v>
      </c>
      <c r="F2" s="63">
        <f>F3+F11</f>
        <v>1120822261</v>
      </c>
      <c r="G2" s="72">
        <f>F2/F$2</f>
        <v>1</v>
      </c>
    </row>
    <row r="3" spans="1:15" s="36" customFormat="1" ht="19.5" thickTop="1" x14ac:dyDescent="0.3">
      <c r="A3" s="35" t="s">
        <v>40</v>
      </c>
      <c r="B3" s="35"/>
      <c r="C3" s="35">
        <f>SUM(C4:C10)</f>
        <v>273982413</v>
      </c>
      <c r="D3" s="73">
        <f t="shared" ref="D3:D18" si="0">C3/C$2</f>
        <v>0.27902437110886485</v>
      </c>
      <c r="E3" s="83">
        <f t="shared" ref="E3:E18" si="1">IF(F3=0,"",(C3-F3)/ABS(F3))</f>
        <v>-5.8176440953303533E-4</v>
      </c>
      <c r="F3" s="35">
        <f>SUM(F4:F10)</f>
        <v>274141899</v>
      </c>
      <c r="G3" s="73">
        <f t="shared" ref="G3:G18" si="2">F3/F$2</f>
        <v>0.24458998410275151</v>
      </c>
    </row>
    <row r="4" spans="1:15" s="37" customFormat="1" ht="15.75" x14ac:dyDescent="0.25">
      <c r="A4" s="2"/>
      <c r="B4" s="43" t="s">
        <v>41</v>
      </c>
      <c r="C4" s="2">
        <v>6172479</v>
      </c>
      <c r="D4" s="74">
        <f t="shared" si="0"/>
        <v>6.2860679716609221E-3</v>
      </c>
      <c r="E4" s="84">
        <f t="shared" si="1"/>
        <v>3.544665990762645</v>
      </c>
      <c r="F4" s="2">
        <v>1358181</v>
      </c>
      <c r="G4" s="74">
        <f t="shared" si="2"/>
        <v>1.2117719706853682E-3</v>
      </c>
      <c r="H4" s="2"/>
      <c r="I4" s="2"/>
      <c r="J4" s="2"/>
      <c r="K4" s="2"/>
      <c r="L4" s="2"/>
      <c r="M4" s="2"/>
      <c r="N4" s="2"/>
      <c r="O4" s="2"/>
    </row>
    <row r="5" spans="1:15" s="37" customFormat="1" ht="15.75" x14ac:dyDescent="0.25">
      <c r="A5" s="2"/>
      <c r="B5" s="43" t="s">
        <v>42</v>
      </c>
      <c r="C5" s="2">
        <v>7667904</v>
      </c>
      <c r="D5" s="74">
        <f t="shared" si="0"/>
        <v>7.8090125125044041E-3</v>
      </c>
      <c r="E5" s="84">
        <f t="shared" si="1"/>
        <v>-1.2876027108401163E-2</v>
      </c>
      <c r="F5" s="2">
        <v>7767924</v>
      </c>
      <c r="G5" s="74">
        <f t="shared" si="2"/>
        <v>6.9305582787670917E-3</v>
      </c>
      <c r="H5" s="2"/>
      <c r="I5" s="2"/>
      <c r="J5" s="2"/>
      <c r="K5" s="2"/>
      <c r="L5" s="2"/>
      <c r="M5" s="2"/>
      <c r="N5" s="2"/>
      <c r="O5" s="2"/>
    </row>
    <row r="6" spans="1:15" s="37" customFormat="1" ht="15.75" x14ac:dyDescent="0.25">
      <c r="A6" s="2"/>
      <c r="B6" s="43" t="s">
        <v>43</v>
      </c>
      <c r="C6" s="2">
        <v>0</v>
      </c>
      <c r="D6" s="74">
        <f t="shared" si="0"/>
        <v>0</v>
      </c>
      <c r="E6" s="84" t="str">
        <f t="shared" si="1"/>
        <v/>
      </c>
      <c r="F6" s="2">
        <v>0</v>
      </c>
      <c r="G6" s="74">
        <f t="shared" si="2"/>
        <v>0</v>
      </c>
      <c r="H6" s="2"/>
      <c r="I6" s="2"/>
      <c r="J6" s="2"/>
      <c r="K6" s="2"/>
      <c r="L6" s="2"/>
      <c r="M6" s="2"/>
      <c r="N6" s="2"/>
      <c r="O6" s="2"/>
    </row>
    <row r="7" spans="1:15" s="37" customFormat="1" ht="31.5" x14ac:dyDescent="0.25">
      <c r="A7" s="2"/>
      <c r="B7" s="44" t="s">
        <v>44</v>
      </c>
      <c r="C7" s="2">
        <v>181252363</v>
      </c>
      <c r="D7" s="74">
        <f t="shared" si="0"/>
        <v>0.1845878574624813</v>
      </c>
      <c r="E7" s="84">
        <f t="shared" si="1"/>
        <v>-3.2438706012929882E-4</v>
      </c>
      <c r="F7" s="2">
        <v>181311178</v>
      </c>
      <c r="G7" s="74">
        <f t="shared" si="2"/>
        <v>0.16176621781069353</v>
      </c>
      <c r="H7" s="2"/>
      <c r="I7" s="2"/>
      <c r="J7" s="2"/>
      <c r="K7" s="2"/>
      <c r="L7" s="2"/>
      <c r="M7" s="2"/>
      <c r="N7" s="2"/>
      <c r="O7" s="2"/>
    </row>
    <row r="8" spans="1:15" s="37" customFormat="1" ht="15.75" x14ac:dyDescent="0.25">
      <c r="A8" s="2"/>
      <c r="B8" s="43" t="s">
        <v>45</v>
      </c>
      <c r="C8" s="2">
        <v>4335271</v>
      </c>
      <c r="D8" s="74">
        <f t="shared" si="0"/>
        <v>4.4150507732096649E-3</v>
      </c>
      <c r="E8" s="84">
        <f t="shared" si="1"/>
        <v>-0.62277300977779104</v>
      </c>
      <c r="F8" s="2">
        <v>11492473</v>
      </c>
      <c r="G8" s="74">
        <f t="shared" si="2"/>
        <v>1.0253608801226334E-2</v>
      </c>
      <c r="H8" s="2"/>
      <c r="I8" s="2"/>
      <c r="J8" s="2"/>
      <c r="K8" s="2"/>
      <c r="L8" s="2"/>
      <c r="M8" s="2"/>
      <c r="N8" s="2"/>
      <c r="O8" s="2"/>
    </row>
    <row r="9" spans="1:15" s="37" customFormat="1" ht="15.75" x14ac:dyDescent="0.25">
      <c r="A9" s="2"/>
      <c r="B9" s="43" t="s">
        <v>46</v>
      </c>
      <c r="C9" s="2">
        <v>74554396</v>
      </c>
      <c r="D9" s="74">
        <f t="shared" si="0"/>
        <v>7.5926382389008562E-2</v>
      </c>
      <c r="E9" s="84">
        <f t="shared" si="1"/>
        <v>3.2435722064085536E-2</v>
      </c>
      <c r="F9" s="2">
        <v>72212143</v>
      </c>
      <c r="G9" s="74">
        <f t="shared" si="2"/>
        <v>6.4427827241379174E-2</v>
      </c>
      <c r="H9" s="2"/>
      <c r="I9" s="2"/>
      <c r="J9" s="2"/>
      <c r="K9" s="2"/>
      <c r="L9" s="2"/>
      <c r="M9" s="2"/>
      <c r="N9" s="2"/>
      <c r="O9" s="2"/>
    </row>
    <row r="10" spans="1:15" s="38" customFormat="1" ht="15.75" x14ac:dyDescent="0.25">
      <c r="A10" s="4"/>
      <c r="B10" s="43" t="s">
        <v>47</v>
      </c>
      <c r="C10" s="4">
        <v>0</v>
      </c>
      <c r="D10" s="75">
        <f t="shared" si="0"/>
        <v>0</v>
      </c>
      <c r="E10" s="85" t="str">
        <f t="shared" si="1"/>
        <v/>
      </c>
      <c r="F10" s="4">
        <v>0</v>
      </c>
      <c r="G10" s="75">
        <f t="shared" si="2"/>
        <v>0</v>
      </c>
      <c r="H10" s="4"/>
      <c r="I10" s="4"/>
      <c r="J10" s="4"/>
      <c r="K10" s="4"/>
      <c r="L10" s="4"/>
      <c r="M10" s="4"/>
      <c r="N10" s="4"/>
      <c r="O10" s="4"/>
    </row>
    <row r="11" spans="1:15" s="40" customFormat="1" ht="18.75" x14ac:dyDescent="0.3">
      <c r="A11" s="39" t="s">
        <v>48</v>
      </c>
      <c r="B11" s="64"/>
      <c r="C11" s="39">
        <f>SUM(C12:C18)</f>
        <v>707947631</v>
      </c>
      <c r="D11" s="76">
        <f t="shared" si="0"/>
        <v>0.72097562889113509</v>
      </c>
      <c r="E11" s="86">
        <f t="shared" si="1"/>
        <v>-0.16385490584934578</v>
      </c>
      <c r="F11" s="39">
        <f>SUM(F12:F18)</f>
        <v>846680362</v>
      </c>
      <c r="G11" s="76">
        <f t="shared" si="2"/>
        <v>0.75541001589724854</v>
      </c>
    </row>
    <row r="12" spans="1:15" s="37" customFormat="1" ht="15.75" x14ac:dyDescent="0.25">
      <c r="A12" s="2"/>
      <c r="B12" s="43" t="s">
        <v>49</v>
      </c>
      <c r="C12" s="2">
        <v>0</v>
      </c>
      <c r="D12" s="74">
        <f t="shared" si="0"/>
        <v>0</v>
      </c>
      <c r="E12" s="84" t="str">
        <f t="shared" si="1"/>
        <v/>
      </c>
      <c r="F12" s="2">
        <v>0</v>
      </c>
      <c r="G12" s="74">
        <f t="shared" si="2"/>
        <v>0</v>
      </c>
      <c r="H12" s="2"/>
      <c r="I12" s="2"/>
      <c r="J12" s="2"/>
      <c r="K12" s="2"/>
      <c r="L12" s="2"/>
      <c r="M12" s="2"/>
      <c r="N12" s="2"/>
      <c r="O12" s="2"/>
    </row>
    <row r="13" spans="1:15" s="37" customFormat="1" ht="15.75" x14ac:dyDescent="0.25">
      <c r="A13" s="2"/>
      <c r="B13" s="43" t="s">
        <v>50</v>
      </c>
      <c r="C13" s="2">
        <v>1938288</v>
      </c>
      <c r="D13" s="74">
        <f t="shared" si="0"/>
        <v>1.973957321953579E-3</v>
      </c>
      <c r="E13" s="84">
        <f t="shared" si="1"/>
        <v>-0.81715111120796202</v>
      </c>
      <c r="F13" s="2">
        <v>10600491</v>
      </c>
      <c r="G13" s="74">
        <f t="shared" si="2"/>
        <v>9.4577805677612259E-3</v>
      </c>
      <c r="H13" s="2"/>
      <c r="I13" s="2"/>
      <c r="J13" s="2"/>
      <c r="K13" s="2"/>
      <c r="L13" s="2"/>
      <c r="M13" s="2"/>
      <c r="N13" s="2"/>
      <c r="O13" s="2"/>
    </row>
    <row r="14" spans="1:15" s="37" customFormat="1" ht="15.75" x14ac:dyDescent="0.25">
      <c r="A14" s="2"/>
      <c r="B14" s="43" t="s">
        <v>51</v>
      </c>
      <c r="C14" s="2">
        <v>217541541</v>
      </c>
      <c r="D14" s="74">
        <f t="shared" si="0"/>
        <v>0.22154484663064244</v>
      </c>
      <c r="E14" s="84">
        <f t="shared" si="1"/>
        <v>-0.58262673669810672</v>
      </c>
      <c r="F14" s="2">
        <v>521215804</v>
      </c>
      <c r="G14" s="74">
        <f t="shared" si="2"/>
        <v>0.46502984651194396</v>
      </c>
      <c r="H14" s="2"/>
      <c r="I14" s="2"/>
      <c r="J14" s="2"/>
      <c r="K14" s="2"/>
      <c r="L14" s="2"/>
      <c r="M14" s="2"/>
      <c r="N14" s="2"/>
      <c r="O14" s="2"/>
    </row>
    <row r="15" spans="1:15" s="37" customFormat="1" ht="31.5" x14ac:dyDescent="0.25">
      <c r="A15" s="2"/>
      <c r="B15" s="44" t="s">
        <v>52</v>
      </c>
      <c r="C15" s="2">
        <v>478927442</v>
      </c>
      <c r="D15" s="74">
        <f t="shared" si="0"/>
        <v>0.48774089857668107</v>
      </c>
      <c r="E15" s="84">
        <f t="shared" si="1"/>
        <v>0.70272310263439897</v>
      </c>
      <c r="F15" s="2">
        <v>281271477</v>
      </c>
      <c r="G15" s="74">
        <f t="shared" si="2"/>
        <v>0.25095100872554849</v>
      </c>
      <c r="H15" s="2"/>
      <c r="I15" s="2"/>
      <c r="J15" s="2"/>
      <c r="K15" s="2"/>
      <c r="L15" s="2"/>
      <c r="M15" s="2"/>
      <c r="N15" s="2"/>
      <c r="O15" s="2"/>
    </row>
    <row r="16" spans="1:15" s="37" customFormat="1" ht="15.75" x14ac:dyDescent="0.25">
      <c r="A16" s="2"/>
      <c r="B16" s="43" t="s">
        <v>53</v>
      </c>
      <c r="C16" s="2">
        <v>4984853</v>
      </c>
      <c r="D16" s="74">
        <f t="shared" si="0"/>
        <v>5.0765866982678863E-3</v>
      </c>
      <c r="E16" s="84">
        <f t="shared" si="1"/>
        <v>-0.76406809711404411</v>
      </c>
      <c r="F16" s="2">
        <v>21128355</v>
      </c>
      <c r="G16" s="74">
        <f t="shared" si="2"/>
        <v>1.8850763171985214E-2</v>
      </c>
      <c r="H16" s="2"/>
      <c r="I16" s="2"/>
      <c r="J16" s="2"/>
      <c r="K16" s="2"/>
      <c r="L16" s="2"/>
      <c r="M16" s="2"/>
      <c r="N16" s="2"/>
      <c r="O16" s="2"/>
    </row>
    <row r="17" spans="1:15" s="37" customFormat="1" ht="15.75" x14ac:dyDescent="0.25">
      <c r="A17" s="2"/>
      <c r="B17" s="43" t="s">
        <v>54</v>
      </c>
      <c r="C17" s="2">
        <v>3764930</v>
      </c>
      <c r="D17" s="74">
        <f t="shared" si="0"/>
        <v>3.8342140797150313E-3</v>
      </c>
      <c r="E17" s="84">
        <f t="shared" si="1"/>
        <v>0.97782587454099401</v>
      </c>
      <c r="F17" s="2">
        <v>1903570</v>
      </c>
      <c r="G17" s="74">
        <f t="shared" si="2"/>
        <v>1.6983691939716032E-3</v>
      </c>
      <c r="H17" s="2"/>
      <c r="I17" s="2"/>
      <c r="J17" s="2"/>
      <c r="K17" s="2"/>
      <c r="L17" s="2"/>
      <c r="M17" s="2"/>
      <c r="N17" s="2"/>
      <c r="O17" s="2"/>
    </row>
    <row r="18" spans="1:15" s="41" customFormat="1" ht="16.5" thickBot="1" x14ac:dyDescent="0.3">
      <c r="A18" s="30"/>
      <c r="B18" s="65" t="s">
        <v>55</v>
      </c>
      <c r="C18" s="30">
        <v>790577</v>
      </c>
      <c r="D18" s="77">
        <f t="shared" si="0"/>
        <v>8.0512558387509732E-4</v>
      </c>
      <c r="E18" s="87">
        <f t="shared" si="1"/>
        <v>-0.92513946801645541</v>
      </c>
      <c r="F18" s="30">
        <v>10560665</v>
      </c>
      <c r="G18" s="77">
        <f t="shared" si="2"/>
        <v>9.4222477260379831E-3</v>
      </c>
      <c r="H18" s="30"/>
      <c r="I18" s="30"/>
      <c r="J18" s="30"/>
      <c r="K18" s="30"/>
      <c r="L18" s="30"/>
      <c r="M18" s="30"/>
      <c r="N18" s="30"/>
      <c r="O18" s="30"/>
    </row>
    <row r="19" spans="1:1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2587-3109-4130-AC4B-7FEDA106599E}">
  <dimension ref="A1:H36"/>
  <sheetViews>
    <sheetView workbookViewId="0">
      <pane ySplit="1" topLeftCell="A23" activePane="bottomLeft" state="frozen"/>
      <selection pane="bottomLeft" activeCell="B27" sqref="B27"/>
    </sheetView>
  </sheetViews>
  <sheetFormatPr baseColWidth="10" defaultRowHeight="15" x14ac:dyDescent="0.25"/>
  <cols>
    <col min="1" max="1" width="4.7109375" customWidth="1"/>
    <col min="2" max="2" width="46.42578125" customWidth="1"/>
    <col min="3" max="3" width="20.7109375" customWidth="1"/>
    <col min="4" max="4" width="12.7109375" style="91" customWidth="1"/>
    <col min="5" max="5" width="13" style="96" customWidth="1"/>
    <col min="6" max="6" width="21.140625" customWidth="1"/>
    <col min="7" max="7" width="13.42578125" style="92" customWidth="1"/>
  </cols>
  <sheetData>
    <row r="1" spans="1:8" s="70" customFormat="1" ht="24" thickBot="1" x14ac:dyDescent="0.4">
      <c r="A1" s="68"/>
      <c r="B1" s="69"/>
      <c r="C1" s="68" t="s">
        <v>116</v>
      </c>
      <c r="D1" s="89" t="s">
        <v>118</v>
      </c>
      <c r="E1" s="93" t="s">
        <v>119</v>
      </c>
      <c r="F1" s="68" t="s">
        <v>117</v>
      </c>
      <c r="G1" s="71" t="s">
        <v>118</v>
      </c>
    </row>
    <row r="2" spans="1:8" ht="19.5" thickTop="1" x14ac:dyDescent="0.3">
      <c r="A2" s="35" t="s">
        <v>56</v>
      </c>
      <c r="B2" s="35"/>
      <c r="C2" s="35">
        <f>C3+C13+C19</f>
        <v>4160648</v>
      </c>
      <c r="D2" s="73">
        <f>C2/ACTIVO!C$2</f>
        <v>4.2372142755212408E-3</v>
      </c>
      <c r="E2" s="83">
        <f>IF(F2=0,"",(C2-F2)/ABS(F2))</f>
        <v>1.1193968653963804</v>
      </c>
      <c r="F2" s="35">
        <f>F3+F13+F19</f>
        <v>-34847213</v>
      </c>
      <c r="G2" s="73">
        <f>F2/ACTIVO!F$2</f>
        <v>-3.1090757395297666E-2</v>
      </c>
    </row>
    <row r="3" spans="1:8" ht="18.75" x14ac:dyDescent="0.3">
      <c r="A3" s="39" t="s">
        <v>57</v>
      </c>
      <c r="B3" s="66"/>
      <c r="C3" s="66">
        <f>SUM(C4:C12)</f>
        <v>3963248</v>
      </c>
      <c r="D3" s="90">
        <f>C3/ACTIVO!C$2</f>
        <v>4.036181624360197E-3</v>
      </c>
      <c r="E3" s="94">
        <f>IF(F3=0,"",(C3-F3)/ABS(F3))</f>
        <v>1.1130915042491696</v>
      </c>
      <c r="F3" s="66">
        <f>SUM(F4:F12)</f>
        <v>-35044613</v>
      </c>
      <c r="G3" s="90">
        <f>F3/ACTIVO!F$2</f>
        <v>-3.1266878094242279E-2</v>
      </c>
    </row>
    <row r="4" spans="1:8" ht="15.75" x14ac:dyDescent="0.25">
      <c r="A4" s="2"/>
      <c r="B4" s="43" t="s">
        <v>58</v>
      </c>
      <c r="C4" s="2">
        <v>6003000</v>
      </c>
      <c r="D4" s="74">
        <f>C4/ACTIVO!C$2</f>
        <v>6.1134701363715479E-3</v>
      </c>
      <c r="E4" s="84">
        <f>IF(F4=0,"",(C4-F4)/ABS(F4))</f>
        <v>0</v>
      </c>
      <c r="F4" s="2">
        <v>6003000</v>
      </c>
      <c r="G4" s="74">
        <f>F4/ACTIVO!F$2</f>
        <v>5.3558893402457144E-3</v>
      </c>
      <c r="H4" s="116"/>
    </row>
    <row r="5" spans="1:8" ht="15.75" x14ac:dyDescent="0.25">
      <c r="A5" s="2"/>
      <c r="B5" s="43" t="s">
        <v>59</v>
      </c>
      <c r="C5" s="2">
        <v>30577921</v>
      </c>
      <c r="D5" s="74">
        <f>C5/ACTIVO!C$2</f>
        <v>3.1140630828890292E-2</v>
      </c>
      <c r="E5" s="84">
        <f t="shared" ref="E5:E12" si="0">IF(F5=0,"",(C5-F5)/ABS(F5))</f>
        <v>0</v>
      </c>
      <c r="F5" s="2">
        <v>30577921</v>
      </c>
      <c r="G5" s="74">
        <f>F5/ACTIVO!F$2</f>
        <v>2.7281686012123201E-2</v>
      </c>
    </row>
    <row r="6" spans="1:8" ht="15.75" x14ac:dyDescent="0.25">
      <c r="A6" s="2"/>
      <c r="B6" s="43" t="s">
        <v>60</v>
      </c>
      <c r="C6" s="2">
        <v>139163353</v>
      </c>
      <c r="D6" s="74">
        <f>C6/ACTIVO!C$2</f>
        <v>0.14172430495466132</v>
      </c>
      <c r="E6" s="84">
        <f t="shared" si="0"/>
        <v>0.29675667779353876</v>
      </c>
      <c r="F6" s="2">
        <v>107316473</v>
      </c>
      <c r="G6" s="74">
        <f>F6/ACTIVO!F$2</f>
        <v>9.5747984969759628E-2</v>
      </c>
    </row>
    <row r="7" spans="1:8" ht="15.75" x14ac:dyDescent="0.25">
      <c r="A7" s="2"/>
      <c r="B7" s="43" t="s">
        <v>61</v>
      </c>
      <c r="C7" s="2">
        <v>0</v>
      </c>
      <c r="D7" s="74">
        <f>C7/ACTIVO!C$2</f>
        <v>0</v>
      </c>
      <c r="E7" s="84" t="str">
        <f t="shared" si="0"/>
        <v/>
      </c>
      <c r="F7" s="2">
        <v>0</v>
      </c>
      <c r="G7" s="74">
        <f>F7/ACTIVO!F$2</f>
        <v>0</v>
      </c>
    </row>
    <row r="8" spans="1:8" ht="15.75" x14ac:dyDescent="0.25">
      <c r="A8" s="2"/>
      <c r="B8" s="43" t="s">
        <v>62</v>
      </c>
      <c r="C8" s="2">
        <v>-178982607</v>
      </c>
      <c r="D8" s="74">
        <f>C8/ACTIVO!C$2</f>
        <v>-0.18227633230458523</v>
      </c>
      <c r="E8" s="84">
        <f t="shared" si="0"/>
        <v>0.20480701243193131</v>
      </c>
      <c r="F8" s="2">
        <v>-225080716</v>
      </c>
      <c r="G8" s="74">
        <f>F8/ACTIVO!F$2</f>
        <v>-0.20081749250695868</v>
      </c>
    </row>
    <row r="9" spans="1:8" ht="15.75" x14ac:dyDescent="0.25">
      <c r="A9" s="2"/>
      <c r="B9" s="43" t="s">
        <v>63</v>
      </c>
      <c r="C9" s="2">
        <v>0</v>
      </c>
      <c r="D9" s="74">
        <f>C9/ACTIVO!C$2</f>
        <v>0</v>
      </c>
      <c r="E9" s="84" t="str">
        <f t="shared" si="0"/>
        <v/>
      </c>
      <c r="F9" s="2">
        <v>0</v>
      </c>
      <c r="G9" s="74">
        <f>F9/ACTIVO!F$2</f>
        <v>0</v>
      </c>
    </row>
    <row r="10" spans="1:8" ht="15.75" x14ac:dyDescent="0.25">
      <c r="A10" s="2"/>
      <c r="B10" s="43" t="s">
        <v>64</v>
      </c>
      <c r="C10" s="2">
        <v>7201581</v>
      </c>
      <c r="D10" s="74">
        <f>C10/ACTIVO!C$2</f>
        <v>7.3341080090222801E-3</v>
      </c>
      <c r="E10" s="84">
        <f t="shared" si="0"/>
        <v>-0.84391455339593491</v>
      </c>
      <c r="F10" s="2">
        <v>46138709</v>
      </c>
      <c r="G10" s="74">
        <f>F10/ACTIVO!F$2</f>
        <v>4.1165054090587877E-2</v>
      </c>
    </row>
    <row r="11" spans="1:8" ht="15.75" x14ac:dyDescent="0.25">
      <c r="A11" s="2"/>
      <c r="B11" s="43" t="s">
        <v>65</v>
      </c>
      <c r="C11" s="2">
        <v>0</v>
      </c>
      <c r="D11" s="74">
        <f>C11/ACTIVO!C$2</f>
        <v>0</v>
      </c>
      <c r="E11" s="84" t="str">
        <f t="shared" si="0"/>
        <v/>
      </c>
      <c r="F11" s="2">
        <v>0</v>
      </c>
      <c r="G11" s="74">
        <f>F11/ACTIVO!F$2</f>
        <v>0</v>
      </c>
    </row>
    <row r="12" spans="1:8" ht="15.75" x14ac:dyDescent="0.25">
      <c r="A12" s="2"/>
      <c r="B12" s="43" t="s">
        <v>66</v>
      </c>
      <c r="C12" s="2">
        <v>0</v>
      </c>
      <c r="D12" s="74">
        <f>C12/ACTIVO!C$2</f>
        <v>0</v>
      </c>
      <c r="E12" s="84" t="str">
        <f t="shared" si="0"/>
        <v/>
      </c>
      <c r="F12" s="2">
        <v>0</v>
      </c>
      <c r="G12" s="74">
        <f>F12/ACTIVO!F$2</f>
        <v>0</v>
      </c>
    </row>
    <row r="13" spans="1:8" ht="18.75" x14ac:dyDescent="0.3">
      <c r="A13" s="39" t="s">
        <v>67</v>
      </c>
      <c r="B13" s="39"/>
      <c r="C13" s="4">
        <f>SUM(C14:C18)</f>
        <v>0</v>
      </c>
      <c r="D13" s="75">
        <f>C13/ACTIVO!C$2</f>
        <v>0</v>
      </c>
      <c r="E13" s="85" t="str">
        <f>IF(F13=0,"",(C13-F13)/ABS(F13))</f>
        <v/>
      </c>
      <c r="F13" s="4">
        <f>SUM(F14:F18)</f>
        <v>0</v>
      </c>
      <c r="G13" s="75">
        <f>F13/ACTIVO!F$2</f>
        <v>0</v>
      </c>
    </row>
    <row r="14" spans="1:8" ht="15.75" x14ac:dyDescent="0.25">
      <c r="A14" s="2"/>
      <c r="B14" s="43" t="s">
        <v>68</v>
      </c>
      <c r="C14" s="2">
        <v>0</v>
      </c>
      <c r="D14" s="74">
        <f>C14/ACTIVO!C$2</f>
        <v>0</v>
      </c>
      <c r="E14" s="84" t="str">
        <f>IF(F14=0,"",(C14-F14)/ABS(F14))</f>
        <v/>
      </c>
      <c r="F14" s="2">
        <v>0</v>
      </c>
      <c r="G14" s="74">
        <f>F14/ACTIVO!F$2</f>
        <v>0</v>
      </c>
    </row>
    <row r="15" spans="1:8" ht="15.75" x14ac:dyDescent="0.25">
      <c r="A15" s="2"/>
      <c r="B15" s="43" t="s">
        <v>69</v>
      </c>
      <c r="C15" s="2">
        <v>0</v>
      </c>
      <c r="D15" s="74">
        <f>C15/ACTIVO!C$2</f>
        <v>0</v>
      </c>
      <c r="E15" s="84" t="str">
        <f t="shared" ref="E15:E19" si="1">IF(F15=0,"",(C15-F15)/ABS(F15))</f>
        <v/>
      </c>
      <c r="F15" s="2">
        <v>0</v>
      </c>
      <c r="G15" s="74">
        <f>F15/ACTIVO!F$2</f>
        <v>0</v>
      </c>
    </row>
    <row r="16" spans="1:8" ht="15.75" x14ac:dyDescent="0.25">
      <c r="A16" s="2"/>
      <c r="B16" s="43" t="s">
        <v>70</v>
      </c>
      <c r="C16" s="2">
        <v>0</v>
      </c>
      <c r="D16" s="74">
        <f>C16/ACTIVO!C$2</f>
        <v>0</v>
      </c>
      <c r="E16" s="84" t="str">
        <f t="shared" si="1"/>
        <v/>
      </c>
      <c r="F16" s="2">
        <v>0</v>
      </c>
      <c r="G16" s="74">
        <f>F16/ACTIVO!F$2</f>
        <v>0</v>
      </c>
    </row>
    <row r="17" spans="1:7" ht="15.75" x14ac:dyDescent="0.25">
      <c r="A17" s="2"/>
      <c r="B17" s="43" t="s">
        <v>71</v>
      </c>
      <c r="C17" s="2">
        <v>0</v>
      </c>
      <c r="D17" s="74">
        <f>C17/ACTIVO!C$2</f>
        <v>0</v>
      </c>
      <c r="E17" s="84" t="str">
        <f t="shared" si="1"/>
        <v/>
      </c>
      <c r="F17" s="2">
        <v>0</v>
      </c>
      <c r="G17" s="74">
        <f>F17/ACTIVO!F$2</f>
        <v>0</v>
      </c>
    </row>
    <row r="18" spans="1:7" ht="15.75" x14ac:dyDescent="0.25">
      <c r="A18" s="2"/>
      <c r="B18" s="43" t="s">
        <v>72</v>
      </c>
      <c r="C18" s="2">
        <v>0</v>
      </c>
      <c r="D18" s="74">
        <f>C18/ACTIVO!C$2</f>
        <v>0</v>
      </c>
      <c r="E18" s="84" t="str">
        <f t="shared" si="1"/>
        <v/>
      </c>
      <c r="F18" s="2">
        <v>0</v>
      </c>
      <c r="G18" s="74">
        <f>F18/ACTIVO!F$2</f>
        <v>0</v>
      </c>
    </row>
    <row r="19" spans="1:7" ht="18.75" x14ac:dyDescent="0.3">
      <c r="A19" s="39" t="s">
        <v>73</v>
      </c>
      <c r="B19" s="45"/>
      <c r="C19" s="4">
        <v>197400</v>
      </c>
      <c r="D19" s="75">
        <f>C19/ACTIVO!C$2</f>
        <v>2.010326511610434E-4</v>
      </c>
      <c r="E19" s="84">
        <f t="shared" si="1"/>
        <v>0</v>
      </c>
      <c r="F19" s="4">
        <v>197400</v>
      </c>
      <c r="G19" s="75">
        <f>F19/ACTIVO!F$2</f>
        <v>1.761206989446117E-4</v>
      </c>
    </row>
    <row r="20" spans="1:7" ht="18.75" x14ac:dyDescent="0.3">
      <c r="A20" s="39" t="s">
        <v>74</v>
      </c>
      <c r="B20" s="39"/>
      <c r="C20" s="39">
        <f>SUM(C21:C27)</f>
        <v>393956441</v>
      </c>
      <c r="D20" s="76">
        <f>C20/ACTIVO!C$2</f>
        <v>0.40120621973758447</v>
      </c>
      <c r="E20" s="86">
        <f>IF(F20=0,"",(C20-F20)/ABS(F20))</f>
        <v>-0.43112495676306289</v>
      </c>
      <c r="F20" s="39">
        <f>SUM(F21:F27)</f>
        <v>692518411</v>
      </c>
      <c r="G20" s="76">
        <f>F20/ACTIVO!F$2</f>
        <v>0.61786639603511584</v>
      </c>
    </row>
    <row r="21" spans="1:7" ht="15.75" x14ac:dyDescent="0.25">
      <c r="A21" s="2"/>
      <c r="B21" s="43" t="s">
        <v>75</v>
      </c>
      <c r="C21" s="2">
        <v>15641802</v>
      </c>
      <c r="D21" s="74">
        <f>C21/ACTIVO!C$2</f>
        <v>1.5929650075968142E-2</v>
      </c>
      <c r="E21" s="84">
        <f>IF(F21=0,"",(C21-F21)/ABS(F21))</f>
        <v>0.76687105337888717</v>
      </c>
      <c r="F21" s="2">
        <v>8852826</v>
      </c>
      <c r="G21" s="74">
        <f>F21/ACTIVO!F$2</f>
        <v>7.8985101456688495E-3</v>
      </c>
    </row>
    <row r="22" spans="1:7" ht="15.75" x14ac:dyDescent="0.25">
      <c r="A22" s="2"/>
      <c r="B22" s="43" t="s">
        <v>76</v>
      </c>
      <c r="C22" s="2">
        <v>189587726</v>
      </c>
      <c r="D22" s="74">
        <f>C22/ACTIVO!C$2</f>
        <v>0.19307661188132461</v>
      </c>
      <c r="E22" s="84">
        <f t="shared" ref="E22:E27" si="2">IF(F22=0,"",(C22-F22)/ABS(F22))</f>
        <v>-0.59641934451891221</v>
      </c>
      <c r="F22" s="2">
        <v>469764156</v>
      </c>
      <c r="G22" s="74">
        <f>F22/ACTIVO!F$2</f>
        <v>0.4191245769698359</v>
      </c>
    </row>
    <row r="23" spans="1:7" ht="31.5" x14ac:dyDescent="0.25">
      <c r="A23" s="2"/>
      <c r="B23" s="44" t="s">
        <v>77</v>
      </c>
      <c r="C23" s="2">
        <v>176300000</v>
      </c>
      <c r="D23" s="74">
        <f>C23/ACTIVO!C$2</f>
        <v>0.17954435866105345</v>
      </c>
      <c r="E23" s="84">
        <f t="shared" si="2"/>
        <v>0</v>
      </c>
      <c r="F23" s="2">
        <v>176300000</v>
      </c>
      <c r="G23" s="74">
        <f>F23/ACTIVO!F$2</f>
        <v>0.15729523416380467</v>
      </c>
    </row>
    <row r="24" spans="1:7" ht="15.75" x14ac:dyDescent="0.25">
      <c r="A24" s="2"/>
      <c r="B24" s="43" t="s">
        <v>78</v>
      </c>
      <c r="C24" s="2">
        <v>12426913</v>
      </c>
      <c r="D24" s="74">
        <f>C24/ACTIVO!C$2</f>
        <v>1.2655599119238274E-2</v>
      </c>
      <c r="E24" s="84">
        <f t="shared" si="2"/>
        <v>-0.6695095550756861</v>
      </c>
      <c r="F24" s="2">
        <v>37601429</v>
      </c>
      <c r="G24" s="74">
        <f>F24/ACTIVO!F$2</f>
        <v>3.3548074755806442E-2</v>
      </c>
    </row>
    <row r="25" spans="1:7" ht="15.75" x14ac:dyDescent="0.25">
      <c r="A25" s="2"/>
      <c r="B25" s="43" t="s">
        <v>79</v>
      </c>
      <c r="C25" s="2">
        <v>0</v>
      </c>
      <c r="D25" s="74">
        <f>C25/ACTIVO!C$2</f>
        <v>0</v>
      </c>
      <c r="E25" s="84" t="str">
        <f t="shared" si="2"/>
        <v/>
      </c>
      <c r="F25" s="2">
        <v>0</v>
      </c>
      <c r="G25" s="74">
        <f>F25/ACTIVO!F$2</f>
        <v>0</v>
      </c>
    </row>
    <row r="26" spans="1:7" ht="15.75" x14ac:dyDescent="0.25">
      <c r="A26" s="2"/>
      <c r="B26" s="43" t="s">
        <v>80</v>
      </c>
      <c r="C26" s="2">
        <v>0</v>
      </c>
      <c r="D26" s="74">
        <f>C26/ACTIVO!C$2</f>
        <v>0</v>
      </c>
      <c r="E26" s="84" t="str">
        <f t="shared" si="2"/>
        <v/>
      </c>
      <c r="F26" s="2">
        <v>0</v>
      </c>
      <c r="G26" s="74">
        <f>F26/ACTIVO!F$2</f>
        <v>0</v>
      </c>
    </row>
    <row r="27" spans="1:7" ht="15.75" x14ac:dyDescent="0.25">
      <c r="A27" s="4"/>
      <c r="B27" s="45" t="s">
        <v>81</v>
      </c>
      <c r="C27" s="4">
        <v>0</v>
      </c>
      <c r="D27" s="75">
        <f>C27/ACTIVO!C$2</f>
        <v>0</v>
      </c>
      <c r="E27" s="84" t="str">
        <f t="shared" si="2"/>
        <v/>
      </c>
      <c r="F27" s="4">
        <v>0</v>
      </c>
      <c r="G27" s="75">
        <f>F27/ACTIVO!F$2</f>
        <v>0</v>
      </c>
    </row>
    <row r="28" spans="1:7" ht="18.75" x14ac:dyDescent="0.3">
      <c r="A28" s="39" t="s">
        <v>82</v>
      </c>
      <c r="B28" s="39"/>
      <c r="C28" s="39">
        <f>SUM(C29:C35)</f>
        <v>583812955</v>
      </c>
      <c r="D28" s="76">
        <f>C28/ACTIVO!C$2</f>
        <v>0.59455656598689433</v>
      </c>
      <c r="E28" s="135">
        <f>IF(F28=0,"",(C28-F28)/ABS(F28))</f>
        <v>0.26052383690631842</v>
      </c>
      <c r="F28" s="39">
        <f>SUM(F29:F35)</f>
        <v>463151063</v>
      </c>
      <c r="G28" s="76">
        <f>F28/ACTIVO!F$2</f>
        <v>0.41322436136018181</v>
      </c>
    </row>
    <row r="29" spans="1:7" ht="31.5" x14ac:dyDescent="0.25">
      <c r="A29" s="2"/>
      <c r="B29" s="44" t="s">
        <v>83</v>
      </c>
      <c r="C29" s="2">
        <v>0</v>
      </c>
      <c r="D29" s="74">
        <f>C29/ACTIVO!C$2</f>
        <v>0</v>
      </c>
      <c r="E29" s="84" t="str">
        <f>IF(F29=0,"",(C29-F29)/ABS(F29))</f>
        <v/>
      </c>
      <c r="F29" s="2">
        <v>0</v>
      </c>
      <c r="G29" s="74">
        <f>F29/ACTIVO!F$2</f>
        <v>0</v>
      </c>
    </row>
    <row r="30" spans="1:7" ht="15.75" x14ac:dyDescent="0.25">
      <c r="A30" s="2"/>
      <c r="B30" s="43" t="s">
        <v>84</v>
      </c>
      <c r="C30" s="2">
        <v>29235000</v>
      </c>
      <c r="D30" s="74">
        <f>C30/ACTIVO!C$2</f>
        <v>2.9772996741099816E-2</v>
      </c>
      <c r="E30" s="84">
        <f t="shared" ref="E30:E35" si="3">IF(F30=0,"",(C30-F30)/ABS(F30))</f>
        <v>12.838463686754174</v>
      </c>
      <c r="F30" s="2">
        <v>2112590</v>
      </c>
      <c r="G30" s="74">
        <f>F30/ACTIVO!F$2</f>
        <v>1.8848572815774935E-3</v>
      </c>
    </row>
    <row r="31" spans="1:7" ht="15.75" x14ac:dyDescent="0.25">
      <c r="A31" s="2"/>
      <c r="B31" s="43" t="s">
        <v>85</v>
      </c>
      <c r="C31" s="2">
        <v>123280309</v>
      </c>
      <c r="D31" s="74">
        <f>C31/ACTIVO!C$2</f>
        <v>0.12554897342564661</v>
      </c>
      <c r="E31" s="84">
        <f t="shared" si="3"/>
        <v>29.032263408209985</v>
      </c>
      <c r="F31" s="2">
        <v>4104929</v>
      </c>
      <c r="G31" s="74">
        <f>F31/ACTIVO!F$2</f>
        <v>3.6624263657447109E-3</v>
      </c>
    </row>
    <row r="32" spans="1:7" ht="31.5" x14ac:dyDescent="0.25">
      <c r="A32" s="2"/>
      <c r="B32" s="44" t="s">
        <v>86</v>
      </c>
      <c r="C32" s="2">
        <v>75689134</v>
      </c>
      <c r="D32" s="74">
        <f>C32/ACTIVO!C$2</f>
        <v>7.7082002391608256E-2</v>
      </c>
      <c r="E32" s="84">
        <f t="shared" si="3"/>
        <v>0.72613872124657053</v>
      </c>
      <c r="F32" s="2">
        <v>43848813</v>
      </c>
      <c r="G32" s="74">
        <f>F32/ACTIVO!F$2</f>
        <v>3.9122004019511526E-2</v>
      </c>
    </row>
    <row r="33" spans="1:7" ht="15.75" x14ac:dyDescent="0.25">
      <c r="A33" s="2"/>
      <c r="B33" s="43" t="s">
        <v>87</v>
      </c>
      <c r="C33" s="2">
        <v>309613608</v>
      </c>
      <c r="D33" s="74">
        <f>C33/ACTIVO!C$2</f>
        <v>0.31531126875266485</v>
      </c>
      <c r="E33" s="84">
        <f t="shared" si="3"/>
        <v>-0.23453184801657007</v>
      </c>
      <c r="F33" s="2">
        <v>404476146</v>
      </c>
      <c r="G33" s="74">
        <f>F33/ACTIVO!F$2</f>
        <v>0.36087447588623511</v>
      </c>
    </row>
    <row r="34" spans="1:7" ht="15.75" x14ac:dyDescent="0.25">
      <c r="A34" s="2"/>
      <c r="B34" s="43" t="s">
        <v>54</v>
      </c>
      <c r="C34" s="2">
        <v>45994904</v>
      </c>
      <c r="D34" s="74">
        <f>C34/ACTIVO!C$2</f>
        <v>4.684132467587477E-2</v>
      </c>
      <c r="E34" s="84">
        <f t="shared" si="3"/>
        <v>4.3429110591345736</v>
      </c>
      <c r="F34" s="2">
        <v>8608585</v>
      </c>
      <c r="G34" s="74">
        <f>F34/ACTIVO!F$2</f>
        <v>7.6805978071129693E-3</v>
      </c>
    </row>
    <row r="35" spans="1:7" ht="16.5" thickBot="1" x14ac:dyDescent="0.3">
      <c r="A35" s="30"/>
      <c r="B35" s="65" t="s">
        <v>88</v>
      </c>
      <c r="C35" s="30">
        <v>0</v>
      </c>
      <c r="D35" s="77">
        <f>C35/ACTIVO!C$2</f>
        <v>0</v>
      </c>
      <c r="E35" s="87" t="str">
        <f t="shared" si="3"/>
        <v/>
      </c>
      <c r="F35" s="30">
        <v>0</v>
      </c>
      <c r="G35" s="77">
        <f>F35/ACTIVO!F$2</f>
        <v>0</v>
      </c>
    </row>
    <row r="36" spans="1:7" ht="15.75" thickTop="1" x14ac:dyDescent="0.25">
      <c r="A36" s="34"/>
      <c r="B36" s="34"/>
      <c r="C36" s="34"/>
      <c r="D36" s="80"/>
      <c r="E36" s="95"/>
      <c r="F36" s="34"/>
      <c r="G36" s="7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63FF-B4BB-4971-8301-4045E47BD376}">
  <dimension ref="A1:H29"/>
  <sheetViews>
    <sheetView tabSelected="1" workbookViewId="0">
      <pane ySplit="1" topLeftCell="A2" activePane="bottomLeft" state="frozen"/>
      <selection pane="bottomLeft" activeCell="F22" sqref="F22"/>
    </sheetView>
  </sheetViews>
  <sheetFormatPr baseColWidth="10" defaultColWidth="11.42578125" defaultRowHeight="15" x14ac:dyDescent="0.25"/>
  <cols>
    <col min="1" max="1" width="4.140625" style="34" customWidth="1"/>
    <col min="2" max="2" width="3.7109375" style="34" customWidth="1"/>
    <col min="3" max="3" width="54.7109375" style="62" customWidth="1"/>
    <col min="4" max="4" width="18" style="34" customWidth="1"/>
    <col min="5" max="5" width="14.140625" style="80" customWidth="1"/>
    <col min="6" max="6" width="13.140625" style="95" customWidth="1"/>
    <col min="7" max="7" width="19" style="34" customWidth="1"/>
    <col min="8" max="8" width="12.7109375" style="80" customWidth="1"/>
    <col min="9" max="16384" width="11.42578125" style="34"/>
  </cols>
  <sheetData>
    <row r="1" spans="1:8" s="97" customFormat="1" ht="24" thickBot="1" x14ac:dyDescent="0.4">
      <c r="C1" s="98"/>
      <c r="D1" s="97" t="s">
        <v>116</v>
      </c>
      <c r="E1" s="99" t="s">
        <v>118</v>
      </c>
      <c r="F1" s="108" t="s">
        <v>119</v>
      </c>
      <c r="G1" s="97" t="s">
        <v>117</v>
      </c>
      <c r="H1" s="99" t="s">
        <v>118</v>
      </c>
    </row>
    <row r="2" spans="1:8" s="42" customFormat="1" ht="19.5" thickTop="1" x14ac:dyDescent="0.3">
      <c r="A2" s="131" t="s">
        <v>89</v>
      </c>
      <c r="B2" s="131"/>
      <c r="C2" s="131"/>
      <c r="E2" s="100"/>
      <c r="F2" s="109"/>
      <c r="H2" s="100"/>
    </row>
    <row r="3" spans="1:8" s="2" customFormat="1" ht="15.75" x14ac:dyDescent="0.25">
      <c r="B3" s="43" t="s">
        <v>90</v>
      </c>
      <c r="C3" s="44"/>
      <c r="D3" s="31">
        <v>748030139</v>
      </c>
      <c r="E3" s="101">
        <f>D3/D$3</f>
        <v>1</v>
      </c>
      <c r="F3" s="110">
        <f>IF(G3=0,"",(D3-G3)/ABS(G3))</f>
        <v>-0.19432038770808374</v>
      </c>
      <c r="G3" s="31">
        <v>928446156</v>
      </c>
      <c r="H3" s="107">
        <f>G3/G$3</f>
        <v>1</v>
      </c>
    </row>
    <row r="4" spans="1:8" s="37" customFormat="1" ht="15.75" x14ac:dyDescent="0.25">
      <c r="A4" s="2"/>
      <c r="B4" s="132" t="s">
        <v>91</v>
      </c>
      <c r="C4" s="132"/>
      <c r="D4" s="31">
        <v>-1517854</v>
      </c>
      <c r="E4" s="101">
        <f t="shared" ref="E4:E28" si="0">D4/D$3</f>
        <v>-2.0291348180557734E-3</v>
      </c>
      <c r="F4" s="110">
        <f t="shared" ref="F4:F28" si="1">IF(G4=0,"",(D4-G4)/ABS(G4))</f>
        <v>-1.4642381434315759</v>
      </c>
      <c r="G4" s="31">
        <v>3269559</v>
      </c>
      <c r="H4" s="107">
        <f t="shared" ref="H4:H28" si="2">G4/G$3</f>
        <v>3.521538625445071E-3</v>
      </c>
    </row>
    <row r="5" spans="1:8" s="37" customFormat="1" ht="15.75" x14ac:dyDescent="0.25">
      <c r="A5" s="2"/>
      <c r="B5" s="43" t="s">
        <v>92</v>
      </c>
      <c r="C5" s="44"/>
      <c r="D5" s="31">
        <v>6713485</v>
      </c>
      <c r="E5" s="101">
        <f t="shared" si="0"/>
        <v>8.974885703101329E-3</v>
      </c>
      <c r="F5" s="110" t="str">
        <f t="shared" si="1"/>
        <v/>
      </c>
      <c r="G5" s="31">
        <v>0</v>
      </c>
      <c r="H5" s="107">
        <f t="shared" si="2"/>
        <v>0</v>
      </c>
    </row>
    <row r="6" spans="1:8" s="2" customFormat="1" ht="15.75" x14ac:dyDescent="0.25">
      <c r="B6" s="43" t="s">
        <v>93</v>
      </c>
      <c r="C6" s="44"/>
      <c r="D6" s="31">
        <v>-724092611</v>
      </c>
      <c r="E6" s="101">
        <f t="shared" si="0"/>
        <v>-0.96799924661859116</v>
      </c>
      <c r="F6" s="110">
        <f t="shared" si="1"/>
        <v>0.18458498707354692</v>
      </c>
      <c r="G6" s="31">
        <v>-888005003</v>
      </c>
      <c r="H6" s="107">
        <f t="shared" si="2"/>
        <v>-0.95644211272925983</v>
      </c>
    </row>
    <row r="7" spans="1:8" s="2" customFormat="1" ht="15.75" x14ac:dyDescent="0.25">
      <c r="B7" s="43" t="s">
        <v>94</v>
      </c>
      <c r="C7" s="44"/>
      <c r="D7" s="31">
        <v>65175</v>
      </c>
      <c r="E7" s="101">
        <f t="shared" si="0"/>
        <v>8.7128842277837683E-5</v>
      </c>
      <c r="F7" s="110">
        <f t="shared" si="1"/>
        <v>-0.96864782280956874</v>
      </c>
      <c r="G7" s="31">
        <v>2078803</v>
      </c>
      <c r="H7" s="107">
        <f t="shared" si="2"/>
        <v>2.2390129859076071E-3</v>
      </c>
    </row>
    <row r="8" spans="1:8" s="2" customFormat="1" ht="15.75" x14ac:dyDescent="0.25">
      <c r="B8" s="43" t="s">
        <v>95</v>
      </c>
      <c r="C8" s="44"/>
      <c r="D8" s="31">
        <v>-16410709</v>
      </c>
      <c r="E8" s="101">
        <f t="shared" si="0"/>
        <v>-2.1938566568906658E-2</v>
      </c>
      <c r="F8" s="110">
        <f t="shared" si="1"/>
        <v>-0.58615396704518463</v>
      </c>
      <c r="G8" s="31">
        <v>-10346227</v>
      </c>
      <c r="H8" s="107">
        <f t="shared" si="2"/>
        <v>-1.1143593985648426E-2</v>
      </c>
    </row>
    <row r="9" spans="1:8" s="2" customFormat="1" ht="15.75" x14ac:dyDescent="0.25">
      <c r="B9" s="43" t="s">
        <v>96</v>
      </c>
      <c r="C9" s="44"/>
      <c r="D9" s="31">
        <v>-20086703</v>
      </c>
      <c r="E9" s="101">
        <f t="shared" si="0"/>
        <v>-2.6852799042098488E-2</v>
      </c>
      <c r="F9" s="110">
        <f t="shared" si="1"/>
        <v>5.8913574689549802E-2</v>
      </c>
      <c r="G9" s="31">
        <v>-21344164</v>
      </c>
      <c r="H9" s="107">
        <f t="shared" si="2"/>
        <v>-2.2989124207220046E-2</v>
      </c>
    </row>
    <row r="10" spans="1:8" s="37" customFormat="1" ht="15.75" x14ac:dyDescent="0.25">
      <c r="A10" s="2"/>
      <c r="B10" s="43" t="s">
        <v>97</v>
      </c>
      <c r="C10" s="44"/>
      <c r="D10" s="31">
        <v>-2858219</v>
      </c>
      <c r="E10" s="101">
        <f t="shared" si="0"/>
        <v>-3.8209944372308239E-3</v>
      </c>
      <c r="F10" s="110">
        <f t="shared" si="1"/>
        <v>-0.4544022829007861</v>
      </c>
      <c r="G10" s="31">
        <v>-1965219</v>
      </c>
      <c r="H10" s="101">
        <f t="shared" si="2"/>
        <v>-2.1166752506862662E-3</v>
      </c>
    </row>
    <row r="11" spans="1:8" s="37" customFormat="1" ht="15.75" x14ac:dyDescent="0.25">
      <c r="A11" s="2"/>
      <c r="B11" s="43" t="s">
        <v>98</v>
      </c>
      <c r="C11" s="44"/>
      <c r="D11" s="31">
        <v>0</v>
      </c>
      <c r="E11" s="101">
        <f t="shared" si="0"/>
        <v>0</v>
      </c>
      <c r="F11" s="110" t="str">
        <f t="shared" si="1"/>
        <v/>
      </c>
      <c r="G11" s="31">
        <v>0</v>
      </c>
      <c r="H11" s="101">
        <f t="shared" si="2"/>
        <v>0</v>
      </c>
    </row>
    <row r="12" spans="1:8" s="37" customFormat="1" ht="15.75" x14ac:dyDescent="0.25">
      <c r="A12" s="2"/>
      <c r="B12" s="43" t="s">
        <v>99</v>
      </c>
      <c r="C12" s="44"/>
      <c r="D12" s="31">
        <v>0</v>
      </c>
      <c r="E12" s="101">
        <f t="shared" si="0"/>
        <v>0</v>
      </c>
      <c r="F12" s="110" t="str">
        <f t="shared" si="1"/>
        <v/>
      </c>
      <c r="G12" s="31">
        <v>0</v>
      </c>
      <c r="H12" s="101">
        <f t="shared" si="2"/>
        <v>0</v>
      </c>
    </row>
    <row r="13" spans="1:8" s="37" customFormat="1" ht="15.75" x14ac:dyDescent="0.25">
      <c r="A13" s="2"/>
      <c r="B13" s="43" t="s">
        <v>100</v>
      </c>
      <c r="C13" s="44"/>
      <c r="D13" s="31">
        <v>-3813563</v>
      </c>
      <c r="E13" s="101">
        <f t="shared" si="0"/>
        <v>-5.0981408384134638E-3</v>
      </c>
      <c r="F13" s="110">
        <f t="shared" si="1"/>
        <v>-763.08795832498492</v>
      </c>
      <c r="G13" s="31">
        <v>-4991</v>
      </c>
      <c r="H13" s="101">
        <f t="shared" si="2"/>
        <v>-5.3756482998460493E-6</v>
      </c>
    </row>
    <row r="14" spans="1:8" s="37" customFormat="1" ht="15.75" x14ac:dyDescent="0.25">
      <c r="A14" s="2"/>
      <c r="B14" s="43" t="s">
        <v>101</v>
      </c>
      <c r="C14" s="44"/>
      <c r="D14" s="31">
        <v>0</v>
      </c>
      <c r="E14" s="101">
        <f t="shared" si="0"/>
        <v>0</v>
      </c>
      <c r="F14" s="110" t="str">
        <f t="shared" si="1"/>
        <v/>
      </c>
      <c r="G14" s="31">
        <v>0</v>
      </c>
      <c r="H14" s="101">
        <f t="shared" si="2"/>
        <v>0</v>
      </c>
    </row>
    <row r="15" spans="1:8" s="4" customFormat="1" ht="15.75" x14ac:dyDescent="0.25">
      <c r="B15" s="45" t="s">
        <v>102</v>
      </c>
      <c r="C15" s="46"/>
      <c r="D15" s="47">
        <v>47067825</v>
      </c>
      <c r="E15" s="102">
        <f t="shared" si="0"/>
        <v>6.292236441558674E-2</v>
      </c>
      <c r="F15" s="111">
        <f t="shared" si="1"/>
        <v>7.3790893340852968</v>
      </c>
      <c r="G15" s="47">
        <v>5617296</v>
      </c>
      <c r="H15" s="102">
        <f t="shared" si="2"/>
        <v>6.050211919882191E-3</v>
      </c>
    </row>
    <row r="16" spans="1:8" s="48" customFormat="1" ht="18.75" x14ac:dyDescent="0.3">
      <c r="A16" s="48" t="s">
        <v>103</v>
      </c>
      <c r="C16" s="49"/>
      <c r="D16" s="50">
        <f>SUM(D3:D15)</f>
        <v>33096965</v>
      </c>
      <c r="E16" s="103">
        <f t="shared" si="0"/>
        <v>4.4245496637669565E-2</v>
      </c>
      <c r="F16" s="112">
        <f t="shared" si="1"/>
        <v>0.86501596678952863</v>
      </c>
      <c r="G16" s="50">
        <f>SUM(G3:G15)</f>
        <v>17746210</v>
      </c>
      <c r="H16" s="103">
        <f t="shared" si="2"/>
        <v>1.911388171012041E-2</v>
      </c>
    </row>
    <row r="17" spans="1:8" s="2" customFormat="1" ht="15.75" x14ac:dyDescent="0.25">
      <c r="B17" s="43" t="s">
        <v>104</v>
      </c>
      <c r="C17" s="44"/>
      <c r="D17" s="31">
        <v>51874938</v>
      </c>
      <c r="E17" s="101">
        <f t="shared" si="0"/>
        <v>6.9348727137316588E-2</v>
      </c>
      <c r="F17" s="110">
        <f t="shared" si="1"/>
        <v>-0.2036308458958063</v>
      </c>
      <c r="G17" s="31">
        <v>65139311</v>
      </c>
      <c r="H17" s="101">
        <f t="shared" si="2"/>
        <v>7.0159492372328811E-2</v>
      </c>
    </row>
    <row r="18" spans="1:8" s="2" customFormat="1" ht="15.75" x14ac:dyDescent="0.25">
      <c r="B18" s="43" t="s">
        <v>105</v>
      </c>
      <c r="C18" s="44"/>
      <c r="D18" s="31">
        <v>-33225455</v>
      </c>
      <c r="E18" s="101">
        <f t="shared" si="0"/>
        <v>-4.4417267791398443E-2</v>
      </c>
      <c r="F18" s="110">
        <f t="shared" si="1"/>
        <v>0.31676983318040636</v>
      </c>
      <c r="G18" s="31">
        <v>-48629959</v>
      </c>
      <c r="H18" s="101">
        <f t="shared" si="2"/>
        <v>-5.237779130834163E-2</v>
      </c>
    </row>
    <row r="19" spans="1:8" s="2" customFormat="1" ht="15.75" x14ac:dyDescent="0.25">
      <c r="B19" s="43" t="s">
        <v>106</v>
      </c>
      <c r="C19" s="44"/>
      <c r="D19" s="31">
        <v>0</v>
      </c>
      <c r="E19" s="101">
        <f t="shared" si="0"/>
        <v>0</v>
      </c>
      <c r="F19" s="110" t="str">
        <f t="shared" si="1"/>
        <v/>
      </c>
      <c r="G19" s="31">
        <v>0</v>
      </c>
      <c r="H19" s="101">
        <f t="shared" si="2"/>
        <v>0</v>
      </c>
    </row>
    <row r="20" spans="1:8" s="37" customFormat="1" ht="15.75" x14ac:dyDescent="0.25">
      <c r="A20" s="2"/>
      <c r="B20" s="43" t="s">
        <v>107</v>
      </c>
      <c r="C20" s="44"/>
      <c r="D20" s="31">
        <v>749094</v>
      </c>
      <c r="E20" s="101">
        <f t="shared" si="0"/>
        <v>1.0014222167591031E-3</v>
      </c>
      <c r="F20" s="110">
        <f t="shared" si="1"/>
        <v>0.33336537280596362</v>
      </c>
      <c r="G20" s="31">
        <v>561807</v>
      </c>
      <c r="H20" s="101">
        <f t="shared" si="2"/>
        <v>6.0510455708106777E-4</v>
      </c>
    </row>
    <row r="21" spans="1:8" s="2" customFormat="1" ht="15.75" x14ac:dyDescent="0.25">
      <c r="B21" s="133" t="s">
        <v>108</v>
      </c>
      <c r="C21" s="133"/>
      <c r="D21" s="31">
        <v>-28949008</v>
      </c>
      <c r="E21" s="101">
        <f t="shared" si="0"/>
        <v>-3.8700323009311262E-2</v>
      </c>
      <c r="F21" s="110">
        <f t="shared" si="1"/>
        <v>-4.5370942458572823E-2</v>
      </c>
      <c r="G21" s="31">
        <v>-27692570</v>
      </c>
      <c r="H21" s="101">
        <f t="shared" si="2"/>
        <v>-2.9826791592640296E-2</v>
      </c>
    </row>
    <row r="22" spans="1:8" s="51" customFormat="1" ht="18.75" x14ac:dyDescent="0.3">
      <c r="A22" s="51" t="s">
        <v>109</v>
      </c>
      <c r="C22" s="52"/>
      <c r="D22" s="53">
        <f>SUM(D17:D21)</f>
        <v>-9550431</v>
      </c>
      <c r="E22" s="104">
        <f t="shared" si="0"/>
        <v>-1.276744144663401E-2</v>
      </c>
      <c r="F22" s="113">
        <f t="shared" si="1"/>
        <v>0.10083217757038118</v>
      </c>
      <c r="G22" s="53">
        <f>SUM(G17:G21)</f>
        <v>-10621411</v>
      </c>
      <c r="H22" s="104">
        <f t="shared" si="2"/>
        <v>-1.1439985971572055E-2</v>
      </c>
    </row>
    <row r="23" spans="1:8" s="48" customFormat="1" ht="18.75" x14ac:dyDescent="0.3">
      <c r="A23" s="48" t="s">
        <v>110</v>
      </c>
      <c r="C23" s="49"/>
      <c r="D23" s="50">
        <f>D22+D16</f>
        <v>23546534</v>
      </c>
      <c r="E23" s="103">
        <f t="shared" si="0"/>
        <v>3.147805519103556E-2</v>
      </c>
      <c r="F23" s="112">
        <f t="shared" si="1"/>
        <v>2.3048699338746257</v>
      </c>
      <c r="G23" s="50">
        <f>G22+G16</f>
        <v>7124799</v>
      </c>
      <c r="H23" s="103">
        <f t="shared" si="2"/>
        <v>7.6738957385483536E-3</v>
      </c>
    </row>
    <row r="24" spans="1:8" s="58" customFormat="1" ht="15.75" x14ac:dyDescent="0.25">
      <c r="A24" s="54"/>
      <c r="B24" s="55" t="s">
        <v>111</v>
      </c>
      <c r="C24" s="56"/>
      <c r="D24" s="57">
        <v>-16344953</v>
      </c>
      <c r="E24" s="105">
        <f t="shared" si="0"/>
        <v>-2.1850661019956578E-2</v>
      </c>
      <c r="F24" s="114">
        <f t="shared" si="1"/>
        <v>-1.4189519327849991</v>
      </c>
      <c r="G24" s="57">
        <v>39013910</v>
      </c>
      <c r="H24" s="105">
        <f t="shared" si="2"/>
        <v>4.2020648960498251E-2</v>
      </c>
    </row>
    <row r="25" spans="1:8" s="51" customFormat="1" ht="18.75" x14ac:dyDescent="0.3">
      <c r="A25" s="134" t="s">
        <v>112</v>
      </c>
      <c r="B25" s="134"/>
      <c r="C25" s="134"/>
      <c r="D25" s="53">
        <f>D23+D24</f>
        <v>7201581</v>
      </c>
      <c r="E25" s="104">
        <f t="shared" si="0"/>
        <v>9.6273941710789818E-3</v>
      </c>
      <c r="F25" s="113">
        <f t="shared" si="1"/>
        <v>-0.84391455339593491</v>
      </c>
      <c r="G25" s="53">
        <f>SUM(G23:G24)</f>
        <v>46138709</v>
      </c>
      <c r="H25" s="104">
        <f t="shared" si="2"/>
        <v>4.9694544699046606E-2</v>
      </c>
    </row>
    <row r="26" spans="1:8" s="51" customFormat="1" ht="18.75" x14ac:dyDescent="0.3">
      <c r="A26" s="51" t="s">
        <v>113</v>
      </c>
      <c r="C26" s="52"/>
      <c r="D26" s="53"/>
      <c r="E26" s="104">
        <f t="shared" si="0"/>
        <v>0</v>
      </c>
      <c r="F26" s="113" t="str">
        <f t="shared" si="1"/>
        <v/>
      </c>
      <c r="G26" s="53"/>
      <c r="H26" s="104">
        <f t="shared" si="2"/>
        <v>0</v>
      </c>
    </row>
    <row r="27" spans="1:8" s="58" customFormat="1" ht="15.75" x14ac:dyDescent="0.25">
      <c r="A27" s="54"/>
      <c r="B27" s="130" t="s">
        <v>114</v>
      </c>
      <c r="C27" s="130"/>
      <c r="D27" s="57">
        <v>0</v>
      </c>
      <c r="E27" s="105">
        <f t="shared" si="0"/>
        <v>0</v>
      </c>
      <c r="F27" s="114" t="str">
        <f t="shared" si="1"/>
        <v/>
      </c>
      <c r="G27" s="57">
        <v>0</v>
      </c>
      <c r="H27" s="105">
        <f t="shared" si="2"/>
        <v>0</v>
      </c>
    </row>
    <row r="28" spans="1:8" s="59" customFormat="1" ht="19.5" thickBot="1" x14ac:dyDescent="0.35">
      <c r="A28" s="59" t="s">
        <v>115</v>
      </c>
      <c r="C28" s="60"/>
      <c r="D28" s="61">
        <f>D25+D27</f>
        <v>7201581</v>
      </c>
      <c r="E28" s="106">
        <f t="shared" si="0"/>
        <v>9.6273941710789818E-3</v>
      </c>
      <c r="F28" s="115">
        <f t="shared" si="1"/>
        <v>-0.84391455339593491</v>
      </c>
      <c r="G28" s="61">
        <f>G25+G27</f>
        <v>46138709</v>
      </c>
      <c r="H28" s="106">
        <f t="shared" si="2"/>
        <v>4.9694544699046606E-2</v>
      </c>
    </row>
    <row r="29" spans="1:8" ht="15.75" thickTop="1" x14ac:dyDescent="0.25"/>
  </sheetData>
  <mergeCells count="5">
    <mergeCell ref="B27:C27"/>
    <mergeCell ref="A2:C2"/>
    <mergeCell ref="B4:C4"/>
    <mergeCell ref="B21:C21"/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RATIOS</vt:lpstr>
      <vt:lpstr>ACTIVO</vt:lpstr>
      <vt:lpstr>PASIVO y PN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José Pedregal Tercero</dc:creator>
  <cp:lastModifiedBy>Diego Jose Pedregal Tercero</cp:lastModifiedBy>
  <dcterms:created xsi:type="dcterms:W3CDTF">2022-11-29T13:10:13Z</dcterms:created>
  <dcterms:modified xsi:type="dcterms:W3CDTF">2023-01-11T16:32:26Z</dcterms:modified>
</cp:coreProperties>
</file>