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nior project stuff\"/>
    </mc:Choice>
  </mc:AlternateContent>
  <bookViews>
    <workbookView xWindow="0" yWindow="0" windowWidth="28800" windowHeight="12210" activeTab="2"/>
  </bookViews>
  <sheets>
    <sheet name="Sheet1" sheetId="1" r:id="rId1"/>
    <sheet name="Calculations" sheetId="2" r:id="rId2"/>
    <sheet name="Sheet2" sheetId="4" r:id="rId3"/>
    <sheet name="Formula" sheetId="3" r:id="rId4"/>
  </sheets>
  <definedNames>
    <definedName name="a">Calculations!$C$7</definedName>
    <definedName name="Cd">Calculations!$C$1</definedName>
    <definedName name="Coeff">Calculations!$B$14</definedName>
    <definedName name="Dia_d">Calculations!$C$6</definedName>
    <definedName name="Full_tank">Calculations!$C$3</definedName>
    <definedName name="g">Calculations!$C$8</definedName>
    <definedName name="Height">Calculations!$C$4</definedName>
    <definedName name="Oz_per_cubic_inch">Calculations!$C$2</definedName>
    <definedName name="Oz_per_Inch">Calculations!$C$5</definedName>
    <definedName name="Serving">Calculations!$C$9</definedName>
    <definedName name="Test_Serving_Size">Sheet2!$D$2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8" i="4" l="1"/>
  <c r="H38" i="4" s="1"/>
  <c r="E37" i="4"/>
  <c r="H37" i="4" s="1"/>
  <c r="E36" i="4"/>
  <c r="H36" i="4" s="1"/>
  <c r="E35" i="4"/>
  <c r="H35" i="4" s="1"/>
  <c r="E34" i="4"/>
  <c r="H34" i="4" s="1"/>
  <c r="E33" i="4"/>
  <c r="H33" i="4" s="1"/>
  <c r="E32" i="4"/>
  <c r="H32" i="4" s="1"/>
  <c r="E31" i="4"/>
  <c r="H31" i="4" s="1"/>
  <c r="E30" i="4"/>
  <c r="H30" i="4" s="1"/>
  <c r="E29" i="4"/>
  <c r="H29" i="4" s="1"/>
  <c r="E28" i="4"/>
  <c r="H28" i="4" s="1"/>
  <c r="E27" i="4"/>
  <c r="H27" i="4" s="1"/>
  <c r="E26" i="4"/>
  <c r="H26" i="4" s="1"/>
  <c r="E25" i="4"/>
  <c r="H25" i="4" s="1"/>
  <c r="E24" i="4"/>
  <c r="H24" i="4" s="1"/>
  <c r="E23" i="4"/>
  <c r="H23" i="4" s="1"/>
  <c r="E22" i="4"/>
  <c r="H22" i="4" s="1"/>
  <c r="E21" i="4"/>
  <c r="B6" i="4"/>
  <c r="C6" i="4" s="1"/>
  <c r="E6" i="4" s="1"/>
  <c r="H18" i="1"/>
  <c r="H17" i="1"/>
  <c r="H16" i="1"/>
  <c r="H15" i="1"/>
  <c r="G18" i="1"/>
  <c r="G17" i="1"/>
  <c r="G16" i="1"/>
  <c r="G15" i="1"/>
  <c r="F18" i="1"/>
  <c r="F17" i="1"/>
  <c r="F16" i="1"/>
  <c r="F15" i="1"/>
  <c r="E18" i="1"/>
  <c r="E17" i="1"/>
  <c r="E16" i="1"/>
  <c r="E15" i="1"/>
  <c r="D18" i="1"/>
  <c r="D17" i="1"/>
  <c r="D16" i="1"/>
  <c r="D15" i="1"/>
  <c r="C18" i="1"/>
  <c r="C17" i="1"/>
  <c r="C16" i="1"/>
  <c r="C15" i="1"/>
  <c r="B7" i="4" l="1"/>
  <c r="N20" i="2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D9" i="2"/>
  <c r="H20" i="2"/>
  <c r="H21" i="2" s="1"/>
  <c r="A16" i="2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C5" i="2"/>
  <c r="C7" i="2"/>
  <c r="D14" i="2"/>
  <c r="E14" i="2" s="1"/>
  <c r="B8" i="4" l="1"/>
  <c r="C7" i="4"/>
  <c r="E7" i="4" s="1"/>
  <c r="H22" i="2"/>
  <c r="F14" i="2"/>
  <c r="A41" i="2"/>
  <c r="B14" i="2"/>
  <c r="B9" i="4" l="1"/>
  <c r="C8" i="4"/>
  <c r="E8" i="4" s="1"/>
  <c r="I19" i="2"/>
  <c r="J19" i="2" s="1"/>
  <c r="M19" i="2"/>
  <c r="I20" i="2"/>
  <c r="J20" i="2" s="1"/>
  <c r="I21" i="2"/>
  <c r="J21" i="2" s="1"/>
  <c r="H23" i="2"/>
  <c r="I22" i="2"/>
  <c r="J22" i="2" s="1"/>
  <c r="A42" i="2"/>
  <c r="C15" i="2"/>
  <c r="D15" i="2" s="1"/>
  <c r="B10" i="4" l="1"/>
  <c r="C9" i="4"/>
  <c r="E9" i="4" s="1"/>
  <c r="L20" i="2"/>
  <c r="M20" i="2" s="1"/>
  <c r="O19" i="2"/>
  <c r="H24" i="2"/>
  <c r="I23" i="2"/>
  <c r="J23" i="2" s="1"/>
  <c r="B15" i="2"/>
  <c r="C16" i="2" s="1"/>
  <c r="D16" i="2" s="1"/>
  <c r="E15" i="2"/>
  <c r="F15" i="2"/>
  <c r="A43" i="2"/>
  <c r="B11" i="4" l="1"/>
  <c r="C10" i="4"/>
  <c r="E10" i="4" s="1"/>
  <c r="L21" i="2"/>
  <c r="O20" i="2"/>
  <c r="H25" i="2"/>
  <c r="I24" i="2"/>
  <c r="J24" i="2" s="1"/>
  <c r="B16" i="2"/>
  <c r="C17" i="2" s="1"/>
  <c r="D17" i="2" s="1"/>
  <c r="E16" i="2"/>
  <c r="F16" i="2"/>
  <c r="A44" i="2"/>
  <c r="B12" i="4" l="1"/>
  <c r="C11" i="4"/>
  <c r="E11" i="4" s="1"/>
  <c r="M21" i="2"/>
  <c r="O21" i="2" s="1"/>
  <c r="H26" i="2"/>
  <c r="I25" i="2"/>
  <c r="J25" i="2" s="1"/>
  <c r="E17" i="2"/>
  <c r="F17" i="2"/>
  <c r="B17" i="2"/>
  <c r="C18" i="2" s="1"/>
  <c r="D18" i="2" s="1"/>
  <c r="A45" i="2"/>
  <c r="B13" i="4" l="1"/>
  <c r="C12" i="4"/>
  <c r="E12" i="4" s="1"/>
  <c r="L22" i="2"/>
  <c r="H27" i="2"/>
  <c r="I26" i="2"/>
  <c r="J26" i="2" s="1"/>
  <c r="E18" i="2"/>
  <c r="F18" i="2"/>
  <c r="B18" i="2"/>
  <c r="C19" i="2" s="1"/>
  <c r="D19" i="2" s="1"/>
  <c r="A46" i="2"/>
  <c r="B14" i="4" l="1"/>
  <c r="C13" i="4"/>
  <c r="E13" i="4" s="1"/>
  <c r="M22" i="2"/>
  <c r="O22" i="2" s="1"/>
  <c r="L23" i="2"/>
  <c r="H28" i="2"/>
  <c r="I27" i="2"/>
  <c r="J27" i="2" s="1"/>
  <c r="E19" i="2"/>
  <c r="F19" i="2"/>
  <c r="B19" i="2"/>
  <c r="C20" i="2" s="1"/>
  <c r="D20" i="2" s="1"/>
  <c r="A47" i="2"/>
  <c r="B15" i="4" l="1"/>
  <c r="C14" i="4"/>
  <c r="E14" i="4" s="1"/>
  <c r="M23" i="2"/>
  <c r="O23" i="2" s="1"/>
  <c r="L24" i="2"/>
  <c r="M24" i="2" s="1"/>
  <c r="O24" i="2" s="1"/>
  <c r="H29" i="2"/>
  <c r="I28" i="2"/>
  <c r="J28" i="2" s="1"/>
  <c r="E20" i="2"/>
  <c r="F20" i="2"/>
  <c r="B20" i="2"/>
  <c r="C21" i="2" s="1"/>
  <c r="D21" i="2" s="1"/>
  <c r="A48" i="2"/>
  <c r="B16" i="4" l="1"/>
  <c r="C15" i="4"/>
  <c r="E15" i="4" s="1"/>
  <c r="L25" i="2"/>
  <c r="M25" i="2" s="1"/>
  <c r="O25" i="2" s="1"/>
  <c r="H30" i="2"/>
  <c r="I29" i="2"/>
  <c r="J29" i="2" s="1"/>
  <c r="E21" i="2"/>
  <c r="F21" i="2"/>
  <c r="B21" i="2"/>
  <c r="C22" i="2" s="1"/>
  <c r="D22" i="2" s="1"/>
  <c r="A49" i="2"/>
  <c r="B17" i="4" l="1"/>
  <c r="C16" i="4"/>
  <c r="E16" i="4" s="1"/>
  <c r="L26" i="2"/>
  <c r="H31" i="2"/>
  <c r="I30" i="2"/>
  <c r="J30" i="2" s="1"/>
  <c r="E22" i="2"/>
  <c r="F22" i="2"/>
  <c r="B22" i="2"/>
  <c r="C23" i="2" s="1"/>
  <c r="D23" i="2" s="1"/>
  <c r="A50" i="2"/>
  <c r="C17" i="4" l="1"/>
  <c r="E17" i="4" s="1"/>
  <c r="M26" i="2"/>
  <c r="O26" i="2" s="1"/>
  <c r="H32" i="2"/>
  <c r="I31" i="2"/>
  <c r="J31" i="2" s="1"/>
  <c r="E23" i="2"/>
  <c r="F23" i="2"/>
  <c r="B23" i="2"/>
  <c r="C24" i="2" s="1"/>
  <c r="D24" i="2" s="1"/>
  <c r="A51" i="2"/>
  <c r="B19" i="4" l="1"/>
  <c r="L27" i="2"/>
  <c r="H33" i="2"/>
  <c r="I32" i="2"/>
  <c r="J32" i="2" s="1"/>
  <c r="E24" i="2"/>
  <c r="F24" i="2"/>
  <c r="B24" i="2"/>
  <c r="C25" i="2" s="1"/>
  <c r="D25" i="2" s="1"/>
  <c r="A52" i="2"/>
  <c r="B20" i="4" l="1"/>
  <c r="C19" i="4"/>
  <c r="D19" i="4" s="1"/>
  <c r="E19" i="4" s="1"/>
  <c r="M27" i="2"/>
  <c r="O27" i="2" s="1"/>
  <c r="I33" i="2"/>
  <c r="J33" i="2" s="1"/>
  <c r="H34" i="2"/>
  <c r="E25" i="2"/>
  <c r="F25" i="2"/>
  <c r="B25" i="2"/>
  <c r="C26" i="2" s="1"/>
  <c r="D26" i="2" s="1"/>
  <c r="A53" i="2"/>
  <c r="B21" i="4" l="1"/>
  <c r="C20" i="4"/>
  <c r="D20" i="4" s="1"/>
  <c r="E20" i="4" s="1"/>
  <c r="L28" i="2"/>
  <c r="H35" i="2"/>
  <c r="I34" i="2"/>
  <c r="J34" i="2" s="1"/>
  <c r="E26" i="2"/>
  <c r="F26" i="2"/>
  <c r="B26" i="2"/>
  <c r="C27" i="2" s="1"/>
  <c r="D27" i="2" s="1"/>
  <c r="A54" i="2"/>
  <c r="B22" i="4" l="1"/>
  <c r="C21" i="4"/>
  <c r="M28" i="2"/>
  <c r="O28" i="2" s="1"/>
  <c r="I35" i="2"/>
  <c r="J35" i="2" s="1"/>
  <c r="H36" i="2"/>
  <c r="H37" i="2" s="1"/>
  <c r="E27" i="2"/>
  <c r="F27" i="2"/>
  <c r="B27" i="2"/>
  <c r="C28" i="2" s="1"/>
  <c r="D28" i="2" s="1"/>
  <c r="A55" i="2"/>
  <c r="B23" i="4" l="1"/>
  <c r="C22" i="4"/>
  <c r="G22" i="4" s="1"/>
  <c r="L29" i="2"/>
  <c r="H38" i="2"/>
  <c r="I37" i="2"/>
  <c r="J37" i="2" s="1"/>
  <c r="I36" i="2"/>
  <c r="J36" i="2" s="1"/>
  <c r="E28" i="2"/>
  <c r="F28" i="2"/>
  <c r="B28" i="2"/>
  <c r="C29" i="2" s="1"/>
  <c r="D29" i="2" s="1"/>
  <c r="A56" i="2"/>
  <c r="B24" i="4" l="1"/>
  <c r="C23" i="4"/>
  <c r="G23" i="4" s="1"/>
  <c r="M29" i="2"/>
  <c r="O29" i="2" s="1"/>
  <c r="H39" i="2"/>
  <c r="I38" i="2"/>
  <c r="J38" i="2" s="1"/>
  <c r="E29" i="2"/>
  <c r="F29" i="2"/>
  <c r="B29" i="2"/>
  <c r="C30" i="2" s="1"/>
  <c r="D30" i="2" s="1"/>
  <c r="A57" i="2"/>
  <c r="B25" i="4" l="1"/>
  <c r="C24" i="4"/>
  <c r="G24" i="4" s="1"/>
  <c r="L30" i="2"/>
  <c r="I39" i="2"/>
  <c r="J39" i="2" s="1"/>
  <c r="H40" i="2"/>
  <c r="E30" i="2"/>
  <c r="F30" i="2"/>
  <c r="B30" i="2"/>
  <c r="C31" i="2" s="1"/>
  <c r="D31" i="2" s="1"/>
  <c r="A58" i="2"/>
  <c r="B26" i="4" l="1"/>
  <c r="C25" i="4"/>
  <c r="G25" i="4" s="1"/>
  <c r="M30" i="2"/>
  <c r="O30" i="2" s="1"/>
  <c r="H41" i="2"/>
  <c r="I40" i="2"/>
  <c r="J40" i="2" s="1"/>
  <c r="E31" i="2"/>
  <c r="F31" i="2"/>
  <c r="B31" i="2"/>
  <c r="C32" i="2" s="1"/>
  <c r="D32" i="2" s="1"/>
  <c r="A59" i="2"/>
  <c r="B27" i="4" l="1"/>
  <c r="C26" i="4"/>
  <c r="G26" i="4" s="1"/>
  <c r="L31" i="2"/>
  <c r="H42" i="2"/>
  <c r="I41" i="2"/>
  <c r="J41" i="2" s="1"/>
  <c r="E32" i="2"/>
  <c r="F32" i="2"/>
  <c r="B32" i="2"/>
  <c r="C33" i="2" s="1"/>
  <c r="D33" i="2" s="1"/>
  <c r="A60" i="2"/>
  <c r="B28" i="4" l="1"/>
  <c r="C27" i="4"/>
  <c r="G27" i="4" s="1"/>
  <c r="M31" i="2"/>
  <c r="O31" i="2" s="1"/>
  <c r="H43" i="2"/>
  <c r="I42" i="2"/>
  <c r="J42" i="2" s="1"/>
  <c r="E33" i="2"/>
  <c r="F33" i="2"/>
  <c r="B33" i="2"/>
  <c r="C34" i="2" s="1"/>
  <c r="D34" i="2" s="1"/>
  <c r="A61" i="2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B29" i="4" l="1"/>
  <c r="C28" i="4"/>
  <c r="G28" i="4" s="1"/>
  <c r="L32" i="2"/>
  <c r="I43" i="2"/>
  <c r="J43" i="2" s="1"/>
  <c r="H44" i="2"/>
  <c r="E34" i="2"/>
  <c r="F34" i="2"/>
  <c r="B34" i="2"/>
  <c r="C35" i="2" s="1"/>
  <c r="D35" i="2" s="1"/>
  <c r="B30" i="4" l="1"/>
  <c r="C29" i="4"/>
  <c r="G29" i="4" s="1"/>
  <c r="M32" i="2"/>
  <c r="O32" i="2" s="1"/>
  <c r="H45" i="2"/>
  <c r="I44" i="2"/>
  <c r="J44" i="2" s="1"/>
  <c r="E35" i="2"/>
  <c r="F35" i="2"/>
  <c r="B35" i="2"/>
  <c r="C36" i="2" s="1"/>
  <c r="D36" i="2" s="1"/>
  <c r="B31" i="4" l="1"/>
  <c r="C30" i="4"/>
  <c r="G30" i="4" s="1"/>
  <c r="L33" i="2"/>
  <c r="H46" i="2"/>
  <c r="I45" i="2"/>
  <c r="J45" i="2" s="1"/>
  <c r="E36" i="2"/>
  <c r="F36" i="2"/>
  <c r="B36" i="2"/>
  <c r="C37" i="2" s="1"/>
  <c r="D37" i="2" s="1"/>
  <c r="B32" i="4" l="1"/>
  <c r="C31" i="4"/>
  <c r="G31" i="4" s="1"/>
  <c r="M33" i="2"/>
  <c r="O33" i="2" s="1"/>
  <c r="H47" i="2"/>
  <c r="I46" i="2"/>
  <c r="J46" i="2" s="1"/>
  <c r="E37" i="2"/>
  <c r="F37" i="2"/>
  <c r="B37" i="2"/>
  <c r="C38" i="2" s="1"/>
  <c r="D38" i="2" s="1"/>
  <c r="B33" i="4" l="1"/>
  <c r="C32" i="4"/>
  <c r="G32" i="4" s="1"/>
  <c r="L34" i="2"/>
  <c r="M34" i="2"/>
  <c r="O34" i="2" s="1"/>
  <c r="I47" i="2"/>
  <c r="J47" i="2" s="1"/>
  <c r="H48" i="2"/>
  <c r="E38" i="2"/>
  <c r="F38" i="2"/>
  <c r="B38" i="2"/>
  <c r="C39" i="2" s="1"/>
  <c r="D39" i="2" s="1"/>
  <c r="L35" i="2" l="1"/>
  <c r="B34" i="4"/>
  <c r="C33" i="4"/>
  <c r="G33" i="4" s="1"/>
  <c r="M35" i="2"/>
  <c r="O35" i="2" s="1"/>
  <c r="H49" i="2"/>
  <c r="I48" i="2"/>
  <c r="J48" i="2" s="1"/>
  <c r="E39" i="2"/>
  <c r="F39" i="2"/>
  <c r="B39" i="2"/>
  <c r="C40" i="2" s="1"/>
  <c r="D40" i="2" s="1"/>
  <c r="B35" i="4" l="1"/>
  <c r="C34" i="4"/>
  <c r="G34" i="4" s="1"/>
  <c r="L36" i="2"/>
  <c r="H50" i="2"/>
  <c r="I49" i="2"/>
  <c r="J49" i="2" s="1"/>
  <c r="E40" i="2"/>
  <c r="F40" i="2"/>
  <c r="B40" i="2"/>
  <c r="C41" i="2" s="1"/>
  <c r="D41" i="2" s="1"/>
  <c r="B36" i="4" l="1"/>
  <c r="C35" i="4"/>
  <c r="G35" i="4" s="1"/>
  <c r="M36" i="2"/>
  <c r="O36" i="2" s="1"/>
  <c r="H51" i="2"/>
  <c r="I50" i="2"/>
  <c r="J50" i="2" s="1"/>
  <c r="E41" i="2"/>
  <c r="F41" i="2"/>
  <c r="B41" i="2"/>
  <c r="C42" i="2" s="1"/>
  <c r="D42" i="2" s="1"/>
  <c r="B37" i="4" l="1"/>
  <c r="C36" i="4"/>
  <c r="G36" i="4" s="1"/>
  <c r="L37" i="2"/>
  <c r="M37" i="2" s="1"/>
  <c r="O37" i="2" s="1"/>
  <c r="I51" i="2"/>
  <c r="J51" i="2" s="1"/>
  <c r="H52" i="2"/>
  <c r="E42" i="2"/>
  <c r="F42" i="2"/>
  <c r="B42" i="2"/>
  <c r="C43" i="2" s="1"/>
  <c r="D43" i="2" s="1"/>
  <c r="L38" i="2" l="1"/>
  <c r="B38" i="4"/>
  <c r="C38" i="4" s="1"/>
  <c r="G38" i="4" s="1"/>
  <c r="C37" i="4"/>
  <c r="G37" i="4" s="1"/>
  <c r="M38" i="2"/>
  <c r="O38" i="2" s="1"/>
  <c r="H53" i="2"/>
  <c r="I52" i="2"/>
  <c r="J52" i="2" s="1"/>
  <c r="E43" i="2"/>
  <c r="F43" i="2"/>
  <c r="B43" i="2"/>
  <c r="C44" i="2" s="1"/>
  <c r="D44" i="2" s="1"/>
  <c r="L39" i="2" l="1"/>
  <c r="H54" i="2"/>
  <c r="I53" i="2"/>
  <c r="J53" i="2" s="1"/>
  <c r="E44" i="2"/>
  <c r="F44" i="2"/>
  <c r="B44" i="2"/>
  <c r="C45" i="2" s="1"/>
  <c r="D45" i="2" s="1"/>
  <c r="M39" i="2" l="1"/>
  <c r="O39" i="2" s="1"/>
  <c r="H55" i="2"/>
  <c r="I54" i="2"/>
  <c r="J54" i="2" s="1"/>
  <c r="E45" i="2"/>
  <c r="F45" i="2"/>
  <c r="B45" i="2"/>
  <c r="C46" i="2" s="1"/>
  <c r="D46" i="2" s="1"/>
  <c r="L40" i="2" l="1"/>
  <c r="I55" i="2"/>
  <c r="J55" i="2" s="1"/>
  <c r="H56" i="2"/>
  <c r="E46" i="2"/>
  <c r="F46" i="2"/>
  <c r="B46" i="2"/>
  <c r="C47" i="2" s="1"/>
  <c r="D47" i="2" s="1"/>
  <c r="M40" i="2" l="1"/>
  <c r="O40" i="2" s="1"/>
  <c r="H57" i="2"/>
  <c r="I56" i="2"/>
  <c r="J56" i="2" s="1"/>
  <c r="E47" i="2"/>
  <c r="F47" i="2"/>
  <c r="B47" i="2"/>
  <c r="C48" i="2" s="1"/>
  <c r="D48" i="2" s="1"/>
  <c r="L41" i="2" l="1"/>
  <c r="H58" i="2"/>
  <c r="I57" i="2"/>
  <c r="J57" i="2" s="1"/>
  <c r="E48" i="2"/>
  <c r="F48" i="2"/>
  <c r="B48" i="2"/>
  <c r="C49" i="2" s="1"/>
  <c r="D49" i="2" s="1"/>
  <c r="M41" i="2" l="1"/>
  <c r="L42" i="2" s="1"/>
  <c r="H59" i="2"/>
  <c r="I58" i="2"/>
  <c r="J58" i="2" s="1"/>
  <c r="E49" i="2"/>
  <c r="F49" i="2"/>
  <c r="B49" i="2"/>
  <c r="C50" i="2" s="1"/>
  <c r="D50" i="2" s="1"/>
  <c r="M42" i="2" l="1"/>
  <c r="O42" i="2" s="1"/>
  <c r="O41" i="2"/>
  <c r="I59" i="2"/>
  <c r="J59" i="2" s="1"/>
  <c r="H60" i="2"/>
  <c r="E50" i="2"/>
  <c r="F50" i="2"/>
  <c r="B50" i="2"/>
  <c r="C51" i="2" s="1"/>
  <c r="D51" i="2" s="1"/>
  <c r="L43" i="2" l="1"/>
  <c r="M43" i="2"/>
  <c r="O43" i="2" s="1"/>
  <c r="H61" i="2"/>
  <c r="I60" i="2"/>
  <c r="J60" i="2" s="1"/>
  <c r="E51" i="2"/>
  <c r="F51" i="2"/>
  <c r="B51" i="2"/>
  <c r="C52" i="2" s="1"/>
  <c r="D52" i="2" s="1"/>
  <c r="L44" i="2" l="1"/>
  <c r="H62" i="2"/>
  <c r="I61" i="2"/>
  <c r="J61" i="2" s="1"/>
  <c r="E52" i="2"/>
  <c r="F52" i="2"/>
  <c r="B52" i="2"/>
  <c r="C53" i="2" s="1"/>
  <c r="D53" i="2" s="1"/>
  <c r="M44" i="2" l="1"/>
  <c r="O44" i="2" s="1"/>
  <c r="H63" i="2"/>
  <c r="I62" i="2"/>
  <c r="J62" i="2" s="1"/>
  <c r="E53" i="2"/>
  <c r="F53" i="2"/>
  <c r="B53" i="2"/>
  <c r="C54" i="2" s="1"/>
  <c r="D54" i="2" s="1"/>
  <c r="L45" i="2" l="1"/>
  <c r="L46" i="2" s="1"/>
  <c r="M45" i="2"/>
  <c r="O45" i="2" s="1"/>
  <c r="I63" i="2"/>
  <c r="J63" i="2" s="1"/>
  <c r="H64" i="2"/>
  <c r="E54" i="2"/>
  <c r="F54" i="2"/>
  <c r="B54" i="2"/>
  <c r="C55" i="2" s="1"/>
  <c r="D55" i="2" s="1"/>
  <c r="M46" i="2" l="1"/>
  <c r="O46" i="2" s="1"/>
  <c r="H65" i="2"/>
  <c r="I64" i="2"/>
  <c r="J64" i="2" s="1"/>
  <c r="E55" i="2"/>
  <c r="F55" i="2"/>
  <c r="B55" i="2"/>
  <c r="C56" i="2" s="1"/>
  <c r="D56" i="2" s="1"/>
  <c r="L47" i="2" l="1"/>
  <c r="M47" i="2" s="1"/>
  <c r="H66" i="2"/>
  <c r="I65" i="2"/>
  <c r="J65" i="2" s="1"/>
  <c r="E56" i="2"/>
  <c r="F56" i="2"/>
  <c r="B56" i="2"/>
  <c r="C57" i="2" s="1"/>
  <c r="D57" i="2" s="1"/>
  <c r="O47" i="2" l="1"/>
  <c r="N47" i="2"/>
  <c r="L48" i="2"/>
  <c r="M48" i="2" s="1"/>
  <c r="H67" i="2"/>
  <c r="I66" i="2"/>
  <c r="J66" i="2" s="1"/>
  <c r="E57" i="2"/>
  <c r="F57" i="2"/>
  <c r="B57" i="2"/>
  <c r="C58" i="2" s="1"/>
  <c r="D58" i="2" s="1"/>
  <c r="N48" i="2" l="1"/>
  <c r="O48" i="2"/>
  <c r="L49" i="2"/>
  <c r="M49" i="2" s="1"/>
  <c r="H68" i="2"/>
  <c r="I67" i="2"/>
  <c r="J67" i="2" s="1"/>
  <c r="E58" i="2"/>
  <c r="F58" i="2"/>
  <c r="B58" i="2"/>
  <c r="C59" i="2" s="1"/>
  <c r="D59" i="2" s="1"/>
  <c r="N49" i="2" l="1"/>
  <c r="O49" i="2"/>
  <c r="L50" i="2"/>
  <c r="M50" i="2" s="1"/>
  <c r="H69" i="2"/>
  <c r="I68" i="2"/>
  <c r="J68" i="2" s="1"/>
  <c r="E59" i="2"/>
  <c r="F59" i="2"/>
  <c r="B59" i="2"/>
  <c r="C60" i="2" s="1"/>
  <c r="D60" i="2" s="1"/>
  <c r="N50" i="2" l="1"/>
  <c r="O50" i="2"/>
  <c r="L51" i="2"/>
  <c r="M51" i="2" s="1"/>
  <c r="H70" i="2"/>
  <c r="I69" i="2"/>
  <c r="J69" i="2" s="1"/>
  <c r="E60" i="2"/>
  <c r="F60" i="2"/>
  <c r="B60" i="2"/>
  <c r="C61" i="2" s="1"/>
  <c r="D61" i="2" s="1"/>
  <c r="N51" i="2" l="1"/>
  <c r="O51" i="2"/>
  <c r="L52" i="2"/>
  <c r="M52" i="2" s="1"/>
  <c r="H71" i="2"/>
  <c r="I70" i="2"/>
  <c r="J70" i="2" s="1"/>
  <c r="E61" i="2"/>
  <c r="F61" i="2"/>
  <c r="B61" i="2"/>
  <c r="C62" i="2" s="1"/>
  <c r="D62" i="2" s="1"/>
  <c r="N52" i="2" l="1"/>
  <c r="O52" i="2"/>
  <c r="L53" i="2"/>
  <c r="M53" i="2" s="1"/>
  <c r="H72" i="2"/>
  <c r="I71" i="2"/>
  <c r="J71" i="2" s="1"/>
  <c r="E62" i="2"/>
  <c r="F62" i="2"/>
  <c r="B62" i="2"/>
  <c r="C63" i="2" s="1"/>
  <c r="D63" i="2" s="1"/>
  <c r="N53" i="2" l="1"/>
  <c r="O53" i="2"/>
  <c r="L54" i="2"/>
  <c r="M54" i="2" s="1"/>
  <c r="H73" i="2"/>
  <c r="I72" i="2"/>
  <c r="J72" i="2" s="1"/>
  <c r="E63" i="2"/>
  <c r="F63" i="2"/>
  <c r="B63" i="2"/>
  <c r="C64" i="2" s="1"/>
  <c r="D64" i="2" s="1"/>
  <c r="N54" i="2" l="1"/>
  <c r="O54" i="2"/>
  <c r="L55" i="2"/>
  <c r="M55" i="2" s="1"/>
  <c r="H74" i="2"/>
  <c r="I73" i="2"/>
  <c r="J73" i="2" s="1"/>
  <c r="E64" i="2"/>
  <c r="F64" i="2"/>
  <c r="B64" i="2"/>
  <c r="C65" i="2" s="1"/>
  <c r="D65" i="2" s="1"/>
  <c r="N55" i="2" l="1"/>
  <c r="O55" i="2"/>
  <c r="L56" i="2"/>
  <c r="M56" i="2" s="1"/>
  <c r="H75" i="2"/>
  <c r="I74" i="2"/>
  <c r="J74" i="2" s="1"/>
  <c r="E65" i="2"/>
  <c r="F65" i="2"/>
  <c r="B65" i="2"/>
  <c r="C66" i="2" s="1"/>
  <c r="D66" i="2" s="1"/>
  <c r="N56" i="2" l="1"/>
  <c r="O56" i="2"/>
  <c r="L57" i="2"/>
  <c r="M57" i="2" s="1"/>
  <c r="H76" i="2"/>
  <c r="I75" i="2"/>
  <c r="J75" i="2" s="1"/>
  <c r="E66" i="2"/>
  <c r="F66" i="2"/>
  <c r="B66" i="2"/>
  <c r="C67" i="2" s="1"/>
  <c r="D67" i="2" s="1"/>
  <c r="N57" i="2" l="1"/>
  <c r="O57" i="2"/>
  <c r="L58" i="2"/>
  <c r="M58" i="2" s="1"/>
  <c r="H77" i="2"/>
  <c r="I76" i="2"/>
  <c r="J76" i="2" s="1"/>
  <c r="E67" i="2"/>
  <c r="F67" i="2"/>
  <c r="B67" i="2"/>
  <c r="C68" i="2" s="1"/>
  <c r="D68" i="2" s="1"/>
  <c r="N58" i="2" l="1"/>
  <c r="O58" i="2"/>
  <c r="L59" i="2"/>
  <c r="M59" i="2" s="1"/>
  <c r="H78" i="2"/>
  <c r="I77" i="2"/>
  <c r="J77" i="2" s="1"/>
  <c r="E68" i="2"/>
  <c r="F68" i="2"/>
  <c r="B68" i="2"/>
  <c r="C69" i="2" s="1"/>
  <c r="D69" i="2" s="1"/>
  <c r="N59" i="2" l="1"/>
  <c r="O59" i="2"/>
  <c r="L60" i="2"/>
  <c r="H79" i="2"/>
  <c r="I79" i="2" s="1"/>
  <c r="J79" i="2" s="1"/>
  <c r="I78" i="2"/>
  <c r="J78" i="2" s="1"/>
  <c r="E69" i="2"/>
  <c r="F69" i="2"/>
  <c r="B69" i="2"/>
  <c r="C70" i="2" s="1"/>
  <c r="D70" i="2" s="1"/>
  <c r="L61" i="2" l="1"/>
  <c r="M60" i="2"/>
  <c r="O60" i="2" s="1"/>
  <c r="E70" i="2"/>
  <c r="F70" i="2"/>
  <c r="B70" i="2"/>
  <c r="C71" i="2" s="1"/>
  <c r="D71" i="2" s="1"/>
  <c r="N60" i="2" l="1"/>
  <c r="L62" i="2"/>
  <c r="M61" i="2"/>
  <c r="O61" i="2" s="1"/>
  <c r="E71" i="2"/>
  <c r="F71" i="2"/>
  <c r="B71" i="2"/>
  <c r="C72" i="2" s="1"/>
  <c r="D72" i="2" s="1"/>
  <c r="N61" i="2" l="1"/>
  <c r="L63" i="2"/>
  <c r="M62" i="2"/>
  <c r="E72" i="2"/>
  <c r="F72" i="2"/>
  <c r="B72" i="2"/>
  <c r="C73" i="2" s="1"/>
  <c r="D73" i="2" s="1"/>
  <c r="N62" i="2" l="1"/>
  <c r="O62" i="2"/>
  <c r="L64" i="2"/>
  <c r="M63" i="2"/>
  <c r="E73" i="2"/>
  <c r="F73" i="2"/>
  <c r="B73" i="2"/>
  <c r="C74" i="2" s="1"/>
  <c r="D74" i="2" s="1"/>
  <c r="N63" i="2" l="1"/>
  <c r="O63" i="2"/>
  <c r="L65" i="2"/>
  <c r="M64" i="2"/>
  <c r="E74" i="2"/>
  <c r="F74" i="2"/>
  <c r="B74" i="2"/>
  <c r="C75" i="2" s="1"/>
  <c r="D75" i="2" s="1"/>
  <c r="N64" i="2" l="1"/>
  <c r="O64" i="2"/>
  <c r="L66" i="2"/>
  <c r="M65" i="2"/>
  <c r="E75" i="2"/>
  <c r="F75" i="2"/>
  <c r="B75" i="2"/>
  <c r="C76" i="2" s="1"/>
  <c r="D76" i="2" s="1"/>
  <c r="N65" i="2" l="1"/>
  <c r="O65" i="2"/>
  <c r="L67" i="2"/>
  <c r="M66" i="2"/>
  <c r="E76" i="2"/>
  <c r="F76" i="2"/>
  <c r="B76" i="2"/>
  <c r="N66" i="2" l="1"/>
  <c r="O66" i="2"/>
  <c r="L68" i="2"/>
  <c r="M67" i="2"/>
  <c r="N67" i="2" l="1"/>
  <c r="O67" i="2"/>
  <c r="L69" i="2"/>
  <c r="M68" i="2"/>
  <c r="N68" i="2" l="1"/>
  <c r="O68" i="2"/>
  <c r="L70" i="2"/>
  <c r="M69" i="2"/>
  <c r="N69" i="2" l="1"/>
  <c r="O69" i="2"/>
  <c r="L71" i="2"/>
  <c r="M70" i="2"/>
  <c r="N70" i="2" l="1"/>
  <c r="O70" i="2"/>
  <c r="L72" i="2"/>
  <c r="M71" i="2"/>
  <c r="N71" i="2" l="1"/>
  <c r="O71" i="2"/>
  <c r="L73" i="2"/>
  <c r="M72" i="2"/>
  <c r="N72" i="2" l="1"/>
  <c r="O72" i="2"/>
  <c r="L74" i="2"/>
  <c r="M73" i="2"/>
  <c r="N73" i="2" l="1"/>
  <c r="O73" i="2"/>
  <c r="L75" i="2"/>
  <c r="M74" i="2"/>
  <c r="N74" i="2" l="1"/>
  <c r="O74" i="2"/>
  <c r="L76" i="2"/>
  <c r="M75" i="2"/>
  <c r="N75" i="2" l="1"/>
  <c r="O75" i="2"/>
  <c r="L77" i="2"/>
  <c r="M76" i="2"/>
  <c r="N76" i="2" l="1"/>
  <c r="O76" i="2"/>
  <c r="L78" i="2"/>
  <c r="M77" i="2"/>
  <c r="N77" i="2" l="1"/>
  <c r="O77" i="2"/>
  <c r="L79" i="2"/>
  <c r="M79" i="2" s="1"/>
  <c r="M78" i="2"/>
  <c r="N78" i="2" l="1"/>
  <c r="O78" i="2"/>
  <c r="N79" i="2"/>
  <c r="O79" i="2"/>
</calcChain>
</file>

<file path=xl/comments1.xml><?xml version="1.0" encoding="utf-8"?>
<comments xmlns="http://schemas.openxmlformats.org/spreadsheetml/2006/main">
  <authors>
    <author>Teresa Long</author>
  </authors>
  <commentList>
    <comment ref="C9" authorId="0" shapeId="0">
      <text>
        <r>
          <rPr>
            <b/>
            <sz val="9"/>
            <color indexed="81"/>
            <rFont val="Tahoma"/>
            <family val="2"/>
          </rPr>
          <t>Arlie Long:</t>
        </r>
        <r>
          <rPr>
            <sz val="9"/>
            <color indexed="81"/>
            <rFont val="Tahoma"/>
            <family val="2"/>
          </rPr>
          <t xml:space="preserve">
I changed this from 0.5 to 1.5 because 0.5 does not seem right.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<sst xmlns="http://schemas.openxmlformats.org/spreadsheetml/2006/main" count="75" uniqueCount="47">
  <si>
    <t>Full</t>
  </si>
  <si>
    <t>Dispense Water into Bowl with Lid on</t>
  </si>
  <si>
    <t>in ounces</t>
  </si>
  <si>
    <t>in seconds</t>
  </si>
  <si>
    <t>120 ounces</t>
  </si>
  <si>
    <t>Fill Water Reservoir</t>
  </si>
  <si>
    <t>Fill Food Reservoir</t>
  </si>
  <si>
    <t>15 cups</t>
  </si>
  <si>
    <t>Dispense Food</t>
  </si>
  <si>
    <t>seconds</t>
  </si>
  <si>
    <t>amount dispensed</t>
  </si>
  <si>
    <t>Fill Bowls</t>
  </si>
  <si>
    <t>4 cups</t>
  </si>
  <si>
    <t>32 ounces</t>
  </si>
  <si>
    <t>90 ounces</t>
  </si>
  <si>
    <t>60 ounces</t>
  </si>
  <si>
    <t>30 ounces</t>
  </si>
  <si>
    <t>TBSP</t>
  </si>
  <si>
    <t>cups</t>
  </si>
  <si>
    <t>cup</t>
  </si>
  <si>
    <t>t</t>
  </si>
  <si>
    <t>https://www.haywardflowcontrol.com/images/flowcontrol/PDF/VessFlow.pdf</t>
  </si>
  <si>
    <r>
      <t>Oz/in</t>
    </r>
    <r>
      <rPr>
        <vertAlign val="superscript"/>
        <sz val="12"/>
        <color theme="1"/>
        <rFont val="Calibri"/>
        <family val="2"/>
        <scheme val="minor"/>
      </rPr>
      <t>3</t>
    </r>
  </si>
  <si>
    <t>H (in)</t>
  </si>
  <si>
    <t>Height</t>
  </si>
  <si>
    <t>Dia d</t>
  </si>
  <si>
    <r>
      <t>C</t>
    </r>
    <r>
      <rPr>
        <vertAlign val="subscript"/>
        <sz val="11"/>
        <color theme="1"/>
        <rFont val="Calibri"/>
        <family val="2"/>
        <scheme val="minor"/>
      </rPr>
      <t>d</t>
    </r>
  </si>
  <si>
    <t>a</t>
  </si>
  <si>
    <t>g</t>
  </si>
  <si>
    <t>Discharge coefficient (0.61 - 0.98)</t>
  </si>
  <si>
    <t>Full tank</t>
  </si>
  <si>
    <t>Oz / Inch</t>
  </si>
  <si>
    <r>
      <t>ft/sec</t>
    </r>
    <r>
      <rPr>
        <vertAlign val="superscript"/>
        <sz val="12"/>
        <color theme="1"/>
        <rFont val="Calibri"/>
        <family val="2"/>
        <scheme val="minor"/>
      </rPr>
      <t>2</t>
    </r>
  </si>
  <si>
    <t>in</t>
  </si>
  <si>
    <r>
      <t>in</t>
    </r>
    <r>
      <rPr>
        <vertAlign val="superscript"/>
        <sz val="12"/>
        <color theme="1"/>
        <rFont val="Calibri"/>
        <family val="2"/>
        <scheme val="minor"/>
      </rPr>
      <t>2</t>
    </r>
  </si>
  <si>
    <t>oz</t>
  </si>
  <si>
    <t>Oz in 5 sec</t>
  </si>
  <si>
    <t>X</t>
  </si>
  <si>
    <t>Y</t>
  </si>
  <si>
    <t>% Full</t>
  </si>
  <si>
    <t>Flow Rate (oz/s)</t>
  </si>
  <si>
    <t>Flow Rate</t>
  </si>
  <si>
    <t>Serving</t>
  </si>
  <si>
    <t>Serving Size (oz)</t>
  </si>
  <si>
    <t>Water left</t>
  </si>
  <si>
    <t>Time (sec)</t>
  </si>
  <si>
    <t>Test Serving Size (oz)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</si>
</sst>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2" fontId="0" fillId="0" borderId="0" xfId="0" applyNumberFormat="1"/>
    <xf numFmtId="1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1" fillId="0" borderId="0" xfId="0" applyFont="1" applyAlignment="1">
      <alignment horizontal="right"/>
    </xf>
    <xf numFmtId="0" fontId="0" fillId="0" borderId="0" xfId="0" applyFont="1" applyAlignment="1"/>
    <xf numFmtId="2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1" xfId="0" applyBorder="1" applyAlignment="1"/>
    <xf numFmtId="0" fontId="1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65" fontId="0" fillId="0" borderId="1" xfId="0" applyNumberFormat="1" applyBorder="1"/>
    <xf numFmtId="2" fontId="0" fillId="0" borderId="0" xfId="0" applyNumberFormat="1"/>
    <xf numFmtId="164" fontId="0" fillId="0" borderId="0" xfId="0" applyNumberFormat="1"/>
    <xf numFmtId="165" fontId="1" fillId="0" borderId="0" xfId="0" applyNumberFormat="1" applyFont="1" applyAlignment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2" fontId="0" fillId="2" borderId="1" xfId="0" applyNumberFormat="1" applyFill="1" applyBorder="1"/>
    <xf numFmtId="2" fontId="0" fillId="0" borderId="0" xfId="0" applyNumberFormat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right"/>
    </xf>
    <xf numFmtId="0" fontId="0" fillId="0" borderId="1" xfId="0" applyBorder="1" applyAlignment="1">
      <alignment vertical="center"/>
    </xf>
    <xf numFmtId="1" fontId="1" fillId="0" borderId="0" xfId="0" applyNumberFormat="1" applyFont="1" applyAlignment="1">
      <alignment horizontal="right"/>
    </xf>
    <xf numFmtId="2" fontId="1" fillId="0" borderId="0" xfId="0" applyNumberFormat="1" applyFont="1" applyAlignment="1">
      <alignment horizontal="right" indent="1"/>
    </xf>
    <xf numFmtId="166" fontId="0" fillId="0" borderId="0" xfId="0" applyNumberFormat="1"/>
    <xf numFmtId="0" fontId="0" fillId="0" borderId="0" xfId="0" applyAlignment="1">
      <alignment horizontal="center" wrapText="1"/>
    </xf>
    <xf numFmtId="1" fontId="0" fillId="3" borderId="0" xfId="0" applyNumberFormat="1" applyFill="1"/>
    <xf numFmtId="0" fontId="0" fillId="3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Calculations!$F$13</c:f>
              <c:strCache>
                <c:ptCount val="1"/>
                <c:pt idx="0">
                  <c:v>Flow Rate (oz/s)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6152449693788277E-2"/>
                  <c:y val="0.2911051212938005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0.0741x</a:t>
                    </a:r>
                    <a:r>
                      <a:rPr lang="en-US" b="1" baseline="30000"/>
                      <a:t>0.5</a:t>
                    </a:r>
                    <a:br>
                      <a:rPr lang="en-US" b="1" baseline="0"/>
                    </a:br>
                    <a:r>
                      <a:rPr lang="en-US" b="1" baseline="0"/>
                      <a:t>R² = 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Calculations!$E$14:$E$76</c:f>
              <c:numCache>
                <c:formatCode>0.00</c:formatCode>
                <c:ptCount val="63"/>
                <c:pt idx="0">
                  <c:v>100</c:v>
                </c:pt>
                <c:pt idx="1">
                  <c:v>96.294917568789145</c:v>
                </c:pt>
                <c:pt idx="2">
                  <c:v>92.659121149983022</c:v>
                </c:pt>
                <c:pt idx="3">
                  <c:v>89.092623328954971</c:v>
                </c:pt>
                <c:pt idx="4">
                  <c:v>85.595437192226584</c:v>
                </c:pt>
                <c:pt idx="5">
                  <c:v>82.1675763581122</c:v>
                </c:pt>
                <c:pt idx="6">
                  <c:v>78.809055009920286</c:v>
                </c:pt>
                <c:pt idx="7">
                  <c:v>75.519887931984812</c:v>
                </c:pt>
                <c:pt idx="8">
                  <c:v>72.300090548835314</c:v>
                </c:pt>
                <c:pt idx="9">
                  <c:v>69.14967896785592</c:v>
                </c:pt>
                <c:pt idx="10">
                  <c:v>66.068670025831238</c:v>
                </c:pt>
                <c:pt idx="11">
                  <c:v>63.057081339833509</c:v>
                </c:pt>
                <c:pt idx="12">
                  <c:v>60.11493136297014</c:v>
                </c:pt>
                <c:pt idx="13">
                  <c:v>57.242239445587707</c:v>
                </c:pt>
                <c:pt idx="14">
                  <c:v>54.439025902618475</c:v>
                </c:pt>
                <c:pt idx="15">
                  <c:v>51.705312087861635</c:v>
                </c:pt>
                <c:pt idx="16">
                  <c:v>49.04112047611801</c:v>
                </c:pt>
                <c:pt idx="17">
                  <c:v>46.446474754247141</c:v>
                </c:pt>
                <c:pt idx="18">
                  <c:v>43.921399922395317</c:v>
                </c:pt>
                <c:pt idx="19">
                  <c:v>41.465922406859846</c:v>
                </c:pt>
                <c:pt idx="20">
                  <c:v>39.080070186315837</c:v>
                </c:pt>
                <c:pt idx="21">
                  <c:v>36.763872933449449</c:v>
                </c:pt>
                <c:pt idx="22">
                  <c:v>34.517362174429685</c:v>
                </c:pt>
                <c:pt idx="23">
                  <c:v>32.340571469127546</c:v>
                </c:pt>
                <c:pt idx="24">
                  <c:v>30.233536615581631</c:v>
                </c:pt>
                <c:pt idx="25">
                  <c:v>28.196295882943861</c:v>
                </c:pt>
                <c:pt idx="26">
                  <c:v>26.22889027806135</c:v>
                </c:pt>
                <c:pt idx="27">
                  <c:v>24.33136385201561</c:v>
                </c:pt>
                <c:pt idx="28">
                  <c:v>22.503764054426746</c:v>
                </c:pt>
                <c:pt idx="29">
                  <c:v>20.746142145241208</c:v>
                </c:pt>
                <c:pt idx="30">
                  <c:v>19.058553676204056</c:v>
                </c:pt>
                <c:pt idx="31">
                  <c:v>17.441059057473428</c:v>
                </c:pt>
                <c:pt idx="32">
                  <c:v>15.893724229156799</c:v>
                </c:pt>
                <c:pt idx="33">
                  <c:v>14.416621463353978</c:v>
                </c:pt>
                <c:pt idx="34">
                  <c:v>13.009830330194816</c:v>
                </c:pt>
                <c:pt idx="35">
                  <c:v>11.673438872276137</c:v>
                </c:pt>
                <c:pt idx="36">
                  <c:v>10.407545047226924</c:v>
                </c:pt>
                <c:pt idx="37">
                  <c:v>9.2122585200289766</c:v>
                </c:pt>
                <c:pt idx="38">
                  <c:v>8.0877029186392733</c:v>
                </c:pt>
                <c:pt idx="39">
                  <c:v>7.0340187140307391</c:v>
                </c:pt>
                <c:pt idx="40">
                  <c:v>6.0513669584640937</c:v>
                </c:pt>
                <c:pt idx="41">
                  <c:v>5.1399342301100654</c:v>
                </c:pt>
                <c:pt idx="42">
                  <c:v>4.2999393178616065</c:v>
                </c:pt>
                <c:pt idx="43">
                  <c:v>3.5316424936289845</c:v>
                </c:pt>
                <c:pt idx="44">
                  <c:v>2.8353587726769809</c:v>
                </c:pt>
                <c:pt idx="45">
                  <c:v>2.2114775928341062</c:v>
                </c:pt>
                <c:pt idx="46">
                  <c:v>1.6604933913991746</c:v>
                </c:pt>
                <c:pt idx="47">
                  <c:v>1.1830559760023758</c:v>
                </c:pt>
                <c:pt idx="48">
                  <c:v>0.78006017458899679</c:v>
                </c:pt>
                <c:pt idx="49">
                  <c:v>0.45282353244670714</c:v>
                </c:pt>
                <c:pt idx="50">
                  <c:v>0.20350051816421993</c:v>
                </c:pt>
                <c:pt idx="51">
                  <c:v>3.6360427133957846E-2</c:v>
                </c:pt>
                <c:pt idx="52">
                  <c:v>-3.4289604856819929E-2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xVal>
          <c:yVal>
            <c:numRef>
              <c:f>Calculations!$F$14:$F$76</c:f>
              <c:numCache>
                <c:formatCode>0.00</c:formatCode>
                <c:ptCount val="63"/>
                <c:pt idx="0">
                  <c:v>0.74101648624217342</c:v>
                </c:pt>
                <c:pt idx="1">
                  <c:v>0.72715928376122396</c:v>
                </c:pt>
                <c:pt idx="2">
                  <c:v>0.71329956420561291</c:v>
                </c:pt>
                <c:pt idx="3">
                  <c:v>0.69943722734567759</c:v>
                </c:pt>
                <c:pt idx="4">
                  <c:v>0.68557216682287581</c:v>
                </c:pt>
                <c:pt idx="5">
                  <c:v>0.67170426963838248</c:v>
                </c:pt>
                <c:pt idx="6">
                  <c:v>0.65783341558709663</c:v>
                </c:pt>
                <c:pt idx="7">
                  <c:v>0.64395947662989872</c:v>
                </c:pt>
                <c:pt idx="8">
                  <c:v>0.63008231619587962</c:v>
                </c:pt>
                <c:pt idx="9">
                  <c:v>0.61620178840493534</c:v>
                </c:pt>
                <c:pt idx="10">
                  <c:v>0.60231773719954607</c:v>
                </c:pt>
                <c:pt idx="11">
                  <c:v>0.58842999537267593</c:v>
                </c:pt>
                <c:pt idx="12">
                  <c:v>0.57453838347648589</c:v>
                </c:pt>
                <c:pt idx="13">
                  <c:v>0.56064270859384624</c:v>
                </c:pt>
                <c:pt idx="14">
                  <c:v>0.54674276295136903</c:v>
                </c:pt>
                <c:pt idx="15">
                  <c:v>0.53283832234872353</c:v>
                </c:pt>
                <c:pt idx="16">
                  <c:v>0.51892914437417459</c:v>
                </c:pt>
                <c:pt idx="17">
                  <c:v>0.50501496637036558</c:v>
                </c:pt>
                <c:pt idx="18">
                  <c:v>0.4910955031070936</c:v>
                </c:pt>
                <c:pt idx="19">
                  <c:v>0.47717044410880183</c:v>
                </c:pt>
                <c:pt idx="20">
                  <c:v>0.46323945057327698</c:v>
                </c:pt>
                <c:pt idx="21">
                  <c:v>0.449302151803953</c:v>
                </c:pt>
                <c:pt idx="22">
                  <c:v>0.43535814106042686</c:v>
                </c:pt>
                <c:pt idx="23">
                  <c:v>0.42140697070918387</c:v>
                </c:pt>
                <c:pt idx="24">
                  <c:v>0.40744814652755301</c:v>
                </c:pt>
                <c:pt idx="25">
                  <c:v>0.39348112097650262</c:v>
                </c:pt>
                <c:pt idx="26">
                  <c:v>0.37950528520914761</c:v>
                </c:pt>
                <c:pt idx="27">
                  <c:v>0.36551995951777305</c:v>
                </c:pt>
                <c:pt idx="28">
                  <c:v>0.35152438183710794</c:v>
                </c:pt>
                <c:pt idx="29">
                  <c:v>0.33751769380743052</c:v>
                </c:pt>
                <c:pt idx="30">
                  <c:v>0.32349892374612543</c:v>
                </c:pt>
                <c:pt idx="31">
                  <c:v>0.30946696566332627</c:v>
                </c:pt>
                <c:pt idx="32">
                  <c:v>0.29542055316056393</c:v>
                </c:pt>
                <c:pt idx="33">
                  <c:v>0.28135822663183269</c:v>
                </c:pt>
                <c:pt idx="34">
                  <c:v>0.26727829158373617</c:v>
                </c:pt>
                <c:pt idx="35">
                  <c:v>0.25317876500984227</c:v>
                </c:pt>
                <c:pt idx="36">
                  <c:v>0.23905730543958936</c:v>
                </c:pt>
                <c:pt idx="37">
                  <c:v>0.22491112027794063</c:v>
                </c:pt>
                <c:pt idx="38">
                  <c:v>0.21073684092170672</c:v>
                </c:pt>
                <c:pt idx="39">
                  <c:v>0.19653035111332914</c:v>
                </c:pt>
                <c:pt idx="40">
                  <c:v>0.18228654567080582</c:v>
                </c:pt>
                <c:pt idx="41">
                  <c:v>0.16799898244969166</c:v>
                </c:pt>
                <c:pt idx="42">
                  <c:v>0.15365936484652434</c:v>
                </c:pt>
                <c:pt idx="43">
                  <c:v>0.13925674419040079</c:v>
                </c:pt>
                <c:pt idx="44">
                  <c:v>0.12477623596857484</c:v>
                </c:pt>
                <c:pt idx="45">
                  <c:v>0.11019684028698634</c:v>
                </c:pt>
                <c:pt idx="46">
                  <c:v>9.5487483079359767E-2</c:v>
                </c:pt>
                <c:pt idx="47">
                  <c:v>8.0599160282675802E-2</c:v>
                </c:pt>
                <c:pt idx="48">
                  <c:v>6.5447328428457921E-2</c:v>
                </c:pt>
                <c:pt idx="49">
                  <c:v>4.9864602856497443E-2</c:v>
                </c:pt>
                <c:pt idx="50">
                  <c:v>3.3428018206052422E-2</c:v>
                </c:pt>
                <c:pt idx="51">
                  <c:v>1.4130006398155556E-2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63-4AB0-B305-F6E44261F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62176"/>
        <c:axId val="257759040"/>
      </c:scatterChart>
      <c:valAx>
        <c:axId val="2577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Water Remaining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9040"/>
        <c:crosses val="autoZero"/>
        <c:crossBetween val="midCat"/>
      </c:valAx>
      <c:valAx>
        <c:axId val="25775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Rate (oz/sec)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Sheet2!$H$5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5.0372922134733156E-2"/>
                  <c:y val="-0.3136843832020997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0.0741x</a:t>
                    </a:r>
                    <a:r>
                      <a:rPr lang="en-US" sz="1200" b="1" baseline="30000"/>
                      <a:t>0.5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1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Sheet2!$C$6:$C$20</c:f>
              <c:strCache>
                <c:ptCount val="12"/>
                <c:pt idx="0">
                  <c:v>100.00</c:v>
                </c:pt>
                <c:pt idx="1">
                  <c:v>92.00</c:v>
                </c:pt>
                <c:pt idx="2">
                  <c:v>84.00</c:v>
                </c:pt>
                <c:pt idx="3">
                  <c:v>76.00</c:v>
                </c:pt>
                <c:pt idx="4">
                  <c:v>68.00</c:v>
                </c:pt>
                <c:pt idx="5">
                  <c:v>60.00</c:v>
                </c:pt>
                <c:pt idx="6">
                  <c:v>52.00</c:v>
                </c:pt>
                <c:pt idx="7">
                  <c:v>44.00</c:v>
                </c:pt>
                <c:pt idx="8">
                  <c:v>36.00</c:v>
                </c:pt>
                <c:pt idx="9">
                  <c:v>28.00</c:v>
                </c:pt>
                <c:pt idx="10">
                  <c:v>20.00</c:v>
                </c:pt>
                <c:pt idx="11">
                  <c:v>12.00</c:v>
                </c:pt>
              </c:strCache>
            </c:strRef>
          </c:xVal>
          <c:yVal>
            <c:numRef>
              <c:f>Sheet2!$E$6:$E$20</c:f>
              <c:numCache>
                <c:formatCode>0.000</c:formatCode>
                <c:ptCount val="15"/>
                <c:pt idx="0">
                  <c:v>0.8</c:v>
                </c:pt>
                <c:pt idx="1">
                  <c:v>0.84210526315789469</c:v>
                </c:pt>
                <c:pt idx="2">
                  <c:v>0.79129574678536108</c:v>
                </c:pt>
                <c:pt idx="3">
                  <c:v>0.76555023923444976</c:v>
                </c:pt>
                <c:pt idx="4">
                  <c:v>0.67796610169491522</c:v>
                </c:pt>
                <c:pt idx="5">
                  <c:v>0.65306122448979587</c:v>
                </c:pt>
                <c:pt idx="6">
                  <c:v>0.49261083743842371</c:v>
                </c:pt>
                <c:pt idx="7">
                  <c:v>0.48929663608562685</c:v>
                </c:pt>
                <c:pt idx="8">
                  <c:v>0.43596730245231602</c:v>
                </c:pt>
                <c:pt idx="9">
                  <c:v>0.39721946375372391</c:v>
                </c:pt>
                <c:pt idx="10">
                  <c:v>0.32500507820434699</c:v>
                </c:pt>
                <c:pt idx="11">
                  <c:v>0.29895366218236169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5D-4B69-A7A1-9AFBCAC80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760216"/>
        <c:axId val="257755512"/>
      </c:scatterChart>
      <c:valAx>
        <c:axId val="25776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Water Remaining</a:t>
                </a:r>
              </a:p>
            </c:rich>
          </c:tx>
          <c:layout>
            <c:manualLayout>
              <c:xMode val="edge"/>
              <c:yMode val="edge"/>
              <c:x val="0.36509601924759405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55512"/>
        <c:crosses val="autoZero"/>
        <c:crossBetween val="midCat"/>
      </c:valAx>
      <c:valAx>
        <c:axId val="25775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</a:t>
                </a:r>
                <a:r>
                  <a:rPr lang="en-US" baseline="0"/>
                  <a:t> Rate (oz/sec)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760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171450</xdr:rowOff>
    </xdr:from>
    <xdr:to>
      <xdr:col>14</xdr:col>
      <xdr:colOff>342900</xdr:colOff>
      <xdr:row>16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290512</xdr:colOff>
      <xdr:row>3</xdr:row>
      <xdr:rowOff>176212</xdr:rowOff>
    </xdr:from>
    <xdr:to>
      <xdr:col>12</xdr:col>
      <xdr:colOff>595312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171450</xdr:rowOff>
    </xdr:from>
    <xdr:to>
      <xdr:col>9</xdr:col>
      <xdr:colOff>494562</xdr:colOff>
      <xdr:row>38</xdr:row>
      <xdr:rowOff>103902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361950"/>
          <a:ext cx="5904762" cy="69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31"/>
  <sheetViews>
    <sheetView workbookViewId="0">
      <selection activeCell="D15" sqref="D15"/>
    </sheetView>
  </sheetViews>
  <sheetFormatPr defaultRowHeight="15" x14ac:dyDescent="0.25"/>
  <cols>
    <col min="1" max="1" width="11.140625" customWidth="1"/>
    <col min="2" max="2" width="9.7109375" customWidth="1"/>
    <col min="3" max="3" width="10.5703125" customWidth="1"/>
    <col min="6" max="6" width="11.7109375" customWidth="1"/>
    <col min="9" max="9" width="10.140625" customWidth="1"/>
  </cols>
  <sheetData>
    <row r="2" spans="1:9" ht="15.75" x14ac:dyDescent="0.25">
      <c r="B2" s="37" t="s">
        <v>5</v>
      </c>
      <c r="C2" s="37"/>
      <c r="D2" s="37"/>
      <c r="E2" s="3" t="s">
        <v>7</v>
      </c>
      <c r="F2" s="2" t="s">
        <v>4</v>
      </c>
      <c r="G2" s="2"/>
      <c r="H2" s="2"/>
    </row>
    <row r="3" spans="1:9" ht="15.75" x14ac:dyDescent="0.25">
      <c r="B3" s="37" t="s">
        <v>6</v>
      </c>
      <c r="C3" s="37"/>
      <c r="D3" s="37"/>
      <c r="E3" s="3" t="s">
        <v>7</v>
      </c>
      <c r="F3" s="2"/>
      <c r="G3" s="2"/>
      <c r="H3" s="2"/>
    </row>
    <row r="4" spans="1:9" ht="15.75" x14ac:dyDescent="0.25">
      <c r="B4" s="6" t="s">
        <v>11</v>
      </c>
      <c r="C4" s="6"/>
      <c r="D4" s="6"/>
      <c r="E4" s="2" t="s">
        <v>12</v>
      </c>
      <c r="F4" s="2" t="s">
        <v>13</v>
      </c>
      <c r="G4" s="2"/>
      <c r="H4" s="2"/>
    </row>
    <row r="5" spans="1:9" ht="15.75" x14ac:dyDescent="0.25">
      <c r="B5" s="6"/>
      <c r="C5" s="6"/>
      <c r="D5" s="6"/>
      <c r="E5" s="2"/>
      <c r="F5" s="2"/>
      <c r="G5" s="2"/>
      <c r="H5" s="2"/>
    </row>
    <row r="7" spans="1:9" ht="15.75" x14ac:dyDescent="0.25">
      <c r="B7" s="37" t="s">
        <v>1</v>
      </c>
      <c r="C7" s="37"/>
      <c r="D7" s="37"/>
      <c r="E7" s="37"/>
      <c r="F7" s="6"/>
      <c r="G7" s="6"/>
      <c r="H7" s="6"/>
    </row>
    <row r="8" spans="1:9" ht="15.75" x14ac:dyDescent="0.25">
      <c r="B8" s="3"/>
      <c r="C8" s="3">
        <v>5</v>
      </c>
      <c r="D8" s="3">
        <v>10</v>
      </c>
      <c r="E8" s="3">
        <v>15</v>
      </c>
      <c r="F8" s="3">
        <v>30</v>
      </c>
      <c r="G8" s="3">
        <v>45</v>
      </c>
      <c r="H8" s="3">
        <v>60</v>
      </c>
      <c r="I8" s="3" t="s">
        <v>3</v>
      </c>
    </row>
    <row r="9" spans="1:9" ht="15.75" x14ac:dyDescent="0.25">
      <c r="A9" t="s">
        <v>4</v>
      </c>
      <c r="B9" s="3" t="s">
        <v>0</v>
      </c>
      <c r="C9" s="3">
        <v>1.5</v>
      </c>
      <c r="D9" s="3">
        <v>2.66</v>
      </c>
      <c r="E9" s="3">
        <v>4.5</v>
      </c>
      <c r="F9" s="3">
        <v>8</v>
      </c>
      <c r="G9" s="3">
        <v>11</v>
      </c>
      <c r="H9" s="3">
        <v>12.5</v>
      </c>
      <c r="I9" s="3" t="s">
        <v>2</v>
      </c>
    </row>
    <row r="10" spans="1:9" ht="15.75" x14ac:dyDescent="0.25">
      <c r="A10" t="s">
        <v>14</v>
      </c>
      <c r="B10" s="5">
        <v>0.75</v>
      </c>
      <c r="C10" s="3">
        <v>1.5</v>
      </c>
      <c r="D10" s="3">
        <v>2</v>
      </c>
      <c r="E10" s="3">
        <v>2.5</v>
      </c>
      <c r="F10" s="3">
        <v>5</v>
      </c>
      <c r="G10" s="3">
        <v>6</v>
      </c>
      <c r="H10" s="3">
        <v>6</v>
      </c>
      <c r="I10" s="3" t="s">
        <v>2</v>
      </c>
    </row>
    <row r="11" spans="1:9" ht="15.75" x14ac:dyDescent="0.25">
      <c r="A11" t="s">
        <v>15</v>
      </c>
      <c r="B11" s="5">
        <v>0.5</v>
      </c>
      <c r="C11" s="3">
        <v>1.5</v>
      </c>
      <c r="D11" s="3">
        <v>2</v>
      </c>
      <c r="E11" s="3">
        <v>2.5</v>
      </c>
      <c r="F11" s="3">
        <v>4</v>
      </c>
      <c r="G11" s="3">
        <v>4.5</v>
      </c>
      <c r="H11" s="3">
        <v>6</v>
      </c>
      <c r="I11" s="3" t="s">
        <v>2</v>
      </c>
    </row>
    <row r="12" spans="1:9" ht="15.75" x14ac:dyDescent="0.25">
      <c r="A12" t="s">
        <v>16</v>
      </c>
      <c r="B12" s="5">
        <v>0.25</v>
      </c>
      <c r="C12" s="3">
        <v>1.5</v>
      </c>
      <c r="D12" s="3">
        <v>2</v>
      </c>
      <c r="E12" s="3">
        <v>2.25</v>
      </c>
      <c r="F12" s="3">
        <v>3.5</v>
      </c>
      <c r="G12" s="3">
        <v>4</v>
      </c>
      <c r="H12" s="3">
        <v>5.5</v>
      </c>
      <c r="I12" s="3" t="s">
        <v>2</v>
      </c>
    </row>
    <row r="13" spans="1:9" ht="15.75" x14ac:dyDescent="0.25">
      <c r="B13" s="5"/>
      <c r="C13" s="3"/>
      <c r="D13" s="3"/>
      <c r="E13" s="3"/>
      <c r="F13" s="3"/>
      <c r="G13" s="3"/>
      <c r="H13" s="3"/>
      <c r="I13" s="3"/>
    </row>
    <row r="14" spans="1:9" ht="15.75" x14ac:dyDescent="0.25">
      <c r="B14" s="5" t="s">
        <v>39</v>
      </c>
      <c r="C14" s="3" t="s">
        <v>41</v>
      </c>
      <c r="D14" s="3" t="s">
        <v>41</v>
      </c>
      <c r="E14" s="3" t="s">
        <v>41</v>
      </c>
      <c r="F14" s="3" t="s">
        <v>41</v>
      </c>
      <c r="G14" s="3" t="s">
        <v>41</v>
      </c>
      <c r="H14" s="3" t="s">
        <v>41</v>
      </c>
      <c r="I14" s="3"/>
    </row>
    <row r="15" spans="1:9" ht="15.75" x14ac:dyDescent="0.25">
      <c r="B15" s="31">
        <v>100</v>
      </c>
      <c r="C15" s="32">
        <f t="shared" ref="C15:H18" si="0">C9/C$8</f>
        <v>0.3</v>
      </c>
      <c r="D15" s="32">
        <f t="shared" si="0"/>
        <v>0.26600000000000001</v>
      </c>
      <c r="E15" s="32">
        <f t="shared" si="0"/>
        <v>0.3</v>
      </c>
      <c r="F15" s="32">
        <f t="shared" si="0"/>
        <v>0.26666666666666666</v>
      </c>
      <c r="G15" s="32">
        <f t="shared" si="0"/>
        <v>0.24444444444444444</v>
      </c>
      <c r="H15" s="32">
        <f t="shared" si="0"/>
        <v>0.20833333333333334</v>
      </c>
      <c r="I15" s="3"/>
    </row>
    <row r="16" spans="1:9" ht="15.75" x14ac:dyDescent="0.25">
      <c r="B16" s="31">
        <v>75</v>
      </c>
      <c r="C16" s="32">
        <f t="shared" si="0"/>
        <v>0.3</v>
      </c>
      <c r="D16" s="32">
        <f t="shared" si="0"/>
        <v>0.2</v>
      </c>
      <c r="E16" s="32">
        <f t="shared" si="0"/>
        <v>0.16666666666666666</v>
      </c>
      <c r="F16" s="32">
        <f t="shared" si="0"/>
        <v>0.16666666666666666</v>
      </c>
      <c r="G16" s="32">
        <f t="shared" si="0"/>
        <v>0.13333333333333333</v>
      </c>
      <c r="H16" s="32">
        <f t="shared" si="0"/>
        <v>0.1</v>
      </c>
      <c r="I16" s="3"/>
    </row>
    <row r="17" spans="2:9" ht="15.75" x14ac:dyDescent="0.25">
      <c r="B17" s="31">
        <v>50</v>
      </c>
      <c r="C17" s="32">
        <f t="shared" si="0"/>
        <v>0.3</v>
      </c>
      <c r="D17" s="32">
        <f t="shared" si="0"/>
        <v>0.2</v>
      </c>
      <c r="E17" s="32">
        <f t="shared" si="0"/>
        <v>0.16666666666666666</v>
      </c>
      <c r="F17" s="32">
        <f t="shared" si="0"/>
        <v>0.13333333333333333</v>
      </c>
      <c r="G17" s="32">
        <f t="shared" si="0"/>
        <v>0.1</v>
      </c>
      <c r="H17" s="32">
        <f t="shared" si="0"/>
        <v>0.1</v>
      </c>
      <c r="I17" s="3"/>
    </row>
    <row r="18" spans="2:9" ht="15.75" x14ac:dyDescent="0.25">
      <c r="B18" s="31">
        <v>25</v>
      </c>
      <c r="C18" s="32">
        <f t="shared" si="0"/>
        <v>0.3</v>
      </c>
      <c r="D18" s="32">
        <f t="shared" si="0"/>
        <v>0.2</v>
      </c>
      <c r="E18" s="32">
        <f t="shared" si="0"/>
        <v>0.15</v>
      </c>
      <c r="F18" s="32">
        <f t="shared" si="0"/>
        <v>0.11666666666666667</v>
      </c>
      <c r="G18" s="32">
        <f t="shared" si="0"/>
        <v>8.8888888888888892E-2</v>
      </c>
      <c r="H18" s="32">
        <f t="shared" si="0"/>
        <v>9.166666666666666E-2</v>
      </c>
      <c r="I18" s="3"/>
    </row>
    <row r="20" spans="2:9" x14ac:dyDescent="0.25">
      <c r="B20" s="38" t="s">
        <v>8</v>
      </c>
      <c r="C20" s="38"/>
    </row>
    <row r="21" spans="2:9" ht="29.25" customHeight="1" x14ac:dyDescent="0.25">
      <c r="B21" t="s">
        <v>9</v>
      </c>
      <c r="C21" s="7" t="s">
        <v>10</v>
      </c>
    </row>
    <row r="22" spans="2:9" x14ac:dyDescent="0.25">
      <c r="B22" s="1">
        <v>1</v>
      </c>
      <c r="C22">
        <v>1</v>
      </c>
      <c r="D22" t="s">
        <v>17</v>
      </c>
    </row>
    <row r="23" spans="2:9" x14ac:dyDescent="0.25">
      <c r="B23" s="1">
        <v>2</v>
      </c>
      <c r="C23">
        <v>0.25</v>
      </c>
      <c r="D23" t="s">
        <v>19</v>
      </c>
    </row>
    <row r="24" spans="2:9" x14ac:dyDescent="0.25">
      <c r="B24" s="1">
        <v>3</v>
      </c>
      <c r="C24">
        <v>0.44</v>
      </c>
      <c r="D24" t="s">
        <v>19</v>
      </c>
    </row>
    <row r="25" spans="2:9" x14ac:dyDescent="0.25">
      <c r="B25" s="1">
        <v>4</v>
      </c>
      <c r="C25">
        <v>0.62</v>
      </c>
      <c r="D25" t="s">
        <v>19</v>
      </c>
    </row>
    <row r="26" spans="2:9" x14ac:dyDescent="0.25">
      <c r="B26" s="1">
        <v>5</v>
      </c>
      <c r="C26">
        <v>0.75</v>
      </c>
      <c r="D26" t="s">
        <v>19</v>
      </c>
    </row>
    <row r="27" spans="2:9" x14ac:dyDescent="0.25">
      <c r="B27" s="1">
        <v>6</v>
      </c>
      <c r="C27">
        <v>1</v>
      </c>
      <c r="D27" t="s">
        <v>19</v>
      </c>
    </row>
    <row r="28" spans="2:9" x14ac:dyDescent="0.25">
      <c r="B28" s="1">
        <v>7</v>
      </c>
      <c r="C28" s="4">
        <v>1.25</v>
      </c>
      <c r="D28" t="s">
        <v>18</v>
      </c>
    </row>
    <row r="29" spans="2:9" x14ac:dyDescent="0.25">
      <c r="B29" s="1">
        <v>8</v>
      </c>
      <c r="C29" s="4">
        <v>1.25</v>
      </c>
      <c r="D29" t="s">
        <v>18</v>
      </c>
    </row>
    <row r="30" spans="2:9" x14ac:dyDescent="0.25">
      <c r="B30" s="1">
        <v>9</v>
      </c>
      <c r="C30" s="4">
        <v>1.5</v>
      </c>
      <c r="D30" t="s">
        <v>18</v>
      </c>
    </row>
    <row r="31" spans="2:9" x14ac:dyDescent="0.25">
      <c r="B31" s="1">
        <v>10</v>
      </c>
      <c r="C31">
        <v>1.63</v>
      </c>
      <c r="D31" t="s">
        <v>18</v>
      </c>
    </row>
  </sheetData>
  <mergeCells count="4">
    <mergeCell ref="B2:D2"/>
    <mergeCell ref="B3:D3"/>
    <mergeCell ref="B7:E7"/>
    <mergeCell ref="B20:C20"/>
  </mergeCells>
  <pageMargins left="0.7" right="0.7" top="0.75" bottom="0.75" header="0.3" footer="0.3"/>
  <pageSetup orientation="portrait" horizontalDpi="4294967293" vertic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opLeftCell="A16" workbookViewId="0">
      <selection activeCell="F5" sqref="F5"/>
    </sheetView>
  </sheetViews>
  <sheetFormatPr defaultRowHeight="15" x14ac:dyDescent="0.25"/>
  <cols>
    <col min="2" max="2" width="9.85546875" customWidth="1"/>
    <col min="3" max="3" width="12" bestFit="1" customWidth="1"/>
    <col min="4" max="4" width="9.5703125" bestFit="1" customWidth="1"/>
    <col min="6" max="6" width="10.42578125" customWidth="1"/>
  </cols>
  <sheetData>
    <row r="1" spans="1:20" ht="18" x14ac:dyDescent="0.35">
      <c r="A1" s="8"/>
      <c r="B1" s="13" t="s">
        <v>26</v>
      </c>
      <c r="C1" s="13">
        <v>0.98</v>
      </c>
      <c r="D1" s="6" t="s">
        <v>29</v>
      </c>
      <c r="E1" s="6"/>
      <c r="F1" s="6"/>
      <c r="I1" s="6"/>
      <c r="M1" s="10"/>
      <c r="N1" s="10"/>
      <c r="O1" s="10"/>
      <c r="P1" s="10"/>
      <c r="Q1" s="10"/>
      <c r="R1" s="10"/>
      <c r="S1" s="10"/>
      <c r="T1" s="10"/>
    </row>
    <row r="2" spans="1:20" ht="18" x14ac:dyDescent="0.25">
      <c r="A2" s="8"/>
      <c r="B2" s="14" t="s">
        <v>22</v>
      </c>
      <c r="C2" s="15">
        <v>0.55411299999999997</v>
      </c>
      <c r="D2" s="8"/>
      <c r="E2" s="8"/>
      <c r="F2" s="8"/>
      <c r="G2" s="8"/>
      <c r="I2" s="3"/>
      <c r="J2" s="3"/>
      <c r="M2" s="8"/>
      <c r="N2" s="8"/>
      <c r="O2" s="8"/>
      <c r="P2" s="8"/>
      <c r="Q2" s="8"/>
      <c r="R2" s="8"/>
      <c r="S2" s="8"/>
      <c r="T2" s="8"/>
    </row>
    <row r="3" spans="1:20" ht="15.75" x14ac:dyDescent="0.25">
      <c r="B3" s="14" t="s">
        <v>30</v>
      </c>
      <c r="C3" s="16">
        <v>100</v>
      </c>
      <c r="D3" s="3" t="s">
        <v>35</v>
      </c>
      <c r="E3" s="3"/>
      <c r="F3" s="3"/>
      <c r="G3" s="3"/>
      <c r="H3" s="3"/>
      <c r="I3" s="3"/>
      <c r="J3" s="3"/>
    </row>
    <row r="4" spans="1:20" ht="15.75" x14ac:dyDescent="0.25">
      <c r="B4" s="14" t="s">
        <v>24</v>
      </c>
      <c r="C4" s="16">
        <v>12</v>
      </c>
      <c r="D4" s="3" t="s">
        <v>33</v>
      </c>
      <c r="E4" s="3"/>
      <c r="F4" s="3"/>
      <c r="G4" s="3"/>
      <c r="H4" s="3"/>
      <c r="I4" s="3"/>
      <c r="J4" s="3"/>
    </row>
    <row r="5" spans="1:20" ht="15.75" x14ac:dyDescent="0.25">
      <c r="B5" s="14" t="s">
        <v>31</v>
      </c>
      <c r="C5" s="16">
        <f>(Full_tank / Height)</f>
        <v>8.3333333333333339</v>
      </c>
      <c r="D5" s="3"/>
      <c r="E5" s="3"/>
      <c r="F5" s="3"/>
      <c r="G5" s="3"/>
      <c r="H5" s="3"/>
      <c r="I5" s="3"/>
      <c r="J5" s="3"/>
    </row>
    <row r="6" spans="1:20" ht="15.75" x14ac:dyDescent="0.25">
      <c r="B6" s="14" t="s">
        <v>25</v>
      </c>
      <c r="C6" s="15">
        <v>0.25</v>
      </c>
      <c r="D6" s="3" t="s">
        <v>33</v>
      </c>
      <c r="E6" s="3"/>
      <c r="F6" s="3"/>
      <c r="G6" s="3"/>
      <c r="H6" s="3"/>
      <c r="I6" s="3"/>
      <c r="J6" s="3"/>
    </row>
    <row r="7" spans="1:20" ht="18" x14ac:dyDescent="0.25">
      <c r="B7" s="14" t="s">
        <v>27</v>
      </c>
      <c r="C7" s="17">
        <f>PI() * Dia_d * Dia_d / 4</f>
        <v>4.9087385212340517E-2</v>
      </c>
      <c r="D7" s="3" t="s">
        <v>34</v>
      </c>
      <c r="E7" s="3"/>
      <c r="F7" s="3"/>
      <c r="G7" s="3"/>
      <c r="H7" s="3"/>
      <c r="I7" s="3"/>
      <c r="J7" s="3"/>
    </row>
    <row r="8" spans="1:20" ht="18" x14ac:dyDescent="0.25">
      <c r="B8" s="14" t="s">
        <v>28</v>
      </c>
      <c r="C8" s="16">
        <v>32.200000000000003</v>
      </c>
      <c r="D8" s="3" t="s">
        <v>32</v>
      </c>
      <c r="E8" s="3"/>
      <c r="F8" s="3"/>
      <c r="G8" s="3"/>
      <c r="H8" s="3"/>
      <c r="I8" s="3"/>
      <c r="J8" s="3"/>
    </row>
    <row r="9" spans="1:20" ht="31.5" x14ac:dyDescent="0.25">
      <c r="B9" s="25" t="s">
        <v>43</v>
      </c>
      <c r="C9" s="30">
        <v>8</v>
      </c>
      <c r="D9" s="27" t="str">
        <f>TEXT(Serving/120, "#0.000 %")</f>
        <v>6.667 %</v>
      </c>
      <c r="E9" s="3"/>
      <c r="F9" s="3"/>
      <c r="G9" s="3"/>
      <c r="H9" s="3"/>
      <c r="I9" s="3"/>
      <c r="J9" s="3"/>
    </row>
    <row r="10" spans="1:20" ht="15.75" x14ac:dyDescent="0.25">
      <c r="B10" s="28"/>
      <c r="C10" s="29"/>
      <c r="D10" s="3"/>
      <c r="E10" s="3"/>
      <c r="F10" s="3"/>
      <c r="G10" s="3"/>
      <c r="H10" s="3"/>
      <c r="I10" s="3"/>
      <c r="J10" s="3"/>
    </row>
    <row r="11" spans="1:20" ht="15.75" x14ac:dyDescent="0.25">
      <c r="B11" s="6"/>
      <c r="C11" s="9"/>
      <c r="D11" s="3"/>
      <c r="E11" s="3"/>
      <c r="F11" s="3"/>
      <c r="G11" s="3"/>
      <c r="H11" s="3"/>
      <c r="I11" s="3"/>
      <c r="J11" s="3"/>
    </row>
    <row r="12" spans="1:20" ht="15.75" x14ac:dyDescent="0.25">
      <c r="B12" s="6"/>
      <c r="C12" s="9"/>
      <c r="D12" s="3"/>
      <c r="E12" s="21" t="s">
        <v>37</v>
      </c>
      <c r="F12" s="21" t="s">
        <v>38</v>
      </c>
      <c r="G12" s="3"/>
      <c r="H12" s="3"/>
      <c r="I12" s="3"/>
      <c r="J12" s="3"/>
    </row>
    <row r="13" spans="1:20" ht="30.75" customHeight="1" x14ac:dyDescent="0.25">
      <c r="A13" s="1" t="s">
        <v>20</v>
      </c>
      <c r="B13" s="25" t="s">
        <v>40</v>
      </c>
      <c r="C13" s="1" t="s">
        <v>36</v>
      </c>
      <c r="D13" s="3" t="s">
        <v>23</v>
      </c>
      <c r="E13" s="23" t="s">
        <v>39</v>
      </c>
      <c r="F13" s="24" t="s">
        <v>40</v>
      </c>
      <c r="G13" s="3"/>
    </row>
    <row r="14" spans="1:20" ht="15.75" x14ac:dyDescent="0.25">
      <c r="A14">
        <v>0</v>
      </c>
      <c r="B14" s="11">
        <f t="shared" ref="B14:B45" si="0">Cd * a * POWER(2 * g * D14, 0.5) * Oz_per_cubic_inch</f>
        <v>0.74101648624217342</v>
      </c>
      <c r="C14" s="12"/>
      <c r="D14" s="20">
        <f>Height</f>
        <v>12</v>
      </c>
      <c r="E14" s="26">
        <f t="shared" ref="E14:E45" si="1">D14/Height * 100</f>
        <v>100</v>
      </c>
      <c r="F14" s="22">
        <f t="shared" ref="F14:F45" si="2">Cd * a * POWER(2 * g * D14, 0.5) * Oz_per_cubic_inch</f>
        <v>0.74101648624217342</v>
      </c>
      <c r="G14" s="3"/>
    </row>
    <row r="15" spans="1:20" ht="15.75" x14ac:dyDescent="0.25">
      <c r="A15">
        <v>5</v>
      </c>
      <c r="B15" s="11">
        <f t="shared" si="0"/>
        <v>0.72715928376122396</v>
      </c>
      <c r="C15" s="12">
        <f>(A15-A14)*B14</f>
        <v>3.705082431210867</v>
      </c>
      <c r="D15" s="20">
        <f t="shared" ref="D15:D46" si="3">D14 - C15/Oz_per_Inch</f>
        <v>11.555390108254697</v>
      </c>
      <c r="E15" s="26">
        <f t="shared" si="1"/>
        <v>96.294917568789145</v>
      </c>
      <c r="F15" s="22">
        <f t="shared" si="2"/>
        <v>0.72715928376122396</v>
      </c>
      <c r="G15" s="3"/>
    </row>
    <row r="16" spans="1:20" ht="15.75" x14ac:dyDescent="0.25">
      <c r="A16">
        <f t="shared" ref="A16:A38" si="4">A15+5</f>
        <v>10</v>
      </c>
      <c r="B16" s="11">
        <f t="shared" si="0"/>
        <v>0.71329956420561291</v>
      </c>
      <c r="C16" s="12">
        <f t="shared" ref="C16:C38" si="5">(A16-A15)*B15</f>
        <v>3.6357964188061196</v>
      </c>
      <c r="D16" s="20">
        <f t="shared" si="3"/>
        <v>11.119094537997963</v>
      </c>
      <c r="E16" s="26">
        <f t="shared" si="1"/>
        <v>92.659121149983022</v>
      </c>
      <c r="F16" s="22">
        <f t="shared" si="2"/>
        <v>0.71329956420561291</v>
      </c>
    </row>
    <row r="17" spans="1:15" ht="15.75" x14ac:dyDescent="0.25">
      <c r="A17">
        <f t="shared" si="4"/>
        <v>15</v>
      </c>
      <c r="B17" s="11">
        <f t="shared" si="0"/>
        <v>0.69943722734567759</v>
      </c>
      <c r="C17" s="12">
        <f t="shared" si="5"/>
        <v>3.5664978210280647</v>
      </c>
      <c r="D17" s="20">
        <f t="shared" si="3"/>
        <v>10.691114799474596</v>
      </c>
      <c r="E17" s="26">
        <f t="shared" si="1"/>
        <v>89.092623328954971</v>
      </c>
      <c r="F17" s="22">
        <f t="shared" si="2"/>
        <v>0.69943722734567759</v>
      </c>
    </row>
    <row r="18" spans="1:15" ht="15.75" x14ac:dyDescent="0.25">
      <c r="A18">
        <f t="shared" si="4"/>
        <v>20</v>
      </c>
      <c r="B18" s="11">
        <f t="shared" si="0"/>
        <v>0.68557216682287581</v>
      </c>
      <c r="C18" s="12">
        <f t="shared" si="5"/>
        <v>3.4971861367283879</v>
      </c>
      <c r="D18" s="20">
        <f t="shared" si="3"/>
        <v>10.27145246306719</v>
      </c>
      <c r="E18" s="26">
        <f t="shared" si="1"/>
        <v>85.595437192226584</v>
      </c>
      <c r="F18" s="22">
        <f t="shared" si="2"/>
        <v>0.68557216682287581</v>
      </c>
      <c r="H18" s="1" t="s">
        <v>39</v>
      </c>
      <c r="I18" s="1" t="s">
        <v>41</v>
      </c>
      <c r="J18" s="1" t="s">
        <v>20</v>
      </c>
      <c r="L18" s="1" t="s">
        <v>39</v>
      </c>
      <c r="M18" s="1" t="s">
        <v>41</v>
      </c>
      <c r="N18" s="1" t="s">
        <v>20</v>
      </c>
      <c r="O18" s="1" t="s">
        <v>42</v>
      </c>
    </row>
    <row r="19" spans="1:15" ht="15.75" x14ac:dyDescent="0.25">
      <c r="A19">
        <f t="shared" si="4"/>
        <v>25</v>
      </c>
      <c r="B19" s="11">
        <f t="shared" si="0"/>
        <v>0.67170426963838248</v>
      </c>
      <c r="C19" s="12">
        <f t="shared" si="5"/>
        <v>3.4278608341143793</v>
      </c>
      <c r="D19" s="20">
        <f t="shared" si="3"/>
        <v>9.8601091629734636</v>
      </c>
      <c r="E19" s="26">
        <f t="shared" si="1"/>
        <v>82.1675763581122</v>
      </c>
      <c r="F19" s="22">
        <f t="shared" si="2"/>
        <v>0.67170426963838248</v>
      </c>
      <c r="H19" s="18">
        <v>100</v>
      </c>
      <c r="I19" s="12">
        <f t="shared" ref="I19:I33" si="6">IF(Coeff / 10 * SQRT(H19) &gt; 0, Coeff / 10 * SQRT(H19), "")</f>
        <v>0.74101648624217331</v>
      </c>
      <c r="J19" s="19">
        <f t="shared" ref="J19:J50" si="7">IF(ISNUMBER(I19), Serving/I19, "")</f>
        <v>10.79598112664055</v>
      </c>
      <c r="L19" s="18">
        <v>100</v>
      </c>
      <c r="M19" s="12">
        <f t="shared" ref="M19:M46" si="8">IF(Coeff / 10 * SQRT(L19) &gt; 0, Coeff / 10 * SQRT(L19), "")</f>
        <v>0.74101648624217331</v>
      </c>
      <c r="N19" s="19">
        <v>10.8</v>
      </c>
      <c r="O19" s="18">
        <f>M19*N19</f>
        <v>8.0029780514154716</v>
      </c>
    </row>
    <row r="20" spans="1:15" ht="15.75" x14ac:dyDescent="0.25">
      <c r="A20">
        <f t="shared" si="4"/>
        <v>30</v>
      </c>
      <c r="B20" s="11">
        <f t="shared" si="0"/>
        <v>0.65783341558709663</v>
      </c>
      <c r="C20" s="12">
        <f t="shared" si="5"/>
        <v>3.3585213481919123</v>
      </c>
      <c r="D20" s="20">
        <f t="shared" si="3"/>
        <v>9.4570866011904346</v>
      </c>
      <c r="E20" s="26">
        <f t="shared" si="1"/>
        <v>78.809055009920286</v>
      </c>
      <c r="F20" s="22">
        <f t="shared" si="2"/>
        <v>0.65783341558709663</v>
      </c>
      <c r="H20" s="18">
        <f t="shared" ref="H20:H33" si="9">IF(H19-Serving/Full_tank*100 &gt;= 0, H19-Serving/Full_tank*100, "")</f>
        <v>92</v>
      </c>
      <c r="I20" s="12">
        <f t="shared" si="6"/>
        <v>0.71075804480292815</v>
      </c>
      <c r="J20" s="19">
        <f t="shared" si="7"/>
        <v>11.255588393963462</v>
      </c>
      <c r="L20" s="18">
        <f t="shared" ref="L20:L51" si="10">IF(AND(ISNUMBER(L19), L19&gt;=0), L19 - M19 * N19 / Full_tank * 100, "")</f>
        <v>91.997021948584532</v>
      </c>
      <c r="M20" s="12">
        <f t="shared" si="8"/>
        <v>0.71074654104678203</v>
      </c>
      <c r="N20" s="19">
        <f>N19</f>
        <v>10.8</v>
      </c>
      <c r="O20" s="18">
        <f t="shared" ref="O20:O42" si="11">M20*N20</f>
        <v>7.6760626433052463</v>
      </c>
    </row>
    <row r="21" spans="1:15" ht="15.75" x14ac:dyDescent="0.25">
      <c r="A21">
        <f t="shared" si="4"/>
        <v>35</v>
      </c>
      <c r="B21" s="11">
        <f t="shared" si="0"/>
        <v>0.64395947662989872</v>
      </c>
      <c r="C21" s="12">
        <f t="shared" si="5"/>
        <v>3.2891670779354829</v>
      </c>
      <c r="D21" s="20">
        <f t="shared" si="3"/>
        <v>9.062386551838177</v>
      </c>
      <c r="E21" s="26">
        <f t="shared" si="1"/>
        <v>75.519887931984812</v>
      </c>
      <c r="F21" s="22">
        <f t="shared" si="2"/>
        <v>0.64395947662989872</v>
      </c>
      <c r="H21" s="18">
        <f t="shared" si="9"/>
        <v>84</v>
      </c>
      <c r="I21" s="12">
        <f t="shared" si="6"/>
        <v>0.67915282788299247</v>
      </c>
      <c r="J21" s="19">
        <f t="shared" si="7"/>
        <v>11.779381122415463</v>
      </c>
      <c r="L21" s="18">
        <f t="shared" si="10"/>
        <v>84.320959305279288</v>
      </c>
      <c r="M21" s="12">
        <f t="shared" si="8"/>
        <v>0.68044909332300285</v>
      </c>
      <c r="N21" s="19">
        <f t="shared" ref="N21:N42" si="12">N20</f>
        <v>10.8</v>
      </c>
      <c r="O21" s="18">
        <f t="shared" si="11"/>
        <v>7.3488502078884315</v>
      </c>
    </row>
    <row r="22" spans="1:15" ht="15.75" x14ac:dyDescent="0.25">
      <c r="A22">
        <f t="shared" si="4"/>
        <v>40</v>
      </c>
      <c r="B22" s="11">
        <f t="shared" si="0"/>
        <v>0.63008231619587962</v>
      </c>
      <c r="C22" s="12">
        <f t="shared" si="5"/>
        <v>3.2197973831494937</v>
      </c>
      <c r="D22" s="20">
        <f t="shared" si="3"/>
        <v>8.6760108658602384</v>
      </c>
      <c r="E22" s="26">
        <f t="shared" si="1"/>
        <v>72.300090548835314</v>
      </c>
      <c r="F22" s="22">
        <f t="shared" si="2"/>
        <v>0.63008231619587962</v>
      </c>
      <c r="H22" s="18">
        <f t="shared" si="9"/>
        <v>76</v>
      </c>
      <c r="I22" s="12">
        <f t="shared" si="6"/>
        <v>0.64600319580544641</v>
      </c>
      <c r="J22" s="19">
        <f t="shared" si="7"/>
        <v>12.383839665104878</v>
      </c>
      <c r="L22" s="18">
        <f t="shared" si="10"/>
        <v>76.972109097390856</v>
      </c>
      <c r="M22" s="12">
        <f t="shared" si="8"/>
        <v>0.65012155237168534</v>
      </c>
      <c r="N22" s="19">
        <f t="shared" si="12"/>
        <v>10.8</v>
      </c>
      <c r="O22" s="18">
        <f t="shared" si="11"/>
        <v>7.0213127656142023</v>
      </c>
    </row>
    <row r="23" spans="1:15" ht="15.75" x14ac:dyDescent="0.25">
      <c r="A23">
        <f t="shared" si="4"/>
        <v>45</v>
      </c>
      <c r="B23" s="11">
        <f t="shared" si="0"/>
        <v>0.61620178840493534</v>
      </c>
      <c r="C23" s="12">
        <f t="shared" si="5"/>
        <v>3.150411580979398</v>
      </c>
      <c r="D23" s="20">
        <f t="shared" si="3"/>
        <v>8.2979614761427101</v>
      </c>
      <c r="E23" s="26">
        <f t="shared" si="1"/>
        <v>69.14967896785592</v>
      </c>
      <c r="F23" s="22">
        <f t="shared" si="2"/>
        <v>0.61620178840493534</v>
      </c>
      <c r="H23" s="18">
        <f t="shared" si="9"/>
        <v>68</v>
      </c>
      <c r="I23" s="12">
        <f t="shared" si="6"/>
        <v>0.61105784862010737</v>
      </c>
      <c r="J23" s="19">
        <f t="shared" si="7"/>
        <v>13.092050152151099</v>
      </c>
      <c r="L23" s="18">
        <f t="shared" si="10"/>
        <v>69.950796331776658</v>
      </c>
      <c r="M23" s="12">
        <f t="shared" si="8"/>
        <v>0.61976094020395966</v>
      </c>
      <c r="N23" s="19">
        <f t="shared" si="12"/>
        <v>10.8</v>
      </c>
      <c r="O23" s="18">
        <f t="shared" si="11"/>
        <v>6.6934181542027646</v>
      </c>
    </row>
    <row r="24" spans="1:15" ht="15.75" x14ac:dyDescent="0.25">
      <c r="A24">
        <f t="shared" si="4"/>
        <v>50</v>
      </c>
      <c r="B24" s="11">
        <f t="shared" si="0"/>
        <v>0.60231773719954607</v>
      </c>
      <c r="C24" s="12">
        <f t="shared" si="5"/>
        <v>3.0810089420246767</v>
      </c>
      <c r="D24" s="20">
        <f t="shared" si="3"/>
        <v>7.9282404030997489</v>
      </c>
      <c r="E24" s="26">
        <f t="shared" si="1"/>
        <v>66.068670025831238</v>
      </c>
      <c r="F24" s="22">
        <f t="shared" si="2"/>
        <v>0.60231773719954607</v>
      </c>
      <c r="H24" s="18">
        <f t="shared" si="9"/>
        <v>60</v>
      </c>
      <c r="I24" s="12">
        <f t="shared" si="6"/>
        <v>0.573988902096215</v>
      </c>
      <c r="J24" s="19">
        <f t="shared" si="7"/>
        <v>13.937551703149477</v>
      </c>
      <c r="L24" s="18">
        <f t="shared" si="10"/>
        <v>63.257378177573898</v>
      </c>
      <c r="M24" s="12">
        <f t="shared" si="8"/>
        <v>0.58936380977475356</v>
      </c>
      <c r="N24" s="19">
        <f t="shared" si="12"/>
        <v>10.8</v>
      </c>
      <c r="O24" s="18">
        <f t="shared" si="11"/>
        <v>6.3651291455673391</v>
      </c>
    </row>
    <row r="25" spans="1:15" ht="15.75" x14ac:dyDescent="0.25">
      <c r="A25">
        <f t="shared" si="4"/>
        <v>55</v>
      </c>
      <c r="B25" s="11">
        <f t="shared" si="0"/>
        <v>0.58842999537267593</v>
      </c>
      <c r="C25" s="12">
        <f t="shared" si="5"/>
        <v>3.0115886859977303</v>
      </c>
      <c r="D25" s="20">
        <f t="shared" si="3"/>
        <v>7.5668497607800216</v>
      </c>
      <c r="E25" s="26">
        <f t="shared" si="1"/>
        <v>63.057081339833509</v>
      </c>
      <c r="F25" s="22">
        <f t="shared" si="2"/>
        <v>0.58842999537267593</v>
      </c>
      <c r="H25" s="18">
        <f t="shared" si="9"/>
        <v>52</v>
      </c>
      <c r="I25" s="12">
        <f t="shared" si="6"/>
        <v>0.53435458742206232</v>
      </c>
      <c r="J25" s="19">
        <f t="shared" si="7"/>
        <v>14.971332123478458</v>
      </c>
      <c r="L25" s="18">
        <f t="shared" si="10"/>
        <v>56.892249032006561</v>
      </c>
      <c r="M25" s="12">
        <f t="shared" si="8"/>
        <v>0.55892614031184995</v>
      </c>
      <c r="N25" s="19">
        <f t="shared" si="12"/>
        <v>10.8</v>
      </c>
      <c r="O25" s="18">
        <f t="shared" si="11"/>
        <v>6.0364023153679796</v>
      </c>
    </row>
    <row r="26" spans="1:15" ht="15.75" x14ac:dyDescent="0.25">
      <c r="A26">
        <f t="shared" si="4"/>
        <v>60</v>
      </c>
      <c r="B26" s="11">
        <f t="shared" si="0"/>
        <v>0.57453838347648589</v>
      </c>
      <c r="C26" s="12">
        <f t="shared" si="5"/>
        <v>2.9421499768633796</v>
      </c>
      <c r="D26" s="20">
        <f t="shared" si="3"/>
        <v>7.2137917635564159</v>
      </c>
      <c r="E26" s="26">
        <f t="shared" si="1"/>
        <v>60.11493136297014</v>
      </c>
      <c r="F26" s="22">
        <f t="shared" si="2"/>
        <v>0.57453838347648589</v>
      </c>
      <c r="H26" s="18">
        <f t="shared" si="9"/>
        <v>44</v>
      </c>
      <c r="I26" s="12">
        <f t="shared" si="6"/>
        <v>0.49153472966656864</v>
      </c>
      <c r="J26" s="19">
        <f t="shared" si="7"/>
        <v>16.275553927647756</v>
      </c>
      <c r="L26" s="18">
        <f t="shared" si="10"/>
        <v>50.855846716638581</v>
      </c>
      <c r="M26" s="12">
        <f t="shared" si="8"/>
        <v>0.52844320154540658</v>
      </c>
      <c r="N26" s="19">
        <f t="shared" si="12"/>
        <v>10.8</v>
      </c>
      <c r="O26" s="18">
        <f t="shared" si="11"/>
        <v>5.7071865766903915</v>
      </c>
    </row>
    <row r="27" spans="1:15" ht="15.75" x14ac:dyDescent="0.25">
      <c r="A27">
        <f t="shared" si="4"/>
        <v>65</v>
      </c>
      <c r="B27" s="11">
        <f t="shared" si="0"/>
        <v>0.56064270859384624</v>
      </c>
      <c r="C27" s="12">
        <f t="shared" si="5"/>
        <v>2.8726919173824292</v>
      </c>
      <c r="D27" s="20">
        <f t="shared" si="3"/>
        <v>6.8690687334705247</v>
      </c>
      <c r="E27" s="26">
        <f t="shared" si="1"/>
        <v>57.242239445587707</v>
      </c>
      <c r="F27" s="22">
        <f t="shared" si="2"/>
        <v>0.56064270859384624</v>
      </c>
      <c r="H27" s="18">
        <f t="shared" si="9"/>
        <v>36</v>
      </c>
      <c r="I27" s="12">
        <f t="shared" si="6"/>
        <v>0.44460989174530402</v>
      </c>
      <c r="J27" s="19">
        <f t="shared" si="7"/>
        <v>17.99330187773425</v>
      </c>
      <c r="L27" s="18">
        <f t="shared" si="10"/>
        <v>45.148660139948191</v>
      </c>
      <c r="M27" s="12">
        <f t="shared" si="8"/>
        <v>0.49790937498926474</v>
      </c>
      <c r="N27" s="19">
        <f t="shared" si="12"/>
        <v>10.8</v>
      </c>
      <c r="O27" s="18">
        <f t="shared" si="11"/>
        <v>5.3774212498840592</v>
      </c>
    </row>
    <row r="28" spans="1:15" ht="15.75" x14ac:dyDescent="0.25">
      <c r="A28">
        <f t="shared" si="4"/>
        <v>70</v>
      </c>
      <c r="B28" s="11">
        <f t="shared" si="0"/>
        <v>0.54674276295136903</v>
      </c>
      <c r="C28" s="12">
        <f t="shared" si="5"/>
        <v>2.8032135429692313</v>
      </c>
      <c r="D28" s="20">
        <f t="shared" si="3"/>
        <v>6.5326831083142167</v>
      </c>
      <c r="E28" s="26">
        <f t="shared" si="1"/>
        <v>54.439025902618475</v>
      </c>
      <c r="F28" s="22">
        <f t="shared" si="2"/>
        <v>0.54674276295136903</v>
      </c>
      <c r="H28" s="18">
        <f t="shared" si="9"/>
        <v>28</v>
      </c>
      <c r="I28" s="12">
        <f t="shared" si="6"/>
        <v>0.3921090679991413</v>
      </c>
      <c r="J28" s="19">
        <f t="shared" si="7"/>
        <v>20.40248658574129</v>
      </c>
      <c r="L28" s="18">
        <f t="shared" si="10"/>
        <v>39.771238890064133</v>
      </c>
      <c r="M28" s="12">
        <f t="shared" si="8"/>
        <v>0.46731791477547513</v>
      </c>
      <c r="N28" s="19">
        <f t="shared" si="12"/>
        <v>10.8</v>
      </c>
      <c r="O28" s="18">
        <f t="shared" si="11"/>
        <v>5.0470334795751315</v>
      </c>
    </row>
    <row r="29" spans="1:15" ht="15.75" x14ac:dyDescent="0.25">
      <c r="A29">
        <f t="shared" si="4"/>
        <v>75</v>
      </c>
      <c r="B29" s="11">
        <f t="shared" si="0"/>
        <v>0.53283832234872353</v>
      </c>
      <c r="C29" s="12">
        <f t="shared" si="5"/>
        <v>2.7337138147568449</v>
      </c>
      <c r="D29" s="20">
        <f t="shared" si="3"/>
        <v>6.2046374505433954</v>
      </c>
      <c r="E29" s="26">
        <f t="shared" si="1"/>
        <v>51.705312087861635</v>
      </c>
      <c r="F29" s="22">
        <f t="shared" si="2"/>
        <v>0.53283832234872353</v>
      </c>
      <c r="H29" s="18">
        <f t="shared" si="9"/>
        <v>20</v>
      </c>
      <c r="I29" s="12">
        <f t="shared" si="6"/>
        <v>0.33139264713710748</v>
      </c>
      <c r="J29" s="19">
        <f t="shared" si="7"/>
        <v>24.140547682973033</v>
      </c>
      <c r="L29" s="18">
        <f t="shared" si="10"/>
        <v>34.724205410488999</v>
      </c>
      <c r="M29" s="12">
        <f t="shared" si="8"/>
        <v>0.43666062157508839</v>
      </c>
      <c r="N29" s="19">
        <f t="shared" si="12"/>
        <v>10.8</v>
      </c>
      <c r="O29" s="18">
        <f t="shared" si="11"/>
        <v>4.715934713010955</v>
      </c>
    </row>
    <row r="30" spans="1:15" ht="15.75" x14ac:dyDescent="0.25">
      <c r="A30">
        <f t="shared" si="4"/>
        <v>80</v>
      </c>
      <c r="B30" s="11">
        <f t="shared" si="0"/>
        <v>0.51892914437417459</v>
      </c>
      <c r="C30" s="12">
        <f t="shared" si="5"/>
        <v>2.6641916117436177</v>
      </c>
      <c r="D30" s="20">
        <f t="shared" si="3"/>
        <v>5.8849344571341611</v>
      </c>
      <c r="E30" s="26">
        <f t="shared" si="1"/>
        <v>49.04112047611801</v>
      </c>
      <c r="F30" s="22">
        <f t="shared" si="2"/>
        <v>0.51892914437417459</v>
      </c>
      <c r="H30" s="18">
        <f t="shared" si="9"/>
        <v>12</v>
      </c>
      <c r="I30" s="12">
        <f t="shared" si="6"/>
        <v>0.25669564068352163</v>
      </c>
      <c r="J30" s="19">
        <f t="shared" si="7"/>
        <v>31.165313048160204</v>
      </c>
      <c r="L30" s="18">
        <f t="shared" si="10"/>
        <v>30.008270697478043</v>
      </c>
      <c r="M30" s="12">
        <f t="shared" si="8"/>
        <v>0.40592738847483351</v>
      </c>
      <c r="N30" s="19">
        <f t="shared" si="12"/>
        <v>10.8</v>
      </c>
      <c r="O30" s="18">
        <f t="shared" si="11"/>
        <v>4.3840157955282022</v>
      </c>
    </row>
    <row r="31" spans="1:15" ht="15.75" x14ac:dyDescent="0.25">
      <c r="A31">
        <f t="shared" si="4"/>
        <v>85</v>
      </c>
      <c r="B31" s="11">
        <f t="shared" si="0"/>
        <v>0.50501496637036558</v>
      </c>
      <c r="C31" s="12">
        <f t="shared" si="5"/>
        <v>2.5946457218708732</v>
      </c>
      <c r="D31" s="20">
        <f t="shared" si="3"/>
        <v>5.5735769705096567</v>
      </c>
      <c r="E31" s="26">
        <f t="shared" si="1"/>
        <v>46.446474754247141</v>
      </c>
      <c r="F31" s="22">
        <f t="shared" si="2"/>
        <v>0.50501496637036558</v>
      </c>
      <c r="H31" s="18">
        <f t="shared" si="9"/>
        <v>4</v>
      </c>
      <c r="I31" s="12">
        <f t="shared" si="6"/>
        <v>0.14820329724843467</v>
      </c>
      <c r="J31" s="19">
        <f t="shared" si="7"/>
        <v>53.979905633202748</v>
      </c>
      <c r="L31" s="18">
        <f t="shared" si="10"/>
        <v>25.62425490194984</v>
      </c>
      <c r="M31" s="12">
        <f t="shared" si="8"/>
        <v>0.37510555288120889</v>
      </c>
      <c r="N31" s="19">
        <f t="shared" si="12"/>
        <v>10.8</v>
      </c>
      <c r="O31" s="18">
        <f t="shared" si="11"/>
        <v>4.0511399711170561</v>
      </c>
    </row>
    <row r="32" spans="1:15" ht="15.75" x14ac:dyDescent="0.25">
      <c r="A32">
        <f t="shared" si="4"/>
        <v>90</v>
      </c>
      <c r="B32" s="11">
        <f t="shared" si="0"/>
        <v>0.4910955031070936</v>
      </c>
      <c r="C32" s="12">
        <f t="shared" si="5"/>
        <v>2.5250748318518279</v>
      </c>
      <c r="D32" s="20">
        <f t="shared" si="3"/>
        <v>5.2705679906874376</v>
      </c>
      <c r="E32" s="26">
        <f t="shared" si="1"/>
        <v>43.921399922395317</v>
      </c>
      <c r="F32" s="22">
        <f t="shared" si="2"/>
        <v>0.4910955031070936</v>
      </c>
      <c r="H32" s="18" t="str">
        <f t="shared" si="9"/>
        <v/>
      </c>
      <c r="I32" s="12" t="e">
        <f t="shared" si="6"/>
        <v>#VALUE!</v>
      </c>
      <c r="J32" s="19" t="str">
        <f t="shared" si="7"/>
        <v/>
      </c>
      <c r="L32" s="18">
        <f t="shared" si="10"/>
        <v>21.573114930832784</v>
      </c>
      <c r="M32" s="12">
        <f t="shared" si="8"/>
        <v>0.34417894492143342</v>
      </c>
      <c r="N32" s="19">
        <f t="shared" si="12"/>
        <v>10.8</v>
      </c>
      <c r="O32" s="18">
        <f t="shared" si="11"/>
        <v>3.7171326051514813</v>
      </c>
    </row>
    <row r="33" spans="1:15" ht="15.75" x14ac:dyDescent="0.25">
      <c r="A33">
        <f t="shared" si="4"/>
        <v>95</v>
      </c>
      <c r="B33" s="11">
        <f t="shared" si="0"/>
        <v>0.47717044410880183</v>
      </c>
      <c r="C33" s="12">
        <f t="shared" si="5"/>
        <v>2.4554775155354678</v>
      </c>
      <c r="D33" s="20">
        <f t="shared" si="3"/>
        <v>4.9759106888231814</v>
      </c>
      <c r="E33" s="26">
        <f t="shared" si="1"/>
        <v>41.465922406859846</v>
      </c>
      <c r="F33" s="22">
        <f t="shared" si="2"/>
        <v>0.47717044410880183</v>
      </c>
      <c r="H33" s="18" t="e">
        <f t="shared" si="9"/>
        <v>#VALUE!</v>
      </c>
      <c r="I33" s="12" t="e">
        <f t="shared" si="6"/>
        <v>#VALUE!</v>
      </c>
      <c r="J33" s="19" t="str">
        <f t="shared" si="7"/>
        <v/>
      </c>
      <c r="L33" s="18">
        <f t="shared" si="10"/>
        <v>17.855982325681303</v>
      </c>
      <c r="M33" s="12">
        <f t="shared" si="8"/>
        <v>0.31312644258332795</v>
      </c>
      <c r="N33" s="19">
        <f t="shared" si="12"/>
        <v>10.8</v>
      </c>
      <c r="O33" s="18">
        <f t="shared" si="11"/>
        <v>3.381765579899942</v>
      </c>
    </row>
    <row r="34" spans="1:15" ht="15.75" x14ac:dyDescent="0.25">
      <c r="A34">
        <f t="shared" si="4"/>
        <v>100</v>
      </c>
      <c r="B34" s="11">
        <f t="shared" si="0"/>
        <v>0.46323945057327698</v>
      </c>
      <c r="C34" s="12">
        <f t="shared" si="5"/>
        <v>2.3858522205440091</v>
      </c>
      <c r="D34" s="20">
        <f t="shared" si="3"/>
        <v>4.6896084223579004</v>
      </c>
      <c r="E34" s="26">
        <f t="shared" si="1"/>
        <v>39.080070186315837</v>
      </c>
      <c r="F34" s="22">
        <f t="shared" si="2"/>
        <v>0.46323945057327698</v>
      </c>
      <c r="H34" s="18" t="e">
        <f t="shared" ref="H34:H79" si="13">IF(AND(ISNUMBER(H33), H33&gt;= 0), H33-Serving/Full_tank*100, "")</f>
        <v>#VALUE!</v>
      </c>
      <c r="I34" s="12" t="e">
        <f t="shared" ref="I34:I79" si="14">IF(AND(ISNUMBER(H34), H34 &gt; 0), Coeff / 10 * SQRT(H34), "")</f>
        <v>#VALUE!</v>
      </c>
      <c r="J34" s="19" t="str">
        <f t="shared" si="7"/>
        <v/>
      </c>
      <c r="L34" s="18">
        <f t="shared" si="10"/>
        <v>14.474216745781362</v>
      </c>
      <c r="M34" s="12">
        <f t="shared" si="8"/>
        <v>0.28191968806435386</v>
      </c>
      <c r="N34" s="19">
        <f t="shared" si="12"/>
        <v>10.8</v>
      </c>
      <c r="O34" s="18">
        <f t="shared" si="11"/>
        <v>3.0447326310950218</v>
      </c>
    </row>
    <row r="35" spans="1:15" ht="15.75" x14ac:dyDescent="0.25">
      <c r="A35">
        <f t="shared" si="4"/>
        <v>105</v>
      </c>
      <c r="B35" s="11">
        <f t="shared" si="0"/>
        <v>0.449302151803953</v>
      </c>
      <c r="C35" s="12">
        <f t="shared" si="5"/>
        <v>2.316197252866385</v>
      </c>
      <c r="D35" s="20">
        <f t="shared" si="3"/>
        <v>4.4116647520139338</v>
      </c>
      <c r="E35" s="26">
        <f t="shared" si="1"/>
        <v>36.763872933449449</v>
      </c>
      <c r="F35" s="22">
        <f t="shared" si="2"/>
        <v>0.449302151803953</v>
      </c>
      <c r="H35" s="18" t="e">
        <f t="shared" si="13"/>
        <v>#VALUE!</v>
      </c>
      <c r="I35" s="12" t="e">
        <f t="shared" si="14"/>
        <v>#VALUE!</v>
      </c>
      <c r="J35" s="19" t="str">
        <f t="shared" si="7"/>
        <v/>
      </c>
      <c r="L35" s="18">
        <f t="shared" si="10"/>
        <v>11.429484114686341</v>
      </c>
      <c r="M35" s="12">
        <f t="shared" si="8"/>
        <v>0.25051929710943932</v>
      </c>
      <c r="N35" s="19">
        <f t="shared" si="12"/>
        <v>10.8</v>
      </c>
      <c r="O35" s="18">
        <f t="shared" si="11"/>
        <v>2.705608408781945</v>
      </c>
    </row>
    <row r="36" spans="1:15" ht="15.75" x14ac:dyDescent="0.25">
      <c r="A36">
        <f t="shared" si="4"/>
        <v>110</v>
      </c>
      <c r="B36" s="11">
        <f t="shared" si="0"/>
        <v>0.43535814106042686</v>
      </c>
      <c r="C36" s="12">
        <f t="shared" si="5"/>
        <v>2.246510759019765</v>
      </c>
      <c r="D36" s="20">
        <f t="shared" si="3"/>
        <v>4.1420834609315618</v>
      </c>
      <c r="E36" s="26">
        <f t="shared" si="1"/>
        <v>34.517362174429685</v>
      </c>
      <c r="F36" s="22">
        <f t="shared" si="2"/>
        <v>0.43535814106042686</v>
      </c>
      <c r="H36" s="18" t="e">
        <f t="shared" si="13"/>
        <v>#VALUE!</v>
      </c>
      <c r="I36" s="12" t="e">
        <f t="shared" si="14"/>
        <v>#VALUE!</v>
      </c>
      <c r="J36" s="19" t="str">
        <f t="shared" si="7"/>
        <v/>
      </c>
      <c r="L36" s="18">
        <f t="shared" si="10"/>
        <v>8.7238757059043959</v>
      </c>
      <c r="M36" s="12">
        <f t="shared" si="8"/>
        <v>0.2188681691316825</v>
      </c>
      <c r="N36" s="19">
        <f t="shared" si="12"/>
        <v>10.8</v>
      </c>
      <c r="O36" s="18">
        <f t="shared" si="11"/>
        <v>2.3637762266221714</v>
      </c>
    </row>
    <row r="37" spans="1:15" ht="15.75" x14ac:dyDescent="0.25">
      <c r="A37">
        <f t="shared" si="4"/>
        <v>115</v>
      </c>
      <c r="B37" s="11">
        <f t="shared" si="0"/>
        <v>0.42140697070918387</v>
      </c>
      <c r="C37" s="12">
        <f t="shared" si="5"/>
        <v>2.1767907053021345</v>
      </c>
      <c r="D37" s="20">
        <f t="shared" si="3"/>
        <v>3.8808685762953057</v>
      </c>
      <c r="E37" s="26">
        <f t="shared" si="1"/>
        <v>32.340571469127546</v>
      </c>
      <c r="F37" s="22">
        <f t="shared" si="2"/>
        <v>0.42140697070918387</v>
      </c>
      <c r="H37" s="18" t="e">
        <f t="shared" si="13"/>
        <v>#VALUE!</v>
      </c>
      <c r="I37" s="12" t="e">
        <f t="shared" si="14"/>
        <v>#VALUE!</v>
      </c>
      <c r="J37" s="19" t="str">
        <f t="shared" si="7"/>
        <v/>
      </c>
      <c r="L37" s="18">
        <f t="shared" si="10"/>
        <v>6.3600994792822245</v>
      </c>
      <c r="M37" s="12">
        <f t="shared" si="8"/>
        <v>0.18687870873238296</v>
      </c>
      <c r="N37" s="19">
        <f t="shared" si="12"/>
        <v>10.8</v>
      </c>
      <c r="O37" s="18">
        <f t="shared" si="11"/>
        <v>2.0182900543097362</v>
      </c>
    </row>
    <row r="38" spans="1:15" ht="15.75" x14ac:dyDescent="0.25">
      <c r="A38">
        <f t="shared" si="4"/>
        <v>120</v>
      </c>
      <c r="B38" s="11">
        <f t="shared" si="0"/>
        <v>0.40744814652755301</v>
      </c>
      <c r="C38" s="12">
        <f t="shared" si="5"/>
        <v>2.1070348535459194</v>
      </c>
      <c r="D38" s="20">
        <f t="shared" si="3"/>
        <v>3.6280243938697954</v>
      </c>
      <c r="E38" s="26">
        <f t="shared" si="1"/>
        <v>30.233536615581631</v>
      </c>
      <c r="F38" s="22">
        <f t="shared" si="2"/>
        <v>0.40744814652755301</v>
      </c>
      <c r="H38" s="18" t="e">
        <f t="shared" si="13"/>
        <v>#VALUE!</v>
      </c>
      <c r="I38" s="12" t="e">
        <f t="shared" si="14"/>
        <v>#VALUE!</v>
      </c>
      <c r="J38" s="19" t="str">
        <f t="shared" si="7"/>
        <v/>
      </c>
      <c r="L38" s="18">
        <f t="shared" si="10"/>
        <v>4.3418094249724888</v>
      </c>
      <c r="M38" s="12">
        <f t="shared" si="8"/>
        <v>0.15440567165080732</v>
      </c>
      <c r="N38" s="19">
        <f t="shared" si="12"/>
        <v>10.8</v>
      </c>
      <c r="O38" s="18">
        <f t="shared" si="11"/>
        <v>1.6675812538287191</v>
      </c>
    </row>
    <row r="39" spans="1:15" ht="15.75" x14ac:dyDescent="0.25">
      <c r="A39">
        <f t="shared" ref="A39:A61" si="15">A38+5</f>
        <v>125</v>
      </c>
      <c r="B39" s="11">
        <f t="shared" si="0"/>
        <v>0.39348112097650262</v>
      </c>
      <c r="C39" s="12">
        <f t="shared" ref="C39:C61" si="16">(A39-A38)*B38</f>
        <v>2.0372407326377653</v>
      </c>
      <c r="D39" s="20">
        <f t="shared" si="3"/>
        <v>3.3835555059532636</v>
      </c>
      <c r="E39" s="26">
        <f t="shared" si="1"/>
        <v>28.196295882943861</v>
      </c>
      <c r="F39" s="22">
        <f t="shared" si="2"/>
        <v>0.39348112097650262</v>
      </c>
      <c r="H39" s="18" t="e">
        <f t="shared" si="13"/>
        <v>#VALUE!</v>
      </c>
      <c r="I39" s="12" t="e">
        <f t="shared" si="14"/>
        <v>#VALUE!</v>
      </c>
      <c r="J39" s="19" t="str">
        <f t="shared" si="7"/>
        <v/>
      </c>
      <c r="L39" s="18">
        <f t="shared" si="10"/>
        <v>2.6742281711437697</v>
      </c>
      <c r="M39" s="12">
        <f t="shared" si="8"/>
        <v>0.12117892628435865</v>
      </c>
      <c r="N39" s="19">
        <f t="shared" si="12"/>
        <v>10.8</v>
      </c>
      <c r="O39" s="18">
        <f t="shared" si="11"/>
        <v>1.3087324038710735</v>
      </c>
    </row>
    <row r="40" spans="1:15" ht="15.75" x14ac:dyDescent="0.25">
      <c r="A40">
        <f t="shared" si="15"/>
        <v>130</v>
      </c>
      <c r="B40" s="11">
        <f t="shared" si="0"/>
        <v>0.37950528520914761</v>
      </c>
      <c r="C40" s="12">
        <f t="shared" si="16"/>
        <v>1.967405604882513</v>
      </c>
      <c r="D40" s="20">
        <f t="shared" si="3"/>
        <v>3.1474668333673619</v>
      </c>
      <c r="E40" s="26">
        <f t="shared" si="1"/>
        <v>26.22889027806135</v>
      </c>
      <c r="F40" s="22">
        <f t="shared" si="2"/>
        <v>0.37950528520914761</v>
      </c>
      <c r="H40" s="18" t="e">
        <f t="shared" si="13"/>
        <v>#VALUE!</v>
      </c>
      <c r="I40" s="12" t="e">
        <f t="shared" si="14"/>
        <v>#VALUE!</v>
      </c>
      <c r="J40" s="19" t="str">
        <f t="shared" si="7"/>
        <v/>
      </c>
      <c r="L40" s="18">
        <f t="shared" si="10"/>
        <v>1.3654957672726962</v>
      </c>
      <c r="M40" s="12">
        <f t="shared" si="8"/>
        <v>8.6591058683201494E-2</v>
      </c>
      <c r="N40" s="19">
        <f t="shared" si="12"/>
        <v>10.8</v>
      </c>
      <c r="O40" s="18">
        <f t="shared" si="11"/>
        <v>0.93518343377857616</v>
      </c>
    </row>
    <row r="41" spans="1:15" ht="15.75" x14ac:dyDescent="0.25">
      <c r="A41">
        <f t="shared" si="15"/>
        <v>135</v>
      </c>
      <c r="B41" s="11">
        <f t="shared" si="0"/>
        <v>0.36551995951777305</v>
      </c>
      <c r="C41" s="12">
        <f t="shared" si="16"/>
        <v>1.8975264260457381</v>
      </c>
      <c r="D41" s="20">
        <f t="shared" si="3"/>
        <v>2.9197636622418734</v>
      </c>
      <c r="E41" s="26">
        <f t="shared" si="1"/>
        <v>24.33136385201561</v>
      </c>
      <c r="F41" s="22">
        <f t="shared" si="2"/>
        <v>0.36551995951777305</v>
      </c>
      <c r="H41" s="18" t="e">
        <f t="shared" si="13"/>
        <v>#VALUE!</v>
      </c>
      <c r="I41" s="12" t="e">
        <f t="shared" si="14"/>
        <v>#VALUE!</v>
      </c>
      <c r="J41" s="19" t="str">
        <f t="shared" si="7"/>
        <v/>
      </c>
      <c r="L41" s="18">
        <f t="shared" si="10"/>
        <v>0.43031233349412013</v>
      </c>
      <c r="M41" s="12">
        <f t="shared" si="8"/>
        <v>4.8609344796865177E-2</v>
      </c>
      <c r="N41" s="19">
        <f t="shared" si="12"/>
        <v>10.8</v>
      </c>
      <c r="O41" s="18">
        <f t="shared" si="11"/>
        <v>0.52498092380614392</v>
      </c>
    </row>
    <row r="42" spans="1:15" ht="15.75" x14ac:dyDescent="0.25">
      <c r="A42">
        <f t="shared" si="15"/>
        <v>140</v>
      </c>
      <c r="B42" s="11">
        <f t="shared" si="0"/>
        <v>0.35152438183710794</v>
      </c>
      <c r="C42" s="12">
        <f t="shared" si="16"/>
        <v>1.8275997975888654</v>
      </c>
      <c r="D42" s="20">
        <f t="shared" si="3"/>
        <v>2.7004516865312098</v>
      </c>
      <c r="E42" s="26">
        <f t="shared" si="1"/>
        <v>22.503764054426746</v>
      </c>
      <c r="F42" s="22">
        <f t="shared" si="2"/>
        <v>0.35152438183710794</v>
      </c>
      <c r="H42" s="18" t="e">
        <f t="shared" si="13"/>
        <v>#VALUE!</v>
      </c>
      <c r="I42" s="12" t="e">
        <f t="shared" si="14"/>
        <v>#VALUE!</v>
      </c>
      <c r="J42" s="19" t="str">
        <f t="shared" si="7"/>
        <v/>
      </c>
      <c r="L42" s="18">
        <f t="shared" si="10"/>
        <v>-9.4668590312023793E-2</v>
      </c>
      <c r="M42" s="12" t="e">
        <f t="shared" si="8"/>
        <v>#NUM!</v>
      </c>
      <c r="N42" s="19">
        <f t="shared" si="12"/>
        <v>10.8</v>
      </c>
      <c r="O42" s="18" t="e">
        <f t="shared" si="11"/>
        <v>#NUM!</v>
      </c>
    </row>
    <row r="43" spans="1:15" ht="15.75" x14ac:dyDescent="0.25">
      <c r="A43">
        <f t="shared" si="15"/>
        <v>145</v>
      </c>
      <c r="B43" s="11">
        <f t="shared" si="0"/>
        <v>0.33751769380743052</v>
      </c>
      <c r="C43" s="12">
        <f t="shared" si="16"/>
        <v>1.7576219091855396</v>
      </c>
      <c r="D43" s="20">
        <f t="shared" si="3"/>
        <v>2.489537057428945</v>
      </c>
      <c r="E43" s="26">
        <f t="shared" si="1"/>
        <v>20.746142145241208</v>
      </c>
      <c r="F43" s="22">
        <f t="shared" si="2"/>
        <v>0.33751769380743052</v>
      </c>
      <c r="H43" s="18" t="e">
        <f t="shared" si="13"/>
        <v>#VALUE!</v>
      </c>
      <c r="I43" s="12" t="e">
        <f t="shared" si="14"/>
        <v>#VALUE!</v>
      </c>
      <c r="J43" s="19" t="str">
        <f t="shared" si="7"/>
        <v/>
      </c>
      <c r="L43" s="18" t="str">
        <f t="shared" si="10"/>
        <v/>
      </c>
      <c r="M43" s="12" t="e">
        <f t="shared" si="8"/>
        <v>#VALUE!</v>
      </c>
      <c r="N43" s="19">
        <f t="shared" ref="N43:N46" si="17">N42</f>
        <v>10.8</v>
      </c>
      <c r="O43" s="18" t="e">
        <f t="shared" ref="O43:O46" si="18">M43*N43</f>
        <v>#VALUE!</v>
      </c>
    </row>
    <row r="44" spans="1:15" ht="15.75" x14ac:dyDescent="0.25">
      <c r="A44">
        <f t="shared" si="15"/>
        <v>150</v>
      </c>
      <c r="B44" s="11">
        <f t="shared" si="0"/>
        <v>0.32349892374612543</v>
      </c>
      <c r="C44" s="12">
        <f t="shared" si="16"/>
        <v>1.6875884690371525</v>
      </c>
      <c r="D44" s="20">
        <f t="shared" si="3"/>
        <v>2.2870264411444867</v>
      </c>
      <c r="E44" s="26">
        <f t="shared" si="1"/>
        <v>19.058553676204056</v>
      </c>
      <c r="F44" s="22">
        <f t="shared" si="2"/>
        <v>0.32349892374612543</v>
      </c>
      <c r="H44" s="18" t="e">
        <f t="shared" si="13"/>
        <v>#VALUE!</v>
      </c>
      <c r="I44" s="12" t="e">
        <f t="shared" si="14"/>
        <v>#VALUE!</v>
      </c>
      <c r="J44" s="19" t="str">
        <f t="shared" si="7"/>
        <v/>
      </c>
      <c r="L44" s="18" t="str">
        <f t="shared" si="10"/>
        <v/>
      </c>
      <c r="M44" s="12" t="e">
        <f t="shared" si="8"/>
        <v>#VALUE!</v>
      </c>
      <c r="N44" s="19">
        <f t="shared" si="17"/>
        <v>10.8</v>
      </c>
      <c r="O44" s="18" t="e">
        <f t="shared" si="18"/>
        <v>#VALUE!</v>
      </c>
    </row>
    <row r="45" spans="1:15" ht="15.75" x14ac:dyDescent="0.25">
      <c r="A45">
        <f t="shared" si="15"/>
        <v>155</v>
      </c>
      <c r="B45" s="11">
        <f t="shared" si="0"/>
        <v>0.30946696566332627</v>
      </c>
      <c r="C45" s="12">
        <f t="shared" si="16"/>
        <v>1.6174946187306272</v>
      </c>
      <c r="D45" s="20">
        <f t="shared" si="3"/>
        <v>2.0929270868968115</v>
      </c>
      <c r="E45" s="26">
        <f t="shared" si="1"/>
        <v>17.441059057473428</v>
      </c>
      <c r="F45" s="22">
        <f t="shared" si="2"/>
        <v>0.30946696566332627</v>
      </c>
      <c r="H45" s="18" t="e">
        <f t="shared" si="13"/>
        <v>#VALUE!</v>
      </c>
      <c r="I45" s="12" t="e">
        <f t="shared" si="14"/>
        <v>#VALUE!</v>
      </c>
      <c r="J45" s="19" t="str">
        <f t="shared" si="7"/>
        <v/>
      </c>
      <c r="L45" s="18" t="str">
        <f t="shared" si="10"/>
        <v/>
      </c>
      <c r="M45" s="12" t="e">
        <f t="shared" si="8"/>
        <v>#VALUE!</v>
      </c>
      <c r="N45" s="19">
        <f t="shared" si="17"/>
        <v>10.8</v>
      </c>
      <c r="O45" s="18" t="e">
        <f t="shared" si="18"/>
        <v>#VALUE!</v>
      </c>
    </row>
    <row r="46" spans="1:15" ht="15.75" x14ac:dyDescent="0.25">
      <c r="A46">
        <f t="shared" si="15"/>
        <v>160</v>
      </c>
      <c r="B46" s="11">
        <f t="shared" ref="B46:B76" si="19">Cd * a * POWER(2 * g * D46, 0.5) * Oz_per_cubic_inch</f>
        <v>0.29542055316056393</v>
      </c>
      <c r="C46" s="12">
        <f t="shared" si="16"/>
        <v>1.5473348283166313</v>
      </c>
      <c r="D46" s="20">
        <f t="shared" si="3"/>
        <v>1.9072469074988159</v>
      </c>
      <c r="E46" s="26">
        <f t="shared" ref="E46:E76" si="20">D46/Height * 100</f>
        <v>15.893724229156799</v>
      </c>
      <c r="F46" s="22">
        <f t="shared" ref="F46:F76" si="21">Cd * a * POWER(2 * g * D46, 0.5) * Oz_per_cubic_inch</f>
        <v>0.29542055316056393</v>
      </c>
      <c r="H46" s="18" t="e">
        <f t="shared" si="13"/>
        <v>#VALUE!</v>
      </c>
      <c r="I46" s="12" t="e">
        <f t="shared" si="14"/>
        <v>#VALUE!</v>
      </c>
      <c r="J46" s="19" t="str">
        <f t="shared" si="7"/>
        <v/>
      </c>
      <c r="L46" s="18" t="str">
        <f t="shared" si="10"/>
        <v/>
      </c>
      <c r="M46" s="12" t="e">
        <f t="shared" si="8"/>
        <v>#VALUE!</v>
      </c>
      <c r="N46" s="19">
        <f t="shared" si="17"/>
        <v>10.8</v>
      </c>
      <c r="O46" s="18" t="e">
        <f t="shared" si="18"/>
        <v>#VALUE!</v>
      </c>
    </row>
    <row r="47" spans="1:15" ht="15.75" x14ac:dyDescent="0.25">
      <c r="A47">
        <f t="shared" si="15"/>
        <v>165</v>
      </c>
      <c r="B47" s="11">
        <f t="shared" si="19"/>
        <v>0.28135822663183269</v>
      </c>
      <c r="C47" s="12">
        <f t="shared" si="16"/>
        <v>1.4771027658028197</v>
      </c>
      <c r="D47" s="20">
        <f t="shared" ref="D47:D76" si="22">D46 - C47/Oz_per_Inch</f>
        <v>1.7299945756024775</v>
      </c>
      <c r="E47" s="26">
        <f t="shared" si="20"/>
        <v>14.416621463353978</v>
      </c>
      <c r="F47" s="22">
        <f t="shared" si="21"/>
        <v>0.28135822663183269</v>
      </c>
      <c r="H47" s="18" t="e">
        <f t="shared" si="13"/>
        <v>#VALUE!</v>
      </c>
      <c r="I47" s="12" t="e">
        <f t="shared" si="14"/>
        <v>#VALUE!</v>
      </c>
      <c r="J47" s="19" t="str">
        <f t="shared" si="7"/>
        <v/>
      </c>
      <c r="L47" s="18" t="str">
        <f t="shared" si="10"/>
        <v/>
      </c>
      <c r="M47" s="12" t="str">
        <f t="shared" ref="M47:M79" si="23">IF(AND(ISNUMBER(L47), L47 &gt; 0), Coeff / 10 * SQRT(L47), "")</f>
        <v/>
      </c>
      <c r="N47" s="19" t="str">
        <f>IF(AND(ISNUMBER(M47), M47 &gt; 0), N46, "")</f>
        <v/>
      </c>
      <c r="O47" s="18" t="str">
        <f>IF(AND(ISNUMBER(M47), M47 &gt; 0), M47*N47, "")</f>
        <v/>
      </c>
    </row>
    <row r="48" spans="1:15" ht="15.75" x14ac:dyDescent="0.25">
      <c r="A48">
        <f t="shared" si="15"/>
        <v>170</v>
      </c>
      <c r="B48" s="11">
        <f t="shared" si="19"/>
        <v>0.26727829158373617</v>
      </c>
      <c r="C48" s="12">
        <f t="shared" si="16"/>
        <v>1.4067911331591634</v>
      </c>
      <c r="D48" s="20">
        <f t="shared" si="22"/>
        <v>1.5611796396233779</v>
      </c>
      <c r="E48" s="26">
        <f t="shared" si="20"/>
        <v>13.009830330194816</v>
      </c>
      <c r="F48" s="22">
        <f t="shared" si="21"/>
        <v>0.26727829158373617</v>
      </c>
      <c r="H48" s="18" t="e">
        <f t="shared" si="13"/>
        <v>#VALUE!</v>
      </c>
      <c r="I48" s="12" t="e">
        <f t="shared" si="14"/>
        <v>#VALUE!</v>
      </c>
      <c r="J48" s="19" t="str">
        <f t="shared" si="7"/>
        <v/>
      </c>
      <c r="L48" s="18" t="str">
        <f t="shared" si="10"/>
        <v/>
      </c>
      <c r="M48" s="12" t="str">
        <f t="shared" si="23"/>
        <v/>
      </c>
      <c r="N48" s="19" t="str">
        <f t="shared" ref="N48:N79" si="24">IF(AND(ISNUMBER(M48), M48 &gt; 0), N47, "")</f>
        <v/>
      </c>
      <c r="O48" s="18" t="str">
        <f t="shared" ref="O48:O79" si="25">IF(AND(ISNUMBER(M48), M48 &gt; 0), M48*N48, "")</f>
        <v/>
      </c>
    </row>
    <row r="49" spans="1:15" ht="15.75" x14ac:dyDescent="0.25">
      <c r="A49">
        <f t="shared" si="15"/>
        <v>175</v>
      </c>
      <c r="B49" s="11">
        <f t="shared" si="19"/>
        <v>0.25317876500984227</v>
      </c>
      <c r="C49" s="12">
        <f t="shared" si="16"/>
        <v>1.3363914579186809</v>
      </c>
      <c r="D49" s="20">
        <f t="shared" si="22"/>
        <v>1.4008126646731363</v>
      </c>
      <c r="E49" s="26">
        <f t="shared" si="20"/>
        <v>11.673438872276137</v>
      </c>
      <c r="F49" s="22">
        <f t="shared" si="21"/>
        <v>0.25317876500984227</v>
      </c>
      <c r="H49" s="18" t="e">
        <f t="shared" si="13"/>
        <v>#VALUE!</v>
      </c>
      <c r="I49" s="12" t="e">
        <f t="shared" si="14"/>
        <v>#VALUE!</v>
      </c>
      <c r="J49" s="19" t="str">
        <f t="shared" si="7"/>
        <v/>
      </c>
      <c r="L49" s="18" t="str">
        <f t="shared" si="10"/>
        <v/>
      </c>
      <c r="M49" s="12" t="str">
        <f t="shared" si="23"/>
        <v/>
      </c>
      <c r="N49" s="19" t="str">
        <f t="shared" si="24"/>
        <v/>
      </c>
      <c r="O49" s="18" t="str">
        <f t="shared" si="25"/>
        <v/>
      </c>
    </row>
    <row r="50" spans="1:15" ht="15.75" x14ac:dyDescent="0.25">
      <c r="A50">
        <f t="shared" si="15"/>
        <v>180</v>
      </c>
      <c r="B50" s="11">
        <f t="shared" si="19"/>
        <v>0.23905730543958936</v>
      </c>
      <c r="C50" s="12">
        <f t="shared" si="16"/>
        <v>1.2658938250492113</v>
      </c>
      <c r="D50" s="20">
        <f t="shared" si="22"/>
        <v>1.2489054056672309</v>
      </c>
      <c r="E50" s="26">
        <f t="shared" si="20"/>
        <v>10.407545047226924</v>
      </c>
      <c r="F50" s="22">
        <f t="shared" si="21"/>
        <v>0.23905730543958936</v>
      </c>
      <c r="H50" s="18" t="e">
        <f t="shared" si="13"/>
        <v>#VALUE!</v>
      </c>
      <c r="I50" s="12" t="e">
        <f t="shared" si="14"/>
        <v>#VALUE!</v>
      </c>
      <c r="J50" s="19" t="str">
        <f t="shared" si="7"/>
        <v/>
      </c>
      <c r="L50" s="18" t="str">
        <f t="shared" si="10"/>
        <v/>
      </c>
      <c r="M50" s="12" t="str">
        <f t="shared" si="23"/>
        <v/>
      </c>
      <c r="N50" s="19" t="str">
        <f t="shared" si="24"/>
        <v/>
      </c>
      <c r="O50" s="18" t="str">
        <f t="shared" si="25"/>
        <v/>
      </c>
    </row>
    <row r="51" spans="1:15" ht="15.75" x14ac:dyDescent="0.25">
      <c r="A51">
        <f t="shared" si="15"/>
        <v>185</v>
      </c>
      <c r="B51" s="11">
        <f t="shared" si="19"/>
        <v>0.22491112027794063</v>
      </c>
      <c r="C51" s="12">
        <f t="shared" si="16"/>
        <v>1.1952865271979469</v>
      </c>
      <c r="D51" s="20">
        <f t="shared" si="22"/>
        <v>1.1054710224034772</v>
      </c>
      <c r="E51" s="26">
        <f t="shared" si="20"/>
        <v>9.2122585200289766</v>
      </c>
      <c r="F51" s="22">
        <f t="shared" si="21"/>
        <v>0.22491112027794063</v>
      </c>
      <c r="H51" s="18" t="e">
        <f t="shared" si="13"/>
        <v>#VALUE!</v>
      </c>
      <c r="I51" s="12" t="e">
        <f t="shared" si="14"/>
        <v>#VALUE!</v>
      </c>
      <c r="J51" s="19" t="str">
        <f t="shared" ref="J51:J79" si="26">IF(ISNUMBER(I51), Serving/I51, "")</f>
        <v/>
      </c>
      <c r="L51" s="18" t="str">
        <f t="shared" si="10"/>
        <v/>
      </c>
      <c r="M51" s="12" t="str">
        <f t="shared" si="23"/>
        <v/>
      </c>
      <c r="N51" s="19" t="str">
        <f t="shared" si="24"/>
        <v/>
      </c>
      <c r="O51" s="18" t="str">
        <f t="shared" si="25"/>
        <v/>
      </c>
    </row>
    <row r="52" spans="1:15" ht="15.75" x14ac:dyDescent="0.25">
      <c r="A52">
        <f t="shared" si="15"/>
        <v>190</v>
      </c>
      <c r="B52" s="11">
        <f t="shared" si="19"/>
        <v>0.21073684092170672</v>
      </c>
      <c r="C52" s="12">
        <f t="shared" si="16"/>
        <v>1.1245556013897031</v>
      </c>
      <c r="D52" s="20">
        <f t="shared" si="22"/>
        <v>0.9705243502367128</v>
      </c>
      <c r="E52" s="26">
        <f t="shared" si="20"/>
        <v>8.0877029186392733</v>
      </c>
      <c r="F52" s="22">
        <f t="shared" si="21"/>
        <v>0.21073684092170672</v>
      </c>
      <c r="H52" s="18" t="e">
        <f t="shared" si="13"/>
        <v>#VALUE!</v>
      </c>
      <c r="I52" s="12" t="e">
        <f t="shared" si="14"/>
        <v>#VALUE!</v>
      </c>
      <c r="J52" s="19" t="str">
        <f t="shared" si="26"/>
        <v/>
      </c>
      <c r="L52" s="18" t="str">
        <f t="shared" ref="L52:L79" si="27">IF(AND(ISNUMBER(L51), L51&gt;=0), L51 - M51 * N51 / Full_tank * 100, "")</f>
        <v/>
      </c>
      <c r="M52" s="12" t="str">
        <f t="shared" si="23"/>
        <v/>
      </c>
      <c r="N52" s="19" t="str">
        <f t="shared" si="24"/>
        <v/>
      </c>
      <c r="O52" s="18" t="str">
        <f t="shared" si="25"/>
        <v/>
      </c>
    </row>
    <row r="53" spans="1:15" ht="15.75" x14ac:dyDescent="0.25">
      <c r="A53">
        <f t="shared" si="15"/>
        <v>195</v>
      </c>
      <c r="B53" s="11">
        <f t="shared" si="19"/>
        <v>0.19653035111332914</v>
      </c>
      <c r="C53" s="12">
        <f t="shared" si="16"/>
        <v>1.0536842046085335</v>
      </c>
      <c r="D53" s="20">
        <f t="shared" si="22"/>
        <v>0.84408224568368873</v>
      </c>
      <c r="E53" s="26">
        <f t="shared" si="20"/>
        <v>7.0340187140307391</v>
      </c>
      <c r="F53" s="22">
        <f t="shared" si="21"/>
        <v>0.19653035111332914</v>
      </c>
      <c r="H53" s="18" t="e">
        <f t="shared" si="13"/>
        <v>#VALUE!</v>
      </c>
      <c r="I53" s="12" t="e">
        <f t="shared" si="14"/>
        <v>#VALUE!</v>
      </c>
      <c r="J53" s="19" t="str">
        <f t="shared" si="26"/>
        <v/>
      </c>
      <c r="L53" s="18" t="str">
        <f t="shared" si="27"/>
        <v/>
      </c>
      <c r="M53" s="12" t="str">
        <f t="shared" si="23"/>
        <v/>
      </c>
      <c r="N53" s="19" t="str">
        <f t="shared" si="24"/>
        <v/>
      </c>
      <c r="O53" s="18" t="str">
        <f t="shared" si="25"/>
        <v/>
      </c>
    </row>
    <row r="54" spans="1:15" ht="15.75" x14ac:dyDescent="0.25">
      <c r="A54">
        <f t="shared" si="15"/>
        <v>200</v>
      </c>
      <c r="B54" s="11">
        <f t="shared" si="19"/>
        <v>0.18228654567080582</v>
      </c>
      <c r="C54" s="12">
        <f t="shared" si="16"/>
        <v>0.98265175556664575</v>
      </c>
      <c r="D54" s="20">
        <f t="shared" si="22"/>
        <v>0.72616403501569127</v>
      </c>
      <c r="E54" s="26">
        <f t="shared" si="20"/>
        <v>6.0513669584640937</v>
      </c>
      <c r="F54" s="22">
        <f t="shared" si="21"/>
        <v>0.18228654567080582</v>
      </c>
      <c r="H54" s="18" t="e">
        <f t="shared" si="13"/>
        <v>#VALUE!</v>
      </c>
      <c r="I54" s="12" t="e">
        <f t="shared" si="14"/>
        <v>#VALUE!</v>
      </c>
      <c r="J54" s="19" t="str">
        <f t="shared" si="26"/>
        <v/>
      </c>
      <c r="L54" s="18" t="str">
        <f t="shared" si="27"/>
        <v/>
      </c>
      <c r="M54" s="12" t="str">
        <f t="shared" si="23"/>
        <v/>
      </c>
      <c r="N54" s="19" t="str">
        <f t="shared" si="24"/>
        <v/>
      </c>
      <c r="O54" s="18" t="str">
        <f t="shared" si="25"/>
        <v/>
      </c>
    </row>
    <row r="55" spans="1:15" ht="15.75" x14ac:dyDescent="0.25">
      <c r="A55">
        <f t="shared" si="15"/>
        <v>205</v>
      </c>
      <c r="B55" s="11">
        <f t="shared" si="19"/>
        <v>0.16799898244969166</v>
      </c>
      <c r="C55" s="12">
        <f t="shared" si="16"/>
        <v>0.91143272835402911</v>
      </c>
      <c r="D55" s="20">
        <f t="shared" si="22"/>
        <v>0.6167921076132078</v>
      </c>
      <c r="E55" s="26">
        <f t="shared" si="20"/>
        <v>5.1399342301100654</v>
      </c>
      <c r="F55" s="22">
        <f t="shared" si="21"/>
        <v>0.16799898244969166</v>
      </c>
      <c r="H55" s="18" t="e">
        <f t="shared" si="13"/>
        <v>#VALUE!</v>
      </c>
      <c r="I55" s="12" t="e">
        <f t="shared" si="14"/>
        <v>#VALUE!</v>
      </c>
      <c r="J55" s="19" t="str">
        <f t="shared" si="26"/>
        <v/>
      </c>
      <c r="L55" s="18" t="str">
        <f t="shared" si="27"/>
        <v/>
      </c>
      <c r="M55" s="12" t="str">
        <f t="shared" si="23"/>
        <v/>
      </c>
      <c r="N55" s="19" t="str">
        <f t="shared" si="24"/>
        <v/>
      </c>
      <c r="O55" s="18" t="str">
        <f t="shared" si="25"/>
        <v/>
      </c>
    </row>
    <row r="56" spans="1:15" ht="15.75" x14ac:dyDescent="0.25">
      <c r="A56">
        <f t="shared" si="15"/>
        <v>210</v>
      </c>
      <c r="B56" s="11">
        <f t="shared" si="19"/>
        <v>0.15365936484652434</v>
      </c>
      <c r="C56" s="12">
        <f t="shared" si="16"/>
        <v>0.83999491224845835</v>
      </c>
      <c r="D56" s="20">
        <f t="shared" si="22"/>
        <v>0.51599271814339276</v>
      </c>
      <c r="E56" s="26">
        <f t="shared" si="20"/>
        <v>4.2999393178616065</v>
      </c>
      <c r="F56" s="22">
        <f t="shared" si="21"/>
        <v>0.15365936484652434</v>
      </c>
      <c r="H56" s="18" t="e">
        <f t="shared" si="13"/>
        <v>#VALUE!</v>
      </c>
      <c r="I56" s="12" t="e">
        <f t="shared" si="14"/>
        <v>#VALUE!</v>
      </c>
      <c r="J56" s="19" t="str">
        <f t="shared" si="26"/>
        <v/>
      </c>
      <c r="L56" s="18" t="str">
        <f t="shared" si="27"/>
        <v/>
      </c>
      <c r="M56" s="12" t="str">
        <f t="shared" si="23"/>
        <v/>
      </c>
      <c r="N56" s="19" t="str">
        <f t="shared" si="24"/>
        <v/>
      </c>
      <c r="O56" s="18" t="str">
        <f t="shared" si="25"/>
        <v/>
      </c>
    </row>
    <row r="57" spans="1:15" ht="15.75" x14ac:dyDescent="0.25">
      <c r="A57">
        <f t="shared" si="15"/>
        <v>215</v>
      </c>
      <c r="B57" s="11">
        <f t="shared" si="19"/>
        <v>0.13925674419040079</v>
      </c>
      <c r="C57" s="12">
        <f t="shared" si="16"/>
        <v>0.76829682423262169</v>
      </c>
      <c r="D57" s="20">
        <f t="shared" si="22"/>
        <v>0.42379709923547815</v>
      </c>
      <c r="E57" s="26">
        <f t="shared" si="20"/>
        <v>3.5316424936289845</v>
      </c>
      <c r="F57" s="22">
        <f t="shared" si="21"/>
        <v>0.13925674419040079</v>
      </c>
      <c r="H57" s="18" t="e">
        <f t="shared" si="13"/>
        <v>#VALUE!</v>
      </c>
      <c r="I57" s="12" t="e">
        <f t="shared" si="14"/>
        <v>#VALUE!</v>
      </c>
      <c r="J57" s="19" t="str">
        <f t="shared" si="26"/>
        <v/>
      </c>
      <c r="L57" s="18" t="str">
        <f t="shared" si="27"/>
        <v/>
      </c>
      <c r="M57" s="12" t="str">
        <f t="shared" si="23"/>
        <v/>
      </c>
      <c r="N57" s="19" t="str">
        <f t="shared" si="24"/>
        <v/>
      </c>
      <c r="O57" s="18" t="str">
        <f t="shared" si="25"/>
        <v/>
      </c>
    </row>
    <row r="58" spans="1:15" ht="15.75" x14ac:dyDescent="0.25">
      <c r="A58">
        <f t="shared" si="15"/>
        <v>220</v>
      </c>
      <c r="B58" s="11">
        <f t="shared" si="19"/>
        <v>0.12477623596857484</v>
      </c>
      <c r="C58" s="12">
        <f t="shared" si="16"/>
        <v>0.69628372095200397</v>
      </c>
      <c r="D58" s="20">
        <f t="shared" si="22"/>
        <v>0.34024305272123767</v>
      </c>
      <c r="E58" s="26">
        <f t="shared" si="20"/>
        <v>2.8353587726769809</v>
      </c>
      <c r="F58" s="22">
        <f t="shared" si="21"/>
        <v>0.12477623596857484</v>
      </c>
      <c r="H58" s="18" t="e">
        <f t="shared" si="13"/>
        <v>#VALUE!</v>
      </c>
      <c r="I58" s="12" t="e">
        <f t="shared" si="14"/>
        <v>#VALUE!</v>
      </c>
      <c r="J58" s="19" t="str">
        <f t="shared" si="26"/>
        <v/>
      </c>
      <c r="L58" s="18" t="str">
        <f t="shared" si="27"/>
        <v/>
      </c>
      <c r="M58" s="12" t="str">
        <f t="shared" si="23"/>
        <v/>
      </c>
      <c r="N58" s="19" t="str">
        <f t="shared" si="24"/>
        <v/>
      </c>
      <c r="O58" s="18" t="str">
        <f t="shared" si="25"/>
        <v/>
      </c>
    </row>
    <row r="59" spans="1:15" ht="15.75" x14ac:dyDescent="0.25">
      <c r="A59">
        <f t="shared" si="15"/>
        <v>225</v>
      </c>
      <c r="B59" s="11">
        <f t="shared" si="19"/>
        <v>0.11019684028698634</v>
      </c>
      <c r="C59" s="12">
        <f t="shared" si="16"/>
        <v>0.62388117984287428</v>
      </c>
      <c r="D59" s="20">
        <f t="shared" si="22"/>
        <v>0.26537731114009278</v>
      </c>
      <c r="E59" s="26">
        <f t="shared" si="20"/>
        <v>2.2114775928341062</v>
      </c>
      <c r="F59" s="22">
        <f t="shared" si="21"/>
        <v>0.11019684028698634</v>
      </c>
      <c r="H59" s="18" t="e">
        <f t="shared" si="13"/>
        <v>#VALUE!</v>
      </c>
      <c r="I59" s="12" t="e">
        <f t="shared" si="14"/>
        <v>#VALUE!</v>
      </c>
      <c r="J59" s="19" t="str">
        <f t="shared" si="26"/>
        <v/>
      </c>
      <c r="L59" s="18" t="str">
        <f t="shared" si="27"/>
        <v/>
      </c>
      <c r="M59" s="12" t="str">
        <f t="shared" si="23"/>
        <v/>
      </c>
      <c r="N59" s="19" t="str">
        <f t="shared" si="24"/>
        <v/>
      </c>
      <c r="O59" s="18" t="str">
        <f t="shared" si="25"/>
        <v/>
      </c>
    </row>
    <row r="60" spans="1:15" ht="15.75" x14ac:dyDescent="0.25">
      <c r="A60">
        <f t="shared" si="15"/>
        <v>230</v>
      </c>
      <c r="B60" s="11">
        <f t="shared" si="19"/>
        <v>9.5487483079359767E-2</v>
      </c>
      <c r="C60" s="12">
        <f t="shared" si="16"/>
        <v>0.55098420143493176</v>
      </c>
      <c r="D60" s="20">
        <f t="shared" si="22"/>
        <v>0.19925920696790095</v>
      </c>
      <c r="E60" s="26">
        <f t="shared" si="20"/>
        <v>1.6604933913991746</v>
      </c>
      <c r="F60" s="22">
        <f t="shared" si="21"/>
        <v>9.5487483079359767E-2</v>
      </c>
      <c r="H60" s="18" t="e">
        <f t="shared" si="13"/>
        <v>#VALUE!</v>
      </c>
      <c r="I60" s="12" t="e">
        <f t="shared" si="14"/>
        <v>#VALUE!</v>
      </c>
      <c r="J60" s="19" t="str">
        <f t="shared" si="26"/>
        <v/>
      </c>
      <c r="L60" s="18" t="str">
        <f t="shared" si="27"/>
        <v/>
      </c>
      <c r="M60" s="12" t="str">
        <f t="shared" si="23"/>
        <v/>
      </c>
      <c r="N60" s="19" t="str">
        <f t="shared" si="24"/>
        <v/>
      </c>
      <c r="O60" s="18" t="str">
        <f t="shared" si="25"/>
        <v/>
      </c>
    </row>
    <row r="61" spans="1:15" ht="15.75" x14ac:dyDescent="0.25">
      <c r="A61">
        <f t="shared" si="15"/>
        <v>235</v>
      </c>
      <c r="B61" s="11">
        <f t="shared" si="19"/>
        <v>8.0599160282675802E-2</v>
      </c>
      <c r="C61" s="12">
        <f t="shared" si="16"/>
        <v>0.47743741539679885</v>
      </c>
      <c r="D61" s="20">
        <f t="shared" si="22"/>
        <v>0.14196671712028508</v>
      </c>
      <c r="E61" s="26">
        <f t="shared" si="20"/>
        <v>1.1830559760023758</v>
      </c>
      <c r="F61" s="22">
        <f t="shared" si="21"/>
        <v>8.0599160282675802E-2</v>
      </c>
      <c r="H61" s="18" t="e">
        <f t="shared" si="13"/>
        <v>#VALUE!</v>
      </c>
      <c r="I61" s="12" t="e">
        <f t="shared" si="14"/>
        <v>#VALUE!</v>
      </c>
      <c r="J61" s="19" t="str">
        <f t="shared" si="26"/>
        <v/>
      </c>
      <c r="L61" s="18" t="str">
        <f t="shared" si="27"/>
        <v/>
      </c>
      <c r="M61" s="12" t="str">
        <f t="shared" si="23"/>
        <v/>
      </c>
      <c r="N61" s="19" t="str">
        <f t="shared" si="24"/>
        <v/>
      </c>
      <c r="O61" s="18" t="str">
        <f t="shared" si="25"/>
        <v/>
      </c>
    </row>
    <row r="62" spans="1:15" ht="15.75" x14ac:dyDescent="0.25">
      <c r="A62">
        <f t="shared" ref="A62:A72" si="28">A61+5</f>
        <v>240</v>
      </c>
      <c r="B62" s="11">
        <f t="shared" si="19"/>
        <v>6.5447328428457921E-2</v>
      </c>
      <c r="C62" s="12">
        <f t="shared" ref="C62:C72" si="29">(A62-A61)*B61</f>
        <v>0.40299580141337898</v>
      </c>
      <c r="D62" s="20">
        <f t="shared" si="22"/>
        <v>9.3607220950679609E-2</v>
      </c>
      <c r="E62" s="26">
        <f t="shared" si="20"/>
        <v>0.78006017458899679</v>
      </c>
      <c r="F62" s="22">
        <f t="shared" si="21"/>
        <v>6.5447328428457921E-2</v>
      </c>
      <c r="H62" s="18" t="e">
        <f t="shared" si="13"/>
        <v>#VALUE!</v>
      </c>
      <c r="I62" s="12" t="e">
        <f t="shared" si="14"/>
        <v>#VALUE!</v>
      </c>
      <c r="J62" s="19" t="str">
        <f t="shared" si="26"/>
        <v/>
      </c>
      <c r="L62" s="18" t="str">
        <f t="shared" si="27"/>
        <v/>
      </c>
      <c r="M62" s="12" t="str">
        <f t="shared" si="23"/>
        <v/>
      </c>
      <c r="N62" s="19" t="str">
        <f t="shared" si="24"/>
        <v/>
      </c>
      <c r="O62" s="18" t="str">
        <f t="shared" si="25"/>
        <v/>
      </c>
    </row>
    <row r="63" spans="1:15" ht="15.75" x14ac:dyDescent="0.25">
      <c r="A63">
        <f t="shared" si="28"/>
        <v>245</v>
      </c>
      <c r="B63" s="11">
        <f t="shared" si="19"/>
        <v>4.9864602856497443E-2</v>
      </c>
      <c r="C63" s="12">
        <f t="shared" si="29"/>
        <v>0.32723664214228959</v>
      </c>
      <c r="D63" s="20">
        <f t="shared" si="22"/>
        <v>5.4338823893604858E-2</v>
      </c>
      <c r="E63" s="26">
        <f t="shared" si="20"/>
        <v>0.45282353244670714</v>
      </c>
      <c r="F63" s="22">
        <f t="shared" si="21"/>
        <v>4.9864602856497443E-2</v>
      </c>
      <c r="H63" s="18" t="e">
        <f t="shared" si="13"/>
        <v>#VALUE!</v>
      </c>
      <c r="I63" s="12" t="e">
        <f t="shared" si="14"/>
        <v>#VALUE!</v>
      </c>
      <c r="J63" s="19" t="str">
        <f t="shared" si="26"/>
        <v/>
      </c>
      <c r="L63" s="18" t="str">
        <f t="shared" si="27"/>
        <v/>
      </c>
      <c r="M63" s="12" t="str">
        <f t="shared" si="23"/>
        <v/>
      </c>
      <c r="N63" s="19" t="str">
        <f t="shared" si="24"/>
        <v/>
      </c>
      <c r="O63" s="18" t="str">
        <f t="shared" si="25"/>
        <v/>
      </c>
    </row>
    <row r="64" spans="1:15" ht="15.75" x14ac:dyDescent="0.25">
      <c r="A64">
        <f t="shared" si="28"/>
        <v>250</v>
      </c>
      <c r="B64" s="11">
        <f t="shared" si="19"/>
        <v>3.3428018206052422E-2</v>
      </c>
      <c r="C64" s="12">
        <f t="shared" si="29"/>
        <v>0.24932301428248721</v>
      </c>
      <c r="D64" s="20">
        <f t="shared" si="22"/>
        <v>2.4420062179706395E-2</v>
      </c>
      <c r="E64" s="26">
        <f t="shared" si="20"/>
        <v>0.20350051816421993</v>
      </c>
      <c r="F64" s="22">
        <f t="shared" si="21"/>
        <v>3.3428018206052422E-2</v>
      </c>
      <c r="H64" s="18" t="e">
        <f t="shared" si="13"/>
        <v>#VALUE!</v>
      </c>
      <c r="I64" s="12" t="e">
        <f t="shared" si="14"/>
        <v>#VALUE!</v>
      </c>
      <c r="J64" s="19" t="str">
        <f t="shared" si="26"/>
        <v/>
      </c>
      <c r="L64" s="18" t="str">
        <f t="shared" si="27"/>
        <v/>
      </c>
      <c r="M64" s="12" t="str">
        <f t="shared" si="23"/>
        <v/>
      </c>
      <c r="N64" s="19" t="str">
        <f t="shared" si="24"/>
        <v/>
      </c>
      <c r="O64" s="18" t="str">
        <f t="shared" si="25"/>
        <v/>
      </c>
    </row>
    <row r="65" spans="1:15" ht="15.75" x14ac:dyDescent="0.25">
      <c r="A65">
        <f t="shared" si="28"/>
        <v>255</v>
      </c>
      <c r="B65" s="11">
        <f t="shared" si="19"/>
        <v>1.4130006398155556E-2</v>
      </c>
      <c r="C65" s="12">
        <f t="shared" si="29"/>
        <v>0.16714009103026212</v>
      </c>
      <c r="D65" s="20">
        <f t="shared" si="22"/>
        <v>4.363251256074941E-3</v>
      </c>
      <c r="E65" s="26">
        <f t="shared" si="20"/>
        <v>3.6360427133957846E-2</v>
      </c>
      <c r="F65" s="22">
        <f t="shared" si="21"/>
        <v>1.4130006398155556E-2</v>
      </c>
      <c r="H65" s="18" t="e">
        <f t="shared" si="13"/>
        <v>#VALUE!</v>
      </c>
      <c r="I65" s="12" t="e">
        <f t="shared" si="14"/>
        <v>#VALUE!</v>
      </c>
      <c r="J65" s="19" t="str">
        <f t="shared" si="26"/>
        <v/>
      </c>
      <c r="L65" s="18" t="str">
        <f t="shared" si="27"/>
        <v/>
      </c>
      <c r="M65" s="12" t="str">
        <f t="shared" si="23"/>
        <v/>
      </c>
      <c r="N65" s="19" t="str">
        <f t="shared" si="24"/>
        <v/>
      </c>
      <c r="O65" s="18" t="str">
        <f t="shared" si="25"/>
        <v/>
      </c>
    </row>
    <row r="66" spans="1:15" ht="15.75" x14ac:dyDescent="0.25">
      <c r="A66">
        <f t="shared" si="28"/>
        <v>260</v>
      </c>
      <c r="B66" s="11" t="e">
        <f t="shared" si="19"/>
        <v>#NUM!</v>
      </c>
      <c r="C66" s="12">
        <f t="shared" si="29"/>
        <v>7.0650031990777781E-2</v>
      </c>
      <c r="D66" s="20">
        <f t="shared" si="22"/>
        <v>-4.1147525828183918E-3</v>
      </c>
      <c r="E66" s="26">
        <f t="shared" si="20"/>
        <v>-3.4289604856819929E-2</v>
      </c>
      <c r="F66" s="22" t="e">
        <f t="shared" si="21"/>
        <v>#NUM!</v>
      </c>
      <c r="H66" s="18" t="e">
        <f t="shared" si="13"/>
        <v>#VALUE!</v>
      </c>
      <c r="I66" s="12" t="e">
        <f t="shared" si="14"/>
        <v>#VALUE!</v>
      </c>
      <c r="J66" s="19" t="str">
        <f t="shared" si="26"/>
        <v/>
      </c>
      <c r="L66" s="18" t="str">
        <f t="shared" si="27"/>
        <v/>
      </c>
      <c r="M66" s="12" t="str">
        <f t="shared" si="23"/>
        <v/>
      </c>
      <c r="N66" s="19" t="str">
        <f t="shared" si="24"/>
        <v/>
      </c>
      <c r="O66" s="18" t="str">
        <f t="shared" si="25"/>
        <v/>
      </c>
    </row>
    <row r="67" spans="1:15" ht="15.75" x14ac:dyDescent="0.25">
      <c r="A67">
        <f t="shared" si="28"/>
        <v>265</v>
      </c>
      <c r="B67" s="11" t="e">
        <f t="shared" si="19"/>
        <v>#NUM!</v>
      </c>
      <c r="C67" s="12" t="e">
        <f t="shared" si="29"/>
        <v>#NUM!</v>
      </c>
      <c r="D67" s="20" t="e">
        <f t="shared" si="22"/>
        <v>#NUM!</v>
      </c>
      <c r="E67" s="26" t="e">
        <f t="shared" si="20"/>
        <v>#NUM!</v>
      </c>
      <c r="F67" s="22" t="e">
        <f t="shared" si="21"/>
        <v>#NUM!</v>
      </c>
      <c r="H67" s="18" t="e">
        <f t="shared" si="13"/>
        <v>#VALUE!</v>
      </c>
      <c r="I67" s="12" t="e">
        <f t="shared" si="14"/>
        <v>#VALUE!</v>
      </c>
      <c r="J67" s="19" t="str">
        <f t="shared" si="26"/>
        <v/>
      </c>
      <c r="L67" s="18" t="str">
        <f t="shared" si="27"/>
        <v/>
      </c>
      <c r="M67" s="12" t="str">
        <f t="shared" si="23"/>
        <v/>
      </c>
      <c r="N67" s="19" t="str">
        <f t="shared" si="24"/>
        <v/>
      </c>
      <c r="O67" s="18" t="str">
        <f t="shared" si="25"/>
        <v/>
      </c>
    </row>
    <row r="68" spans="1:15" ht="15.75" x14ac:dyDescent="0.25">
      <c r="A68">
        <f t="shared" si="28"/>
        <v>270</v>
      </c>
      <c r="B68" s="11" t="e">
        <f t="shared" si="19"/>
        <v>#NUM!</v>
      </c>
      <c r="C68" s="12" t="e">
        <f t="shared" si="29"/>
        <v>#NUM!</v>
      </c>
      <c r="D68" s="20" t="e">
        <f t="shared" si="22"/>
        <v>#NUM!</v>
      </c>
      <c r="E68" s="26" t="e">
        <f t="shared" si="20"/>
        <v>#NUM!</v>
      </c>
      <c r="F68" s="22" t="e">
        <f t="shared" si="21"/>
        <v>#NUM!</v>
      </c>
      <c r="H68" s="18" t="e">
        <f t="shared" si="13"/>
        <v>#VALUE!</v>
      </c>
      <c r="I68" s="12" t="e">
        <f t="shared" si="14"/>
        <v>#VALUE!</v>
      </c>
      <c r="J68" s="19" t="str">
        <f t="shared" si="26"/>
        <v/>
      </c>
      <c r="L68" s="18" t="str">
        <f t="shared" si="27"/>
        <v/>
      </c>
      <c r="M68" s="12" t="str">
        <f t="shared" si="23"/>
        <v/>
      </c>
      <c r="N68" s="19" t="str">
        <f t="shared" si="24"/>
        <v/>
      </c>
      <c r="O68" s="18" t="str">
        <f t="shared" si="25"/>
        <v/>
      </c>
    </row>
    <row r="69" spans="1:15" ht="15.75" x14ac:dyDescent="0.25">
      <c r="A69">
        <f t="shared" si="28"/>
        <v>275</v>
      </c>
      <c r="B69" s="11" t="e">
        <f t="shared" si="19"/>
        <v>#NUM!</v>
      </c>
      <c r="C69" s="12" t="e">
        <f t="shared" si="29"/>
        <v>#NUM!</v>
      </c>
      <c r="D69" s="20" t="e">
        <f t="shared" si="22"/>
        <v>#NUM!</v>
      </c>
      <c r="E69" s="26" t="e">
        <f t="shared" si="20"/>
        <v>#NUM!</v>
      </c>
      <c r="F69" s="22" t="e">
        <f t="shared" si="21"/>
        <v>#NUM!</v>
      </c>
      <c r="H69" s="18" t="e">
        <f t="shared" si="13"/>
        <v>#VALUE!</v>
      </c>
      <c r="I69" s="12" t="e">
        <f t="shared" si="14"/>
        <v>#VALUE!</v>
      </c>
      <c r="J69" s="19" t="str">
        <f t="shared" si="26"/>
        <v/>
      </c>
      <c r="L69" s="18" t="str">
        <f t="shared" si="27"/>
        <v/>
      </c>
      <c r="M69" s="12" t="str">
        <f t="shared" si="23"/>
        <v/>
      </c>
      <c r="N69" s="19" t="str">
        <f t="shared" si="24"/>
        <v/>
      </c>
      <c r="O69" s="18" t="str">
        <f t="shared" si="25"/>
        <v/>
      </c>
    </row>
    <row r="70" spans="1:15" ht="15.75" x14ac:dyDescent="0.25">
      <c r="A70">
        <f t="shared" si="28"/>
        <v>280</v>
      </c>
      <c r="B70" s="11" t="e">
        <f t="shared" si="19"/>
        <v>#NUM!</v>
      </c>
      <c r="C70" s="12" t="e">
        <f t="shared" si="29"/>
        <v>#NUM!</v>
      </c>
      <c r="D70" s="20" t="e">
        <f t="shared" si="22"/>
        <v>#NUM!</v>
      </c>
      <c r="E70" s="26" t="e">
        <f t="shared" si="20"/>
        <v>#NUM!</v>
      </c>
      <c r="F70" s="22" t="e">
        <f t="shared" si="21"/>
        <v>#NUM!</v>
      </c>
      <c r="H70" s="18" t="e">
        <f t="shared" si="13"/>
        <v>#VALUE!</v>
      </c>
      <c r="I70" s="12" t="e">
        <f t="shared" si="14"/>
        <v>#VALUE!</v>
      </c>
      <c r="J70" s="19" t="str">
        <f t="shared" si="26"/>
        <v/>
      </c>
      <c r="L70" s="18" t="str">
        <f t="shared" si="27"/>
        <v/>
      </c>
      <c r="M70" s="12" t="str">
        <f t="shared" si="23"/>
        <v/>
      </c>
      <c r="N70" s="19" t="str">
        <f t="shared" si="24"/>
        <v/>
      </c>
      <c r="O70" s="18" t="str">
        <f t="shared" si="25"/>
        <v/>
      </c>
    </row>
    <row r="71" spans="1:15" ht="15.75" x14ac:dyDescent="0.25">
      <c r="A71">
        <f t="shared" si="28"/>
        <v>285</v>
      </c>
      <c r="B71" s="11" t="e">
        <f t="shared" si="19"/>
        <v>#NUM!</v>
      </c>
      <c r="C71" s="12" t="e">
        <f t="shared" si="29"/>
        <v>#NUM!</v>
      </c>
      <c r="D71" s="20" t="e">
        <f t="shared" si="22"/>
        <v>#NUM!</v>
      </c>
      <c r="E71" s="26" t="e">
        <f t="shared" si="20"/>
        <v>#NUM!</v>
      </c>
      <c r="F71" s="22" t="e">
        <f t="shared" si="21"/>
        <v>#NUM!</v>
      </c>
      <c r="H71" s="18" t="e">
        <f t="shared" si="13"/>
        <v>#VALUE!</v>
      </c>
      <c r="I71" s="12" t="e">
        <f t="shared" si="14"/>
        <v>#VALUE!</v>
      </c>
      <c r="J71" s="19" t="str">
        <f t="shared" si="26"/>
        <v/>
      </c>
      <c r="L71" s="18" t="str">
        <f t="shared" si="27"/>
        <v/>
      </c>
      <c r="M71" s="12" t="str">
        <f t="shared" si="23"/>
        <v/>
      </c>
      <c r="N71" s="19" t="str">
        <f t="shared" si="24"/>
        <v/>
      </c>
      <c r="O71" s="18" t="str">
        <f t="shared" si="25"/>
        <v/>
      </c>
    </row>
    <row r="72" spans="1:15" ht="15.75" x14ac:dyDescent="0.25">
      <c r="A72">
        <f t="shared" si="28"/>
        <v>290</v>
      </c>
      <c r="B72" s="11" t="e">
        <f t="shared" si="19"/>
        <v>#NUM!</v>
      </c>
      <c r="C72" s="12" t="e">
        <f t="shared" si="29"/>
        <v>#NUM!</v>
      </c>
      <c r="D72" s="20" t="e">
        <f t="shared" si="22"/>
        <v>#NUM!</v>
      </c>
      <c r="E72" s="26" t="e">
        <f t="shared" si="20"/>
        <v>#NUM!</v>
      </c>
      <c r="F72" s="22" t="e">
        <f t="shared" si="21"/>
        <v>#NUM!</v>
      </c>
      <c r="H72" s="18" t="e">
        <f t="shared" si="13"/>
        <v>#VALUE!</v>
      </c>
      <c r="I72" s="12" t="e">
        <f t="shared" si="14"/>
        <v>#VALUE!</v>
      </c>
      <c r="J72" s="19" t="str">
        <f t="shared" si="26"/>
        <v/>
      </c>
      <c r="L72" s="18" t="str">
        <f t="shared" si="27"/>
        <v/>
      </c>
      <c r="M72" s="12" t="str">
        <f t="shared" si="23"/>
        <v/>
      </c>
      <c r="N72" s="19" t="str">
        <f t="shared" si="24"/>
        <v/>
      </c>
      <c r="O72" s="18" t="str">
        <f t="shared" si="25"/>
        <v/>
      </c>
    </row>
    <row r="73" spans="1:15" ht="15.75" x14ac:dyDescent="0.25">
      <c r="A73">
        <f t="shared" ref="A73:A76" si="30">A72+5</f>
        <v>295</v>
      </c>
      <c r="B73" s="11" t="e">
        <f t="shared" si="19"/>
        <v>#NUM!</v>
      </c>
      <c r="C73" s="12" t="e">
        <f t="shared" ref="C73:C76" si="31">(A73-A72)*B72</f>
        <v>#NUM!</v>
      </c>
      <c r="D73" s="20" t="e">
        <f t="shared" si="22"/>
        <v>#NUM!</v>
      </c>
      <c r="E73" s="26" t="e">
        <f t="shared" si="20"/>
        <v>#NUM!</v>
      </c>
      <c r="F73" s="22" t="e">
        <f t="shared" si="21"/>
        <v>#NUM!</v>
      </c>
      <c r="H73" s="18" t="e">
        <f t="shared" si="13"/>
        <v>#VALUE!</v>
      </c>
      <c r="I73" s="12" t="e">
        <f t="shared" si="14"/>
        <v>#VALUE!</v>
      </c>
      <c r="J73" s="19" t="str">
        <f t="shared" si="26"/>
        <v/>
      </c>
      <c r="L73" s="18" t="str">
        <f t="shared" si="27"/>
        <v/>
      </c>
      <c r="M73" s="12" t="str">
        <f t="shared" si="23"/>
        <v/>
      </c>
      <c r="N73" s="19" t="str">
        <f t="shared" si="24"/>
        <v/>
      </c>
      <c r="O73" s="18" t="str">
        <f t="shared" si="25"/>
        <v/>
      </c>
    </row>
    <row r="74" spans="1:15" ht="15.75" x14ac:dyDescent="0.25">
      <c r="A74">
        <f t="shared" si="30"/>
        <v>300</v>
      </c>
      <c r="B74" s="11" t="e">
        <f t="shared" si="19"/>
        <v>#NUM!</v>
      </c>
      <c r="C74" s="12" t="e">
        <f t="shared" si="31"/>
        <v>#NUM!</v>
      </c>
      <c r="D74" s="20" t="e">
        <f t="shared" si="22"/>
        <v>#NUM!</v>
      </c>
      <c r="E74" s="26" t="e">
        <f t="shared" si="20"/>
        <v>#NUM!</v>
      </c>
      <c r="F74" s="22" t="e">
        <f t="shared" si="21"/>
        <v>#NUM!</v>
      </c>
      <c r="H74" s="18" t="e">
        <f t="shared" si="13"/>
        <v>#VALUE!</v>
      </c>
      <c r="I74" s="12" t="e">
        <f t="shared" si="14"/>
        <v>#VALUE!</v>
      </c>
      <c r="J74" s="19" t="str">
        <f t="shared" si="26"/>
        <v/>
      </c>
      <c r="L74" s="18" t="str">
        <f t="shared" si="27"/>
        <v/>
      </c>
      <c r="M74" s="12" t="str">
        <f t="shared" si="23"/>
        <v/>
      </c>
      <c r="N74" s="19" t="str">
        <f t="shared" si="24"/>
        <v/>
      </c>
      <c r="O74" s="18" t="str">
        <f t="shared" si="25"/>
        <v/>
      </c>
    </row>
    <row r="75" spans="1:15" ht="15.75" x14ac:dyDescent="0.25">
      <c r="A75">
        <f t="shared" si="30"/>
        <v>305</v>
      </c>
      <c r="B75" s="11" t="e">
        <f t="shared" si="19"/>
        <v>#NUM!</v>
      </c>
      <c r="C75" s="12" t="e">
        <f t="shared" si="31"/>
        <v>#NUM!</v>
      </c>
      <c r="D75" s="20" t="e">
        <f t="shared" si="22"/>
        <v>#NUM!</v>
      </c>
      <c r="E75" s="26" t="e">
        <f t="shared" si="20"/>
        <v>#NUM!</v>
      </c>
      <c r="F75" s="22" t="e">
        <f t="shared" si="21"/>
        <v>#NUM!</v>
      </c>
      <c r="H75" s="18" t="e">
        <f t="shared" si="13"/>
        <v>#VALUE!</v>
      </c>
      <c r="I75" s="12" t="e">
        <f t="shared" si="14"/>
        <v>#VALUE!</v>
      </c>
      <c r="J75" s="19" t="str">
        <f t="shared" si="26"/>
        <v/>
      </c>
      <c r="L75" s="18" t="str">
        <f t="shared" si="27"/>
        <v/>
      </c>
      <c r="M75" s="12" t="str">
        <f t="shared" si="23"/>
        <v/>
      </c>
      <c r="N75" s="19" t="str">
        <f t="shared" si="24"/>
        <v/>
      </c>
      <c r="O75" s="18" t="str">
        <f t="shared" si="25"/>
        <v/>
      </c>
    </row>
    <row r="76" spans="1:15" ht="15.75" x14ac:dyDescent="0.25">
      <c r="A76">
        <f t="shared" si="30"/>
        <v>310</v>
      </c>
      <c r="B76" s="11" t="e">
        <f t="shared" si="19"/>
        <v>#NUM!</v>
      </c>
      <c r="C76" s="12" t="e">
        <f t="shared" si="31"/>
        <v>#NUM!</v>
      </c>
      <c r="D76" s="20" t="e">
        <f t="shared" si="22"/>
        <v>#NUM!</v>
      </c>
      <c r="E76" s="26" t="e">
        <f t="shared" si="20"/>
        <v>#NUM!</v>
      </c>
      <c r="F76" s="22" t="e">
        <f t="shared" si="21"/>
        <v>#NUM!</v>
      </c>
      <c r="H76" s="18" t="e">
        <f t="shared" si="13"/>
        <v>#VALUE!</v>
      </c>
      <c r="I76" s="12" t="e">
        <f t="shared" si="14"/>
        <v>#VALUE!</v>
      </c>
      <c r="J76" s="19" t="str">
        <f t="shared" si="26"/>
        <v/>
      </c>
      <c r="L76" s="18" t="str">
        <f t="shared" si="27"/>
        <v/>
      </c>
      <c r="M76" s="12" t="str">
        <f t="shared" si="23"/>
        <v/>
      </c>
      <c r="N76" s="19" t="str">
        <f t="shared" si="24"/>
        <v/>
      </c>
      <c r="O76" s="18" t="str">
        <f t="shared" si="25"/>
        <v/>
      </c>
    </row>
    <row r="77" spans="1:15" ht="15.75" x14ac:dyDescent="0.25">
      <c r="B77" s="11"/>
      <c r="D77" s="3"/>
      <c r="H77" s="18" t="e">
        <f t="shared" si="13"/>
        <v>#VALUE!</v>
      </c>
      <c r="I77" s="12" t="e">
        <f t="shared" si="14"/>
        <v>#VALUE!</v>
      </c>
      <c r="J77" s="19" t="str">
        <f t="shared" si="26"/>
        <v/>
      </c>
      <c r="L77" s="18" t="str">
        <f t="shared" si="27"/>
        <v/>
      </c>
      <c r="M77" s="12" t="str">
        <f t="shared" si="23"/>
        <v/>
      </c>
      <c r="N77" s="19" t="str">
        <f t="shared" si="24"/>
        <v/>
      </c>
      <c r="O77" s="18" t="str">
        <f t="shared" si="25"/>
        <v/>
      </c>
    </row>
    <row r="78" spans="1:15" ht="15.75" x14ac:dyDescent="0.25">
      <c r="B78" s="11"/>
      <c r="D78" s="3"/>
      <c r="H78" s="18" t="e">
        <f t="shared" si="13"/>
        <v>#VALUE!</v>
      </c>
      <c r="I78" s="12" t="e">
        <f t="shared" si="14"/>
        <v>#VALUE!</v>
      </c>
      <c r="J78" s="19" t="str">
        <f t="shared" si="26"/>
        <v/>
      </c>
      <c r="L78" s="18" t="str">
        <f t="shared" si="27"/>
        <v/>
      </c>
      <c r="M78" s="12" t="str">
        <f t="shared" si="23"/>
        <v/>
      </c>
      <c r="N78" s="19" t="str">
        <f t="shared" si="24"/>
        <v/>
      </c>
      <c r="O78" s="18" t="str">
        <f t="shared" si="25"/>
        <v/>
      </c>
    </row>
    <row r="79" spans="1:15" ht="15.75" x14ac:dyDescent="0.25">
      <c r="B79" s="11"/>
      <c r="D79" s="3"/>
      <c r="H79" s="18" t="e">
        <f t="shared" si="13"/>
        <v>#VALUE!</v>
      </c>
      <c r="I79" s="12" t="e">
        <f t="shared" si="14"/>
        <v>#VALUE!</v>
      </c>
      <c r="J79" s="19" t="str">
        <f t="shared" si="26"/>
        <v/>
      </c>
      <c r="L79" s="18" t="str">
        <f t="shared" si="27"/>
        <v/>
      </c>
      <c r="M79" s="12" t="str">
        <f t="shared" si="23"/>
        <v/>
      </c>
      <c r="N79" s="19" t="str">
        <f t="shared" si="24"/>
        <v/>
      </c>
      <c r="O79" s="18" t="str">
        <f t="shared" si="25"/>
        <v/>
      </c>
    </row>
    <row r="80" spans="1:15" ht="15.75" x14ac:dyDescent="0.25">
      <c r="B80" s="11"/>
      <c r="D80" s="3"/>
    </row>
    <row r="81" spans="2:11" ht="15.75" x14ac:dyDescent="0.25">
      <c r="B81" s="11"/>
      <c r="D81" s="3"/>
    </row>
    <row r="82" spans="2:11" ht="15.75" x14ac:dyDescent="0.25">
      <c r="B82" s="11"/>
      <c r="D82" s="3"/>
    </row>
    <row r="83" spans="2:11" ht="15.75" x14ac:dyDescent="0.25">
      <c r="B83" s="11"/>
      <c r="D83" s="3"/>
    </row>
    <row r="84" spans="2:11" ht="15.75" x14ac:dyDescent="0.25">
      <c r="B84" s="11"/>
      <c r="D84" s="3"/>
    </row>
    <row r="87" spans="2:11" x14ac:dyDescent="0.25">
      <c r="I87" s="18"/>
      <c r="J87" s="12"/>
      <c r="K87" s="19"/>
    </row>
    <row r="88" spans="2:11" x14ac:dyDescent="0.25">
      <c r="J88" s="12"/>
      <c r="K88" s="19"/>
    </row>
    <row r="89" spans="2:11" x14ac:dyDescent="0.25">
      <c r="J89" s="12"/>
      <c r="K89" s="19"/>
    </row>
    <row r="90" spans="2:11" x14ac:dyDescent="0.25">
      <c r="J90" s="12"/>
      <c r="K90" s="19"/>
    </row>
    <row r="91" spans="2:11" x14ac:dyDescent="0.25">
      <c r="J91" s="12"/>
      <c r="K91" s="19"/>
    </row>
    <row r="92" spans="2:11" x14ac:dyDescent="0.25">
      <c r="J92" s="12"/>
      <c r="K92" s="19"/>
    </row>
    <row r="93" spans="2:11" x14ac:dyDescent="0.25">
      <c r="J93" s="12"/>
      <c r="K93" s="1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8"/>
  <sheetViews>
    <sheetView tabSelected="1" workbookViewId="0">
      <selection activeCell="I9" sqref="I9"/>
    </sheetView>
  </sheetViews>
  <sheetFormatPr defaultRowHeight="15" x14ac:dyDescent="0.25"/>
  <cols>
    <col min="3" max="3" width="12.42578125" customWidth="1"/>
    <col min="4" max="4" width="10.5703125" bestFit="1" customWidth="1"/>
  </cols>
  <sheetData>
    <row r="2" spans="2:18" ht="30" x14ac:dyDescent="0.25">
      <c r="C2" s="34" t="s">
        <v>46</v>
      </c>
      <c r="D2">
        <v>8</v>
      </c>
    </row>
    <row r="5" spans="2:18" ht="30" x14ac:dyDescent="0.25">
      <c r="B5" s="34" t="s">
        <v>44</v>
      </c>
      <c r="C5" s="34" t="s">
        <v>39</v>
      </c>
      <c r="D5" s="34" t="s">
        <v>45</v>
      </c>
      <c r="E5" s="34" t="s">
        <v>41</v>
      </c>
      <c r="G5" s="34"/>
      <c r="H5" s="34"/>
    </row>
    <row r="6" spans="2:18" x14ac:dyDescent="0.25">
      <c r="B6">
        <f>Full_tank</f>
        <v>100</v>
      </c>
      <c r="C6" s="18">
        <f t="shared" ref="C6:C38" si="0">IF(AND(ISNUMBER(B6), B6 &gt;= 0),B6/Full_tank * 100,"")</f>
        <v>100</v>
      </c>
      <c r="D6" s="35">
        <v>10</v>
      </c>
      <c r="E6" s="12">
        <f t="shared" ref="E6:E38" si="1">IF(AND(ISNUMBER(D6), D6&gt; 0),Test_Serving_Size/D6,"")</f>
        <v>0.8</v>
      </c>
      <c r="G6" s="18"/>
      <c r="H6" s="12"/>
    </row>
    <row r="7" spans="2:18" x14ac:dyDescent="0.25">
      <c r="B7">
        <f t="shared" ref="B7:B38" si="2">IF(AND(ISNUMBER(B6), B6 &gt;= Test_Serving_Size), B6-Test_Serving_Size, "")</f>
        <v>92</v>
      </c>
      <c r="C7" s="18">
        <f t="shared" si="0"/>
        <v>92</v>
      </c>
      <c r="D7" s="35">
        <v>9.5</v>
      </c>
      <c r="E7" s="12">
        <f t="shared" si="1"/>
        <v>0.84210526315789469</v>
      </c>
      <c r="G7" s="18"/>
      <c r="H7" s="12"/>
    </row>
    <row r="8" spans="2:18" x14ac:dyDescent="0.25">
      <c r="B8">
        <f t="shared" si="2"/>
        <v>84</v>
      </c>
      <c r="C8" s="18">
        <f t="shared" si="0"/>
        <v>84</v>
      </c>
      <c r="D8" s="35">
        <v>10.11</v>
      </c>
      <c r="E8" s="12">
        <f t="shared" si="1"/>
        <v>0.79129574678536108</v>
      </c>
      <c r="G8" s="18"/>
      <c r="H8" s="12"/>
      <c r="R8" s="35">
        <v>10</v>
      </c>
    </row>
    <row r="9" spans="2:18" x14ac:dyDescent="0.25">
      <c r="B9">
        <f t="shared" si="2"/>
        <v>76</v>
      </c>
      <c r="C9" s="18">
        <f t="shared" si="0"/>
        <v>76</v>
      </c>
      <c r="D9" s="35">
        <v>10.45</v>
      </c>
      <c r="E9" s="12">
        <f t="shared" si="1"/>
        <v>0.76555023923444976</v>
      </c>
      <c r="G9" s="18"/>
      <c r="H9" s="12"/>
      <c r="R9" s="35">
        <v>9.5</v>
      </c>
    </row>
    <row r="10" spans="2:18" x14ac:dyDescent="0.25">
      <c r="B10">
        <f t="shared" si="2"/>
        <v>68</v>
      </c>
      <c r="C10" s="18">
        <f t="shared" si="0"/>
        <v>68</v>
      </c>
      <c r="D10" s="35">
        <v>11.8</v>
      </c>
      <c r="E10" s="12">
        <f t="shared" si="1"/>
        <v>0.67796610169491522</v>
      </c>
      <c r="G10" s="18"/>
      <c r="H10" s="12"/>
      <c r="R10" s="35">
        <v>10.11</v>
      </c>
    </row>
    <row r="11" spans="2:18" x14ac:dyDescent="0.25">
      <c r="B11">
        <f t="shared" si="2"/>
        <v>60</v>
      </c>
      <c r="C11" s="18">
        <f t="shared" si="0"/>
        <v>60</v>
      </c>
      <c r="D11" s="35">
        <v>12.25</v>
      </c>
      <c r="E11" s="12">
        <f t="shared" si="1"/>
        <v>0.65306122448979587</v>
      </c>
      <c r="G11" s="18"/>
      <c r="H11" s="12"/>
      <c r="R11" s="35">
        <v>10.45</v>
      </c>
    </row>
    <row r="12" spans="2:18" x14ac:dyDescent="0.25">
      <c r="B12">
        <f t="shared" si="2"/>
        <v>52</v>
      </c>
      <c r="C12" s="18">
        <f t="shared" si="0"/>
        <v>52</v>
      </c>
      <c r="D12" s="35">
        <v>16.239999999999998</v>
      </c>
      <c r="E12" s="12">
        <f t="shared" si="1"/>
        <v>0.49261083743842371</v>
      </c>
      <c r="G12" s="18"/>
      <c r="H12" s="12"/>
      <c r="R12" s="35">
        <v>11.8</v>
      </c>
    </row>
    <row r="13" spans="2:18" x14ac:dyDescent="0.25">
      <c r="B13">
        <f t="shared" si="2"/>
        <v>44</v>
      </c>
      <c r="C13" s="18">
        <f t="shared" si="0"/>
        <v>44</v>
      </c>
      <c r="D13" s="35">
        <v>16.350000000000001</v>
      </c>
      <c r="E13" s="12">
        <f t="shared" si="1"/>
        <v>0.48929663608562685</v>
      </c>
      <c r="G13" s="18"/>
      <c r="H13" s="12"/>
      <c r="R13" s="35">
        <v>12.25</v>
      </c>
    </row>
    <row r="14" spans="2:18" x14ac:dyDescent="0.25">
      <c r="B14">
        <f t="shared" si="2"/>
        <v>36</v>
      </c>
      <c r="C14" s="18">
        <f t="shared" si="0"/>
        <v>36</v>
      </c>
      <c r="D14" s="35">
        <v>18.350000000000001</v>
      </c>
      <c r="E14" s="12">
        <f t="shared" si="1"/>
        <v>0.43596730245231602</v>
      </c>
      <c r="G14" s="18"/>
      <c r="H14" s="12"/>
      <c r="R14" s="35">
        <v>16.239999999999998</v>
      </c>
    </row>
    <row r="15" spans="2:18" x14ac:dyDescent="0.25">
      <c r="B15">
        <f t="shared" si="2"/>
        <v>28</v>
      </c>
      <c r="C15" s="18">
        <f t="shared" si="0"/>
        <v>28.000000000000004</v>
      </c>
      <c r="D15" s="35">
        <v>20.14</v>
      </c>
      <c r="E15" s="12">
        <f t="shared" si="1"/>
        <v>0.39721946375372391</v>
      </c>
      <c r="G15" s="18"/>
      <c r="H15" s="12"/>
      <c r="R15" s="35">
        <v>16.350000000000001</v>
      </c>
    </row>
    <row r="16" spans="2:18" x14ac:dyDescent="0.25">
      <c r="B16">
        <f t="shared" si="2"/>
        <v>20</v>
      </c>
      <c r="C16" s="18">
        <f t="shared" si="0"/>
        <v>20</v>
      </c>
      <c r="D16" s="35">
        <v>24.614999999999998</v>
      </c>
      <c r="E16" s="12">
        <f t="shared" si="1"/>
        <v>0.32500507820434699</v>
      </c>
      <c r="G16" s="18"/>
      <c r="H16" s="12"/>
      <c r="R16" s="35">
        <v>18.350000000000001</v>
      </c>
    </row>
    <row r="17" spans="2:18" x14ac:dyDescent="0.25">
      <c r="B17">
        <f t="shared" si="2"/>
        <v>12</v>
      </c>
      <c r="C17" s="18">
        <f t="shared" si="0"/>
        <v>12</v>
      </c>
      <c r="D17" s="35">
        <v>26.76</v>
      </c>
      <c r="E17" s="12">
        <f t="shared" si="1"/>
        <v>0.29895366218236169</v>
      </c>
      <c r="G17" s="18"/>
      <c r="H17" s="12"/>
      <c r="R17" s="35">
        <v>20.14</v>
      </c>
    </row>
    <row r="18" spans="2:18" x14ac:dyDescent="0.25">
      <c r="C18" s="18"/>
      <c r="D18" s="35"/>
      <c r="E18" s="12"/>
      <c r="G18" s="18"/>
      <c r="H18" s="12"/>
      <c r="R18" s="35">
        <v>24.614999999999998</v>
      </c>
    </row>
    <row r="19" spans="2:18" x14ac:dyDescent="0.25">
      <c r="B19" t="str">
        <f t="shared" si="2"/>
        <v/>
      </c>
      <c r="C19" s="18" t="str">
        <f t="shared" si="0"/>
        <v/>
      </c>
      <c r="D19" s="35" t="e">
        <f t="shared" ref="D6:D20" si="3">Test_Serving_Size/(0.0741 * SQRT(C19))</f>
        <v>#VALUE!</v>
      </c>
      <c r="E19" s="12" t="e">
        <f t="shared" si="1"/>
        <v>#VALUE!</v>
      </c>
      <c r="G19" s="18"/>
      <c r="H19" s="12"/>
      <c r="R19" s="35">
        <v>26.76</v>
      </c>
    </row>
    <row r="20" spans="2:18" x14ac:dyDescent="0.25">
      <c r="B20" t="str">
        <f t="shared" si="2"/>
        <v/>
      </c>
      <c r="C20" s="18" t="str">
        <f t="shared" si="0"/>
        <v/>
      </c>
      <c r="D20" s="35" t="e">
        <f t="shared" si="3"/>
        <v>#VALUE!</v>
      </c>
      <c r="E20" s="12" t="e">
        <f t="shared" si="1"/>
        <v>#VALUE!</v>
      </c>
      <c r="G20" s="18"/>
      <c r="H20" s="12"/>
    </row>
    <row r="21" spans="2:18" x14ac:dyDescent="0.25">
      <c r="B21" t="str">
        <f t="shared" si="2"/>
        <v/>
      </c>
      <c r="C21" s="18" t="str">
        <f t="shared" si="0"/>
        <v/>
      </c>
      <c r="D21" s="36"/>
      <c r="E21" s="12" t="str">
        <f t="shared" si="1"/>
        <v/>
      </c>
      <c r="G21" s="18"/>
      <c r="H21" s="33"/>
    </row>
    <row r="22" spans="2:18" x14ac:dyDescent="0.25">
      <c r="B22" t="str">
        <f t="shared" si="2"/>
        <v/>
      </c>
      <c r="C22" s="18" t="str">
        <f t="shared" si="0"/>
        <v/>
      </c>
      <c r="E22" s="12" t="str">
        <f t="shared" si="1"/>
        <v/>
      </c>
      <c r="G22" s="18" t="str">
        <f t="shared" ref="G22:G38" si="4">C22</f>
        <v/>
      </c>
      <c r="H22" s="12" t="str">
        <f t="shared" ref="H22:H38" si="5">E22</f>
        <v/>
      </c>
    </row>
    <row r="23" spans="2:18" x14ac:dyDescent="0.25">
      <c r="B23" t="str">
        <f t="shared" si="2"/>
        <v/>
      </c>
      <c r="C23" s="18" t="str">
        <f t="shared" si="0"/>
        <v/>
      </c>
      <c r="E23" s="12" t="str">
        <f t="shared" si="1"/>
        <v/>
      </c>
      <c r="G23" s="18" t="str">
        <f t="shared" si="4"/>
        <v/>
      </c>
      <c r="H23" s="12" t="str">
        <f t="shared" si="5"/>
        <v/>
      </c>
    </row>
    <row r="24" spans="2:18" x14ac:dyDescent="0.25">
      <c r="B24" t="str">
        <f t="shared" si="2"/>
        <v/>
      </c>
      <c r="C24" s="18" t="str">
        <f t="shared" si="0"/>
        <v/>
      </c>
      <c r="E24" s="12" t="str">
        <f t="shared" si="1"/>
        <v/>
      </c>
      <c r="G24" s="18" t="str">
        <f t="shared" si="4"/>
        <v/>
      </c>
      <c r="H24" s="12" t="str">
        <f t="shared" si="5"/>
        <v/>
      </c>
    </row>
    <row r="25" spans="2:18" x14ac:dyDescent="0.25">
      <c r="B25" t="str">
        <f t="shared" si="2"/>
        <v/>
      </c>
      <c r="C25" s="18" t="str">
        <f t="shared" si="0"/>
        <v/>
      </c>
      <c r="E25" s="12" t="str">
        <f t="shared" si="1"/>
        <v/>
      </c>
      <c r="G25" s="18" t="str">
        <f t="shared" si="4"/>
        <v/>
      </c>
      <c r="H25" s="12" t="str">
        <f t="shared" si="5"/>
        <v/>
      </c>
    </row>
    <row r="26" spans="2:18" x14ac:dyDescent="0.25">
      <c r="B26" t="str">
        <f t="shared" si="2"/>
        <v/>
      </c>
      <c r="C26" s="18" t="str">
        <f t="shared" si="0"/>
        <v/>
      </c>
      <c r="E26" s="12" t="str">
        <f t="shared" si="1"/>
        <v/>
      </c>
      <c r="G26" s="18" t="str">
        <f t="shared" si="4"/>
        <v/>
      </c>
      <c r="H26" s="12" t="str">
        <f t="shared" si="5"/>
        <v/>
      </c>
    </row>
    <row r="27" spans="2:18" x14ac:dyDescent="0.25">
      <c r="B27" t="str">
        <f t="shared" si="2"/>
        <v/>
      </c>
      <c r="C27" s="18" t="str">
        <f t="shared" si="0"/>
        <v/>
      </c>
      <c r="E27" s="12" t="str">
        <f t="shared" si="1"/>
        <v/>
      </c>
      <c r="G27" s="18" t="str">
        <f t="shared" si="4"/>
        <v/>
      </c>
      <c r="H27" s="12" t="str">
        <f t="shared" si="5"/>
        <v/>
      </c>
    </row>
    <row r="28" spans="2:18" x14ac:dyDescent="0.25">
      <c r="B28" t="str">
        <f t="shared" si="2"/>
        <v/>
      </c>
      <c r="C28" s="18" t="str">
        <f t="shared" si="0"/>
        <v/>
      </c>
      <c r="E28" s="12" t="str">
        <f t="shared" si="1"/>
        <v/>
      </c>
      <c r="G28" s="18" t="str">
        <f t="shared" si="4"/>
        <v/>
      </c>
      <c r="H28" s="12" t="str">
        <f t="shared" si="5"/>
        <v/>
      </c>
    </row>
    <row r="29" spans="2:18" x14ac:dyDescent="0.25">
      <c r="B29" t="str">
        <f t="shared" si="2"/>
        <v/>
      </c>
      <c r="C29" s="18" t="str">
        <f t="shared" si="0"/>
        <v/>
      </c>
      <c r="E29" s="12" t="str">
        <f t="shared" si="1"/>
        <v/>
      </c>
      <c r="G29" s="18" t="str">
        <f t="shared" si="4"/>
        <v/>
      </c>
      <c r="H29" s="12" t="str">
        <f t="shared" si="5"/>
        <v/>
      </c>
    </row>
    <row r="30" spans="2:18" x14ac:dyDescent="0.25">
      <c r="B30" t="str">
        <f t="shared" si="2"/>
        <v/>
      </c>
      <c r="C30" s="18" t="str">
        <f t="shared" si="0"/>
        <v/>
      </c>
      <c r="E30" s="12" t="str">
        <f t="shared" si="1"/>
        <v/>
      </c>
      <c r="G30" s="18" t="str">
        <f t="shared" si="4"/>
        <v/>
      </c>
      <c r="H30" s="12" t="str">
        <f t="shared" si="5"/>
        <v/>
      </c>
    </row>
    <row r="31" spans="2:18" x14ac:dyDescent="0.25">
      <c r="B31" t="str">
        <f t="shared" si="2"/>
        <v/>
      </c>
      <c r="C31" s="18" t="str">
        <f t="shared" si="0"/>
        <v/>
      </c>
      <c r="E31" s="12" t="str">
        <f t="shared" si="1"/>
        <v/>
      </c>
      <c r="G31" s="18" t="str">
        <f t="shared" si="4"/>
        <v/>
      </c>
      <c r="H31" s="12" t="str">
        <f t="shared" si="5"/>
        <v/>
      </c>
    </row>
    <row r="32" spans="2:18" x14ac:dyDescent="0.25">
      <c r="B32" t="str">
        <f t="shared" si="2"/>
        <v/>
      </c>
      <c r="C32" s="18" t="str">
        <f t="shared" si="0"/>
        <v/>
      </c>
      <c r="E32" s="12" t="str">
        <f t="shared" si="1"/>
        <v/>
      </c>
      <c r="G32" s="18" t="str">
        <f t="shared" si="4"/>
        <v/>
      </c>
      <c r="H32" s="12" t="str">
        <f t="shared" si="5"/>
        <v/>
      </c>
    </row>
    <row r="33" spans="2:8" x14ac:dyDescent="0.25">
      <c r="B33" t="str">
        <f t="shared" si="2"/>
        <v/>
      </c>
      <c r="C33" s="18" t="str">
        <f t="shared" si="0"/>
        <v/>
      </c>
      <c r="E33" s="12" t="str">
        <f t="shared" si="1"/>
        <v/>
      </c>
      <c r="G33" s="18" t="str">
        <f t="shared" si="4"/>
        <v/>
      </c>
      <c r="H33" s="12" t="str">
        <f t="shared" si="5"/>
        <v/>
      </c>
    </row>
    <row r="34" spans="2:8" x14ac:dyDescent="0.25">
      <c r="B34" t="str">
        <f t="shared" si="2"/>
        <v/>
      </c>
      <c r="C34" s="18" t="str">
        <f t="shared" si="0"/>
        <v/>
      </c>
      <c r="E34" s="12" t="str">
        <f t="shared" si="1"/>
        <v/>
      </c>
      <c r="G34" s="18" t="str">
        <f t="shared" si="4"/>
        <v/>
      </c>
      <c r="H34" s="12" t="str">
        <f t="shared" si="5"/>
        <v/>
      </c>
    </row>
    <row r="35" spans="2:8" x14ac:dyDescent="0.25">
      <c r="B35" t="str">
        <f t="shared" si="2"/>
        <v/>
      </c>
      <c r="C35" s="18" t="str">
        <f t="shared" si="0"/>
        <v/>
      </c>
      <c r="E35" s="12" t="str">
        <f t="shared" si="1"/>
        <v/>
      </c>
      <c r="G35" s="18" t="str">
        <f t="shared" si="4"/>
        <v/>
      </c>
      <c r="H35" s="12" t="str">
        <f t="shared" si="5"/>
        <v/>
      </c>
    </row>
    <row r="36" spans="2:8" x14ac:dyDescent="0.25">
      <c r="B36" t="str">
        <f t="shared" si="2"/>
        <v/>
      </c>
      <c r="C36" s="18" t="str">
        <f t="shared" si="0"/>
        <v/>
      </c>
      <c r="E36" s="12" t="str">
        <f t="shared" si="1"/>
        <v/>
      </c>
      <c r="G36" s="18" t="str">
        <f t="shared" si="4"/>
        <v/>
      </c>
      <c r="H36" s="12" t="str">
        <f t="shared" si="5"/>
        <v/>
      </c>
    </row>
    <row r="37" spans="2:8" x14ac:dyDescent="0.25">
      <c r="B37" t="str">
        <f t="shared" si="2"/>
        <v/>
      </c>
      <c r="C37" s="18" t="str">
        <f t="shared" si="0"/>
        <v/>
      </c>
      <c r="E37" s="12" t="str">
        <f t="shared" si="1"/>
        <v/>
      </c>
      <c r="G37" s="18" t="str">
        <f t="shared" si="4"/>
        <v/>
      </c>
      <c r="H37" s="12" t="str">
        <f t="shared" si="5"/>
        <v/>
      </c>
    </row>
    <row r="38" spans="2:8" x14ac:dyDescent="0.25">
      <c r="B38" t="str">
        <f t="shared" si="2"/>
        <v/>
      </c>
      <c r="C38" s="18" t="str">
        <f t="shared" si="0"/>
        <v/>
      </c>
      <c r="E38" s="12" t="str">
        <f t="shared" si="1"/>
        <v/>
      </c>
      <c r="G38" s="18" t="str">
        <f t="shared" si="4"/>
        <v/>
      </c>
      <c r="H38" s="12" t="str">
        <f t="shared" si="5"/>
        <v/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s="8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Sheet1</vt:lpstr>
      <vt:lpstr>Calculations</vt:lpstr>
      <vt:lpstr>Sheet2</vt:lpstr>
      <vt:lpstr>Formula</vt:lpstr>
      <vt:lpstr>a</vt:lpstr>
      <vt:lpstr>Cd</vt:lpstr>
      <vt:lpstr>Coeff</vt:lpstr>
      <vt:lpstr>Dia_d</vt:lpstr>
      <vt:lpstr>Full_tank</vt:lpstr>
      <vt:lpstr>g</vt:lpstr>
      <vt:lpstr>Height</vt:lpstr>
      <vt:lpstr>Oz_per_cubic_inch</vt:lpstr>
      <vt:lpstr>Oz_per_Inch</vt:lpstr>
      <vt:lpstr>Serving</vt:lpstr>
      <vt:lpstr>Test_Serving_Size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FURY BENIS</cp:lastModifiedBy>
  <dcterms:created xsi:type="dcterms:W3CDTF">2017-04-05T20:24:38Z</dcterms:created>
  <dcterms:modified xsi:type="dcterms:W3CDTF">2017-04-10T23:54:28Z</dcterms:modified>
</cp:coreProperties>
</file>