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prakash_sudandiran_mandai_com/Documents/Desktop/"/>
    </mc:Choice>
  </mc:AlternateContent>
  <xr:revisionPtr revIDLastSave="99" documentId="8_{765A2058-F378-4B7C-AE3B-C70514147607}" xr6:coauthVersionLast="47" xr6:coauthVersionMax="47" xr10:uidLastSave="{83E9E37D-5405-481E-9F01-DA5D7378C814}"/>
  <bookViews>
    <workbookView xWindow="-120" yWindow="-120" windowWidth="29040" windowHeight="15840" xr2:uid="{3A6EF2CD-FB55-4407-B1F4-88EA4E6F188B}"/>
  </bookViews>
  <sheets>
    <sheet name="Browses" sheetId="2" r:id="rId1"/>
    <sheet name="Browses (2)" sheetId="3" r:id="rId2"/>
    <sheet name="Sheet1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3" l="1"/>
  <c r="H7" i="3"/>
  <c r="J7" i="3"/>
  <c r="L7" i="3"/>
  <c r="N7" i="3"/>
  <c r="P7" i="3"/>
  <c r="R7" i="3"/>
  <c r="T7" i="3"/>
  <c r="V7" i="3"/>
  <c r="X7" i="3"/>
  <c r="Z7" i="3"/>
  <c r="AB7" i="3"/>
  <c r="AD7" i="3"/>
  <c r="AF7" i="3"/>
  <c r="AH7" i="3"/>
  <c r="D7" i="3"/>
  <c r="E7" i="3"/>
  <c r="AL6" i="3"/>
  <c r="AK6" i="3"/>
  <c r="AJ6" i="3"/>
  <c r="AI6" i="3"/>
  <c r="AG6" i="3"/>
  <c r="AE6" i="3"/>
  <c r="AC6" i="3"/>
  <c r="AA6" i="3"/>
  <c r="Y6" i="3"/>
  <c r="W6" i="3"/>
  <c r="U6" i="3"/>
  <c r="S6" i="3"/>
  <c r="Q6" i="3"/>
  <c r="O6" i="3"/>
  <c r="M6" i="3"/>
  <c r="K6" i="3"/>
  <c r="I6" i="3"/>
  <c r="F6" i="3"/>
  <c r="C6" i="3"/>
  <c r="AL5" i="3"/>
  <c r="AK5" i="3"/>
  <c r="AJ5" i="3"/>
  <c r="AI5" i="3"/>
  <c r="AG5" i="3"/>
  <c r="AE5" i="3"/>
  <c r="AC5" i="3"/>
  <c r="AA5" i="3"/>
  <c r="Y5" i="3"/>
  <c r="W5" i="3"/>
  <c r="U5" i="3"/>
  <c r="S5" i="3"/>
  <c r="Q5" i="3"/>
  <c r="O5" i="3"/>
  <c r="M5" i="3"/>
  <c r="K5" i="3"/>
  <c r="I5" i="3"/>
  <c r="F5" i="3"/>
  <c r="C5" i="3"/>
  <c r="AL4" i="3"/>
  <c r="AL7" i="3" s="1"/>
  <c r="AK4" i="3"/>
  <c r="AK7" i="3" s="1"/>
  <c r="AJ4" i="3"/>
  <c r="AJ7" i="3" s="1"/>
  <c r="AI4" i="3"/>
  <c r="AG4" i="3"/>
  <c r="AE4" i="3"/>
  <c r="AC4" i="3"/>
  <c r="AA4" i="3"/>
  <c r="Y4" i="3"/>
  <c r="W4" i="3"/>
  <c r="U4" i="3"/>
  <c r="S4" i="3"/>
  <c r="Q4" i="3"/>
  <c r="O4" i="3"/>
  <c r="M4" i="3"/>
  <c r="K4" i="3"/>
  <c r="I4" i="3"/>
  <c r="F4" i="3"/>
  <c r="C4" i="3"/>
  <c r="AV6" i="2"/>
  <c r="AV12" i="2"/>
  <c r="AV8" i="2"/>
  <c r="AV9" i="2"/>
  <c r="AV7" i="2"/>
  <c r="AV5" i="2"/>
  <c r="AV10" i="2"/>
  <c r="AV4" i="2"/>
  <c r="AU6" i="2"/>
  <c r="AU12" i="2"/>
  <c r="AU8" i="2"/>
  <c r="AU9" i="2"/>
  <c r="AU7" i="2"/>
  <c r="AU5" i="2"/>
  <c r="AU10" i="2"/>
  <c r="AU4" i="2"/>
  <c r="AT8" i="2"/>
  <c r="AT9" i="2"/>
  <c r="AT6" i="2"/>
  <c r="AT12" i="2"/>
  <c r="AT7" i="2"/>
  <c r="AT5" i="2"/>
  <c r="AT10" i="2"/>
  <c r="AT4" i="2"/>
  <c r="AS6" i="2"/>
  <c r="AS12" i="2"/>
  <c r="AS8" i="2"/>
  <c r="AS9" i="2"/>
  <c r="AS7" i="2"/>
  <c r="AS5" i="2"/>
  <c r="AS10" i="2"/>
  <c r="AS4" i="2"/>
  <c r="AR6" i="2"/>
  <c r="AR12" i="2"/>
  <c r="AR8" i="2"/>
  <c r="AR9" i="2"/>
  <c r="AR7" i="2"/>
  <c r="AR5" i="2"/>
  <c r="AR10" i="2"/>
  <c r="AR4" i="2"/>
  <c r="AQ4" i="2"/>
  <c r="AP10" i="2"/>
  <c r="AP4" i="2"/>
  <c r="AO10" i="2"/>
  <c r="AO4" i="2"/>
  <c r="AN10" i="2"/>
  <c r="AN4" i="2"/>
  <c r="AM4" i="2"/>
  <c r="AL4" i="2"/>
  <c r="AM10" i="2"/>
  <c r="AL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C11" i="2"/>
  <c r="AK6" i="2"/>
  <c r="AK7" i="2"/>
  <c r="AK8" i="2"/>
  <c r="AK9" i="2"/>
  <c r="AK10" i="2"/>
  <c r="AK12" i="2"/>
  <c r="AK13" i="2"/>
  <c r="AK15" i="2" s="1"/>
  <c r="AK14" i="2"/>
  <c r="AK5" i="2"/>
  <c r="AJ15" i="2"/>
  <c r="AJ8" i="2"/>
  <c r="AK4" i="2"/>
  <c r="AJ4" i="2"/>
  <c r="AI6" i="2"/>
  <c r="AI7" i="2"/>
  <c r="AI8" i="2"/>
  <c r="AI9" i="2"/>
  <c r="AI10" i="2"/>
  <c r="AI12" i="2"/>
  <c r="AI13" i="2"/>
  <c r="AI15" i="2" s="1"/>
  <c r="AI14" i="2"/>
  <c r="AI5" i="2"/>
  <c r="AH15" i="2"/>
  <c r="AH8" i="2"/>
  <c r="AI4" i="2"/>
  <c r="AH4" i="2"/>
  <c r="AG6" i="2"/>
  <c r="AG7" i="2"/>
  <c r="AG8" i="2"/>
  <c r="AG9" i="2"/>
  <c r="AG10" i="2"/>
  <c r="AG12" i="2"/>
  <c r="AG13" i="2"/>
  <c r="AG15" i="2" s="1"/>
  <c r="AG14" i="2"/>
  <c r="AG5" i="2"/>
  <c r="AF15" i="2"/>
  <c r="AF8" i="2"/>
  <c r="AG4" i="2"/>
  <c r="AF4" i="2"/>
  <c r="AE6" i="2"/>
  <c r="AE7" i="2"/>
  <c r="AE8" i="2"/>
  <c r="AE9" i="2"/>
  <c r="AE10" i="2"/>
  <c r="AE12" i="2"/>
  <c r="AE13" i="2"/>
  <c r="AE15" i="2" s="1"/>
  <c r="AE14" i="2"/>
  <c r="AE5" i="2"/>
  <c r="AD15" i="2"/>
  <c r="AD8" i="2"/>
  <c r="AE4" i="2"/>
  <c r="AD4" i="2"/>
  <c r="AC6" i="2"/>
  <c r="AC7" i="2"/>
  <c r="AC8" i="2"/>
  <c r="AC9" i="2"/>
  <c r="AC10" i="2"/>
  <c r="AC12" i="2"/>
  <c r="AC13" i="2"/>
  <c r="AC15" i="2" s="1"/>
  <c r="AC14" i="2"/>
  <c r="AC5" i="2"/>
  <c r="AB15" i="2"/>
  <c r="AB8" i="2"/>
  <c r="AC4" i="2"/>
  <c r="AB4" i="2"/>
  <c r="Y7" i="2"/>
  <c r="AA6" i="2"/>
  <c r="AA7" i="2"/>
  <c r="AA8" i="2"/>
  <c r="AA9" i="2"/>
  <c r="AA10" i="2"/>
  <c r="AA12" i="2"/>
  <c r="AA13" i="2"/>
  <c r="AA15" i="2" s="1"/>
  <c r="AA14" i="2"/>
  <c r="AA5" i="2"/>
  <c r="Z15" i="2"/>
  <c r="Z8" i="2"/>
  <c r="AA4" i="2"/>
  <c r="Z4" i="2"/>
  <c r="Y6" i="2"/>
  <c r="Y8" i="2"/>
  <c r="Y9" i="2"/>
  <c r="Y10" i="2"/>
  <c r="Y12" i="2"/>
  <c r="Y13" i="2"/>
  <c r="Y15" i="2" s="1"/>
  <c r="Y14" i="2"/>
  <c r="Y5" i="2"/>
  <c r="X15" i="2"/>
  <c r="X8" i="2"/>
  <c r="Y4" i="2"/>
  <c r="X4" i="2"/>
  <c r="W6" i="2"/>
  <c r="W7" i="2"/>
  <c r="W8" i="2"/>
  <c r="W9" i="2"/>
  <c r="W10" i="2"/>
  <c r="W12" i="2"/>
  <c r="W13" i="2"/>
  <c r="W14" i="2"/>
  <c r="W15" i="2" s="1"/>
  <c r="W5" i="2"/>
  <c r="V15" i="2"/>
  <c r="V8" i="2"/>
  <c r="W4" i="2"/>
  <c r="V4" i="2"/>
  <c r="U6" i="2"/>
  <c r="U7" i="2"/>
  <c r="U8" i="2"/>
  <c r="U9" i="2"/>
  <c r="U10" i="2"/>
  <c r="U12" i="2"/>
  <c r="U13" i="2"/>
  <c r="U15" i="2" s="1"/>
  <c r="U14" i="2"/>
  <c r="U5" i="2"/>
  <c r="T15" i="2"/>
  <c r="T8" i="2"/>
  <c r="U4" i="2"/>
  <c r="T4" i="2"/>
  <c r="S6" i="2"/>
  <c r="S7" i="2"/>
  <c r="S8" i="2"/>
  <c r="S9" i="2"/>
  <c r="S10" i="2"/>
  <c r="S12" i="2"/>
  <c r="S13" i="2"/>
  <c r="S15" i="2" s="1"/>
  <c r="S14" i="2"/>
  <c r="S5" i="2"/>
  <c r="R15" i="2"/>
  <c r="R8" i="2"/>
  <c r="S4" i="2"/>
  <c r="R4" i="2"/>
  <c r="Q6" i="2"/>
  <c r="Q7" i="2"/>
  <c r="Q8" i="2"/>
  <c r="Q9" i="2"/>
  <c r="Q10" i="2"/>
  <c r="Q12" i="2"/>
  <c r="Q13" i="2"/>
  <c r="Q15" i="2" s="1"/>
  <c r="Q14" i="2"/>
  <c r="Q5" i="2"/>
  <c r="Q4" i="2"/>
  <c r="P15" i="2"/>
  <c r="P8" i="2"/>
  <c r="P4" i="2"/>
  <c r="O6" i="2"/>
  <c r="O7" i="2"/>
  <c r="O8" i="2"/>
  <c r="O9" i="2"/>
  <c r="O10" i="2"/>
  <c r="O12" i="2"/>
  <c r="O13" i="2"/>
  <c r="O15" i="2" s="1"/>
  <c r="O14" i="2"/>
  <c r="O5" i="2"/>
  <c r="N15" i="2"/>
  <c r="N8" i="2"/>
  <c r="O4" i="2"/>
  <c r="N4" i="2"/>
  <c r="M5" i="2"/>
  <c r="M6" i="2"/>
  <c r="M7" i="2"/>
  <c r="M8" i="2"/>
  <c r="M9" i="2"/>
  <c r="M10" i="2"/>
  <c r="M12" i="2"/>
  <c r="M13" i="2"/>
  <c r="M14" i="2"/>
  <c r="L15" i="2"/>
  <c r="L8" i="2"/>
  <c r="M4" i="2"/>
  <c r="L4" i="2"/>
  <c r="C15" i="2"/>
  <c r="D15" i="2"/>
  <c r="E15" i="2"/>
  <c r="F15" i="2"/>
  <c r="G15" i="2"/>
  <c r="H15" i="2"/>
  <c r="I15" i="2"/>
  <c r="J15" i="2"/>
  <c r="K15" i="2"/>
  <c r="K6" i="2"/>
  <c r="K7" i="2"/>
  <c r="K8" i="2"/>
  <c r="K9" i="2"/>
  <c r="K10" i="2"/>
  <c r="K12" i="2"/>
  <c r="K13" i="2"/>
  <c r="K14" i="2"/>
  <c r="K5" i="2"/>
  <c r="J8" i="2"/>
  <c r="K4" i="2"/>
  <c r="J4" i="2"/>
  <c r="I6" i="2"/>
  <c r="I7" i="2"/>
  <c r="I8" i="2"/>
  <c r="I9" i="2"/>
  <c r="I10" i="2"/>
  <c r="I12" i="2"/>
  <c r="I13" i="2"/>
  <c r="I14" i="2"/>
  <c r="I5" i="2"/>
  <c r="H8" i="2"/>
  <c r="I4" i="2"/>
  <c r="H4" i="2"/>
  <c r="G6" i="2"/>
  <c r="G7" i="2"/>
  <c r="G8" i="2"/>
  <c r="G9" i="2"/>
  <c r="G10" i="2"/>
  <c r="G13" i="2"/>
  <c r="G14" i="2"/>
  <c r="G5" i="2"/>
  <c r="F8" i="2"/>
  <c r="G4" i="2"/>
  <c r="F4" i="2"/>
  <c r="E6" i="2"/>
  <c r="E7" i="2"/>
  <c r="E9" i="2"/>
  <c r="E10" i="2"/>
  <c r="E12" i="2"/>
  <c r="E13" i="2"/>
  <c r="E14" i="2"/>
  <c r="E5" i="2"/>
  <c r="D8" i="2"/>
  <c r="E8" i="2" s="1"/>
  <c r="E4" i="2"/>
  <c r="D4" i="2"/>
  <c r="C8" i="2"/>
  <c r="B15" i="2"/>
  <c r="C12" i="2"/>
  <c r="C13" i="2"/>
  <c r="C14" i="2"/>
  <c r="C10" i="2"/>
  <c r="C9" i="2"/>
  <c r="C6" i="2"/>
  <c r="C7" i="2"/>
  <c r="C5" i="2"/>
  <c r="C4" i="2"/>
  <c r="B8" i="2"/>
  <c r="B4" i="2"/>
  <c r="C7" i="3" l="1"/>
  <c r="F7" i="3"/>
  <c r="I7" i="3"/>
  <c r="K7" i="3"/>
  <c r="M7" i="3"/>
  <c r="O7" i="3"/>
  <c r="Q7" i="3"/>
  <c r="S7" i="3"/>
  <c r="U7" i="3"/>
  <c r="W7" i="3"/>
  <c r="Y7" i="3"/>
  <c r="AA7" i="3"/>
  <c r="AC7" i="3"/>
  <c r="AE7" i="3"/>
  <c r="AG7" i="3"/>
  <c r="AI7" i="3"/>
  <c r="M15" i="2"/>
</calcChain>
</file>

<file path=xl/sharedStrings.xml><?xml version="1.0" encoding="utf-8"?>
<sst xmlns="http://schemas.openxmlformats.org/spreadsheetml/2006/main" count="120" uniqueCount="71">
  <si>
    <t>Browese Species</t>
  </si>
  <si>
    <t xml:space="preserve">Leucaena leucocephala (Miracle Tree)-As Fed </t>
  </si>
  <si>
    <t>Leucaena leucocephala (Miracle Tree)-DM</t>
  </si>
  <si>
    <t xml:space="preserve">Baphia nitida(Baphia)-As Fed </t>
  </si>
  <si>
    <t>Baphia nitida(Baphia)-DM</t>
  </si>
  <si>
    <t xml:space="preserve">Terminalia catappa(Ketapang)-As Fed </t>
  </si>
  <si>
    <t>Terminalia catappa(Ketapang)-DM</t>
  </si>
  <si>
    <t xml:space="preserve">Musa sp. (Bananna leaf)-As Fed </t>
  </si>
  <si>
    <t>Musa sp. (Bananna leaf)-DM</t>
  </si>
  <si>
    <t xml:space="preserve">Morus alba(Chinese Mulberry)-As Fed </t>
  </si>
  <si>
    <t>Morus alba(Chinese Mulberry)-DM</t>
  </si>
  <si>
    <t xml:space="preserve">Cinnamomum inners(wild cinnamon)-As Fed </t>
  </si>
  <si>
    <t>Cinnamomum inners(wild cinnamon)-DM</t>
  </si>
  <si>
    <t xml:space="preserve">Hibiscus sp-As Fed </t>
  </si>
  <si>
    <t>Hibiscus sp-DM</t>
  </si>
  <si>
    <t xml:space="preserve">Moringa oleifera(Horsera dish tree)-As Fed </t>
  </si>
  <si>
    <t>Moringa oleifera(Horsera dish tree)-DM</t>
  </si>
  <si>
    <t xml:space="preserve">Adenanthera pavonina(saga)-As Fed </t>
  </si>
  <si>
    <t>Adenanthera pavonina(saga)-DM</t>
  </si>
  <si>
    <t xml:space="preserve">Averrhoa carambola (starfruit)-As Fed </t>
  </si>
  <si>
    <t>Averrhoa carambola (starfruit)-DM</t>
  </si>
  <si>
    <t xml:space="preserve">Mangifera indica (Mango)-As Fed </t>
  </si>
  <si>
    <t>Mangifera indica (Mango)-DM</t>
  </si>
  <si>
    <t xml:space="preserve">Leucaena Leucocephala(Miracle Tree)-As Fed </t>
  </si>
  <si>
    <t>Leucaena Leucocephala(Miracle Tree)-DM</t>
  </si>
  <si>
    <t xml:space="preserve">Alfalfa Hay-As Fed </t>
  </si>
  <si>
    <t>Alfalfa Hay-DM</t>
  </si>
  <si>
    <t xml:space="preserve">ASYTASIA-As Fed </t>
  </si>
  <si>
    <t>ASYTASIA-DM</t>
  </si>
  <si>
    <t xml:space="preserve">CHEERY-As Fed </t>
  </si>
  <si>
    <t>CHEERY-DM</t>
  </si>
  <si>
    <t xml:space="preserve">ACACIA-As Fed </t>
  </si>
  <si>
    <t>ACACIA-DM</t>
  </si>
  <si>
    <t xml:space="preserve">FICUS-As Fed </t>
  </si>
  <si>
    <t>FICUS-DM</t>
  </si>
  <si>
    <t xml:space="preserve">BELIMBING-As Fed </t>
  </si>
  <si>
    <t>BELIMBING-DM</t>
  </si>
  <si>
    <t>Hibicus (Hibicus sp.)-DM</t>
  </si>
  <si>
    <t>Saga (Adenanthera Pavonina)-DM</t>
  </si>
  <si>
    <t>Miracle Tree (Leucaena Leucocephala)-DM</t>
  </si>
  <si>
    <t>Ficus (Ficus benjamina)-DM</t>
  </si>
  <si>
    <t>Alfalfa hay (Medicago Sativa)-DM</t>
  </si>
  <si>
    <t>Acacia (Acacia sp.)-DM</t>
  </si>
  <si>
    <t>Asystasia (Asystasia sp.)-DM</t>
  </si>
  <si>
    <t>Starfruit (Averrhoa Carambola)-DM</t>
  </si>
  <si>
    <t>White mulberry (Morus alba)-DM</t>
  </si>
  <si>
    <t>Cherry (Muntingia calabura) B-DM</t>
  </si>
  <si>
    <t>Belimbing buluh (Averrhoa Bilimbi)-DM</t>
  </si>
  <si>
    <t>Tested date</t>
  </si>
  <si>
    <t>Moisture</t>
  </si>
  <si>
    <t>*Dry Matter (DM)</t>
  </si>
  <si>
    <t>Crude Protein (CP)</t>
  </si>
  <si>
    <t>Crude Fat (CF)</t>
  </si>
  <si>
    <t>Neutral Detergent Fibre (NDF)</t>
  </si>
  <si>
    <t xml:space="preserve">**Hemicellulose </t>
  </si>
  <si>
    <t>Acid Detergent Fibre (ADF)</t>
  </si>
  <si>
    <t>Ash</t>
  </si>
  <si>
    <t>S</t>
  </si>
  <si>
    <t>***TNC</t>
  </si>
  <si>
    <t>Tannic Acid</t>
  </si>
  <si>
    <t>&lt;0.001</t>
  </si>
  <si>
    <t>Calcium (Ca )</t>
  </si>
  <si>
    <t>Phosphorus (P)</t>
  </si>
  <si>
    <t>****Ca:P</t>
  </si>
  <si>
    <t>: Calculated, not from test</t>
  </si>
  <si>
    <t>* (=100-Moisture)</t>
  </si>
  <si>
    <t>**(=NDF-ADF)</t>
  </si>
  <si>
    <t>***(=100-CP-CF-NDF)</t>
  </si>
  <si>
    <t>****(=Ca/P)</t>
  </si>
  <si>
    <t>*****Crude carbohydrates</t>
  </si>
  <si>
    <t>***** (=100-CP-CF-Moisture-Ash)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</si>
</sst>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5274-2E7C-47E8-A177-BA4B35A67DDD}">
  <dimension ref="A1:AV21"/>
  <sheetViews>
    <sheetView tabSelected="1" zoomScaleNormal="100" workbookViewId="0">
      <pane xSplit="1" topLeftCell="C1" activePane="topRight" state="frozen"/>
      <selection pane="topRight" activeCell="D21" sqref="D21"/>
    </sheetView>
  </sheetViews>
  <sheetFormatPr defaultColWidth="8.7109375" defaultRowHeight="15"/>
  <cols>
    <col min="1" max="1" width="34.28515625" style="3" customWidth="1"/>
    <col min="2" max="2" width="40" style="3" hidden="1" customWidth="1"/>
    <col min="3" max="3" width="37" style="3" bestFit="1" customWidth="1"/>
    <col min="4" max="4" width="21.42578125" style="3" customWidth="1"/>
    <col min="5" max="5" width="23.140625" style="3" bestFit="1" customWidth="1"/>
    <col min="6" max="6" width="30.5703125" style="3" customWidth="1"/>
    <col min="7" max="7" width="32.5703125" style="3" bestFit="1" customWidth="1"/>
    <col min="8" max="8" width="25.42578125" style="3" customWidth="1"/>
    <col min="9" max="9" width="27" style="3" bestFit="1" customWidth="1"/>
    <col min="10" max="10" width="18.140625" style="3" customWidth="1"/>
    <col min="11" max="11" width="29.7109375" style="3" customWidth="1"/>
    <col min="12" max="12" width="21.7109375" style="3" customWidth="1"/>
    <col min="13" max="13" width="36.5703125" style="3" bestFit="1" customWidth="1"/>
    <col min="14" max="14" width="13.7109375" style="3" customWidth="1"/>
    <col min="15" max="15" width="37.5703125" style="3" customWidth="1"/>
    <col min="16" max="16" width="18.28515625" style="3" customWidth="1"/>
    <col min="17" max="17" width="12" style="3" customWidth="1"/>
    <col min="18" max="18" width="18.85546875" style="3" customWidth="1"/>
    <col min="19" max="19" width="15" style="3" customWidth="1"/>
    <col min="20" max="20" width="16.85546875" style="3" customWidth="1"/>
    <col min="21" max="21" width="16.140625" style="3" customWidth="1"/>
    <col min="22" max="22" width="14" style="3" customWidth="1"/>
    <col min="23" max="23" width="21" style="3" customWidth="1"/>
    <col min="24" max="25" width="11.28515625" style="3" customWidth="1"/>
    <col min="26" max="26" width="9.42578125" style="3" customWidth="1"/>
    <col min="27" max="27" width="12.42578125" style="3" customWidth="1"/>
    <col min="28" max="28" width="9" style="3" customWidth="1"/>
    <col min="29" max="30" width="13.7109375" style="3" customWidth="1"/>
    <col min="31" max="31" width="20.28515625" style="3" customWidth="1"/>
    <col min="32" max="32" width="13.7109375" style="3" customWidth="1"/>
    <col min="33" max="33" width="16.140625" style="3" customWidth="1"/>
    <col min="34" max="34" width="18.7109375" style="3" customWidth="1"/>
    <col min="35" max="35" width="12.85546875" style="3" customWidth="1"/>
    <col min="36" max="36" width="10.42578125" style="3" customWidth="1"/>
    <col min="37" max="37" width="13.42578125" style="3" customWidth="1"/>
    <col min="38" max="38" width="21.7109375" style="3" bestFit="1" customWidth="1"/>
    <col min="39" max="39" width="30.28515625" style="3" bestFit="1" customWidth="1"/>
    <col min="40" max="40" width="37.42578125" style="3" bestFit="1" customWidth="1"/>
    <col min="41" max="41" width="24.42578125" style="3" bestFit="1" customWidth="1"/>
    <col min="42" max="42" width="29.85546875" style="3" bestFit="1" customWidth="1"/>
    <col min="43" max="43" width="20.42578125" style="3" bestFit="1" customWidth="1"/>
    <col min="44" max="44" width="25" style="3" bestFit="1" customWidth="1"/>
    <col min="45" max="45" width="31.28515625" style="3" bestFit="1" customWidth="1"/>
    <col min="46" max="46" width="29.5703125" style="3" bestFit="1" customWidth="1"/>
    <col min="47" max="47" width="30.42578125" style="3" bestFit="1" customWidth="1"/>
    <col min="48" max="48" width="34.7109375" style="3" bestFit="1" customWidth="1"/>
    <col min="49" max="16384" width="8.7109375" style="3"/>
  </cols>
  <sheetData>
    <row r="1" spans="1:48" s="9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s="10" customFormat="1">
      <c r="A2" s="7" t="s">
        <v>48</v>
      </c>
      <c r="B2" s="7">
        <v>44256</v>
      </c>
      <c r="C2" s="7">
        <v>44256</v>
      </c>
      <c r="D2" s="7">
        <v>44256</v>
      </c>
      <c r="E2" s="7">
        <v>44256</v>
      </c>
      <c r="F2" s="7">
        <v>43374</v>
      </c>
      <c r="G2" s="7">
        <v>43374</v>
      </c>
      <c r="H2" s="7">
        <v>43374</v>
      </c>
      <c r="I2" s="7">
        <v>43374</v>
      </c>
      <c r="J2" s="7">
        <v>43405</v>
      </c>
      <c r="K2" s="7">
        <v>43405</v>
      </c>
      <c r="L2" s="7">
        <v>43405</v>
      </c>
      <c r="M2" s="7">
        <v>43405</v>
      </c>
      <c r="N2" s="7">
        <v>43405</v>
      </c>
      <c r="O2" s="7">
        <v>43405</v>
      </c>
      <c r="P2" s="7">
        <v>43405</v>
      </c>
      <c r="Q2" s="7">
        <v>43405</v>
      </c>
      <c r="R2" s="7">
        <v>43405</v>
      </c>
      <c r="S2" s="7">
        <v>43405</v>
      </c>
      <c r="T2" s="7">
        <v>43405</v>
      </c>
      <c r="U2" s="7">
        <v>43405</v>
      </c>
      <c r="V2" s="7">
        <v>43405</v>
      </c>
      <c r="W2" s="7">
        <v>43405</v>
      </c>
      <c r="X2" s="7">
        <v>43405</v>
      </c>
      <c r="Y2" s="7">
        <v>43405</v>
      </c>
      <c r="Z2" s="7">
        <v>43770</v>
      </c>
      <c r="AA2" s="7">
        <v>43770</v>
      </c>
      <c r="AB2" s="7">
        <v>43770</v>
      </c>
      <c r="AC2" s="7">
        <v>43770</v>
      </c>
      <c r="AD2" s="7">
        <v>43770</v>
      </c>
      <c r="AE2" s="7">
        <v>43770</v>
      </c>
      <c r="AF2" s="7">
        <v>43770</v>
      </c>
      <c r="AG2" s="7">
        <v>43770</v>
      </c>
      <c r="AH2" s="7">
        <v>43770</v>
      </c>
      <c r="AI2" s="7">
        <v>43770</v>
      </c>
      <c r="AJ2" s="7">
        <v>43770</v>
      </c>
      <c r="AK2" s="7">
        <v>43770</v>
      </c>
      <c r="AL2" s="7">
        <v>44673</v>
      </c>
      <c r="AM2" s="7">
        <v>44673</v>
      </c>
      <c r="AN2" s="7">
        <v>44673</v>
      </c>
      <c r="AO2" s="7">
        <v>44673</v>
      </c>
      <c r="AP2" s="7">
        <v>44673</v>
      </c>
      <c r="AQ2" s="7">
        <v>44673</v>
      </c>
      <c r="AR2" s="7">
        <v>44673</v>
      </c>
      <c r="AS2" s="7">
        <v>44673</v>
      </c>
      <c r="AT2" s="7">
        <v>44673</v>
      </c>
      <c r="AU2" s="7">
        <v>44673</v>
      </c>
      <c r="AV2" s="7">
        <v>44673</v>
      </c>
    </row>
    <row r="3" spans="1:48">
      <c r="A3" s="2" t="s">
        <v>49</v>
      </c>
      <c r="B3" s="1">
        <v>54.35</v>
      </c>
      <c r="C3" s="1">
        <v>54.35</v>
      </c>
      <c r="D3" s="1">
        <v>64.08</v>
      </c>
      <c r="E3" s="1">
        <v>64.08</v>
      </c>
      <c r="F3" s="1">
        <v>61.46</v>
      </c>
      <c r="G3" s="1">
        <v>61.46</v>
      </c>
      <c r="H3" s="1">
        <v>67.17</v>
      </c>
      <c r="I3" s="1">
        <v>67.17</v>
      </c>
      <c r="J3" s="1">
        <v>70.209999999999994</v>
      </c>
      <c r="K3" s="1">
        <v>70.209999999999994</v>
      </c>
      <c r="L3" s="1">
        <v>47.52</v>
      </c>
      <c r="M3" s="1">
        <v>47.52</v>
      </c>
      <c r="N3" s="1">
        <v>80.569999999999993</v>
      </c>
      <c r="O3" s="1">
        <v>80.569999999999993</v>
      </c>
      <c r="P3" s="1">
        <v>83.69</v>
      </c>
      <c r="Q3" s="1">
        <v>83.69</v>
      </c>
      <c r="R3" s="1">
        <v>73.31</v>
      </c>
      <c r="S3" s="1">
        <v>73.31</v>
      </c>
      <c r="T3" s="1">
        <v>65.59</v>
      </c>
      <c r="U3" s="1">
        <v>65.59</v>
      </c>
      <c r="V3" s="1">
        <v>50.96</v>
      </c>
      <c r="W3" s="1">
        <v>50.96</v>
      </c>
      <c r="X3" s="1">
        <v>65.56</v>
      </c>
      <c r="Y3" s="1">
        <v>65.56</v>
      </c>
      <c r="Z3" s="1">
        <v>10.65</v>
      </c>
      <c r="AA3" s="1">
        <v>10.65</v>
      </c>
      <c r="AB3" s="1">
        <v>90.84</v>
      </c>
      <c r="AC3" s="1">
        <v>90.84</v>
      </c>
      <c r="AD3" s="1">
        <v>79.41</v>
      </c>
      <c r="AE3" s="1">
        <v>79.41</v>
      </c>
      <c r="AF3" s="1">
        <v>66.510000000000005</v>
      </c>
      <c r="AG3" s="1">
        <v>66.510000000000005</v>
      </c>
      <c r="AH3" s="1">
        <v>70.36</v>
      </c>
      <c r="AI3" s="1">
        <v>70.36</v>
      </c>
      <c r="AJ3" s="1">
        <v>73.599999999999994</v>
      </c>
      <c r="AK3" s="1">
        <v>73.599999999999994</v>
      </c>
      <c r="AL3" s="1">
        <v>79.22</v>
      </c>
      <c r="AM3" s="1">
        <v>72.760000000000005</v>
      </c>
      <c r="AN3" s="1">
        <v>68.37</v>
      </c>
      <c r="AO3" s="1">
        <v>68</v>
      </c>
      <c r="AP3" s="1">
        <v>16.32</v>
      </c>
      <c r="AQ3" s="1">
        <v>62.79</v>
      </c>
      <c r="AR3" s="1">
        <v>88.72</v>
      </c>
      <c r="AS3" s="1">
        <v>72.66</v>
      </c>
      <c r="AT3" s="1">
        <v>82.68</v>
      </c>
      <c r="AU3" s="1">
        <v>71.209999999999994</v>
      </c>
      <c r="AV3" s="1">
        <v>70.38</v>
      </c>
    </row>
    <row r="4" spans="1:48">
      <c r="A4" s="4" t="s">
        <v>50</v>
      </c>
      <c r="B4" s="1">
        <f t="shared" ref="B4:AK4" si="0">100-B3</f>
        <v>45.65</v>
      </c>
      <c r="C4" s="1">
        <f t="shared" si="0"/>
        <v>45.65</v>
      </c>
      <c r="D4" s="1">
        <f t="shared" si="0"/>
        <v>35.92</v>
      </c>
      <c r="E4" s="1">
        <f t="shared" si="0"/>
        <v>35.92</v>
      </c>
      <c r="F4" s="1">
        <f t="shared" si="0"/>
        <v>38.54</v>
      </c>
      <c r="G4" s="1">
        <f t="shared" si="0"/>
        <v>38.54</v>
      </c>
      <c r="H4" s="1">
        <f t="shared" si="0"/>
        <v>32.83</v>
      </c>
      <c r="I4" s="1">
        <f t="shared" si="0"/>
        <v>32.83</v>
      </c>
      <c r="J4" s="1">
        <f t="shared" si="0"/>
        <v>29.790000000000006</v>
      </c>
      <c r="K4" s="1">
        <f t="shared" si="0"/>
        <v>29.790000000000006</v>
      </c>
      <c r="L4" s="1">
        <f t="shared" si="0"/>
        <v>52.48</v>
      </c>
      <c r="M4" s="1">
        <f t="shared" si="0"/>
        <v>52.48</v>
      </c>
      <c r="N4" s="1">
        <f t="shared" si="0"/>
        <v>19.430000000000007</v>
      </c>
      <c r="O4" s="1">
        <f t="shared" si="0"/>
        <v>19.430000000000007</v>
      </c>
      <c r="P4" s="1">
        <f t="shared" si="0"/>
        <v>16.310000000000002</v>
      </c>
      <c r="Q4" s="1">
        <f t="shared" si="0"/>
        <v>16.310000000000002</v>
      </c>
      <c r="R4" s="1">
        <f t="shared" si="0"/>
        <v>26.689999999999998</v>
      </c>
      <c r="S4" s="1">
        <f t="shared" si="0"/>
        <v>26.689999999999998</v>
      </c>
      <c r="T4" s="1">
        <f t="shared" si="0"/>
        <v>34.409999999999997</v>
      </c>
      <c r="U4" s="1">
        <f t="shared" si="0"/>
        <v>34.409999999999997</v>
      </c>
      <c r="V4" s="1">
        <f t="shared" si="0"/>
        <v>49.04</v>
      </c>
      <c r="W4" s="1">
        <f t="shared" si="0"/>
        <v>49.04</v>
      </c>
      <c r="X4" s="1">
        <f t="shared" si="0"/>
        <v>34.44</v>
      </c>
      <c r="Y4" s="1">
        <f t="shared" si="0"/>
        <v>34.44</v>
      </c>
      <c r="Z4" s="1">
        <f t="shared" si="0"/>
        <v>89.35</v>
      </c>
      <c r="AA4" s="1">
        <f t="shared" si="0"/>
        <v>89.35</v>
      </c>
      <c r="AB4" s="1">
        <f t="shared" si="0"/>
        <v>9.1599999999999966</v>
      </c>
      <c r="AC4" s="1">
        <f t="shared" si="0"/>
        <v>9.1599999999999966</v>
      </c>
      <c r="AD4" s="1">
        <f t="shared" si="0"/>
        <v>20.590000000000003</v>
      </c>
      <c r="AE4" s="1">
        <f t="shared" si="0"/>
        <v>20.590000000000003</v>
      </c>
      <c r="AF4" s="1">
        <f t="shared" si="0"/>
        <v>33.489999999999995</v>
      </c>
      <c r="AG4" s="1">
        <f t="shared" si="0"/>
        <v>33.489999999999995</v>
      </c>
      <c r="AH4" s="1">
        <f t="shared" si="0"/>
        <v>29.64</v>
      </c>
      <c r="AI4" s="1">
        <f t="shared" si="0"/>
        <v>29.64</v>
      </c>
      <c r="AJ4" s="1">
        <f t="shared" si="0"/>
        <v>26.400000000000006</v>
      </c>
      <c r="AK4" s="1">
        <f t="shared" si="0"/>
        <v>26.400000000000006</v>
      </c>
      <c r="AL4" s="1">
        <f t="shared" ref="AL4:AV4" si="1">100-AL3</f>
        <v>20.78</v>
      </c>
      <c r="AM4" s="1">
        <f t="shared" si="1"/>
        <v>27.239999999999995</v>
      </c>
      <c r="AN4" s="1">
        <f t="shared" si="1"/>
        <v>31.629999999999995</v>
      </c>
      <c r="AO4" s="1">
        <f t="shared" si="1"/>
        <v>32</v>
      </c>
      <c r="AP4" s="1">
        <f t="shared" si="1"/>
        <v>83.68</v>
      </c>
      <c r="AQ4" s="1">
        <f t="shared" si="1"/>
        <v>37.21</v>
      </c>
      <c r="AR4" s="1">
        <f t="shared" si="1"/>
        <v>11.280000000000001</v>
      </c>
      <c r="AS4" s="1">
        <f t="shared" si="1"/>
        <v>27.340000000000003</v>
      </c>
      <c r="AT4" s="1">
        <f t="shared" si="1"/>
        <v>17.319999999999993</v>
      </c>
      <c r="AU4" s="1">
        <f t="shared" si="1"/>
        <v>28.790000000000006</v>
      </c>
      <c r="AV4" s="1">
        <f t="shared" si="1"/>
        <v>29.620000000000005</v>
      </c>
    </row>
    <row r="5" spans="1:48">
      <c r="A5" s="2" t="s">
        <v>51</v>
      </c>
      <c r="B5" s="1">
        <v>11.07</v>
      </c>
      <c r="C5" s="1">
        <f>B5/0.4565</f>
        <v>24.249726177437022</v>
      </c>
      <c r="D5" s="1">
        <v>6.86</v>
      </c>
      <c r="E5" s="1">
        <f>D5/0.3592</f>
        <v>19.097995545657014</v>
      </c>
      <c r="F5" s="1">
        <v>3.92</v>
      </c>
      <c r="G5" s="1">
        <f>F5/0.3854</f>
        <v>10.171250648676699</v>
      </c>
      <c r="H5" s="1">
        <v>7.12</v>
      </c>
      <c r="I5" s="1">
        <f>H5/0.3283</f>
        <v>21.68748096253427</v>
      </c>
      <c r="J5" s="1">
        <v>9.1300000000000008</v>
      </c>
      <c r="K5" s="1">
        <f>J5/0.2979</f>
        <v>30.64786841221887</v>
      </c>
      <c r="L5" s="1">
        <v>4.71</v>
      </c>
      <c r="M5" s="1">
        <f>L5/0.5248</f>
        <v>8.9748475609756095</v>
      </c>
      <c r="N5" s="1">
        <v>3.88</v>
      </c>
      <c r="O5" s="1">
        <f>N5/0.1943</f>
        <v>19.969119917653114</v>
      </c>
      <c r="P5" s="1">
        <v>6.59</v>
      </c>
      <c r="Q5" s="1">
        <f>P5/0.1631</f>
        <v>40.404659717964442</v>
      </c>
      <c r="R5" s="1">
        <v>6.4</v>
      </c>
      <c r="S5" s="1">
        <f>R5/0.2669</f>
        <v>23.979018358935932</v>
      </c>
      <c r="T5" s="1">
        <v>5.26</v>
      </c>
      <c r="U5" s="1">
        <f>T5/0.3441</f>
        <v>15.286253995931414</v>
      </c>
      <c r="V5" s="1">
        <v>4.3</v>
      </c>
      <c r="W5" s="1">
        <f>V5/0.4904</f>
        <v>8.7683523654159874</v>
      </c>
      <c r="X5" s="1">
        <v>10.86</v>
      </c>
      <c r="Y5" s="1">
        <f>X5/0.3444</f>
        <v>31.533101045296167</v>
      </c>
      <c r="Z5" s="1">
        <v>12.32</v>
      </c>
      <c r="AA5" s="1">
        <f>Z5/0.8935</f>
        <v>13.788472299944042</v>
      </c>
      <c r="AB5" s="1">
        <v>2.83</v>
      </c>
      <c r="AC5" s="1">
        <f>AB5/0.0916</f>
        <v>30.895196506550217</v>
      </c>
      <c r="AD5" s="1">
        <v>4.9800000000000004</v>
      </c>
      <c r="AE5" s="1">
        <f>AD5/0.2059</f>
        <v>24.186498300145704</v>
      </c>
      <c r="AF5" s="1">
        <v>5.5</v>
      </c>
      <c r="AG5" s="1">
        <f>AF5/0.3349</f>
        <v>16.422812779934311</v>
      </c>
      <c r="AH5" s="1">
        <v>3.56</v>
      </c>
      <c r="AI5" s="1">
        <f>AH5/0.2964</f>
        <v>12.010796221322538</v>
      </c>
      <c r="AJ5" s="1">
        <v>3.38</v>
      </c>
      <c r="AK5" s="1">
        <f>AJ5/0.264</f>
        <v>12.803030303030303</v>
      </c>
      <c r="AL5" s="1"/>
      <c r="AM5" s="1"/>
      <c r="AN5" s="1"/>
      <c r="AO5" s="1"/>
      <c r="AP5" s="1"/>
      <c r="AQ5" s="1"/>
      <c r="AR5" s="1">
        <f>2.82/0.1128</f>
        <v>25</v>
      </c>
      <c r="AS5" s="1">
        <f>2.73/0.2734</f>
        <v>9.9853694220921732</v>
      </c>
      <c r="AT5" s="1">
        <f>5.81/0.1732</f>
        <v>33.545034642032334</v>
      </c>
      <c r="AU5" s="1">
        <f>4.9/0.2879</f>
        <v>17.019798541160128</v>
      </c>
      <c r="AV5" s="1">
        <f>2.84/0.2962</f>
        <v>9.5881161377447661</v>
      </c>
    </row>
    <row r="6" spans="1:48">
      <c r="A6" s="2" t="s">
        <v>52</v>
      </c>
      <c r="B6" s="1">
        <v>1.01</v>
      </c>
      <c r="C6" s="1">
        <f t="shared" ref="C6:C7" si="2">B6/0.4565</f>
        <v>2.2124863088718509</v>
      </c>
      <c r="D6" s="1">
        <v>0.45</v>
      </c>
      <c r="E6" s="1">
        <f t="shared" ref="E6:E14" si="3">D6/0.3592</f>
        <v>1.2527839643652561</v>
      </c>
      <c r="F6" s="1">
        <v>1.06</v>
      </c>
      <c r="G6" s="1">
        <f t="shared" ref="G6:G14" si="4">F6/0.3854</f>
        <v>2.7503892060197197</v>
      </c>
      <c r="H6" s="1">
        <v>0.56000000000000005</v>
      </c>
      <c r="I6" s="1">
        <f t="shared" ref="I6:I14" si="5">H6/0.3283</f>
        <v>1.705756929637527</v>
      </c>
      <c r="J6" s="1">
        <v>0.26</v>
      </c>
      <c r="K6" s="1">
        <f t="shared" ref="K6:K14" si="6">J6/0.2979</f>
        <v>0.87277609936220213</v>
      </c>
      <c r="L6" s="1">
        <v>1.37</v>
      </c>
      <c r="M6" s="1">
        <f t="shared" ref="M6:M14" si="7">L6/0.5248</f>
        <v>2.6105182926829267</v>
      </c>
      <c r="N6" s="1">
        <v>0.15</v>
      </c>
      <c r="O6" s="1">
        <f t="shared" ref="O6:O14" si="8">N6/0.1943</f>
        <v>0.77200205867215643</v>
      </c>
      <c r="P6" s="1">
        <v>0.25</v>
      </c>
      <c r="Q6" s="1">
        <f t="shared" ref="Q6:Q14" si="9">P6/0.1631</f>
        <v>1.5328019619865114</v>
      </c>
      <c r="R6" s="1">
        <v>0.53</v>
      </c>
      <c r="S6" s="1">
        <f t="shared" ref="S6:S14" si="10">R6/0.2669</f>
        <v>1.9857624578493818</v>
      </c>
      <c r="T6" s="1">
        <v>0.26</v>
      </c>
      <c r="U6" s="1">
        <f t="shared" ref="U6:U14" si="11">T6/0.3441</f>
        <v>0.75559430398140071</v>
      </c>
      <c r="V6" s="1">
        <v>0.69</v>
      </c>
      <c r="W6" s="1">
        <f t="shared" ref="W6:W14" si="12">V6/0.4904</f>
        <v>1.4070146818923326</v>
      </c>
      <c r="X6" s="1">
        <v>0.56999999999999995</v>
      </c>
      <c r="Y6" s="1">
        <f t="shared" ref="Y6:Y14" si="13">X6/0.3444</f>
        <v>1.6550522648083623</v>
      </c>
      <c r="Z6" s="1">
        <v>1.4</v>
      </c>
      <c r="AA6" s="1">
        <f t="shared" ref="AA6:AA14" si="14">Z6/0.8935</f>
        <v>1.5668718522663683</v>
      </c>
      <c r="AB6" s="1">
        <v>0.15</v>
      </c>
      <c r="AC6" s="1">
        <f t="shared" ref="AC6:AC14" si="15">AB6/0.0916</f>
        <v>1.6375545851528384</v>
      </c>
      <c r="AD6" s="1">
        <v>1.1200000000000001</v>
      </c>
      <c r="AE6" s="1">
        <f t="shared" ref="AE6:AE14" si="16">AD6/0.2059</f>
        <v>5.439533754249636</v>
      </c>
      <c r="AF6" s="1">
        <v>0.7</v>
      </c>
      <c r="AG6" s="1">
        <f t="shared" ref="AG6:AG14" si="17">AF6/0.3349</f>
        <v>2.0901761719916392</v>
      </c>
      <c r="AH6" s="1">
        <v>0.39</v>
      </c>
      <c r="AI6" s="1">
        <f t="shared" ref="AI6:AI14" si="18">AH6/0.2964</f>
        <v>1.3157894736842106</v>
      </c>
      <c r="AJ6" s="1">
        <v>0.54</v>
      </c>
      <c r="AK6" s="1">
        <f t="shared" ref="AK6:AK14" si="19">AJ6/0.264</f>
        <v>2.0454545454545454</v>
      </c>
      <c r="AL6" s="1"/>
      <c r="AM6" s="1"/>
      <c r="AN6" s="1"/>
      <c r="AO6" s="1"/>
      <c r="AP6" s="1"/>
      <c r="AQ6" s="1"/>
      <c r="AR6" s="1">
        <f>0.78/0.1128</f>
        <v>6.9148936170212769</v>
      </c>
      <c r="AS6" s="1">
        <f>0.74/0.2734</f>
        <v>2.7066569129480618</v>
      </c>
      <c r="AT6" s="1">
        <f>1.67/0.1732</f>
        <v>9.6420323325635096</v>
      </c>
      <c r="AU6" s="1">
        <f>2.6/0.2879</f>
        <v>9.0309135116359851</v>
      </c>
      <c r="AV6" s="1">
        <f>1.36/0.2962</f>
        <v>4.5914922349763669</v>
      </c>
    </row>
    <row r="7" spans="1:48">
      <c r="A7" s="2" t="s">
        <v>53</v>
      </c>
      <c r="B7" s="1">
        <v>24.61</v>
      </c>
      <c r="C7" s="1">
        <f t="shared" si="2"/>
        <v>53.910186199342824</v>
      </c>
      <c r="D7" s="1">
        <v>23.44</v>
      </c>
      <c r="E7" s="1">
        <f t="shared" si="3"/>
        <v>65.25612472160357</v>
      </c>
      <c r="F7" s="1">
        <v>24.49</v>
      </c>
      <c r="G7" s="1">
        <f t="shared" si="4"/>
        <v>63.544369486248044</v>
      </c>
      <c r="H7" s="1">
        <v>25.4</v>
      </c>
      <c r="I7" s="1">
        <f t="shared" si="5"/>
        <v>77.368260737130669</v>
      </c>
      <c r="J7" s="1">
        <v>19.28</v>
      </c>
      <c r="K7" s="1">
        <f t="shared" si="6"/>
        <v>64.719704598858684</v>
      </c>
      <c r="L7" s="1">
        <v>42.97</v>
      </c>
      <c r="M7" s="1">
        <f t="shared" si="7"/>
        <v>81.878810975609753</v>
      </c>
      <c r="N7" s="1">
        <v>6.74</v>
      </c>
      <c r="O7" s="1">
        <f t="shared" si="8"/>
        <v>34.688625836335568</v>
      </c>
      <c r="P7" s="1">
        <v>4.8</v>
      </c>
      <c r="Q7" s="1">
        <f t="shared" si="9"/>
        <v>29.429797670141017</v>
      </c>
      <c r="R7" s="1">
        <v>11.51</v>
      </c>
      <c r="S7" s="1">
        <f t="shared" si="10"/>
        <v>43.124765829898834</v>
      </c>
      <c r="T7" s="1">
        <v>27.09</v>
      </c>
      <c r="U7" s="1">
        <f t="shared" si="11"/>
        <v>78.727114210985178</v>
      </c>
      <c r="V7" s="1">
        <v>38.909999999999997</v>
      </c>
      <c r="W7" s="1">
        <f t="shared" si="12"/>
        <v>79.343393148450232</v>
      </c>
      <c r="X7" s="1">
        <v>37.840000000000003</v>
      </c>
      <c r="Y7" s="8">
        <f>X7/0.3444</f>
        <v>109.87224157955866</v>
      </c>
      <c r="Z7" s="1">
        <v>46.28</v>
      </c>
      <c r="AA7" s="1">
        <f t="shared" si="14"/>
        <v>51.796306659205378</v>
      </c>
      <c r="AB7" s="1">
        <v>7.26</v>
      </c>
      <c r="AC7" s="1">
        <f t="shared" si="15"/>
        <v>79.257641921397379</v>
      </c>
      <c r="AD7" s="1">
        <v>14.52</v>
      </c>
      <c r="AE7" s="1">
        <f t="shared" si="16"/>
        <v>70.519669742593493</v>
      </c>
      <c r="AF7" s="1">
        <v>16.38</v>
      </c>
      <c r="AG7" s="1">
        <f t="shared" si="17"/>
        <v>48.91012242460436</v>
      </c>
      <c r="AH7" s="1">
        <v>16.43</v>
      </c>
      <c r="AI7" s="1">
        <f t="shared" si="18"/>
        <v>55.431848852901481</v>
      </c>
      <c r="AJ7" s="1">
        <v>18.82</v>
      </c>
      <c r="AK7" s="1">
        <f t="shared" si="19"/>
        <v>71.287878787878782</v>
      </c>
      <c r="AL7" s="1"/>
      <c r="AM7" s="1"/>
      <c r="AN7" s="1"/>
      <c r="AO7" s="1"/>
      <c r="AP7" s="1"/>
      <c r="AQ7" s="1"/>
      <c r="AR7" s="1">
        <f>7.28/0.1128</f>
        <v>64.539007092198588</v>
      </c>
      <c r="AS7" s="1">
        <f>15.64/0.2734</f>
        <v>57.205559619604983</v>
      </c>
      <c r="AT7" s="1">
        <f>5.62/0.1732</f>
        <v>32.448036951501159</v>
      </c>
      <c r="AU7" s="1">
        <f>13.3/0.2879</f>
        <v>46.196596040291773</v>
      </c>
      <c r="AV7" s="1">
        <f>20.18/0.2962</f>
        <v>68.129642133693451</v>
      </c>
    </row>
    <row r="8" spans="1:48">
      <c r="A8" s="4" t="s">
        <v>54</v>
      </c>
      <c r="B8" s="1">
        <f>B7-B9</f>
        <v>11.42</v>
      </c>
      <c r="C8" s="1">
        <f>B8/0.4565</f>
        <v>25.016429353778751</v>
      </c>
      <c r="D8" s="1">
        <f>D7-D9</f>
        <v>8.5200000000000014</v>
      </c>
      <c r="E8" s="1">
        <f t="shared" si="3"/>
        <v>23.719376391982184</v>
      </c>
      <c r="F8" s="1">
        <f>F7-F9</f>
        <v>9.6099999999999977</v>
      </c>
      <c r="G8" s="1">
        <f t="shared" si="4"/>
        <v>24.935132330046699</v>
      </c>
      <c r="H8" s="1">
        <f>H7-H9</f>
        <v>15.149999999999999</v>
      </c>
      <c r="I8" s="1">
        <f t="shared" si="5"/>
        <v>46.146816935729511</v>
      </c>
      <c r="J8" s="1">
        <f>J7-J9</f>
        <v>11.71</v>
      </c>
      <c r="K8" s="1">
        <f t="shared" si="6"/>
        <v>39.308492782813026</v>
      </c>
      <c r="L8" s="1">
        <f>L7-L9</f>
        <v>7.43</v>
      </c>
      <c r="M8" s="1">
        <f t="shared" si="7"/>
        <v>14.157774390243901</v>
      </c>
      <c r="N8" s="1">
        <f>N7-N9</f>
        <v>2.58</v>
      </c>
      <c r="O8" s="1">
        <f t="shared" si="8"/>
        <v>13.278435409161091</v>
      </c>
      <c r="P8" s="1">
        <f>P7-P9</f>
        <v>2.57</v>
      </c>
      <c r="Q8" s="1">
        <f t="shared" si="9"/>
        <v>15.757204169221335</v>
      </c>
      <c r="R8" s="1">
        <f>R7-R9</f>
        <v>5.3999999999999995</v>
      </c>
      <c r="S8" s="1">
        <f t="shared" si="10"/>
        <v>20.232296740352187</v>
      </c>
      <c r="T8" s="1">
        <f>T7-T9</f>
        <v>12</v>
      </c>
      <c r="U8" s="1">
        <f t="shared" si="11"/>
        <v>34.873583260680036</v>
      </c>
      <c r="V8" s="1">
        <f>V7-V9</f>
        <v>11.909999999999997</v>
      </c>
      <c r="W8" s="1">
        <f t="shared" si="12"/>
        <v>24.28629690048939</v>
      </c>
      <c r="X8" s="1">
        <f>X7-X9</f>
        <v>17.850000000000005</v>
      </c>
      <c r="Y8" s="1">
        <f t="shared" si="13"/>
        <v>51.829268292682947</v>
      </c>
      <c r="Z8" s="1">
        <f>Z7-Z9</f>
        <v>9.3000000000000043</v>
      </c>
      <c r="AA8" s="1">
        <f t="shared" si="14"/>
        <v>10.408505875769452</v>
      </c>
      <c r="AB8" s="1">
        <f>AB7-AB9</f>
        <v>4.66</v>
      </c>
      <c r="AC8" s="1">
        <f t="shared" si="15"/>
        <v>50.873362445414848</v>
      </c>
      <c r="AD8" s="1">
        <f>AD7-AD9</f>
        <v>11.95</v>
      </c>
      <c r="AE8" s="1">
        <f t="shared" si="16"/>
        <v>58.037882467217095</v>
      </c>
      <c r="AF8" s="1">
        <f>AF7-AF9</f>
        <v>3.5199999999999996</v>
      </c>
      <c r="AG8" s="1">
        <f t="shared" si="17"/>
        <v>10.510600179157958</v>
      </c>
      <c r="AH8" s="1">
        <f>AH7-AH9</f>
        <v>3.66</v>
      </c>
      <c r="AI8" s="1">
        <f t="shared" si="18"/>
        <v>12.348178137651823</v>
      </c>
      <c r="AJ8" s="1">
        <f>AJ7-AJ9</f>
        <v>13.34</v>
      </c>
      <c r="AK8" s="1">
        <f t="shared" si="19"/>
        <v>50.530303030303024</v>
      </c>
      <c r="AL8" s="1"/>
      <c r="AM8" s="1"/>
      <c r="AN8" s="1"/>
      <c r="AO8" s="1"/>
      <c r="AP8" s="1"/>
      <c r="AQ8" s="1"/>
      <c r="AR8" s="1">
        <f>AR7-AR9</f>
        <v>21.542553191489368</v>
      </c>
      <c r="AS8" s="1">
        <f>AS7-AS9</f>
        <v>26.773957571324072</v>
      </c>
      <c r="AT8" s="1">
        <f>AT7-AT9</f>
        <v>11.027713625866053</v>
      </c>
      <c r="AU8" s="1">
        <f>AU7-AU9</f>
        <v>27.926363320597435</v>
      </c>
      <c r="AV8" s="1">
        <f>AV7-AV9</f>
        <v>32.646860229574614</v>
      </c>
    </row>
    <row r="9" spans="1:48">
      <c r="A9" s="2" t="s">
        <v>55</v>
      </c>
      <c r="B9" s="1">
        <v>13.19</v>
      </c>
      <c r="C9" s="1">
        <f>B9/0.4565</f>
        <v>28.893756845564074</v>
      </c>
      <c r="D9" s="1">
        <v>14.92</v>
      </c>
      <c r="E9" s="1">
        <f t="shared" si="3"/>
        <v>41.536748329621382</v>
      </c>
      <c r="F9" s="1">
        <v>14.88</v>
      </c>
      <c r="G9" s="1">
        <f t="shared" si="4"/>
        <v>38.609237156201353</v>
      </c>
      <c r="H9" s="1">
        <v>10.25</v>
      </c>
      <c r="I9" s="1">
        <f t="shared" si="5"/>
        <v>31.221443801401158</v>
      </c>
      <c r="J9" s="1">
        <v>7.57</v>
      </c>
      <c r="K9" s="1">
        <f t="shared" si="6"/>
        <v>25.411211816045654</v>
      </c>
      <c r="L9" s="1">
        <v>35.54</v>
      </c>
      <c r="M9" s="1">
        <f t="shared" si="7"/>
        <v>67.721036585365852</v>
      </c>
      <c r="N9" s="1">
        <v>4.16</v>
      </c>
      <c r="O9" s="1">
        <f t="shared" si="8"/>
        <v>21.410190427174474</v>
      </c>
      <c r="P9" s="1">
        <v>2.23</v>
      </c>
      <c r="Q9" s="1">
        <f t="shared" si="9"/>
        <v>13.672593500919682</v>
      </c>
      <c r="R9" s="1">
        <v>6.11</v>
      </c>
      <c r="S9" s="1">
        <f t="shared" si="10"/>
        <v>22.892469089546644</v>
      </c>
      <c r="T9" s="1">
        <v>15.09</v>
      </c>
      <c r="U9" s="1">
        <f t="shared" si="11"/>
        <v>43.853530950305142</v>
      </c>
      <c r="V9" s="1">
        <v>27</v>
      </c>
      <c r="W9" s="1">
        <f t="shared" si="12"/>
        <v>55.05709624796085</v>
      </c>
      <c r="X9" s="1">
        <v>19.989999999999998</v>
      </c>
      <c r="Y9" s="1">
        <f t="shared" si="13"/>
        <v>58.042973286875721</v>
      </c>
      <c r="Z9" s="1">
        <v>36.979999999999997</v>
      </c>
      <c r="AA9" s="1">
        <f t="shared" si="14"/>
        <v>41.387800783435921</v>
      </c>
      <c r="AB9" s="1">
        <v>2.6</v>
      </c>
      <c r="AC9" s="1">
        <f t="shared" si="15"/>
        <v>28.384279475982535</v>
      </c>
      <c r="AD9" s="1">
        <v>2.57</v>
      </c>
      <c r="AE9" s="1">
        <f t="shared" si="16"/>
        <v>12.481787275376396</v>
      </c>
      <c r="AF9" s="1">
        <v>12.86</v>
      </c>
      <c r="AG9" s="1">
        <f t="shared" si="17"/>
        <v>38.399522245446406</v>
      </c>
      <c r="AH9" s="1">
        <v>12.77</v>
      </c>
      <c r="AI9" s="1">
        <f t="shared" si="18"/>
        <v>43.08367071524966</v>
      </c>
      <c r="AJ9" s="1">
        <v>5.48</v>
      </c>
      <c r="AK9" s="1">
        <f t="shared" si="19"/>
        <v>20.757575757575758</v>
      </c>
      <c r="AL9" s="1"/>
      <c r="AM9" s="1"/>
      <c r="AN9" s="1"/>
      <c r="AO9" s="1"/>
      <c r="AP9" s="1"/>
      <c r="AQ9" s="1"/>
      <c r="AR9" s="1">
        <f>4.85/0.1128</f>
        <v>42.99645390070922</v>
      </c>
      <c r="AS9" s="1">
        <f>8.32/0.2734</f>
        <v>30.431602048280912</v>
      </c>
      <c r="AT9" s="1">
        <f>3.71/0.1732</f>
        <v>21.420323325635106</v>
      </c>
      <c r="AU9" s="1">
        <f>5.26/0.2879</f>
        <v>18.270232719694338</v>
      </c>
      <c r="AV9" s="1">
        <f>10.51/0.2962</f>
        <v>35.482781904118838</v>
      </c>
    </row>
    <row r="10" spans="1:48">
      <c r="A10" s="2" t="s">
        <v>56</v>
      </c>
      <c r="B10" s="1">
        <v>0</v>
      </c>
      <c r="C10" s="1">
        <f>B10/0.4565</f>
        <v>0</v>
      </c>
      <c r="D10" s="1">
        <v>0</v>
      </c>
      <c r="E10" s="1">
        <f t="shared" si="3"/>
        <v>0</v>
      </c>
      <c r="F10" s="1">
        <v>0</v>
      </c>
      <c r="G10" s="1">
        <f t="shared" si="4"/>
        <v>0</v>
      </c>
      <c r="H10" s="1">
        <v>0</v>
      </c>
      <c r="I10" s="1">
        <f t="shared" si="5"/>
        <v>0</v>
      </c>
      <c r="J10" s="1">
        <v>0</v>
      </c>
      <c r="K10" s="1">
        <f t="shared" si="6"/>
        <v>0</v>
      </c>
      <c r="L10" s="1">
        <v>0</v>
      </c>
      <c r="M10" s="1">
        <f t="shared" si="7"/>
        <v>0</v>
      </c>
      <c r="N10" s="1">
        <v>0</v>
      </c>
      <c r="O10" s="1">
        <f t="shared" si="8"/>
        <v>0</v>
      </c>
      <c r="P10" s="1">
        <v>0</v>
      </c>
      <c r="Q10" s="1">
        <f t="shared" si="9"/>
        <v>0</v>
      </c>
      <c r="R10" s="1">
        <v>0</v>
      </c>
      <c r="S10" s="1">
        <f t="shared" si="10"/>
        <v>0</v>
      </c>
      <c r="T10" s="1">
        <v>0</v>
      </c>
      <c r="U10" s="1">
        <f t="shared" si="11"/>
        <v>0</v>
      </c>
      <c r="V10" s="1">
        <v>0</v>
      </c>
      <c r="W10" s="1">
        <f t="shared" si="12"/>
        <v>0</v>
      </c>
      <c r="X10" s="1">
        <v>0</v>
      </c>
      <c r="Y10" s="1">
        <f t="shared" si="13"/>
        <v>0</v>
      </c>
      <c r="Z10" s="1">
        <v>0</v>
      </c>
      <c r="AA10" s="1">
        <f t="shared" si="14"/>
        <v>0</v>
      </c>
      <c r="AB10" s="1">
        <v>0</v>
      </c>
      <c r="AC10" s="1">
        <f t="shared" si="15"/>
        <v>0</v>
      </c>
      <c r="AD10" s="1">
        <v>0</v>
      </c>
      <c r="AE10" s="1">
        <f t="shared" si="16"/>
        <v>0</v>
      </c>
      <c r="AF10" s="1">
        <v>0</v>
      </c>
      <c r="AG10" s="1">
        <f t="shared" si="17"/>
        <v>0</v>
      </c>
      <c r="AH10" s="1">
        <v>0</v>
      </c>
      <c r="AI10" s="1">
        <f t="shared" si="18"/>
        <v>0</v>
      </c>
      <c r="AJ10" s="1">
        <v>0</v>
      </c>
      <c r="AK10" s="1">
        <f t="shared" si="19"/>
        <v>0</v>
      </c>
      <c r="AL10" s="1">
        <f>2.32/0.2078</f>
        <v>11.164581328200191</v>
      </c>
      <c r="AM10" s="1">
        <f>2/0.2724</f>
        <v>7.3421439060205582</v>
      </c>
      <c r="AN10" s="1">
        <f>2.11/0.3163</f>
        <v>6.6708820739803976</v>
      </c>
      <c r="AO10" s="1">
        <f>3.14/0.32</f>
        <v>9.8125</v>
      </c>
      <c r="AP10" s="1">
        <f>5.61/0.8368</f>
        <v>6.7041108986615683</v>
      </c>
      <c r="AQ10" s="1" t="s">
        <v>57</v>
      </c>
      <c r="AR10" s="1">
        <f>1.55/0.1128</f>
        <v>13.74113475177305</v>
      </c>
      <c r="AS10" s="1">
        <f>2.23/0.2734</f>
        <v>8.1565471836137533</v>
      </c>
      <c r="AT10" s="1">
        <f>1.82/0.1732</f>
        <v>10.508083140877599</v>
      </c>
      <c r="AU10" s="1">
        <f>1.88/0.2879</f>
        <v>6.5300451545675582</v>
      </c>
      <c r="AV10" s="1">
        <f>1.76/0.2962</f>
        <v>5.941931127616475</v>
      </c>
    </row>
    <row r="11" spans="1:48">
      <c r="A11" s="4" t="s">
        <v>58</v>
      </c>
      <c r="B11" s="1">
        <v>0</v>
      </c>
      <c r="C11" s="1">
        <f>100-C5-C6-C7</f>
        <v>19.627601314348304</v>
      </c>
      <c r="D11" s="1">
        <f t="shared" ref="D11:AK11" si="20">100-D5-D6-D7</f>
        <v>69.25</v>
      </c>
      <c r="E11" s="1">
        <f t="shared" si="20"/>
        <v>14.393095768374167</v>
      </c>
      <c r="F11" s="1">
        <f t="shared" si="20"/>
        <v>70.53</v>
      </c>
      <c r="G11" s="1">
        <f t="shared" si="20"/>
        <v>23.533990659055533</v>
      </c>
      <c r="H11" s="1">
        <f t="shared" si="20"/>
        <v>66.919999999999987</v>
      </c>
      <c r="I11" s="8">
        <f t="shared" si="20"/>
        <v>-0.7614986293024657</v>
      </c>
      <c r="J11" s="1">
        <f t="shared" si="20"/>
        <v>71.33</v>
      </c>
      <c r="K11" s="1">
        <f t="shared" si="20"/>
        <v>3.7596508895602483</v>
      </c>
      <c r="L11" s="1">
        <f t="shared" si="20"/>
        <v>50.95</v>
      </c>
      <c r="M11" s="1">
        <f t="shared" si="20"/>
        <v>6.5358231707317174</v>
      </c>
      <c r="N11" s="1">
        <f t="shared" si="20"/>
        <v>89.23</v>
      </c>
      <c r="O11" s="1">
        <f t="shared" si="20"/>
        <v>44.570252187339158</v>
      </c>
      <c r="P11" s="1">
        <f t="shared" si="20"/>
        <v>88.36</v>
      </c>
      <c r="Q11" s="1">
        <f t="shared" si="20"/>
        <v>28.632740649908026</v>
      </c>
      <c r="R11" s="1">
        <f t="shared" si="20"/>
        <v>81.559999999999988</v>
      </c>
      <c r="S11" s="1">
        <f t="shared" si="20"/>
        <v>30.910453353315859</v>
      </c>
      <c r="T11" s="1">
        <f t="shared" si="20"/>
        <v>67.389999999999986</v>
      </c>
      <c r="U11" s="1">
        <f t="shared" si="20"/>
        <v>5.2310374891020075</v>
      </c>
      <c r="V11" s="1">
        <f t="shared" si="20"/>
        <v>56.100000000000009</v>
      </c>
      <c r="W11" s="1">
        <f t="shared" si="20"/>
        <v>10.48123980424144</v>
      </c>
      <c r="X11" s="1">
        <f t="shared" si="20"/>
        <v>50.730000000000004</v>
      </c>
      <c r="Y11" s="8">
        <f t="shared" si="20"/>
        <v>-43.060394889663186</v>
      </c>
      <c r="Z11" s="1">
        <f t="shared" si="20"/>
        <v>40</v>
      </c>
      <c r="AA11" s="1">
        <f t="shared" si="20"/>
        <v>32.848349188584201</v>
      </c>
      <c r="AB11" s="1">
        <f t="shared" si="20"/>
        <v>89.759999999999991</v>
      </c>
      <c r="AC11" s="8">
        <f t="shared" si="20"/>
        <v>-11.790393013100442</v>
      </c>
      <c r="AD11" s="1">
        <f t="shared" si="20"/>
        <v>79.38</v>
      </c>
      <c r="AE11" s="8">
        <f t="shared" si="20"/>
        <v>-0.14570179698883123</v>
      </c>
      <c r="AF11" s="1">
        <f t="shared" si="20"/>
        <v>77.42</v>
      </c>
      <c r="AG11" s="1">
        <f t="shared" si="20"/>
        <v>32.576888623469692</v>
      </c>
      <c r="AH11" s="1">
        <f t="shared" si="20"/>
        <v>79.62</v>
      </c>
      <c r="AI11" s="1">
        <f t="shared" si="20"/>
        <v>31.241565452091777</v>
      </c>
      <c r="AJ11" s="1">
        <f t="shared" si="20"/>
        <v>77.259999999999991</v>
      </c>
      <c r="AK11" s="1">
        <f t="shared" si="20"/>
        <v>13.863636363636374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2" t="s">
        <v>59</v>
      </c>
      <c r="B12" s="1">
        <v>0.15</v>
      </c>
      <c r="C12" s="1">
        <f t="shared" ref="C12:C14" si="21">B12/0.4565</f>
        <v>0.32858707557502737</v>
      </c>
      <c r="D12" s="1">
        <v>0.28999999999999998</v>
      </c>
      <c r="E12" s="1">
        <f t="shared" si="3"/>
        <v>0.80734966592427604</v>
      </c>
      <c r="F12" s="1" t="s">
        <v>60</v>
      </c>
      <c r="G12" s="1" t="s">
        <v>60</v>
      </c>
      <c r="H12" s="1">
        <v>0.19</v>
      </c>
      <c r="I12" s="1">
        <f t="shared" si="5"/>
        <v>0.5787389582698752</v>
      </c>
      <c r="J12" s="1">
        <v>0.32</v>
      </c>
      <c r="K12" s="1">
        <f t="shared" si="6"/>
        <v>1.0741859684457873</v>
      </c>
      <c r="L12" s="1">
        <v>0.27</v>
      </c>
      <c r="M12" s="1">
        <f t="shared" si="7"/>
        <v>0.51448170731707321</v>
      </c>
      <c r="N12" s="1">
        <v>0.21</v>
      </c>
      <c r="O12" s="1">
        <f t="shared" si="8"/>
        <v>1.0808028821410189</v>
      </c>
      <c r="P12" s="1">
        <v>0.24</v>
      </c>
      <c r="Q12" s="1">
        <f t="shared" si="9"/>
        <v>1.4714898835070509</v>
      </c>
      <c r="R12" s="1">
        <v>0.23</v>
      </c>
      <c r="S12" s="1">
        <f t="shared" si="10"/>
        <v>0.86174597227425997</v>
      </c>
      <c r="T12" s="1">
        <v>0.26</v>
      </c>
      <c r="U12" s="1">
        <f t="shared" si="11"/>
        <v>0.75559430398140071</v>
      </c>
      <c r="V12" s="1">
        <v>0.35</v>
      </c>
      <c r="W12" s="1">
        <f t="shared" si="12"/>
        <v>0.71370309951060351</v>
      </c>
      <c r="X12" s="1">
        <v>0.35</v>
      </c>
      <c r="Y12" s="1">
        <f t="shared" si="13"/>
        <v>1.0162601626016261</v>
      </c>
      <c r="Z12" s="1">
        <v>0.45</v>
      </c>
      <c r="AA12" s="1">
        <f t="shared" si="14"/>
        <v>0.5036373810856184</v>
      </c>
      <c r="AB12" s="1">
        <v>0.19</v>
      </c>
      <c r="AC12" s="1">
        <f t="shared" si="15"/>
        <v>2.0742358078602621</v>
      </c>
      <c r="AD12" s="1">
        <v>0.46</v>
      </c>
      <c r="AE12" s="1">
        <f t="shared" si="16"/>
        <v>2.2340942204953862</v>
      </c>
      <c r="AF12" s="1">
        <v>0.47</v>
      </c>
      <c r="AG12" s="1">
        <f t="shared" si="17"/>
        <v>1.4034040011943865</v>
      </c>
      <c r="AH12" s="1">
        <v>0.49</v>
      </c>
      <c r="AI12" s="1">
        <f t="shared" si="18"/>
        <v>1.6531713900134952</v>
      </c>
      <c r="AJ12" s="1">
        <v>0.48</v>
      </c>
      <c r="AK12" s="1">
        <f t="shared" si="19"/>
        <v>1.8181818181818181</v>
      </c>
      <c r="AL12" s="1"/>
      <c r="AM12" s="1"/>
      <c r="AN12" s="1"/>
      <c r="AO12" s="1"/>
      <c r="AP12" s="1"/>
      <c r="AQ12" s="1"/>
      <c r="AR12" s="1">
        <f>0.1/0.1128</f>
        <v>0.88652482269503552</v>
      </c>
      <c r="AS12" s="1">
        <f>0.41/0.2734</f>
        <v>1.4996342355523045</v>
      </c>
      <c r="AT12" s="1">
        <f>0.12/0.1732</f>
        <v>0.69284064665127021</v>
      </c>
      <c r="AU12" s="1">
        <f>0.43/0.2879</f>
        <v>1.4935741576936437</v>
      </c>
      <c r="AV12" s="1">
        <f>0.33/0.2962</f>
        <v>1.1141120864280891</v>
      </c>
    </row>
    <row r="13" spans="1:48">
      <c r="A13" s="2" t="s">
        <v>61</v>
      </c>
      <c r="B13" s="1">
        <v>0</v>
      </c>
      <c r="C13" s="1">
        <f t="shared" si="21"/>
        <v>0</v>
      </c>
      <c r="D13" s="1">
        <v>0</v>
      </c>
      <c r="E13" s="1">
        <f t="shared" si="3"/>
        <v>0</v>
      </c>
      <c r="F13" s="1">
        <v>0</v>
      </c>
      <c r="G13" s="1">
        <f t="shared" si="4"/>
        <v>0</v>
      </c>
      <c r="H13" s="1">
        <v>0</v>
      </c>
      <c r="I13" s="1">
        <f t="shared" si="5"/>
        <v>0</v>
      </c>
      <c r="J13" s="1">
        <v>0</v>
      </c>
      <c r="K13" s="1">
        <f t="shared" si="6"/>
        <v>0</v>
      </c>
      <c r="L13" s="1">
        <v>0</v>
      </c>
      <c r="M13" s="1">
        <f t="shared" si="7"/>
        <v>0</v>
      </c>
      <c r="N13" s="1">
        <v>0</v>
      </c>
      <c r="O13" s="1">
        <f t="shared" si="8"/>
        <v>0</v>
      </c>
      <c r="P13" s="1">
        <v>0</v>
      </c>
      <c r="Q13" s="1">
        <f t="shared" si="9"/>
        <v>0</v>
      </c>
      <c r="R13" s="1">
        <v>0</v>
      </c>
      <c r="S13" s="1">
        <f t="shared" si="10"/>
        <v>0</v>
      </c>
      <c r="T13" s="1">
        <v>0</v>
      </c>
      <c r="U13" s="1">
        <f t="shared" si="11"/>
        <v>0</v>
      </c>
      <c r="V13" s="1">
        <v>0</v>
      </c>
      <c r="W13" s="1">
        <f t="shared" si="12"/>
        <v>0</v>
      </c>
      <c r="X13" s="1">
        <v>0</v>
      </c>
      <c r="Y13" s="1">
        <f t="shared" si="13"/>
        <v>0</v>
      </c>
      <c r="Z13" s="1">
        <v>0</v>
      </c>
      <c r="AA13" s="1">
        <f t="shared" si="14"/>
        <v>0</v>
      </c>
      <c r="AB13" s="1">
        <v>0</v>
      </c>
      <c r="AC13" s="1">
        <f t="shared" si="15"/>
        <v>0</v>
      </c>
      <c r="AD13" s="1">
        <v>0</v>
      </c>
      <c r="AE13" s="1">
        <f t="shared" si="16"/>
        <v>0</v>
      </c>
      <c r="AF13" s="1">
        <v>0</v>
      </c>
      <c r="AG13" s="1">
        <f t="shared" si="17"/>
        <v>0</v>
      </c>
      <c r="AH13" s="1">
        <v>0</v>
      </c>
      <c r="AI13" s="1">
        <f t="shared" si="18"/>
        <v>0</v>
      </c>
      <c r="AJ13" s="1">
        <v>0</v>
      </c>
      <c r="AK13" s="1">
        <f t="shared" si="19"/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2" t="s">
        <v>62</v>
      </c>
      <c r="B14" s="1">
        <v>0</v>
      </c>
      <c r="C14" s="1">
        <f t="shared" si="21"/>
        <v>0</v>
      </c>
      <c r="D14" s="1">
        <v>0</v>
      </c>
      <c r="E14" s="1">
        <f t="shared" si="3"/>
        <v>0</v>
      </c>
      <c r="F14" s="1">
        <v>0</v>
      </c>
      <c r="G14" s="1">
        <f t="shared" si="4"/>
        <v>0</v>
      </c>
      <c r="H14" s="1">
        <v>0</v>
      </c>
      <c r="I14" s="1">
        <f t="shared" si="5"/>
        <v>0</v>
      </c>
      <c r="J14" s="1">
        <v>0</v>
      </c>
      <c r="K14" s="1">
        <f t="shared" si="6"/>
        <v>0</v>
      </c>
      <c r="L14" s="1">
        <v>0</v>
      </c>
      <c r="M14" s="1">
        <f t="shared" si="7"/>
        <v>0</v>
      </c>
      <c r="N14" s="1">
        <v>0</v>
      </c>
      <c r="O14" s="1">
        <f t="shared" si="8"/>
        <v>0</v>
      </c>
      <c r="P14" s="1">
        <v>0</v>
      </c>
      <c r="Q14" s="1">
        <f t="shared" si="9"/>
        <v>0</v>
      </c>
      <c r="R14" s="1">
        <v>0</v>
      </c>
      <c r="S14" s="1">
        <f t="shared" si="10"/>
        <v>0</v>
      </c>
      <c r="T14" s="1">
        <v>0</v>
      </c>
      <c r="U14" s="1">
        <f t="shared" si="11"/>
        <v>0</v>
      </c>
      <c r="V14" s="1">
        <v>0</v>
      </c>
      <c r="W14" s="1">
        <f t="shared" si="12"/>
        <v>0</v>
      </c>
      <c r="X14" s="1">
        <v>0</v>
      </c>
      <c r="Y14" s="1">
        <f t="shared" si="13"/>
        <v>0</v>
      </c>
      <c r="Z14" s="1">
        <v>0</v>
      </c>
      <c r="AA14" s="1">
        <f t="shared" si="14"/>
        <v>0</v>
      </c>
      <c r="AB14" s="1">
        <v>0</v>
      </c>
      <c r="AC14" s="1">
        <f t="shared" si="15"/>
        <v>0</v>
      </c>
      <c r="AD14" s="1">
        <v>0</v>
      </c>
      <c r="AE14" s="1">
        <f t="shared" si="16"/>
        <v>0</v>
      </c>
      <c r="AF14" s="1">
        <v>0</v>
      </c>
      <c r="AG14" s="1">
        <f t="shared" si="17"/>
        <v>0</v>
      </c>
      <c r="AH14" s="1">
        <v>0</v>
      </c>
      <c r="AI14" s="1">
        <f t="shared" si="18"/>
        <v>0</v>
      </c>
      <c r="AJ14" s="1">
        <v>0</v>
      </c>
      <c r="AK14" s="1">
        <f t="shared" si="19"/>
        <v>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4" t="s">
        <v>63</v>
      </c>
      <c r="B15" s="1" t="e">
        <f>B13/B14</f>
        <v>#DIV/0!</v>
      </c>
      <c r="C15" s="1" t="e">
        <f t="shared" ref="C15:K15" si="22">C13/C14</f>
        <v>#DIV/0!</v>
      </c>
      <c r="D15" s="1" t="e">
        <f t="shared" si="22"/>
        <v>#DIV/0!</v>
      </c>
      <c r="E15" s="1" t="e">
        <f t="shared" si="22"/>
        <v>#DIV/0!</v>
      </c>
      <c r="F15" s="1" t="e">
        <f t="shared" si="22"/>
        <v>#DIV/0!</v>
      </c>
      <c r="G15" s="1" t="e">
        <f t="shared" si="22"/>
        <v>#DIV/0!</v>
      </c>
      <c r="H15" s="1" t="e">
        <f t="shared" si="22"/>
        <v>#DIV/0!</v>
      </c>
      <c r="I15" s="1" t="e">
        <f t="shared" si="22"/>
        <v>#DIV/0!</v>
      </c>
      <c r="J15" s="1" t="e">
        <f t="shared" si="22"/>
        <v>#DIV/0!</v>
      </c>
      <c r="K15" s="1" t="e">
        <f t="shared" si="22"/>
        <v>#DIV/0!</v>
      </c>
      <c r="L15" s="1" t="e">
        <f t="shared" ref="L15" si="23">L13/L14</f>
        <v>#DIV/0!</v>
      </c>
      <c r="M15" s="1" t="e">
        <f t="shared" ref="M15" si="24">M13/M14</f>
        <v>#DIV/0!</v>
      </c>
      <c r="N15" s="1" t="e">
        <f t="shared" ref="N15" si="25">N13/N14</f>
        <v>#DIV/0!</v>
      </c>
      <c r="O15" s="1" t="e">
        <f t="shared" ref="O15" si="26">O13/O14</f>
        <v>#DIV/0!</v>
      </c>
      <c r="P15" s="1" t="e">
        <f t="shared" ref="P15" si="27">P13/P14</f>
        <v>#DIV/0!</v>
      </c>
      <c r="Q15" s="1" t="e">
        <f t="shared" ref="Q15" si="28">Q13/Q14</f>
        <v>#DIV/0!</v>
      </c>
      <c r="R15" s="1" t="e">
        <f t="shared" ref="R15" si="29">R13/R14</f>
        <v>#DIV/0!</v>
      </c>
      <c r="S15" s="1" t="e">
        <f t="shared" ref="S15" si="30">S13/S14</f>
        <v>#DIV/0!</v>
      </c>
      <c r="T15" s="1" t="e">
        <f t="shared" ref="T15" si="31">T13/T14</f>
        <v>#DIV/0!</v>
      </c>
      <c r="U15" s="1" t="e">
        <f t="shared" ref="U15" si="32">U13/U14</f>
        <v>#DIV/0!</v>
      </c>
      <c r="V15" s="1" t="e">
        <f t="shared" ref="V15" si="33">V13/V14</f>
        <v>#DIV/0!</v>
      </c>
      <c r="W15" s="1" t="e">
        <f t="shared" ref="W15" si="34">W13/W14</f>
        <v>#DIV/0!</v>
      </c>
      <c r="X15" s="1" t="e">
        <f t="shared" ref="X15" si="35">X13/X14</f>
        <v>#DIV/0!</v>
      </c>
      <c r="Y15" s="1" t="e">
        <f t="shared" ref="Y15" si="36">Y13/Y14</f>
        <v>#DIV/0!</v>
      </c>
      <c r="Z15" s="1" t="e">
        <f t="shared" ref="Z15" si="37">Z13/Z14</f>
        <v>#DIV/0!</v>
      </c>
      <c r="AA15" s="1" t="e">
        <f t="shared" ref="AA15" si="38">AA13/AA14</f>
        <v>#DIV/0!</v>
      </c>
      <c r="AB15" s="1" t="e">
        <f t="shared" ref="AB15" si="39">AB13/AB14</f>
        <v>#DIV/0!</v>
      </c>
      <c r="AC15" s="1" t="e">
        <f t="shared" ref="AC15" si="40">AC13/AC14</f>
        <v>#DIV/0!</v>
      </c>
      <c r="AD15" s="1" t="e">
        <f t="shared" ref="AD15" si="41">AD13/AD14</f>
        <v>#DIV/0!</v>
      </c>
      <c r="AE15" s="1" t="e">
        <f t="shared" ref="AE15" si="42">AE13/AE14</f>
        <v>#DIV/0!</v>
      </c>
      <c r="AF15" s="1" t="e">
        <f t="shared" ref="AF15" si="43">AF13/AF14</f>
        <v>#DIV/0!</v>
      </c>
      <c r="AG15" s="1" t="e">
        <f t="shared" ref="AG15" si="44">AG13/AG14</f>
        <v>#DIV/0!</v>
      </c>
      <c r="AH15" s="1" t="e">
        <f t="shared" ref="AH15" si="45">AH13/AH14</f>
        <v>#DIV/0!</v>
      </c>
      <c r="AI15" s="1" t="e">
        <f t="shared" ref="AI15" si="46">AI13/AI14</f>
        <v>#DIV/0!</v>
      </c>
      <c r="AJ15" s="1" t="e">
        <f t="shared" ref="AJ15" si="47">AJ13/AJ14</f>
        <v>#DIV/0!</v>
      </c>
      <c r="AK15" s="1" t="e">
        <f t="shared" ref="AK15" si="48">AK13/AK14</f>
        <v>#DIV/0!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7" spans="1:2">
      <c r="A17" s="5" t="s">
        <v>64</v>
      </c>
      <c r="B17" s="6"/>
    </row>
    <row r="18" spans="1:2">
      <c r="A18" s="3" t="s">
        <v>65</v>
      </c>
      <c r="B18" s="6"/>
    </row>
    <row r="19" spans="1:2">
      <c r="A19" s="3" t="s">
        <v>66</v>
      </c>
      <c r="B19" s="6"/>
    </row>
    <row r="20" spans="1:2">
      <c r="A20" s="3" t="s">
        <v>67</v>
      </c>
      <c r="B20" s="6"/>
    </row>
    <row r="21" spans="1:2">
      <c r="A21" s="3" t="s">
        <v>68</v>
      </c>
      <c r="B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DEF5-97F4-4583-B2E7-953EE4494D50}">
  <dimension ref="A1:AL14"/>
  <sheetViews>
    <sheetView zoomScaleNormal="100" workbookViewId="0">
      <pane xSplit="1" topLeftCell="C1" activePane="topRight" state="frozen"/>
      <selection pane="topRight" activeCell="A14" sqref="A14"/>
    </sheetView>
  </sheetViews>
  <sheetFormatPr defaultColWidth="8.7109375" defaultRowHeight="15"/>
  <cols>
    <col min="1" max="1" width="31.42578125" style="3" bestFit="1" customWidth="1"/>
    <col min="2" max="2" width="40" style="3" hidden="1" customWidth="1"/>
    <col min="3" max="3" width="30.42578125" style="3" customWidth="1"/>
    <col min="4" max="4" width="26.140625" style="3" hidden="1" customWidth="1"/>
    <col min="5" max="5" width="33.42578125" style="3" hidden="1" customWidth="1"/>
    <col min="6" max="6" width="30.5703125" style="3" bestFit="1" customWidth="1"/>
    <col min="7" max="7" width="33.42578125" style="3" hidden="1" customWidth="1"/>
    <col min="8" max="8" width="33.7109375" style="3" hidden="1" customWidth="1"/>
    <col min="9" max="9" width="30.7109375" style="3" bestFit="1" customWidth="1"/>
    <col min="10" max="10" width="39.5703125" style="3" hidden="1" customWidth="1"/>
    <col min="11" max="11" width="36.5703125" style="3" bestFit="1" customWidth="1"/>
    <col min="12" max="12" width="39.5703125" style="3" hidden="1" customWidth="1"/>
    <col min="13" max="13" width="13.85546875" style="3" bestFit="1" customWidth="1"/>
    <col min="14" max="14" width="37.5703125" style="3" hidden="1" customWidth="1"/>
    <col min="15" max="15" width="34.7109375" style="3" hidden="1" customWidth="1"/>
    <col min="16" max="16" width="32.5703125" style="3" hidden="1" customWidth="1"/>
    <col min="17" max="17" width="29.7109375" style="3" hidden="1" customWidth="1"/>
    <col min="18" max="18" width="32.5703125" style="3" hidden="1" customWidth="1"/>
    <col min="19" max="19" width="29.7109375" style="3" hidden="1" customWidth="1"/>
    <col min="20" max="20" width="30" style="3" hidden="1" customWidth="1"/>
    <col min="21" max="21" width="27" style="3" hidden="1" customWidth="1"/>
    <col min="22" max="22" width="40" style="3" hidden="1" customWidth="1"/>
    <col min="23" max="23" width="37" style="3" hidden="1" customWidth="1"/>
    <col min="24" max="24" width="16.7109375" style="3" hidden="1" customWidth="1"/>
    <col min="25" max="25" width="13.85546875" style="3" hidden="1" customWidth="1"/>
    <col min="26" max="26" width="16.7109375" style="3" hidden="1" customWidth="1"/>
    <col min="27" max="27" width="13.85546875" style="3" hidden="1" customWidth="1"/>
    <col min="28" max="28" width="15.85546875" style="3" hidden="1" customWidth="1"/>
    <col min="29" max="29" width="12.85546875" style="3" hidden="1" customWidth="1"/>
    <col min="30" max="30" width="14.140625" style="3" hidden="1" customWidth="1"/>
    <col min="31" max="31" width="11.140625" style="3" hidden="1" customWidth="1"/>
    <col min="32" max="32" width="14.140625" style="3" hidden="1" customWidth="1"/>
    <col min="33" max="33" width="11.140625" style="3" hidden="1" customWidth="1"/>
    <col min="34" max="34" width="17.28515625" style="3" hidden="1" customWidth="1"/>
    <col min="35" max="35" width="14.28515625" style="3" hidden="1" customWidth="1"/>
    <col min="36" max="36" width="31.28515625" style="3" bestFit="1" customWidth="1"/>
    <col min="37" max="37" width="30.42578125" style="3" bestFit="1" customWidth="1"/>
    <col min="38" max="38" width="34.7109375" style="3" bestFit="1" customWidth="1"/>
    <col min="39" max="16384" width="8.7109375" style="3"/>
  </cols>
  <sheetData>
    <row r="1" spans="1:38" s="9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44</v>
      </c>
      <c r="AK1" s="2" t="s">
        <v>46</v>
      </c>
      <c r="AL1" s="2" t="s">
        <v>47</v>
      </c>
    </row>
    <row r="2" spans="1:38" s="10" customFormat="1">
      <c r="A2" s="7" t="s">
        <v>48</v>
      </c>
      <c r="B2" s="7">
        <v>44256</v>
      </c>
      <c r="C2" s="7">
        <v>44256</v>
      </c>
      <c r="D2" s="7">
        <v>44256</v>
      </c>
      <c r="E2" s="7">
        <v>43374</v>
      </c>
      <c r="F2" s="7">
        <v>43374</v>
      </c>
      <c r="G2" s="7">
        <v>43374</v>
      </c>
      <c r="H2" s="7">
        <v>43405</v>
      </c>
      <c r="I2" s="7">
        <v>43405</v>
      </c>
      <c r="J2" s="7">
        <v>43405</v>
      </c>
      <c r="K2" s="7">
        <v>43405</v>
      </c>
      <c r="L2" s="7">
        <v>43405</v>
      </c>
      <c r="M2" s="7">
        <v>43405</v>
      </c>
      <c r="N2" s="7">
        <v>43405</v>
      </c>
      <c r="O2" s="7">
        <v>43405</v>
      </c>
      <c r="P2" s="7">
        <v>43405</v>
      </c>
      <c r="Q2" s="7">
        <v>43405</v>
      </c>
      <c r="R2" s="7">
        <v>43405</v>
      </c>
      <c r="S2" s="7">
        <v>43405</v>
      </c>
      <c r="T2" s="7">
        <v>43405</v>
      </c>
      <c r="U2" s="7">
        <v>43405</v>
      </c>
      <c r="V2" s="7">
        <v>43405</v>
      </c>
      <c r="W2" s="7">
        <v>43405</v>
      </c>
      <c r="X2" s="7">
        <v>43770</v>
      </c>
      <c r="Y2" s="7">
        <v>43770</v>
      </c>
      <c r="Z2" s="7">
        <v>43770</v>
      </c>
      <c r="AA2" s="7">
        <v>43770</v>
      </c>
      <c r="AB2" s="7">
        <v>43770</v>
      </c>
      <c r="AC2" s="7">
        <v>43770</v>
      </c>
      <c r="AD2" s="7">
        <v>43770</v>
      </c>
      <c r="AE2" s="7">
        <v>43770</v>
      </c>
      <c r="AF2" s="7">
        <v>43770</v>
      </c>
      <c r="AG2" s="7">
        <v>43770</v>
      </c>
      <c r="AH2" s="7">
        <v>43770</v>
      </c>
      <c r="AI2" s="7">
        <v>43770</v>
      </c>
      <c r="AJ2" s="7">
        <v>44673</v>
      </c>
      <c r="AK2" s="7">
        <v>44673</v>
      </c>
      <c r="AL2" s="7">
        <v>44673</v>
      </c>
    </row>
    <row r="3" spans="1:38">
      <c r="A3" s="2" t="s">
        <v>49</v>
      </c>
      <c r="B3" s="1">
        <v>54.35</v>
      </c>
      <c r="C3" s="1">
        <v>54.35</v>
      </c>
      <c r="D3" s="1">
        <v>64.08</v>
      </c>
      <c r="E3" s="1">
        <v>61.46</v>
      </c>
      <c r="F3" s="1">
        <v>61.46</v>
      </c>
      <c r="G3" s="1">
        <v>67.17</v>
      </c>
      <c r="H3" s="1">
        <v>70.209999999999994</v>
      </c>
      <c r="I3" s="1">
        <v>70.209999999999994</v>
      </c>
      <c r="J3" s="1">
        <v>47.52</v>
      </c>
      <c r="K3" s="1">
        <v>47.52</v>
      </c>
      <c r="L3" s="1">
        <v>80.569999999999993</v>
      </c>
      <c r="M3" s="1">
        <v>80.569999999999993</v>
      </c>
      <c r="N3" s="1">
        <v>83.69</v>
      </c>
      <c r="O3" s="1">
        <v>83.69</v>
      </c>
      <c r="P3" s="1">
        <v>73.31</v>
      </c>
      <c r="Q3" s="1">
        <v>73.31</v>
      </c>
      <c r="R3" s="1">
        <v>65.59</v>
      </c>
      <c r="S3" s="1">
        <v>65.59</v>
      </c>
      <c r="T3" s="1">
        <v>50.96</v>
      </c>
      <c r="U3" s="1">
        <v>50.96</v>
      </c>
      <c r="V3" s="1">
        <v>65.56</v>
      </c>
      <c r="W3" s="1">
        <v>65.56</v>
      </c>
      <c r="X3" s="1">
        <v>10.65</v>
      </c>
      <c r="Y3" s="1">
        <v>10.65</v>
      </c>
      <c r="Z3" s="1">
        <v>90.84</v>
      </c>
      <c r="AA3" s="1">
        <v>90.84</v>
      </c>
      <c r="AB3" s="1">
        <v>79.41</v>
      </c>
      <c r="AC3" s="1">
        <v>79.41</v>
      </c>
      <c r="AD3" s="1">
        <v>66.510000000000005</v>
      </c>
      <c r="AE3" s="1">
        <v>66.510000000000005</v>
      </c>
      <c r="AF3" s="1">
        <v>70.36</v>
      </c>
      <c r="AG3" s="1">
        <v>70.36</v>
      </c>
      <c r="AH3" s="1">
        <v>73.599999999999994</v>
      </c>
      <c r="AI3" s="1">
        <v>73.599999999999994</v>
      </c>
      <c r="AJ3" s="1">
        <v>72.66</v>
      </c>
      <c r="AK3" s="1">
        <v>71.209999999999994</v>
      </c>
      <c r="AL3" s="1">
        <v>70.38</v>
      </c>
    </row>
    <row r="4" spans="1:38">
      <c r="A4" s="2" t="s">
        <v>51</v>
      </c>
      <c r="B4" s="1">
        <v>11.07</v>
      </c>
      <c r="C4" s="1">
        <f>B4/0.4565</f>
        <v>24.249726177437022</v>
      </c>
      <c r="D4" s="1">
        <v>6.86</v>
      </c>
      <c r="E4" s="1">
        <v>3.92</v>
      </c>
      <c r="F4" s="1">
        <f>E4/0.3854</f>
        <v>10.171250648676699</v>
      </c>
      <c r="G4" s="1">
        <v>7.12</v>
      </c>
      <c r="H4" s="1">
        <v>9.1300000000000008</v>
      </c>
      <c r="I4" s="1">
        <f>H4/0.2979</f>
        <v>30.64786841221887</v>
      </c>
      <c r="J4" s="1">
        <v>4.71</v>
      </c>
      <c r="K4" s="1">
        <f>J4/0.5248</f>
        <v>8.9748475609756095</v>
      </c>
      <c r="L4" s="1">
        <v>3.88</v>
      </c>
      <c r="M4" s="1">
        <f>L4/0.1943</f>
        <v>19.969119917653114</v>
      </c>
      <c r="N4" s="1">
        <v>6.59</v>
      </c>
      <c r="O4" s="1">
        <f>N4/0.1631</f>
        <v>40.404659717964442</v>
      </c>
      <c r="P4" s="1">
        <v>6.4</v>
      </c>
      <c r="Q4" s="1">
        <f>P4/0.2669</f>
        <v>23.979018358935932</v>
      </c>
      <c r="R4" s="1">
        <v>5.26</v>
      </c>
      <c r="S4" s="1">
        <f>R4/0.3441</f>
        <v>15.286253995931414</v>
      </c>
      <c r="T4" s="1">
        <v>4.3</v>
      </c>
      <c r="U4" s="1">
        <f>T4/0.4904</f>
        <v>8.7683523654159874</v>
      </c>
      <c r="V4" s="1">
        <v>10.86</v>
      </c>
      <c r="W4" s="1">
        <f>V4/0.3444</f>
        <v>31.533101045296167</v>
      </c>
      <c r="X4" s="1">
        <v>12.32</v>
      </c>
      <c r="Y4" s="1">
        <f>X4/0.8935</f>
        <v>13.788472299944042</v>
      </c>
      <c r="Z4" s="1">
        <v>2.83</v>
      </c>
      <c r="AA4" s="1">
        <f>Z4/0.0916</f>
        <v>30.895196506550217</v>
      </c>
      <c r="AB4" s="1">
        <v>4.9800000000000004</v>
      </c>
      <c r="AC4" s="1">
        <f>AB4/0.2059</f>
        <v>24.186498300145704</v>
      </c>
      <c r="AD4" s="1">
        <v>5.5</v>
      </c>
      <c r="AE4" s="1">
        <f>AD4/0.3349</f>
        <v>16.422812779934311</v>
      </c>
      <c r="AF4" s="1">
        <v>3.56</v>
      </c>
      <c r="AG4" s="1">
        <f>AF4/0.2964</f>
        <v>12.010796221322538</v>
      </c>
      <c r="AH4" s="1">
        <v>3.38</v>
      </c>
      <c r="AI4" s="1">
        <f>AH4/0.264</f>
        <v>12.803030303030303</v>
      </c>
      <c r="AJ4" s="1">
        <f>2.73/0.2734</f>
        <v>9.9853694220921732</v>
      </c>
      <c r="AK4" s="1">
        <f>4.9/0.2879</f>
        <v>17.019798541160128</v>
      </c>
      <c r="AL4" s="1">
        <f>2.84/0.2962</f>
        <v>9.5881161377447661</v>
      </c>
    </row>
    <row r="5" spans="1:38">
      <c r="A5" s="2" t="s">
        <v>52</v>
      </c>
      <c r="B5" s="1">
        <v>1.01</v>
      </c>
      <c r="C5" s="1">
        <f t="shared" ref="C5" si="0">B5/0.4565</f>
        <v>2.2124863088718509</v>
      </c>
      <c r="D5" s="1">
        <v>0.45</v>
      </c>
      <c r="E5" s="1">
        <v>1.06</v>
      </c>
      <c r="F5" s="1">
        <f t="shared" ref="F5:F6" si="1">E5/0.3854</f>
        <v>2.7503892060197197</v>
      </c>
      <c r="G5" s="1">
        <v>0.56000000000000005</v>
      </c>
      <c r="H5" s="1">
        <v>0.26</v>
      </c>
      <c r="I5" s="1">
        <f t="shared" ref="I5:I6" si="2">H5/0.2979</f>
        <v>0.87277609936220213</v>
      </c>
      <c r="J5" s="1">
        <v>1.37</v>
      </c>
      <c r="K5" s="1">
        <f t="shared" ref="K5:K6" si="3">J5/0.5248</f>
        <v>2.6105182926829267</v>
      </c>
      <c r="L5" s="1">
        <v>0.15</v>
      </c>
      <c r="M5" s="1">
        <f t="shared" ref="M5:M6" si="4">L5/0.1943</f>
        <v>0.77200205867215643</v>
      </c>
      <c r="N5" s="1">
        <v>0.25</v>
      </c>
      <c r="O5" s="1">
        <f t="shared" ref="O5:O6" si="5">N5/0.1631</f>
        <v>1.5328019619865114</v>
      </c>
      <c r="P5" s="1">
        <v>0.53</v>
      </c>
      <c r="Q5" s="1">
        <f t="shared" ref="Q5:Q6" si="6">P5/0.2669</f>
        <v>1.9857624578493818</v>
      </c>
      <c r="R5" s="1">
        <v>0.26</v>
      </c>
      <c r="S5" s="1">
        <f t="shared" ref="S5:S6" si="7">R5/0.3441</f>
        <v>0.75559430398140071</v>
      </c>
      <c r="T5" s="1">
        <v>0.69</v>
      </c>
      <c r="U5" s="1">
        <f t="shared" ref="U5:U6" si="8">T5/0.4904</f>
        <v>1.4070146818923326</v>
      </c>
      <c r="V5" s="1">
        <v>0.56999999999999995</v>
      </c>
      <c r="W5" s="1">
        <f t="shared" ref="W5:W6" si="9">V5/0.3444</f>
        <v>1.6550522648083623</v>
      </c>
      <c r="X5" s="1">
        <v>1.4</v>
      </c>
      <c r="Y5" s="1">
        <f t="shared" ref="Y5:Y6" si="10">X5/0.8935</f>
        <v>1.5668718522663683</v>
      </c>
      <c r="Z5" s="1">
        <v>0.15</v>
      </c>
      <c r="AA5" s="1">
        <f t="shared" ref="AA5:AA6" si="11">Z5/0.0916</f>
        <v>1.6375545851528384</v>
      </c>
      <c r="AB5" s="1">
        <v>1.1200000000000001</v>
      </c>
      <c r="AC5" s="1">
        <f t="shared" ref="AC5:AC6" si="12">AB5/0.2059</f>
        <v>5.439533754249636</v>
      </c>
      <c r="AD5" s="1">
        <v>0.7</v>
      </c>
      <c r="AE5" s="1">
        <f t="shared" ref="AE5:AE6" si="13">AD5/0.3349</f>
        <v>2.0901761719916392</v>
      </c>
      <c r="AF5" s="1">
        <v>0.39</v>
      </c>
      <c r="AG5" s="1">
        <f t="shared" ref="AG5:AG6" si="14">AF5/0.2964</f>
        <v>1.3157894736842106</v>
      </c>
      <c r="AH5" s="1">
        <v>0.54</v>
      </c>
      <c r="AI5" s="1">
        <f t="shared" ref="AI5:AI6" si="15">AH5/0.264</f>
        <v>2.0454545454545454</v>
      </c>
      <c r="AJ5" s="1">
        <f>0.74/0.2734</f>
        <v>2.7066569129480618</v>
      </c>
      <c r="AK5" s="1">
        <f>2.6/0.2879</f>
        <v>9.0309135116359851</v>
      </c>
      <c r="AL5" s="1">
        <f>1.36/0.2962</f>
        <v>4.5914922349763669</v>
      </c>
    </row>
    <row r="6" spans="1:38">
      <c r="A6" s="2" t="s">
        <v>56</v>
      </c>
      <c r="B6" s="1">
        <v>0</v>
      </c>
      <c r="C6" s="1">
        <f>B6/0.4565</f>
        <v>0</v>
      </c>
      <c r="D6" s="1">
        <v>0</v>
      </c>
      <c r="E6" s="1">
        <v>0</v>
      </c>
      <c r="F6" s="1">
        <f t="shared" si="1"/>
        <v>0</v>
      </c>
      <c r="G6" s="1">
        <v>0</v>
      </c>
      <c r="H6" s="1">
        <v>0</v>
      </c>
      <c r="I6" s="1">
        <f t="shared" si="2"/>
        <v>0</v>
      </c>
      <c r="J6" s="1">
        <v>0</v>
      </c>
      <c r="K6" s="1">
        <f t="shared" si="3"/>
        <v>0</v>
      </c>
      <c r="L6" s="1">
        <v>0</v>
      </c>
      <c r="M6" s="1">
        <f t="shared" si="4"/>
        <v>0</v>
      </c>
      <c r="N6" s="1">
        <v>0</v>
      </c>
      <c r="O6" s="1">
        <f t="shared" si="5"/>
        <v>0</v>
      </c>
      <c r="P6" s="1">
        <v>0</v>
      </c>
      <c r="Q6" s="1">
        <f t="shared" si="6"/>
        <v>0</v>
      </c>
      <c r="R6" s="1">
        <v>0</v>
      </c>
      <c r="S6" s="1">
        <f t="shared" si="7"/>
        <v>0</v>
      </c>
      <c r="T6" s="1">
        <v>0</v>
      </c>
      <c r="U6" s="1">
        <f t="shared" si="8"/>
        <v>0</v>
      </c>
      <c r="V6" s="1">
        <v>0</v>
      </c>
      <c r="W6" s="1">
        <f t="shared" si="9"/>
        <v>0</v>
      </c>
      <c r="X6" s="1">
        <v>0</v>
      </c>
      <c r="Y6" s="1">
        <f t="shared" si="10"/>
        <v>0</v>
      </c>
      <c r="Z6" s="1">
        <v>0</v>
      </c>
      <c r="AA6" s="1">
        <f t="shared" si="11"/>
        <v>0</v>
      </c>
      <c r="AB6" s="1">
        <v>0</v>
      </c>
      <c r="AC6" s="1">
        <f t="shared" si="12"/>
        <v>0</v>
      </c>
      <c r="AD6" s="1">
        <v>0</v>
      </c>
      <c r="AE6" s="1">
        <f t="shared" si="13"/>
        <v>0</v>
      </c>
      <c r="AF6" s="1">
        <v>0</v>
      </c>
      <c r="AG6" s="1">
        <f t="shared" si="14"/>
        <v>0</v>
      </c>
      <c r="AH6" s="1">
        <v>0</v>
      </c>
      <c r="AI6" s="1">
        <f t="shared" si="15"/>
        <v>0</v>
      </c>
      <c r="AJ6" s="1">
        <f>2.23/0.2734</f>
        <v>8.1565471836137533</v>
      </c>
      <c r="AK6" s="1">
        <f>1.88/0.2879</f>
        <v>6.5300451545675582</v>
      </c>
      <c r="AL6" s="1">
        <f>1.76/0.2962</f>
        <v>5.941931127616475</v>
      </c>
    </row>
    <row r="7" spans="1:38">
      <c r="A7" s="11" t="s">
        <v>69</v>
      </c>
      <c r="C7" s="3">
        <f>100-C4-C5-C3-C6</f>
        <v>19.187787513691127</v>
      </c>
      <c r="D7" s="3">
        <f>100-D4-D5-D3-D6</f>
        <v>28.61</v>
      </c>
      <c r="E7" s="3">
        <f>100-E4-E5-E3-E6</f>
        <v>33.559999999999995</v>
      </c>
      <c r="F7" s="3">
        <f>100-F4-F5-F3-F6</f>
        <v>25.618360145303576</v>
      </c>
      <c r="G7" s="3">
        <f>100-G4-G5-G3-G6</f>
        <v>25.149999999999991</v>
      </c>
      <c r="H7" s="3">
        <f>100-H4-H5-H3-H6</f>
        <v>20.400000000000006</v>
      </c>
      <c r="I7" s="3">
        <f>100-I4-I5-I3-I6</f>
        <v>-1.7306445115810618</v>
      </c>
      <c r="J7" s="3">
        <f>100-J4-J5-J3-J6</f>
        <v>46.4</v>
      </c>
      <c r="K7" s="3">
        <f>100-K4-K5-K3-K6</f>
        <v>40.894634146341467</v>
      </c>
      <c r="L7" s="3">
        <f>100-L4-L5-L3-L6</f>
        <v>15.400000000000006</v>
      </c>
      <c r="M7" s="3">
        <f>100-M4-M5-M3-M6</f>
        <v>-1.3111219763252677</v>
      </c>
      <c r="N7" s="3">
        <f>100-N4-N5-N3-N6</f>
        <v>9.4699999999999989</v>
      </c>
      <c r="O7" s="3">
        <f>100-O4-O5-O3-O6</f>
        <v>-25.627461679950954</v>
      </c>
      <c r="P7" s="3">
        <f>100-P4-P5-P3-P6</f>
        <v>19.759999999999991</v>
      </c>
      <c r="Q7" s="3">
        <f>100-Q4-Q5-Q3-Q6</f>
        <v>0.72521918321469059</v>
      </c>
      <c r="R7" s="3">
        <f>100-R4-R5-R3-R6</f>
        <v>28.889999999999986</v>
      </c>
      <c r="S7" s="3">
        <f>100-S4-S5-S3-S6</f>
        <v>18.368151700087182</v>
      </c>
      <c r="T7" s="3">
        <f>100-T4-T5-T3-T6</f>
        <v>44.050000000000004</v>
      </c>
      <c r="U7" s="3">
        <f>100-U4-U5-U3-U6</f>
        <v>38.864632952691672</v>
      </c>
      <c r="V7" s="3">
        <f>100-V4-V5-V3-V6</f>
        <v>23.010000000000005</v>
      </c>
      <c r="W7" s="3">
        <f>100-W4-W5-W3-W6</f>
        <v>1.2518466898954728</v>
      </c>
      <c r="X7" s="3">
        <f>100-X4-X5-X3-X6</f>
        <v>75.63</v>
      </c>
      <c r="Y7" s="3">
        <f>100-Y4-Y5-Y3-Y6</f>
        <v>73.994655847789573</v>
      </c>
      <c r="Z7" s="3">
        <f>100-Z4-Z5-Z3-Z6</f>
        <v>6.1799999999999926</v>
      </c>
      <c r="AA7" s="3">
        <f>100-AA4-AA5-AA3-AA6</f>
        <v>-23.372751091703066</v>
      </c>
      <c r="AB7" s="3">
        <f>100-AB4-AB5-AB3-AB6</f>
        <v>14.489999999999995</v>
      </c>
      <c r="AC7" s="3">
        <f>100-AC4-AC5-AC3-AC6</f>
        <v>-9.036032054395335</v>
      </c>
      <c r="AD7" s="3">
        <f>100-AD4-AD5-AD3-AD6</f>
        <v>27.289999999999992</v>
      </c>
      <c r="AE7" s="3">
        <f>100-AE4-AE5-AE3-AE6</f>
        <v>14.977011048074047</v>
      </c>
      <c r="AF7" s="3">
        <f>100-AF4-AF5-AF3-AF6</f>
        <v>25.689999999999998</v>
      </c>
      <c r="AG7" s="3">
        <f>100-AG4-AG5-AG3-AG6</f>
        <v>16.313414304993259</v>
      </c>
      <c r="AH7" s="3">
        <f>100-AH4-AH5-AH3-AH6</f>
        <v>22.480000000000004</v>
      </c>
      <c r="AI7" s="3">
        <f>100-AI4-AI5-AI3-AI6</f>
        <v>11.551515151515162</v>
      </c>
      <c r="AJ7" s="3">
        <f>100-AJ4-AJ5-AJ3-AJ6</f>
        <v>6.4914264813460107</v>
      </c>
      <c r="AK7" s="3">
        <f>100-AK4-AK5-AK3-AK6</f>
        <v>-3.7907572073636668</v>
      </c>
      <c r="AL7" s="3">
        <f>100-AL4-AL5-AL3-AL6</f>
        <v>9.4984604996623965</v>
      </c>
    </row>
    <row r="9" spans="1:38">
      <c r="A9" s="5" t="s">
        <v>64</v>
      </c>
      <c r="B9" s="6"/>
    </row>
    <row r="10" spans="1:38">
      <c r="A10" s="3" t="s">
        <v>65</v>
      </c>
      <c r="B10" s="6"/>
    </row>
    <row r="11" spans="1:38">
      <c r="A11" s="3" t="s">
        <v>66</v>
      </c>
      <c r="B11" s="6"/>
    </row>
    <row r="12" spans="1:38">
      <c r="A12" s="3" t="s">
        <v>67</v>
      </c>
      <c r="B12" s="6"/>
    </row>
    <row r="13" spans="1:38">
      <c r="A13" s="3" t="s">
        <v>68</v>
      </c>
      <c r="B13" s="6"/>
    </row>
    <row r="14" spans="1:38">
      <c r="A14" s="3" t="s">
        <v>70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A0A5-2F9A-4283-A9BD-59DF8D7DECAA}">
  <dimension ref="A1"/>
  <sheetViews>
    <sheetView workbookViewId="0">
      <selection activeCell="L11" sqref="L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 Han Chou</dc:creator>
  <cp:keywords/>
  <dc:description/>
  <cp:lastModifiedBy>Geraldene Tay</cp:lastModifiedBy>
  <cp:revision/>
  <dcterms:created xsi:type="dcterms:W3CDTF">2021-06-18T09:24:15Z</dcterms:created>
  <dcterms:modified xsi:type="dcterms:W3CDTF">2022-11-29T07:49:30Z</dcterms:modified>
  <cp:category/>
  <cp:contentStatus/>
</cp:coreProperties>
</file>