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na/Desktop/Projects25/1.Skills25/Excel/"/>
    </mc:Choice>
  </mc:AlternateContent>
  <xr:revisionPtr revIDLastSave="0" documentId="13_ncr:1_{8A604BB0-B29E-8E4F-9D12-ADBAC1BE57DF}" xr6:coauthVersionLast="47" xr6:coauthVersionMax="47" xr10:uidLastSave="{00000000-0000-0000-0000-000000000000}"/>
  <bookViews>
    <workbookView xWindow="3620" yWindow="880" windowWidth="24060" windowHeight="17120" activeTab="2" xr2:uid="{314B2DDF-C2E7-004C-B1EA-5193708A6623}"/>
  </bookViews>
  <sheets>
    <sheet name="PCR Master Mix Preparation" sheetId="1" r:id="rId1"/>
    <sheet name="IF Staining_Solutions" sheetId="2" r:id="rId2"/>
    <sheet name="IF Staining_Ab Solu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5" l="1"/>
  <c r="C29" i="5"/>
  <c r="C31" i="5" s="1"/>
  <c r="C27" i="5"/>
  <c r="C28" i="5" s="1"/>
  <c r="C3" i="5"/>
  <c r="C6" i="5" s="1"/>
  <c r="C14" i="5"/>
  <c r="C17" i="5" s="1"/>
  <c r="C13" i="2"/>
  <c r="B29" i="2"/>
  <c r="B30" i="2" s="1"/>
  <c r="D27" i="2"/>
  <c r="D29" i="2" s="1"/>
  <c r="D30" i="2" s="1"/>
  <c r="C27" i="2"/>
  <c r="C29" i="2" s="1"/>
  <c r="C30" i="2" s="1"/>
  <c r="C35" i="2"/>
  <c r="C19" i="2"/>
  <c r="C36" i="2"/>
  <c r="C20" i="2"/>
  <c r="C12" i="2"/>
  <c r="C11" i="2" s="1"/>
  <c r="D11" i="2" s="1"/>
  <c r="D13" i="2"/>
  <c r="C4" i="2"/>
  <c r="D4" i="2" s="1"/>
  <c r="C3" i="2"/>
  <c r="D3" i="2" s="1"/>
  <c r="B11" i="1"/>
  <c r="C11" i="1" s="1"/>
  <c r="C6" i="1"/>
  <c r="C4" i="1"/>
  <c r="D7" i="1"/>
  <c r="D8" i="1"/>
  <c r="D9" i="1"/>
  <c r="D10" i="1"/>
  <c r="D5" i="1"/>
  <c r="D3" i="1"/>
  <c r="C8" i="1"/>
  <c r="C9" i="1"/>
  <c r="C10" i="1"/>
  <c r="C7" i="1"/>
  <c r="C5" i="1"/>
  <c r="C3" i="1"/>
  <c r="C4" i="5" l="1"/>
  <c r="C5" i="5"/>
  <c r="C7" i="5"/>
  <c r="C8" i="5" s="1"/>
  <c r="C16" i="5"/>
  <c r="C18" i="5"/>
  <c r="D11" i="1"/>
  <c r="C14" i="2"/>
  <c r="B12" i="1"/>
  <c r="C12" i="1" s="1"/>
  <c r="C37" i="2"/>
  <c r="C38" i="2" s="1"/>
  <c r="C21" i="2"/>
  <c r="C22" i="2" s="1"/>
  <c r="D12" i="2"/>
  <c r="D14" i="2" s="1"/>
  <c r="C5" i="2"/>
  <c r="D5" i="2" s="1"/>
  <c r="D12" i="1" l="1"/>
</calcChain>
</file>

<file path=xl/sharedStrings.xml><?xml version="1.0" encoding="utf-8"?>
<sst xmlns="http://schemas.openxmlformats.org/spreadsheetml/2006/main" count="140" uniqueCount="87">
  <si>
    <t>Component</t>
  </si>
  <si>
    <t>Total Volume (µL)</t>
  </si>
  <si>
    <t>dNTPs</t>
  </si>
  <si>
    <t>Polymerase</t>
  </si>
  <si>
    <t>Buffer</t>
  </si>
  <si>
    <t>MgCl2</t>
  </si>
  <si>
    <t>Vol per Rxn (µL)</t>
  </si>
  <si>
    <t>Total Volume</t>
  </si>
  <si>
    <t>10 Reactions (µL)</t>
  </si>
  <si>
    <t>20 Reactions (µL)</t>
  </si>
  <si>
    <t>Master Mix Total (per tube)</t>
  </si>
  <si>
    <t>Water (adjust to total)</t>
  </si>
  <si>
    <t>Forward Primer 1</t>
  </si>
  <si>
    <t>Forward Primer 2</t>
  </si>
  <si>
    <t>Reverse Primer 1</t>
  </si>
  <si>
    <t>Reverse Primer 2</t>
  </si>
  <si>
    <t>2.0 µL</t>
  </si>
  <si>
    <t>Add Individually</t>
  </si>
  <si>
    <t>Volume per Slide (µL)</t>
  </si>
  <si>
    <t>DMSO</t>
  </si>
  <si>
    <t>Triton X-100</t>
  </si>
  <si>
    <t>—</t>
  </si>
  <si>
    <t>Desired % in stock</t>
  </si>
  <si>
    <t>Volume (µL)</t>
  </si>
  <si>
    <t>Volume (mL)</t>
  </si>
  <si>
    <t>PBS</t>
  </si>
  <si>
    <t>Balance (94.5%)</t>
  </si>
  <si>
    <t>% (v/v)</t>
  </si>
  <si>
    <t>Stock Blocking Buffer</t>
  </si>
  <si>
    <t>Total Volume for 
6 Slides (µL)</t>
  </si>
  <si>
    <t>Notes</t>
  </si>
  <si>
    <t>NDS</t>
  </si>
  <si>
    <t xml:space="preserve">	Concentration (%)</t>
  </si>
  <si>
    <t xml:space="preserve">	Volume (µL)</t>
  </si>
  <si>
    <t>1xPBS</t>
  </si>
  <si>
    <t>Parameter</t>
  </si>
  <si>
    <t>Per Slide (µL)</t>
  </si>
  <si>
    <t>6 Slides (µL)</t>
  </si>
  <si>
    <t>12 Slides (µL)</t>
  </si>
  <si>
    <t>Volume per wash</t>
  </si>
  <si>
    <t>Number of washes</t>
  </si>
  <si>
    <t>Total Volume Needed</t>
  </si>
  <si>
    <t>Total Volume Needed (mL)</t>
  </si>
  <si>
    <t xml:space="preserve">DNA Template </t>
  </si>
  <si>
    <t>TABLE 1: PCR Master Mix Calculator</t>
  </si>
  <si>
    <t>2% (final concentration in blocking solution)</t>
  </si>
  <si>
    <t>TABLE 2: Final Blocking Solution for 6 Slides</t>
  </si>
  <si>
    <t>TABLE 4: WS Volume for 6 and 12 Slides</t>
  </si>
  <si>
    <t># 1xPBS: Volume adjusted to reach
 total of 10 mL.</t>
  </si>
  <si>
    <t xml:space="preserve"> —</t>
  </si>
  <si>
    <t xml:space="preserve">    —</t>
  </si>
  <si>
    <t xml:space="preserve">  5% DMSO, 0.5% Triton X-100 in PBS</t>
  </si>
  <si>
    <t>Pre-prepared; contains PBS</t>
  </si>
  <si>
    <t>Add fresh before use</t>
  </si>
  <si>
    <t xml:space="preserve">	Included already in Stock Buffer</t>
  </si>
  <si>
    <t>Per slide: 150 µL; 
Total for 6 slides: 900 µL</t>
  </si>
  <si>
    <t>TABLE 5: Final Washing Solution (FWS)-10 mL</t>
  </si>
  <si>
    <t>TABLE 3: Washing Solution (WS)-10 mL</t>
  </si>
  <si>
    <t>TABLE 1: Stock Blocking Buffer -10 mL</t>
  </si>
  <si>
    <t>#1xPBS: Volume adjusted to reach
 total of 10 mL.</t>
  </si>
  <si>
    <t>Calculation</t>
  </si>
  <si>
    <t>120 µL/slide × 4 slides</t>
  </si>
  <si>
    <t>Total incubation buffer volume</t>
  </si>
  <si>
    <t>2% Serum (fresh)</t>
  </si>
  <si>
    <t>480 × 2% = 9.6 µL (round to 10)</t>
  </si>
  <si>
    <t>Add serum freshly</t>
  </si>
  <si>
    <t>Washing Solution (WS)</t>
  </si>
  <si>
    <t>480 – 10</t>
  </si>
  <si>
    <t>Pipette first</t>
  </si>
  <si>
    <t>Antibody 1 (E-Cadherin)</t>
  </si>
  <si>
    <t>480 ÷ 100</t>
  </si>
  <si>
    <t>Add last, after buffer</t>
  </si>
  <si>
    <t>Antibody 2 (Lysozyme)</t>
  </si>
  <si>
    <t>Same</t>
  </si>
  <si>
    <t>Final Volume</t>
  </si>
  <si>
    <t>Buffer + Antibodies</t>
  </si>
  <si>
    <t>Slight overage is fine</t>
  </si>
  <si>
    <t>TABLE 1: Preparation of 1abIS (Primary Antibody Incubation Solution) – Intestine (4 Slides)</t>
  </si>
  <si>
    <t>TABLE 2: 1abIS – Corpus (4 Slides)</t>
  </si>
  <si>
    <t>400 × 2% = 8 µL</t>
  </si>
  <si>
    <t>400 – 8</t>
  </si>
  <si>
    <t>400 ÷ 100</t>
  </si>
  <si>
    <t>Antibody 2 (GIF)</t>
  </si>
  <si>
    <t>400 + 8 µL antibodies = 408 µL</t>
  </si>
  <si>
    <t>TABLE 3: 1abIS – Antrum (4 Slides)</t>
  </si>
  <si>
    <t>1:100 dilution</t>
  </si>
  <si>
    <t>480 + Antibodies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</si>
</sst>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6" fillId="2" borderId="1" xfId="0" applyFont="1" applyFill="1" applyBorder="1"/>
    <xf numFmtId="0" fontId="5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7" fillId="0" borderId="1" xfId="0" applyFont="1" applyBorder="1"/>
    <xf numFmtId="2" fontId="7" fillId="0" borderId="1" xfId="0" applyNumberFormat="1" applyFont="1" applyBorder="1"/>
    <xf numFmtId="0" fontId="8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0" fillId="2" borderId="1" xfId="0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/>
    <xf numFmtId="3" fontId="7" fillId="0" borderId="1" xfId="0" applyNumberFormat="1" applyFont="1" applyBorder="1"/>
    <xf numFmtId="0" fontId="1" fillId="2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BCF2-AF46-564E-AD4D-66F79E118667}">
  <dimension ref="A1:F15"/>
  <sheetViews>
    <sheetView workbookViewId="0">
      <selection activeCell="B20" sqref="B20"/>
    </sheetView>
  </sheetViews>
  <sheetFormatPr baseColWidth="10" defaultRowHeight="16" x14ac:dyDescent="0.2"/>
  <cols>
    <col min="1" max="1" width="27" customWidth="1"/>
    <col min="2" max="2" width="22.83203125" customWidth="1"/>
    <col min="3" max="3" width="23.6640625" customWidth="1"/>
    <col min="4" max="4" width="26" customWidth="1"/>
    <col min="5" max="5" width="31.83203125" customWidth="1"/>
  </cols>
  <sheetData>
    <row r="1" spans="1:6" ht="21" customHeight="1" x14ac:dyDescent="0.2">
      <c r="A1" s="27" t="s">
        <v>44</v>
      </c>
      <c r="B1" s="28"/>
      <c r="C1" s="28"/>
      <c r="D1" s="28"/>
    </row>
    <row r="2" spans="1:6" ht="31" customHeight="1" x14ac:dyDescent="0.2">
      <c r="A2" s="6" t="s">
        <v>0</v>
      </c>
      <c r="B2" s="6" t="s">
        <v>6</v>
      </c>
      <c r="C2" s="6" t="s">
        <v>8</v>
      </c>
      <c r="D2" s="6" t="s">
        <v>9</v>
      </c>
      <c r="E2" s="4"/>
      <c r="F2" s="3"/>
    </row>
    <row r="3" spans="1:6" x14ac:dyDescent="0.2">
      <c r="A3" s="7" t="s">
        <v>12</v>
      </c>
      <c r="B3" s="7">
        <v>0.4</v>
      </c>
      <c r="C3" s="7">
        <f>B3*10</f>
        <v>4</v>
      </c>
      <c r="D3" s="7">
        <f>B3*20</f>
        <v>8</v>
      </c>
    </row>
    <row r="4" spans="1:6" x14ac:dyDescent="0.2">
      <c r="A4" s="7" t="s">
        <v>13</v>
      </c>
      <c r="B4" s="7">
        <v>0.4</v>
      </c>
      <c r="C4" s="7">
        <f>B4*10</f>
        <v>4</v>
      </c>
      <c r="D4" s="7"/>
    </row>
    <row r="5" spans="1:6" x14ac:dyDescent="0.2">
      <c r="A5" s="7" t="s">
        <v>14</v>
      </c>
      <c r="B5" s="7">
        <v>0.4</v>
      </c>
      <c r="C5" s="7">
        <f>B5*10</f>
        <v>4</v>
      </c>
      <c r="D5" s="7">
        <f>B5*20</f>
        <v>8</v>
      </c>
    </row>
    <row r="6" spans="1:6" x14ac:dyDescent="0.2">
      <c r="A6" s="7" t="s">
        <v>15</v>
      </c>
      <c r="B6" s="7">
        <v>0.4</v>
      </c>
      <c r="C6" s="7">
        <f>B6*10</f>
        <v>4</v>
      </c>
      <c r="D6" s="7"/>
    </row>
    <row r="7" spans="1:6" x14ac:dyDescent="0.2">
      <c r="A7" s="7" t="s">
        <v>2</v>
      </c>
      <c r="B7" s="7">
        <v>0.4</v>
      </c>
      <c r="C7" s="7">
        <f>B7*10</f>
        <v>4</v>
      </c>
      <c r="D7" s="7">
        <f t="shared" ref="D7:D12" si="0">B7*20</f>
        <v>8</v>
      </c>
    </row>
    <row r="8" spans="1:6" x14ac:dyDescent="0.2">
      <c r="A8" s="7" t="s">
        <v>3</v>
      </c>
      <c r="B8" s="7">
        <v>0.1</v>
      </c>
      <c r="C8" s="7">
        <f t="shared" ref="C8:C12" si="1">B8*10</f>
        <v>1</v>
      </c>
      <c r="D8" s="7">
        <f t="shared" si="0"/>
        <v>2</v>
      </c>
    </row>
    <row r="9" spans="1:6" x14ac:dyDescent="0.2">
      <c r="A9" s="7" t="s">
        <v>4</v>
      </c>
      <c r="B9" s="7">
        <v>4</v>
      </c>
      <c r="C9" s="7">
        <f t="shared" si="1"/>
        <v>40</v>
      </c>
      <c r="D9" s="7">
        <f t="shared" si="0"/>
        <v>80</v>
      </c>
    </row>
    <row r="10" spans="1:6" x14ac:dyDescent="0.2">
      <c r="A10" s="7" t="s">
        <v>5</v>
      </c>
      <c r="B10" s="7">
        <v>1.2</v>
      </c>
      <c r="C10" s="7">
        <f t="shared" si="1"/>
        <v>12</v>
      </c>
      <c r="D10" s="7">
        <f t="shared" si="0"/>
        <v>24</v>
      </c>
    </row>
    <row r="11" spans="1:6" x14ac:dyDescent="0.2">
      <c r="A11" s="7" t="s">
        <v>11</v>
      </c>
      <c r="B11" s="7">
        <f>18 - SUM(B3:B10)</f>
        <v>10.7</v>
      </c>
      <c r="C11" s="7">
        <f t="shared" si="1"/>
        <v>107</v>
      </c>
      <c r="D11" s="7">
        <f t="shared" si="0"/>
        <v>214</v>
      </c>
    </row>
    <row r="12" spans="1:6" s="1" customFormat="1" x14ac:dyDescent="0.2">
      <c r="A12" s="10" t="s">
        <v>10</v>
      </c>
      <c r="B12" s="10">
        <f>SUM(B3:B11)</f>
        <v>18</v>
      </c>
      <c r="C12" s="10">
        <f t="shared" si="1"/>
        <v>180</v>
      </c>
      <c r="D12" s="10">
        <f t="shared" si="0"/>
        <v>360</v>
      </c>
    </row>
    <row r="13" spans="1:6" x14ac:dyDescent="0.2">
      <c r="A13" s="7"/>
      <c r="B13" s="7"/>
      <c r="C13" s="7"/>
      <c r="D13" s="7"/>
    </row>
    <row r="14" spans="1:6" ht="17" x14ac:dyDescent="0.2">
      <c r="A14" s="11" t="s">
        <v>43</v>
      </c>
      <c r="B14" s="7" t="s">
        <v>16</v>
      </c>
      <c r="C14" s="7" t="s">
        <v>17</v>
      </c>
      <c r="D14" s="7" t="s">
        <v>17</v>
      </c>
    </row>
    <row r="15" spans="1:6" x14ac:dyDescent="0.2">
      <c r="A15" s="5"/>
      <c r="B15" s="5"/>
      <c r="C15" s="5"/>
      <c r="D15" s="5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F84C-4EA6-8A4C-9D13-EDB4F1FE86EF}">
  <dimension ref="A1:H39"/>
  <sheetViews>
    <sheetView zoomScale="88" workbookViewId="0">
      <selection activeCell="F20" sqref="F20"/>
    </sheetView>
  </sheetViews>
  <sheetFormatPr baseColWidth="10" defaultRowHeight="16" x14ac:dyDescent="0.2"/>
  <cols>
    <col min="1" max="1" width="36" customWidth="1"/>
    <col min="2" max="2" width="25.6640625" customWidth="1"/>
    <col min="3" max="3" width="23.1640625" customWidth="1"/>
    <col min="4" max="4" width="21.1640625" customWidth="1"/>
    <col min="5" max="5" width="29.33203125" customWidth="1"/>
    <col min="6" max="7" width="21" customWidth="1"/>
    <col min="8" max="8" width="27.5" customWidth="1"/>
  </cols>
  <sheetData>
    <row r="1" spans="1:8" ht="18" x14ac:dyDescent="0.2">
      <c r="A1" s="29" t="s">
        <v>58</v>
      </c>
      <c r="B1" s="29"/>
      <c r="C1" s="29"/>
      <c r="D1" s="29"/>
      <c r="E1" s="29"/>
    </row>
    <row r="2" spans="1:8" x14ac:dyDescent="0.2">
      <c r="A2" s="10" t="s">
        <v>0</v>
      </c>
      <c r="B2" s="10" t="s">
        <v>22</v>
      </c>
      <c r="C2" s="10" t="s">
        <v>23</v>
      </c>
      <c r="D2" s="10" t="s">
        <v>24</v>
      </c>
    </row>
    <row r="3" spans="1:8" x14ac:dyDescent="0.2">
      <c r="A3" s="16" t="s">
        <v>19</v>
      </c>
      <c r="B3" s="17">
        <v>0.05</v>
      </c>
      <c r="C3" s="16">
        <f>B3*$B$6</f>
        <v>500</v>
      </c>
      <c r="D3" s="16">
        <f>C3/1000</f>
        <v>0.5</v>
      </c>
      <c r="E3" s="1"/>
      <c r="F3" s="1"/>
      <c r="G3" s="1"/>
      <c r="H3" s="1"/>
    </row>
    <row r="4" spans="1:8" x14ac:dyDescent="0.2">
      <c r="A4" s="16" t="s">
        <v>20</v>
      </c>
      <c r="B4" s="17">
        <v>5.0000000000000001E-3</v>
      </c>
      <c r="C4" s="16">
        <f>B4*$B$6</f>
        <v>50</v>
      </c>
      <c r="D4" s="16">
        <f t="shared" ref="D4:D5" si="0">C4/1000</f>
        <v>0.05</v>
      </c>
    </row>
    <row r="5" spans="1:8" x14ac:dyDescent="0.2">
      <c r="A5" s="16" t="s">
        <v>25</v>
      </c>
      <c r="B5" s="16" t="s">
        <v>26</v>
      </c>
      <c r="C5" s="16">
        <f>$B$6 - (C3 + C4)</f>
        <v>9450</v>
      </c>
      <c r="D5" s="16">
        <f t="shared" si="0"/>
        <v>9.4499999999999993</v>
      </c>
    </row>
    <row r="6" spans="1:8" x14ac:dyDescent="0.2">
      <c r="A6" s="18" t="s">
        <v>1</v>
      </c>
      <c r="B6" s="16">
        <v>10000</v>
      </c>
      <c r="C6" s="16"/>
      <c r="D6" s="16"/>
    </row>
    <row r="7" spans="1:8" x14ac:dyDescent="0.2">
      <c r="A7" s="14"/>
      <c r="B7" s="12"/>
      <c r="C7" s="12"/>
      <c r="D7" s="12"/>
    </row>
    <row r="8" spans="1:8" x14ac:dyDescent="0.2">
      <c r="A8" s="14"/>
      <c r="B8" s="12"/>
      <c r="C8" s="12"/>
      <c r="D8" s="12"/>
    </row>
    <row r="9" spans="1:8" ht="18" x14ac:dyDescent="0.2">
      <c r="A9" s="29" t="s">
        <v>46</v>
      </c>
      <c r="B9" s="29"/>
      <c r="C9" s="29"/>
      <c r="D9" s="29"/>
      <c r="E9" s="29"/>
    </row>
    <row r="10" spans="1:8" ht="31" x14ac:dyDescent="0.2">
      <c r="A10" s="19" t="s">
        <v>0</v>
      </c>
      <c r="B10" s="19" t="s">
        <v>27</v>
      </c>
      <c r="C10" s="19" t="s">
        <v>18</v>
      </c>
      <c r="D10" s="20" t="s">
        <v>29</v>
      </c>
      <c r="E10" s="21" t="s">
        <v>30</v>
      </c>
    </row>
    <row r="11" spans="1:8" x14ac:dyDescent="0.2">
      <c r="A11" s="16" t="s">
        <v>28</v>
      </c>
      <c r="B11" s="16" t="s">
        <v>51</v>
      </c>
      <c r="C11" s="16">
        <f>150 - C12</f>
        <v>147</v>
      </c>
      <c r="D11" s="16">
        <f>C11 * 6</f>
        <v>882</v>
      </c>
      <c r="E11" s="9" t="s">
        <v>52</v>
      </c>
    </row>
    <row r="12" spans="1:8" x14ac:dyDescent="0.2">
      <c r="A12" s="16" t="s">
        <v>31</v>
      </c>
      <c r="B12" s="16" t="s">
        <v>45</v>
      </c>
      <c r="C12" s="16">
        <f>150*0.02</f>
        <v>3</v>
      </c>
      <c r="D12" s="16">
        <f>C12*6</f>
        <v>18</v>
      </c>
      <c r="E12" s="9" t="s">
        <v>53</v>
      </c>
    </row>
    <row r="13" spans="1:8" x14ac:dyDescent="0.2">
      <c r="A13" s="16" t="s">
        <v>25</v>
      </c>
      <c r="B13" s="22" t="s">
        <v>50</v>
      </c>
      <c r="C13" s="16">
        <f>0</f>
        <v>0</v>
      </c>
      <c r="D13" s="16">
        <f>0</f>
        <v>0</v>
      </c>
      <c r="E13" s="9" t="s">
        <v>54</v>
      </c>
    </row>
    <row r="14" spans="1:8" ht="34" x14ac:dyDescent="0.2">
      <c r="A14" s="18" t="s">
        <v>7</v>
      </c>
      <c r="B14" s="16"/>
      <c r="C14" s="16">
        <f>SUM(C11:C13)</f>
        <v>150</v>
      </c>
      <c r="D14" s="16">
        <f>SUM(D11:D13)</f>
        <v>900</v>
      </c>
      <c r="E14" s="23" t="s">
        <v>55</v>
      </c>
    </row>
    <row r="15" spans="1:8" x14ac:dyDescent="0.2">
      <c r="A15" s="13"/>
      <c r="B15" s="12"/>
      <c r="C15" s="12"/>
      <c r="D15" s="12"/>
      <c r="E15" s="15"/>
    </row>
    <row r="16" spans="1:8" x14ac:dyDescent="0.2">
      <c r="A16" s="12"/>
      <c r="B16" s="12"/>
      <c r="C16" s="12"/>
      <c r="D16" s="12"/>
    </row>
    <row r="17" spans="1:5" ht="18" x14ac:dyDescent="0.2">
      <c r="A17" s="29" t="s">
        <v>57</v>
      </c>
      <c r="B17" s="29"/>
      <c r="C17" s="29"/>
      <c r="D17" s="29"/>
      <c r="E17" s="29"/>
    </row>
    <row r="18" spans="1:5" x14ac:dyDescent="0.2">
      <c r="A18" s="24" t="s">
        <v>0</v>
      </c>
      <c r="B18" s="24" t="s">
        <v>32</v>
      </c>
      <c r="C18" s="24" t="s">
        <v>33</v>
      </c>
      <c r="D18" s="12"/>
    </row>
    <row r="19" spans="1:5" x14ac:dyDescent="0.2">
      <c r="A19" s="16" t="s">
        <v>19</v>
      </c>
      <c r="B19" s="16">
        <v>1</v>
      </c>
      <c r="C19" s="16">
        <f>10*1000*1/100</f>
        <v>100</v>
      </c>
      <c r="D19" s="12"/>
    </row>
    <row r="20" spans="1:5" x14ac:dyDescent="0.2">
      <c r="A20" s="16" t="s">
        <v>20</v>
      </c>
      <c r="B20" s="16">
        <v>0.5</v>
      </c>
      <c r="C20" s="16">
        <f>10*1000*0.5/100</f>
        <v>50</v>
      </c>
      <c r="D20" s="12"/>
    </row>
    <row r="21" spans="1:5" x14ac:dyDescent="0.2">
      <c r="A21" s="16" t="s">
        <v>34</v>
      </c>
      <c r="B21" s="22" t="s">
        <v>21</v>
      </c>
      <c r="C21" s="16">
        <f>10*1000- SUM(C19:C20)</f>
        <v>9850</v>
      </c>
      <c r="D21" s="12"/>
    </row>
    <row r="22" spans="1:5" x14ac:dyDescent="0.2">
      <c r="A22" s="18" t="s">
        <v>1</v>
      </c>
      <c r="B22" s="16"/>
      <c r="C22" s="16">
        <f>SUM(C19:C21)</f>
        <v>10000</v>
      </c>
      <c r="D22" s="12"/>
    </row>
    <row r="23" spans="1:5" ht="31" x14ac:dyDescent="0.2">
      <c r="A23" s="14" t="s">
        <v>59</v>
      </c>
      <c r="B23" s="12"/>
      <c r="C23" s="12"/>
      <c r="D23" s="12"/>
    </row>
    <row r="24" spans="1:5" x14ac:dyDescent="0.2">
      <c r="A24" s="12"/>
      <c r="B24" s="12"/>
      <c r="C24" s="12"/>
      <c r="D24" s="12"/>
    </row>
    <row r="25" spans="1:5" ht="18" x14ac:dyDescent="0.2">
      <c r="A25" s="29" t="s">
        <v>47</v>
      </c>
      <c r="B25" s="30"/>
      <c r="C25" s="30"/>
      <c r="D25" s="30"/>
      <c r="E25" s="30"/>
    </row>
    <row r="26" spans="1:5" x14ac:dyDescent="0.2">
      <c r="A26" s="24" t="s">
        <v>35</v>
      </c>
      <c r="B26" s="24" t="s">
        <v>36</v>
      </c>
      <c r="C26" s="24" t="s">
        <v>37</v>
      </c>
      <c r="D26" s="24" t="s">
        <v>38</v>
      </c>
    </row>
    <row r="27" spans="1:5" x14ac:dyDescent="0.2">
      <c r="A27" s="16" t="s">
        <v>39</v>
      </c>
      <c r="B27" s="16">
        <v>200</v>
      </c>
      <c r="C27" s="25">
        <f>B27*6</f>
        <v>1200</v>
      </c>
      <c r="D27" s="25">
        <f>B27*12</f>
        <v>2400</v>
      </c>
    </row>
    <row r="28" spans="1:5" x14ac:dyDescent="0.2">
      <c r="A28" s="16" t="s">
        <v>40</v>
      </c>
      <c r="B28" s="16">
        <v>3</v>
      </c>
      <c r="C28" s="16">
        <v>3</v>
      </c>
      <c r="D28" s="16">
        <v>3</v>
      </c>
    </row>
    <row r="29" spans="1:5" x14ac:dyDescent="0.2">
      <c r="A29" s="18" t="s">
        <v>41</v>
      </c>
      <c r="B29" s="16">
        <f>B27*B28</f>
        <v>600</v>
      </c>
      <c r="C29" s="16">
        <f>C27*C28</f>
        <v>3600</v>
      </c>
      <c r="D29" s="16">
        <f>D27*D28</f>
        <v>7200</v>
      </c>
    </row>
    <row r="30" spans="1:5" x14ac:dyDescent="0.2">
      <c r="A30" s="18" t="s">
        <v>42</v>
      </c>
      <c r="B30" s="16">
        <f>B29/1000</f>
        <v>0.6</v>
      </c>
      <c r="C30" s="16">
        <f>C29/1000</f>
        <v>3.6</v>
      </c>
      <c r="D30" s="16">
        <f>D29/1000</f>
        <v>7.2</v>
      </c>
    </row>
    <row r="31" spans="1:5" x14ac:dyDescent="0.2">
      <c r="A31" s="12"/>
      <c r="B31" s="12"/>
      <c r="C31" s="12"/>
      <c r="D31" s="12"/>
    </row>
    <row r="32" spans="1:5" x14ac:dyDescent="0.2">
      <c r="A32" s="12"/>
      <c r="B32" s="12"/>
      <c r="C32" s="12"/>
      <c r="D32" s="12"/>
    </row>
    <row r="33" spans="1:5" ht="18" x14ac:dyDescent="0.2">
      <c r="A33" s="29" t="s">
        <v>56</v>
      </c>
      <c r="B33" s="31"/>
      <c r="C33" s="31"/>
      <c r="D33" s="31"/>
      <c r="E33" s="31"/>
    </row>
    <row r="34" spans="1:5" x14ac:dyDescent="0.2">
      <c r="A34" s="24" t="s">
        <v>0</v>
      </c>
      <c r="B34" s="24" t="s">
        <v>32</v>
      </c>
      <c r="C34" s="24" t="s">
        <v>33</v>
      </c>
    </row>
    <row r="35" spans="1:5" x14ac:dyDescent="0.2">
      <c r="A35" s="16" t="s">
        <v>19</v>
      </c>
      <c r="B35" s="16">
        <v>5</v>
      </c>
      <c r="C35" s="16">
        <f>10*1000*5/100</f>
        <v>500</v>
      </c>
    </row>
    <row r="36" spans="1:5" x14ac:dyDescent="0.2">
      <c r="A36" s="16" t="s">
        <v>20</v>
      </c>
      <c r="B36" s="16">
        <v>0.5</v>
      </c>
      <c r="C36" s="16">
        <f>10*1000*0.5/100</f>
        <v>50</v>
      </c>
    </row>
    <row r="37" spans="1:5" x14ac:dyDescent="0.2">
      <c r="A37" s="16" t="s">
        <v>34</v>
      </c>
      <c r="B37" s="22" t="s">
        <v>49</v>
      </c>
      <c r="C37" s="16">
        <f>10*1000-SUM(C35:C36)</f>
        <v>9450</v>
      </c>
    </row>
    <row r="38" spans="1:5" x14ac:dyDescent="0.2">
      <c r="A38" s="18" t="s">
        <v>7</v>
      </c>
      <c r="B38" s="16"/>
      <c r="C38" s="16">
        <f>SUM(C35:C37)</f>
        <v>10000</v>
      </c>
    </row>
    <row r="39" spans="1:5" ht="31" x14ac:dyDescent="0.2">
      <c r="A39" s="14" t="s">
        <v>48</v>
      </c>
      <c r="B39" s="12"/>
      <c r="C39" s="12"/>
    </row>
  </sheetData>
  <mergeCells count="5">
    <mergeCell ref="A25:E25"/>
    <mergeCell ref="A1:E1"/>
    <mergeCell ref="A33:E33"/>
    <mergeCell ref="A17:E17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4B3B-5AC3-1146-B88F-C12E0C6B2173}">
  <dimension ref="A1:D31"/>
  <sheetViews>
    <sheetView tabSelected="1" zoomScale="75" workbookViewId="0">
      <selection activeCell="C21" sqref="C21"/>
    </sheetView>
  </sheetViews>
  <sheetFormatPr baseColWidth="10" defaultRowHeight="16" x14ac:dyDescent="0.2"/>
  <cols>
    <col min="1" max="1" width="23.33203125" customWidth="1"/>
    <col min="2" max="2" width="28.33203125" customWidth="1"/>
    <col min="3" max="3" width="25.83203125" customWidth="1"/>
    <col min="4" max="4" width="30.33203125" customWidth="1"/>
  </cols>
  <sheetData>
    <row r="1" spans="1:4" s="2" customFormat="1" ht="24" customHeight="1" x14ac:dyDescent="0.2">
      <c r="A1" s="32" t="s">
        <v>77</v>
      </c>
      <c r="B1" s="33"/>
      <c r="C1" s="33"/>
      <c r="D1" s="33"/>
    </row>
    <row r="2" spans="1:4" x14ac:dyDescent="0.2">
      <c r="A2" s="24" t="s">
        <v>0</v>
      </c>
      <c r="B2" s="24" t="s">
        <v>60</v>
      </c>
      <c r="C2" s="24" t="s">
        <v>23</v>
      </c>
      <c r="D2" s="24" t="s">
        <v>30</v>
      </c>
    </row>
    <row r="3" spans="1:4" x14ac:dyDescent="0.2">
      <c r="A3" s="18" t="s">
        <v>41</v>
      </c>
      <c r="B3" s="16" t="s">
        <v>61</v>
      </c>
      <c r="C3" s="16">
        <f>120*4</f>
        <v>480</v>
      </c>
      <c r="D3" s="16" t="s">
        <v>62</v>
      </c>
    </row>
    <row r="4" spans="1:4" x14ac:dyDescent="0.2">
      <c r="A4" s="18" t="s">
        <v>63</v>
      </c>
      <c r="B4" s="16" t="s">
        <v>64</v>
      </c>
      <c r="C4" s="16">
        <f>C3*0.02</f>
        <v>9.6</v>
      </c>
      <c r="D4" s="16" t="s">
        <v>65</v>
      </c>
    </row>
    <row r="5" spans="1:4" x14ac:dyDescent="0.2">
      <c r="A5" s="18" t="s">
        <v>66</v>
      </c>
      <c r="B5" s="16" t="s">
        <v>67</v>
      </c>
      <c r="C5" s="16">
        <f>C3-C4</f>
        <v>470.4</v>
      </c>
      <c r="D5" s="16" t="s">
        <v>68</v>
      </c>
    </row>
    <row r="6" spans="1:4" x14ac:dyDescent="0.2">
      <c r="A6" s="18" t="s">
        <v>69</v>
      </c>
      <c r="B6" s="16" t="s">
        <v>70</v>
      </c>
      <c r="C6" s="16">
        <f>C3/100</f>
        <v>4.8</v>
      </c>
      <c r="D6" s="16" t="s">
        <v>71</v>
      </c>
    </row>
    <row r="7" spans="1:4" x14ac:dyDescent="0.2">
      <c r="A7" s="18" t="s">
        <v>72</v>
      </c>
      <c r="B7" s="16" t="s">
        <v>70</v>
      </c>
      <c r="C7" s="16">
        <f>C3/100</f>
        <v>4.8</v>
      </c>
      <c r="D7" s="16" t="s">
        <v>73</v>
      </c>
    </row>
    <row r="8" spans="1:4" x14ac:dyDescent="0.2">
      <c r="A8" s="18" t="s">
        <v>74</v>
      </c>
      <c r="B8" s="16" t="s">
        <v>75</v>
      </c>
      <c r="C8" s="16">
        <f>C3+C6+C7</f>
        <v>489.6</v>
      </c>
      <c r="D8" s="16" t="s">
        <v>76</v>
      </c>
    </row>
    <row r="12" spans="1:4" ht="26" customHeight="1" x14ac:dyDescent="0.2">
      <c r="A12" s="34" t="s">
        <v>78</v>
      </c>
      <c r="B12" s="35"/>
      <c r="C12" s="35"/>
      <c r="D12" s="35"/>
    </row>
    <row r="13" spans="1:4" x14ac:dyDescent="0.2">
      <c r="A13" s="26" t="s">
        <v>0</v>
      </c>
      <c r="B13" s="26" t="s">
        <v>60</v>
      </c>
      <c r="C13" s="26" t="s">
        <v>23</v>
      </c>
      <c r="D13" s="26" t="s">
        <v>30</v>
      </c>
    </row>
    <row r="14" spans="1:4" x14ac:dyDescent="0.2">
      <c r="A14" s="8" t="s">
        <v>41</v>
      </c>
      <c r="B14" s="9" t="s">
        <v>61</v>
      </c>
      <c r="C14" s="9">
        <f>120*4</f>
        <v>480</v>
      </c>
      <c r="D14" s="9"/>
    </row>
    <row r="15" spans="1:4" x14ac:dyDescent="0.2">
      <c r="A15" s="8" t="s">
        <v>63</v>
      </c>
      <c r="B15" s="9" t="s">
        <v>79</v>
      </c>
      <c r="C15" s="9">
        <v>8</v>
      </c>
      <c r="D15" s="9"/>
    </row>
    <row r="16" spans="1:4" x14ac:dyDescent="0.2">
      <c r="A16" s="8" t="s">
        <v>66</v>
      </c>
      <c r="B16" s="9" t="s">
        <v>80</v>
      </c>
      <c r="C16" s="9">
        <f>C14-C15</f>
        <v>472</v>
      </c>
      <c r="D16" s="9"/>
    </row>
    <row r="17" spans="1:4" x14ac:dyDescent="0.2">
      <c r="A17" s="8" t="s">
        <v>69</v>
      </c>
      <c r="B17" s="9" t="s">
        <v>81</v>
      </c>
      <c r="C17" s="9">
        <f>C14/100</f>
        <v>4.8</v>
      </c>
      <c r="D17" s="9" t="s">
        <v>85</v>
      </c>
    </row>
    <row r="18" spans="1:4" x14ac:dyDescent="0.2">
      <c r="A18" s="8" t="s">
        <v>82</v>
      </c>
      <c r="B18" s="9" t="s">
        <v>81</v>
      </c>
      <c r="C18" s="9">
        <f>C14/100</f>
        <v>4.8</v>
      </c>
      <c r="D18" s="9" t="s">
        <v>85</v>
      </c>
    </row>
    <row r="19" spans="1:4" x14ac:dyDescent="0.2">
      <c r="A19" s="8" t="s">
        <v>74</v>
      </c>
      <c r="B19" s="9" t="s">
        <v>83</v>
      </c>
      <c r="C19" s="9"/>
      <c r="D19" s="9"/>
    </row>
    <row r="20" spans="1:4" x14ac:dyDescent="0.2">
      <c r="A20" s="9"/>
      <c r="B20" s="9"/>
      <c r="C20" s="9"/>
      <c r="D20" s="9"/>
    </row>
    <row r="24" spans="1:4" ht="25" customHeight="1" x14ac:dyDescent="0.2">
      <c r="A24" s="34" t="s">
        <v>84</v>
      </c>
      <c r="B24" s="35"/>
      <c r="C24" s="35"/>
      <c r="D24" s="35"/>
    </row>
    <row r="25" spans="1:4" x14ac:dyDescent="0.2">
      <c r="A25" s="26" t="s">
        <v>0</v>
      </c>
      <c r="B25" s="26" t="s">
        <v>60</v>
      </c>
      <c r="C25" s="26" t="s">
        <v>23</v>
      </c>
      <c r="D25" s="26" t="s">
        <v>30</v>
      </c>
    </row>
    <row r="26" spans="1:4" x14ac:dyDescent="0.2">
      <c r="A26" s="8" t="s">
        <v>41</v>
      </c>
      <c r="B26" s="9" t="s">
        <v>61</v>
      </c>
      <c r="C26" s="9">
        <v>480</v>
      </c>
      <c r="D26" s="9" t="s">
        <v>62</v>
      </c>
    </row>
    <row r="27" spans="1:4" x14ac:dyDescent="0.2">
      <c r="A27" s="8" t="s">
        <v>63</v>
      </c>
      <c r="B27" s="9" t="s">
        <v>64</v>
      </c>
      <c r="C27" s="9">
        <f>2*C26/100</f>
        <v>9.6</v>
      </c>
      <c r="D27" s="9" t="s">
        <v>65</v>
      </c>
    </row>
    <row r="28" spans="1:4" x14ac:dyDescent="0.2">
      <c r="A28" s="8" t="s">
        <v>66</v>
      </c>
      <c r="B28" s="9" t="s">
        <v>67</v>
      </c>
      <c r="C28" s="9">
        <f>C26-C27</f>
        <v>470.4</v>
      </c>
      <c r="D28" s="9" t="s">
        <v>68</v>
      </c>
    </row>
    <row r="29" spans="1:4" x14ac:dyDescent="0.2">
      <c r="A29" s="8" t="s">
        <v>69</v>
      </c>
      <c r="B29" s="9" t="s">
        <v>70</v>
      </c>
      <c r="C29" s="9">
        <f>C26/100</f>
        <v>4.8</v>
      </c>
      <c r="D29" s="9" t="s">
        <v>71</v>
      </c>
    </row>
    <row r="30" spans="1:4" x14ac:dyDescent="0.2">
      <c r="A30" s="8" t="s">
        <v>72</v>
      </c>
      <c r="B30" s="9" t="s">
        <v>70</v>
      </c>
      <c r="C30" s="9">
        <f>C26/100</f>
        <v>4.8</v>
      </c>
      <c r="D30" s="9" t="s">
        <v>73</v>
      </c>
    </row>
    <row r="31" spans="1:4" x14ac:dyDescent="0.2">
      <c r="A31" s="8" t="s">
        <v>74</v>
      </c>
      <c r="B31" s="9" t="s">
        <v>86</v>
      </c>
      <c r="C31" s="9">
        <f>C26+C29+C30</f>
        <v>489.6</v>
      </c>
      <c r="D31" s="9" t="s">
        <v>76</v>
      </c>
    </row>
  </sheetData>
  <mergeCells count="3">
    <mergeCell ref="A1:D1"/>
    <mergeCell ref="A12:D12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PCR Master Mix Preparation</vt:lpstr>
      <vt:lpstr>IF Staining_Solutions</vt:lpstr>
      <vt:lpstr>IF Staining_Ab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2025-07-14T10:50:30Z</dcterms:created>
  <dcterms:modified xsi:type="dcterms:W3CDTF">2025-07-15T16:04:45Z</dcterms:modified>
</cp:coreProperties>
</file>