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ocuments/"/>
    </mc:Choice>
  </mc:AlternateContent>
  <xr:revisionPtr revIDLastSave="0" documentId="13_ncr:1_{CDFF536A-BFAC-4F45-ABFA-6DE23DAB3878}" xr6:coauthVersionLast="45" xr6:coauthVersionMax="45" xr10:uidLastSave="{00000000-0000-0000-0000-000000000000}"/>
  <bookViews>
    <workbookView xWindow="20" yWindow="460" windowWidth="33560" windowHeight="19200" activeTab="3" xr2:uid="{9E9C6652-EEF9-2D4B-8791-4EC4722923AE}"/>
  </bookViews>
  <sheets>
    <sheet name="Mass" sheetId="1" r:id="rId1"/>
    <sheet name="Diameter" sheetId="2" r:id="rId2"/>
    <sheet name="Depth" sheetId="4" r:id="rId3"/>
    <sheet name="Concentr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3" l="1"/>
  <c r="S4" i="3"/>
  <c r="S5" i="3"/>
  <c r="S6" i="3"/>
  <c r="T6" i="3" s="1"/>
  <c r="S7" i="3"/>
  <c r="S8" i="3"/>
  <c r="S9" i="3"/>
  <c r="R3" i="3"/>
  <c r="R4" i="3"/>
  <c r="R5" i="3"/>
  <c r="R6" i="3"/>
  <c r="R7" i="3"/>
  <c r="R8" i="3"/>
  <c r="R9" i="3"/>
  <c r="S2" i="3"/>
  <c r="T2" i="3" s="1"/>
  <c r="R2" i="3"/>
  <c r="P6" i="3"/>
  <c r="P3" i="3"/>
  <c r="P4" i="3"/>
  <c r="P5" i="3"/>
  <c r="P7" i="3"/>
  <c r="P8" i="3"/>
  <c r="P9" i="3"/>
  <c r="P2" i="3"/>
  <c r="T3" i="3"/>
  <c r="T4" i="3"/>
  <c r="T5" i="3"/>
  <c r="T7" i="3"/>
  <c r="T8" i="3"/>
  <c r="T9" i="3"/>
  <c r="S12" i="3"/>
  <c r="S13" i="3"/>
  <c r="S14" i="3"/>
  <c r="S15" i="3"/>
  <c r="S16" i="3"/>
  <c r="S17" i="3"/>
  <c r="S18" i="3"/>
  <c r="R12" i="3"/>
  <c r="R13" i="3"/>
  <c r="R14" i="3"/>
  <c r="R15" i="3"/>
  <c r="R16" i="3"/>
  <c r="R17" i="3"/>
  <c r="R18" i="3"/>
  <c r="S11" i="3"/>
  <c r="R11" i="3"/>
  <c r="O11" i="3"/>
  <c r="J8" i="3"/>
  <c r="J9" i="3"/>
  <c r="J7" i="3"/>
  <c r="J6" i="3"/>
  <c r="J5" i="3"/>
  <c r="J4" i="3"/>
  <c r="J3" i="3"/>
  <c r="J2" i="3"/>
  <c r="O8" i="3"/>
  <c r="O9" i="3"/>
  <c r="O3" i="3"/>
  <c r="K3" i="3"/>
  <c r="K6" i="3" l="1"/>
  <c r="K7" i="3"/>
  <c r="K8" i="3"/>
  <c r="K9" i="3"/>
  <c r="K4" i="3"/>
  <c r="K5" i="3"/>
  <c r="K2" i="3"/>
  <c r="L11" i="3"/>
  <c r="N11" i="3" s="1"/>
  <c r="O4" i="3"/>
  <c r="O5" i="3"/>
  <c r="O6" i="3"/>
  <c r="O7" i="3"/>
  <c r="O2" i="3"/>
  <c r="E2" i="4" l="1"/>
  <c r="E3" i="4"/>
  <c r="E4" i="4"/>
  <c r="E5" i="4"/>
  <c r="E6" i="4"/>
  <c r="E7" i="4"/>
  <c r="E8" i="4"/>
  <c r="E9" i="4"/>
  <c r="E10" i="4"/>
  <c r="E1" i="4"/>
  <c r="D2" i="4"/>
  <c r="D3" i="4"/>
  <c r="D4" i="4"/>
  <c r="D5" i="4"/>
  <c r="D6" i="4"/>
  <c r="D7" i="4"/>
  <c r="D8" i="4"/>
  <c r="D9" i="4"/>
  <c r="D10" i="4"/>
  <c r="D1" i="4"/>
  <c r="E2" i="2"/>
  <c r="E3" i="2"/>
  <c r="E4" i="2"/>
  <c r="E1" i="2"/>
  <c r="I2" i="1"/>
  <c r="I3" i="1" s="1"/>
  <c r="I4" i="1" s="1"/>
  <c r="I5" i="1" s="1"/>
  <c r="I6" i="1" s="1"/>
  <c r="I7" i="1" s="1"/>
  <c r="I8" i="1" s="1"/>
  <c r="B3" i="1"/>
  <c r="B4" i="1" s="1"/>
  <c r="B5" i="1" s="1"/>
  <c r="B6" i="1" s="1"/>
  <c r="B7" i="1" s="1"/>
  <c r="B8" i="1" s="1"/>
  <c r="B2" i="1"/>
  <c r="B1" i="1"/>
  <c r="E1" i="1"/>
  <c r="G1" i="1"/>
  <c r="G2" i="1"/>
  <c r="G3" i="1"/>
  <c r="G4" i="1"/>
  <c r="G5" i="1"/>
  <c r="G6" i="1"/>
  <c r="G7" i="1"/>
  <c r="G8" i="1"/>
  <c r="D9" i="3"/>
  <c r="F9" i="3" s="1"/>
  <c r="O18" i="3" s="1"/>
  <c r="L9" i="3" s="1"/>
  <c r="C9" i="3"/>
  <c r="D8" i="3"/>
  <c r="F8" i="3" s="1"/>
  <c r="O17" i="3" s="1"/>
  <c r="L8" i="3" s="1"/>
  <c r="C8" i="3"/>
  <c r="D7" i="3"/>
  <c r="F7" i="3" s="1"/>
  <c r="O16" i="3" s="1"/>
  <c r="L7" i="3" s="1"/>
  <c r="C7" i="3"/>
  <c r="D6" i="3"/>
  <c r="F6" i="3" s="1"/>
  <c r="O15" i="3" s="1"/>
  <c r="L6" i="3" s="1"/>
  <c r="C6" i="3"/>
  <c r="D5" i="3"/>
  <c r="F5" i="3" s="1"/>
  <c r="O14" i="3" s="1"/>
  <c r="L5" i="3" s="1"/>
  <c r="C5" i="3"/>
  <c r="D4" i="3"/>
  <c r="F4" i="3" s="1"/>
  <c r="O13" i="3" s="1"/>
  <c r="L4" i="3" s="1"/>
  <c r="C4" i="3"/>
  <c r="D3" i="3"/>
  <c r="F3" i="3" s="1"/>
  <c r="O12" i="3" s="1"/>
  <c r="L3" i="3" s="1"/>
  <c r="C3" i="3"/>
  <c r="D2" i="3"/>
  <c r="F2" i="3" s="1"/>
  <c r="L2" i="3" s="1"/>
  <c r="C2" i="3"/>
  <c r="D2" i="2" l="1"/>
  <c r="D3" i="2"/>
  <c r="D4" i="2"/>
  <c r="D1" i="2"/>
  <c r="H5" i="1" l="1"/>
  <c r="H6" i="1"/>
  <c r="H7" i="1"/>
  <c r="H8" i="1"/>
  <c r="E2" i="1"/>
  <c r="H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F1" i="1"/>
  <c r="H4" i="1" l="1"/>
  <c r="H3" i="1"/>
  <c r="F2" i="1"/>
  <c r="H1" i="1"/>
</calcChain>
</file>

<file path=xl/sharedStrings.xml><?xml version="1.0" encoding="utf-8"?>
<sst xmlns="http://schemas.openxmlformats.org/spreadsheetml/2006/main" count="6" uniqueCount="6">
  <si>
    <t>water volume | ml</t>
  </si>
  <si>
    <t>sugar mass | g</t>
  </si>
  <si>
    <t>concentration | 100g/ml</t>
  </si>
  <si>
    <t>mass of solution | g</t>
  </si>
  <si>
    <t>volume of solution | ml</t>
  </si>
  <si>
    <t>density | kg/m^3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</si>
</sst>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4248784159333E-2"/>
          <c:y val="0.11839662447257383"/>
          <c:w val="0.9147810039370079"/>
          <c:h val="0.8304127490392815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04.07499999999999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Mass!$I$1:$I$8</c:f>
                <c:numCache>
                  <c:formatCode>General</c:formatCode>
                  <c:ptCount val="8"/>
                  <c:pt idx="0">
                    <c:v>0.01</c:v>
                  </c:pt>
                  <c:pt idx="1">
                    <c:v>0.02</c:v>
                  </c:pt>
                  <c:pt idx="2">
                    <c:v>0.03</c:v>
                  </c:pt>
                  <c:pt idx="3">
                    <c:v>0.04</c:v>
                  </c:pt>
                  <c:pt idx="4">
                    <c:v>0.05</c:v>
                  </c:pt>
                  <c:pt idx="5">
                    <c:v>6.0000000000000005E-2</c:v>
                  </c:pt>
                  <c:pt idx="6">
                    <c:v>7.0000000000000007E-2</c:v>
                  </c:pt>
                  <c:pt idx="7">
                    <c:v>0.08</c:v>
                  </c:pt>
                </c:numCache>
              </c:numRef>
            </c:plus>
            <c:minus>
              <c:numRef>
                <c:f>Mass!$I$1:$I$8</c:f>
                <c:numCache>
                  <c:formatCode>General</c:formatCode>
                  <c:ptCount val="8"/>
                  <c:pt idx="0">
                    <c:v>0.01</c:v>
                  </c:pt>
                  <c:pt idx="1">
                    <c:v>0.02</c:v>
                  </c:pt>
                  <c:pt idx="2">
                    <c:v>0.03</c:v>
                  </c:pt>
                  <c:pt idx="3">
                    <c:v>0.04</c:v>
                  </c:pt>
                  <c:pt idx="4">
                    <c:v>0.05</c:v>
                  </c:pt>
                  <c:pt idx="5">
                    <c:v>6.0000000000000005E-2</c:v>
                  </c:pt>
                  <c:pt idx="6">
                    <c:v>7.0000000000000007E-2</c:v>
                  </c:pt>
                  <c:pt idx="7">
                    <c:v>0.08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Mass!$H$1:$H$8</c:f>
                <c:numCache>
                  <c:formatCode>General</c:formatCode>
                  <c:ptCount val="8"/>
                  <c:pt idx="0">
                    <c:v>2.6415510089057525E-2</c:v>
                  </c:pt>
                  <c:pt idx="1">
                    <c:v>1.1625147130768379E-2</c:v>
                  </c:pt>
                  <c:pt idx="2">
                    <c:v>1.6693794082050011E-2</c:v>
                  </c:pt>
                  <c:pt idx="3">
                    <c:v>7.0820275844974301E-2</c:v>
                  </c:pt>
                  <c:pt idx="4">
                    <c:v>3.6845135290731183E-2</c:v>
                  </c:pt>
                  <c:pt idx="5">
                    <c:v>3.0114812723508397E-2</c:v>
                  </c:pt>
                  <c:pt idx="6">
                    <c:v>2.4222605746813227E-2</c:v>
                  </c:pt>
                  <c:pt idx="7">
                    <c:v>6.6748513057677913E-2</c:v>
                  </c:pt>
                </c:numCache>
              </c:numRef>
            </c:plus>
            <c:minus>
              <c:numRef>
                <c:f>Mass!$H$1:$H$8</c:f>
                <c:numCache>
                  <c:formatCode>General</c:formatCode>
                  <c:ptCount val="8"/>
                  <c:pt idx="0">
                    <c:v>2.6415510089057525E-2</c:v>
                  </c:pt>
                  <c:pt idx="1">
                    <c:v>1.1625147130768379E-2</c:v>
                  </c:pt>
                  <c:pt idx="2">
                    <c:v>1.6693794082050011E-2</c:v>
                  </c:pt>
                  <c:pt idx="3">
                    <c:v>7.0820275844974301E-2</c:v>
                  </c:pt>
                  <c:pt idx="4">
                    <c:v>3.6845135290731183E-2</c:v>
                  </c:pt>
                  <c:pt idx="5">
                    <c:v>3.0114812723508397E-2</c:v>
                  </c:pt>
                  <c:pt idx="6">
                    <c:v>2.4222605746813227E-2</c:v>
                  </c:pt>
                  <c:pt idx="7">
                    <c:v>6.6748513057677913E-2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Mass!$B$1:$B$8</c:f>
              <c:numCache>
                <c:formatCode>General</c:formatCode>
                <c:ptCount val="8"/>
                <c:pt idx="0">
                  <c:v>104.075</c:v>
                </c:pt>
                <c:pt idx="1">
                  <c:v>205.01499999999999</c:v>
                </c:pt>
                <c:pt idx="2">
                  <c:v>305.47499999999997</c:v>
                </c:pt>
                <c:pt idx="3">
                  <c:v>406.61499999999995</c:v>
                </c:pt>
                <c:pt idx="4">
                  <c:v>506.81499999999994</c:v>
                </c:pt>
                <c:pt idx="5">
                  <c:v>608.1149999999999</c:v>
                </c:pt>
                <c:pt idx="6">
                  <c:v>708.33499999999992</c:v>
                </c:pt>
                <c:pt idx="7">
                  <c:v>808.87499999999989</c:v>
                </c:pt>
              </c:numCache>
            </c:numRef>
          </c:xVal>
          <c:yVal>
            <c:numRef>
              <c:f>Mass!$F$1:$F$8</c:f>
              <c:numCache>
                <c:formatCode>General</c:formatCode>
                <c:ptCount val="8"/>
                <c:pt idx="0">
                  <c:v>0.11142061281337046</c:v>
                </c:pt>
                <c:pt idx="1">
                  <c:v>0.21978021978021975</c:v>
                </c:pt>
                <c:pt idx="2">
                  <c:v>0.32258064516129031</c:v>
                </c:pt>
                <c:pt idx="3">
                  <c:v>0.41493775933609955</c:v>
                </c:pt>
                <c:pt idx="4">
                  <c:v>0.47846889952153115</c:v>
                </c:pt>
                <c:pt idx="5">
                  <c:v>0.54794520547945202</c:v>
                </c:pt>
                <c:pt idx="6">
                  <c:v>0.63492063492063489</c:v>
                </c:pt>
                <c:pt idx="7">
                  <c:v>0.6872852233676976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7-9C42-AF34-0C234BEA1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318767"/>
        <c:axId val="705320399"/>
      </c:scatterChart>
      <c:valAx>
        <c:axId val="70531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Mass</a:t>
                </a:r>
                <a:r>
                  <a:rPr lang="en-GB" baseline="0"/>
                  <a:t> | 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320399"/>
        <c:crosses val="autoZero"/>
        <c:crossBetween val="midCat"/>
      </c:valAx>
      <c:valAx>
        <c:axId val="70532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1/zeta</a:t>
                </a:r>
                <a:r>
                  <a:rPr lang="en-GB" baseline="0"/>
                  <a:t> | arbitrary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31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Diameter!$F$1:$F$4</c:f>
                <c:numCache>
                  <c:formatCode>General</c:formatCode>
                  <c:ptCount val="4"/>
                  <c:pt idx="0">
                    <c:v>0.03</c:v>
                  </c:pt>
                  <c:pt idx="1">
                    <c:v>0.02</c:v>
                  </c:pt>
                  <c:pt idx="2">
                    <c:v>0.04</c:v>
                  </c:pt>
                  <c:pt idx="3">
                    <c:v>0.05</c:v>
                  </c:pt>
                </c:numCache>
              </c:numRef>
            </c:plus>
            <c:minus>
              <c:numRef>
                <c:f>Diameter!$F$1:$F$4</c:f>
                <c:numCache>
                  <c:formatCode>General</c:formatCode>
                  <c:ptCount val="4"/>
                  <c:pt idx="0">
                    <c:v>0.03</c:v>
                  </c:pt>
                  <c:pt idx="1">
                    <c:v>0.02</c:v>
                  </c:pt>
                  <c:pt idx="2">
                    <c:v>0.04</c:v>
                  </c:pt>
                  <c:pt idx="3">
                    <c:v>0.05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Diameter!$E$1:$E$4</c:f>
                <c:numCache>
                  <c:formatCode>General</c:formatCode>
                  <c:ptCount val="4"/>
                  <c:pt idx="0">
                    <c:v>0.48000000000000043</c:v>
                  </c:pt>
                  <c:pt idx="1">
                    <c:v>0.64000000000000057</c:v>
                  </c:pt>
                  <c:pt idx="2">
                    <c:v>0.10000000000000142</c:v>
                  </c:pt>
                  <c:pt idx="3">
                    <c:v>2.3999999999999986</c:v>
                  </c:pt>
                </c:numCache>
              </c:numRef>
            </c:plus>
            <c:minus>
              <c:numRef>
                <c:f>Diameter!$E$1:$E$4</c:f>
                <c:numCache>
                  <c:formatCode>General</c:formatCode>
                  <c:ptCount val="4"/>
                  <c:pt idx="0">
                    <c:v>0.48000000000000043</c:v>
                  </c:pt>
                  <c:pt idx="1">
                    <c:v>0.64000000000000057</c:v>
                  </c:pt>
                  <c:pt idx="2">
                    <c:v>0.10000000000000142</c:v>
                  </c:pt>
                  <c:pt idx="3">
                    <c:v>2.3999999999999986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Diameter!$A$1:$A$4</c:f>
              <c:numCache>
                <c:formatCode>General</c:formatCode>
                <c:ptCount val="4"/>
                <c:pt idx="0">
                  <c:v>6.96</c:v>
                </c:pt>
                <c:pt idx="1">
                  <c:v>8.17</c:v>
                </c:pt>
                <c:pt idx="2">
                  <c:v>15.19</c:v>
                </c:pt>
                <c:pt idx="3">
                  <c:v>21.7</c:v>
                </c:pt>
              </c:numCache>
            </c:numRef>
          </c:xVal>
          <c:yVal>
            <c:numRef>
              <c:f>Diameter!$D$1:$D$4</c:f>
              <c:numCache>
                <c:formatCode>General</c:formatCode>
                <c:ptCount val="4"/>
                <c:pt idx="0">
                  <c:v>4.78</c:v>
                </c:pt>
                <c:pt idx="1">
                  <c:v>5.74</c:v>
                </c:pt>
                <c:pt idx="2">
                  <c:v>8.1850000000000005</c:v>
                </c:pt>
                <c:pt idx="3">
                  <c:v>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F-544A-91A7-498C68DF2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9743"/>
        <c:axId val="634847023"/>
      </c:scatterChart>
      <c:valAx>
        <c:axId val="71239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Diameter</a:t>
                </a:r>
                <a:r>
                  <a:rPr lang="en-GB" baseline="0"/>
                  <a:t> | mm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47023"/>
        <c:crosses val="autoZero"/>
        <c:crossBetween val="midCat"/>
      </c:valAx>
      <c:valAx>
        <c:axId val="63484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zeta | arbitrary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Depth!$E$1:$E$10</c:f>
                <c:numCache>
                  <c:formatCode>General</c:formatCode>
                  <c:ptCount val="10"/>
                  <c:pt idx="0">
                    <c:v>6.2999999999999945E-2</c:v>
                  </c:pt>
                  <c:pt idx="1">
                    <c:v>7.2999999999999954E-2</c:v>
                  </c:pt>
                  <c:pt idx="2">
                    <c:v>4.9000000000000044E-2</c:v>
                  </c:pt>
                  <c:pt idx="3">
                    <c:v>1.0000000000000009E-2</c:v>
                  </c:pt>
                  <c:pt idx="4">
                    <c:v>4.9999999999999822E-2</c:v>
                  </c:pt>
                  <c:pt idx="5">
                    <c:v>2.9999999999999805E-2</c:v>
                  </c:pt>
                  <c:pt idx="6">
                    <c:v>0.14000000000000012</c:v>
                  </c:pt>
                  <c:pt idx="7">
                    <c:v>0.10000000000000009</c:v>
                  </c:pt>
                  <c:pt idx="8">
                    <c:v>6.0000000000000053E-2</c:v>
                  </c:pt>
                  <c:pt idx="9">
                    <c:v>3.9999999999999813E-2</c:v>
                  </c:pt>
                </c:numCache>
              </c:numRef>
            </c:plus>
            <c:minus>
              <c:numRef>
                <c:f>Depth!$E$1:$E$10</c:f>
                <c:numCache>
                  <c:formatCode>General</c:formatCode>
                  <c:ptCount val="10"/>
                  <c:pt idx="0">
                    <c:v>6.2999999999999945E-2</c:v>
                  </c:pt>
                  <c:pt idx="1">
                    <c:v>7.2999999999999954E-2</c:v>
                  </c:pt>
                  <c:pt idx="2">
                    <c:v>4.9000000000000044E-2</c:v>
                  </c:pt>
                  <c:pt idx="3">
                    <c:v>1.0000000000000009E-2</c:v>
                  </c:pt>
                  <c:pt idx="4">
                    <c:v>4.9999999999999822E-2</c:v>
                  </c:pt>
                  <c:pt idx="5">
                    <c:v>2.9999999999999805E-2</c:v>
                  </c:pt>
                  <c:pt idx="6">
                    <c:v>0.14000000000000012</c:v>
                  </c:pt>
                  <c:pt idx="7">
                    <c:v>0.10000000000000009</c:v>
                  </c:pt>
                  <c:pt idx="8">
                    <c:v>6.0000000000000053E-2</c:v>
                  </c:pt>
                  <c:pt idx="9">
                    <c:v>3.9999999999999813E-2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Depth!$A$1:$A$10</c:f>
              <c:numCache>
                <c:formatCode>General</c:formatCode>
                <c:ptCount val="10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</c:numCache>
            </c:numRef>
          </c:xVal>
          <c:yVal>
            <c:numRef>
              <c:f>Depth!$D$1:$D$10</c:f>
              <c:numCache>
                <c:formatCode>General</c:formatCode>
                <c:ptCount val="10"/>
                <c:pt idx="0">
                  <c:v>0.91949999999999998</c:v>
                </c:pt>
                <c:pt idx="1">
                  <c:v>0.96350000000000002</c:v>
                </c:pt>
                <c:pt idx="2">
                  <c:v>0.97449999999999992</c:v>
                </c:pt>
                <c:pt idx="3">
                  <c:v>1.0649999999999999</c:v>
                </c:pt>
                <c:pt idx="4">
                  <c:v>1.105</c:v>
                </c:pt>
                <c:pt idx="5">
                  <c:v>1.125</c:v>
                </c:pt>
                <c:pt idx="6">
                  <c:v>1.2</c:v>
                </c:pt>
                <c:pt idx="7">
                  <c:v>1.27</c:v>
                </c:pt>
                <c:pt idx="8">
                  <c:v>1.34</c:v>
                </c:pt>
                <c:pt idx="9">
                  <c:v>1.37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A1-784A-96EB-32E8F8BB1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846592"/>
        <c:axId val="622438880"/>
      </c:scatterChart>
      <c:valAx>
        <c:axId val="68984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Depth</a:t>
                </a:r>
                <a:r>
                  <a:rPr lang="en-GB" baseline="0"/>
                  <a:t> | mm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38880"/>
        <c:crosses val="autoZero"/>
        <c:crossBetween val="midCat"/>
      </c:valAx>
      <c:valAx>
        <c:axId val="6224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zeta</a:t>
                </a:r>
                <a:r>
                  <a:rPr lang="en-GB" baseline="0"/>
                  <a:t> | arbitrary units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84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Concentration!$T$2:$T$9</c:f>
                <c:numCache>
                  <c:formatCode>General</c:formatCode>
                  <c:ptCount val="8"/>
                  <c:pt idx="0">
                    <c:v>7.7725990081876709E-3</c:v>
                  </c:pt>
                  <c:pt idx="1">
                    <c:v>6.6879080601335017E-3</c:v>
                  </c:pt>
                  <c:pt idx="2">
                    <c:v>6.3442939701840728E-3</c:v>
                  </c:pt>
                  <c:pt idx="3">
                    <c:v>6.0648605624503173E-3</c:v>
                  </c:pt>
                  <c:pt idx="4">
                    <c:v>5.7881056226364754E-3</c:v>
                  </c:pt>
                  <c:pt idx="5">
                    <c:v>5.4430878955217601E-3</c:v>
                  </c:pt>
                  <c:pt idx="6">
                    <c:v>5.314255512811927E-3</c:v>
                  </c:pt>
                  <c:pt idx="7">
                    <c:v>5.1826303890143716E-3</c:v>
                  </c:pt>
                </c:numCache>
              </c:numRef>
            </c:plus>
            <c:minus>
              <c:numRef>
                <c:f>Concentration!$T$2:$T$9</c:f>
                <c:numCache>
                  <c:formatCode>General</c:formatCode>
                  <c:ptCount val="8"/>
                  <c:pt idx="0">
                    <c:v>7.7725990081876709E-3</c:v>
                  </c:pt>
                  <c:pt idx="1">
                    <c:v>6.6879080601335017E-3</c:v>
                  </c:pt>
                  <c:pt idx="2">
                    <c:v>6.3442939701840728E-3</c:v>
                  </c:pt>
                  <c:pt idx="3">
                    <c:v>6.0648605624503173E-3</c:v>
                  </c:pt>
                  <c:pt idx="4">
                    <c:v>5.7881056226364754E-3</c:v>
                  </c:pt>
                  <c:pt idx="5">
                    <c:v>5.4430878955217601E-3</c:v>
                  </c:pt>
                  <c:pt idx="6">
                    <c:v>5.314255512811927E-3</c:v>
                  </c:pt>
                  <c:pt idx="7">
                    <c:v>5.1826303890143716E-3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Concentration!$P$2:$P$9</c:f>
                <c:numCache>
                  <c:formatCode>General</c:formatCode>
                  <c:ptCount val="8"/>
                  <c:pt idx="0">
                    <c:v>0.40000000000000036</c:v>
                  </c:pt>
                  <c:pt idx="1">
                    <c:v>0.25999999999999979</c:v>
                  </c:pt>
                  <c:pt idx="2">
                    <c:v>0.15999999999999925</c:v>
                  </c:pt>
                  <c:pt idx="3">
                    <c:v>0.73999999999999932</c:v>
                  </c:pt>
                  <c:pt idx="4">
                    <c:v>0.90000000000000036</c:v>
                  </c:pt>
                  <c:pt idx="5">
                    <c:v>0.3199999999999994</c:v>
                  </c:pt>
                  <c:pt idx="6">
                    <c:v>6.0000000000000497E-2</c:v>
                  </c:pt>
                  <c:pt idx="7">
                    <c:v>0.12000000000000011</c:v>
                  </c:pt>
                </c:numCache>
              </c:numRef>
            </c:plus>
            <c:minus>
              <c:numRef>
                <c:f>Concentration!$P$2:$P$9</c:f>
                <c:numCache>
                  <c:formatCode>General</c:formatCode>
                  <c:ptCount val="8"/>
                  <c:pt idx="0">
                    <c:v>0.40000000000000036</c:v>
                  </c:pt>
                  <c:pt idx="1">
                    <c:v>0.25999999999999979</c:v>
                  </c:pt>
                  <c:pt idx="2">
                    <c:v>0.15999999999999925</c:v>
                  </c:pt>
                  <c:pt idx="3">
                    <c:v>0.73999999999999932</c:v>
                  </c:pt>
                  <c:pt idx="4">
                    <c:v>0.90000000000000036</c:v>
                  </c:pt>
                  <c:pt idx="5">
                    <c:v>0.3199999999999994</c:v>
                  </c:pt>
                  <c:pt idx="6">
                    <c:v>6.0000000000000497E-2</c:v>
                  </c:pt>
                  <c:pt idx="7">
                    <c:v>0.12000000000000011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Concentration!$L$2:$L$9</c:f>
              <c:numCache>
                <c:formatCode>General</c:formatCode>
                <c:ptCount val="8"/>
                <c:pt idx="0">
                  <c:v>9.438593100102477E-2</c:v>
                </c:pt>
                <c:pt idx="1">
                  <c:v>6.6414600525551565E-2</c:v>
                </c:pt>
                <c:pt idx="2">
                  <c:v>5.692828167179477E-2</c:v>
                </c:pt>
                <c:pt idx="3">
                  <c:v>4.9136565474594961E-2</c:v>
                </c:pt>
                <c:pt idx="4">
                  <c:v>4.1478808847169764E-2</c:v>
                </c:pt>
                <c:pt idx="5">
                  <c:v>3.2158157756322685E-2</c:v>
                </c:pt>
                <c:pt idx="6">
                  <c:v>2.8527783301662293E-2</c:v>
                </c:pt>
                <c:pt idx="7">
                  <c:v>2.4671374038971378E-2</c:v>
                </c:pt>
              </c:numCache>
            </c:numRef>
          </c:xVal>
          <c:yVal>
            <c:numRef>
              <c:f>Concentration!$O$2:$O$9</c:f>
              <c:numCache>
                <c:formatCode>General</c:formatCode>
                <c:ptCount val="8"/>
                <c:pt idx="0">
                  <c:v>4.6300000000000008</c:v>
                </c:pt>
                <c:pt idx="1">
                  <c:v>3.9750000000000001</c:v>
                </c:pt>
                <c:pt idx="2">
                  <c:v>3.7199999999999998</c:v>
                </c:pt>
                <c:pt idx="3">
                  <c:v>3.6550000000000002</c:v>
                </c:pt>
                <c:pt idx="4">
                  <c:v>3.4550000000000001</c:v>
                </c:pt>
                <c:pt idx="5">
                  <c:v>3.2800000000000002</c:v>
                </c:pt>
                <c:pt idx="6">
                  <c:v>2.875</c:v>
                </c:pt>
                <c:pt idx="7">
                  <c:v>2.83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9-1245-B548-6B809099A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51344"/>
        <c:axId val="674946896"/>
      </c:scatterChart>
      <c:valAx>
        <c:axId val="6740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absolute</a:t>
                </a:r>
                <a:r>
                  <a:rPr lang="en-GB" baseline="0"/>
                  <a:t> viscosity | kg m^-1 s^-1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46896"/>
        <c:crosses val="autoZero"/>
        <c:crossBetween val="midCat"/>
      </c:valAx>
      <c:valAx>
        <c:axId val="6749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zzeta | arbitrary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05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50800</xdr:rowOff>
    </xdr:from>
    <xdr:to>
      <xdr:col>16</xdr:col>
      <xdr:colOff>279400</xdr:colOff>
      <xdr:row>43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1EC0F-1B77-D247-B2AF-78C84CA3F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774700</xdr:colOff>
      <xdr:row>16</xdr:row>
      <xdr:rowOff>152400</xdr:rowOff>
    </xdr:from>
    <xdr:to>
      <xdr:col>14</xdr:col>
      <xdr:colOff>304800</xdr:colOff>
      <xdr:row>41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736A750-50B5-2846-93F5-FEC0E59E9D8D}"/>
            </a:ext>
          </a:extLst>
        </xdr:cNvPr>
        <xdr:cNvCxnSpPr/>
      </xdr:nvCxnSpPr>
      <xdr:spPr>
        <a:xfrm flipH="1">
          <a:off x="774700" y="3403600"/>
          <a:ext cx="11087100" cy="4927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19</xdr:row>
      <xdr:rowOff>0</xdr:rowOff>
    </xdr:from>
    <xdr:to>
      <xdr:col>14</xdr:col>
      <xdr:colOff>304800</xdr:colOff>
      <xdr:row>39</xdr:row>
      <xdr:rowOff>152400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471CA9F-5F29-3F47-9CB1-922CB4EE8E2D}"/>
            </a:ext>
          </a:extLst>
        </xdr:cNvPr>
        <xdr:cNvCxnSpPr/>
      </xdr:nvCxnSpPr>
      <xdr:spPr>
        <a:xfrm flipH="1">
          <a:off x="787400" y="3860800"/>
          <a:ext cx="11074400" cy="421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0.87747</cdr:x>
      <cdr:y>0.19075</cdr:y>
    </cdr:from>
    <cdr:to>
      <cdr:x>0.99811</cdr:x>
      <cdr:y>0.22543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2ACDA21-1744-6147-86FD-CCA2DC066874}"/>
            </a:ext>
          </a:extLst>
        </cdr:cNvPr>
        <cdr:cNvSpPr txBox="1"/>
      </cdr:nvSpPr>
      <cdr:spPr>
        <a:xfrm xmlns:a="http://schemas.openxmlformats.org/drawingml/2006/main">
          <a:off x="11823700" y="1257300"/>
          <a:ext cx="16256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/>
            <a:t>y = 8.09E-04x + 5.75E-02</a:t>
          </a:r>
          <a:endParaRPr lang="en-US"/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0.87747</cdr:x>
      <cdr:y>0.15029</cdr:y>
    </cdr:from>
    <cdr:to>
      <cdr:x>0.99811</cdr:x>
      <cdr:y>0.18497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654B20C-8AAA-3E40-BF64-4AD3B2A55A57}"/>
            </a:ext>
          </a:extLst>
        </cdr:cNvPr>
        <cdr:cNvSpPr txBox="1"/>
      </cdr:nvSpPr>
      <cdr:spPr>
        <a:xfrm xmlns:a="http://schemas.openxmlformats.org/drawingml/2006/main">
          <a:off x="11823700" y="990600"/>
          <a:ext cx="16256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/>
            <a:t>y = 8.77E-04x + 3.86E-02</a:t>
          </a:r>
          <a:endParaRPr lang="en-US"/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0.87653</cdr:x>
      <cdr:y>0.22158</cdr:y>
    </cdr:from>
    <cdr:to>
      <cdr:x>0.99717</cdr:x>
      <cdr:y>0.25626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9654B20C-8AAA-3E40-BF64-4AD3B2A55A57}"/>
            </a:ext>
          </a:extLst>
        </cdr:cNvPr>
        <cdr:cNvSpPr txBox="1"/>
      </cdr:nvSpPr>
      <cdr:spPr>
        <a:xfrm xmlns:a="http://schemas.openxmlformats.org/drawingml/2006/main">
          <a:off x="11811000" y="1460500"/>
          <a:ext cx="16256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/>
            <a:t>y = 7.42E-04x + 6.23E-02</a:t>
          </a:r>
          <a:endParaRPr lang="en-US"/>
        </a:p>
        <a:p xmlns:a="http://schemas.openxmlformats.org/drawingml/2006/main">
          <a:endParaRPr lang="en-GB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165100</xdr:rowOff>
    </xdr:from>
    <xdr:to>
      <xdr:col>13</xdr:col>
      <xdr:colOff>342900</xdr:colOff>
      <xdr:row>37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1B6460-F171-BD40-966D-945992E79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11</xdr:row>
      <xdr:rowOff>196850</xdr:rowOff>
    </xdr:from>
    <xdr:to>
      <xdr:col>14</xdr:col>
      <xdr:colOff>88900</xdr:colOff>
      <xdr:row>40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EE5E5-9529-AA48-A060-2FE09CE83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0.36237</cdr:x>
      <cdr:y>0.12837</cdr:y>
    </cdr:from>
    <cdr:to>
      <cdr:x>0.82903</cdr:x>
      <cdr:y>0.43581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EFDD52E-7596-F048-AC3A-99CD1B699429}"/>
            </a:ext>
          </a:extLst>
        </cdr:cNvPr>
        <cdr:cNvCxnSpPr/>
      </cdr:nvCxnSpPr>
      <cdr:spPr>
        <a:xfrm xmlns:a="http://schemas.openxmlformats.org/drawingml/2006/main" flipV="1">
          <a:off x="4169502" y="737710"/>
          <a:ext cx="5369483" cy="176678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0.36129</cdr:x>
      <cdr:y>0.17089</cdr:y>
    </cdr:from>
    <cdr:to>
      <cdr:x>0.82796</cdr:x>
      <cdr:y>0.38839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25C644FF-98CD-EC4D-AA89-F82DD6B35315}"/>
            </a:ext>
          </a:extLst>
        </cdr:cNvPr>
        <cdr:cNvCxnSpPr/>
      </cdr:nvCxnSpPr>
      <cdr:spPr>
        <a:xfrm xmlns:a="http://schemas.openxmlformats.org/drawingml/2006/main" flipV="1">
          <a:off x="4267200" y="1327150"/>
          <a:ext cx="5511800" cy="16891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12700</xdr:rowOff>
    </xdr:from>
    <xdr:to>
      <xdr:col>12</xdr:col>
      <xdr:colOff>419100</xdr:colOff>
      <xdr:row>48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2AD0EB-0181-164A-8472-0D87C5890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0.23062</cdr:x>
      <cdr:y>0.15141</cdr:y>
    </cdr:from>
    <cdr:to>
      <cdr:x>0.77977</cdr:x>
      <cdr:y>0.53577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1A8D47CD-1704-794E-A22A-DE9564B90B99}"/>
            </a:ext>
          </a:extLst>
        </cdr:cNvPr>
        <cdr:cNvCxnSpPr/>
      </cdr:nvCxnSpPr>
      <cdr:spPr>
        <a:xfrm xmlns:a="http://schemas.openxmlformats.org/drawingml/2006/main" flipV="1">
          <a:off x="3098800" y="1155700"/>
          <a:ext cx="7378700" cy="29337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0.23157</cdr:x>
      <cdr:y>0.2812</cdr:y>
    </cdr:from>
    <cdr:to>
      <cdr:x>0.77977</cdr:x>
      <cdr:y>0.48087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6FCE0311-794E-FF43-8104-09709B113DF3}"/>
            </a:ext>
          </a:extLst>
        </cdr:cNvPr>
        <cdr:cNvCxnSpPr/>
      </cdr:nvCxnSpPr>
      <cdr:spPr>
        <a:xfrm xmlns:a="http://schemas.openxmlformats.org/drawingml/2006/main" flipV="1">
          <a:off x="3111500" y="2146300"/>
          <a:ext cx="7366000" cy="1524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734C-6285-7540-826F-A55CFF1FC6EA}">
  <dimension ref="A1:I10"/>
  <sheetViews>
    <sheetView workbookViewId="0">
      <selection activeCell="I2" sqref="I2"/>
    </sheetView>
  </sheetViews>
  <sheetFormatPr baseColWidth="10" defaultRowHeight="16" x14ac:dyDescent="0.2"/>
  <sheetData>
    <row r="1" spans="1:9" x14ac:dyDescent="0.2">
      <c r="A1">
        <v>101.02500000000001</v>
      </c>
      <c r="B1">
        <f>A1+$A$10</f>
        <v>104.075</v>
      </c>
      <c r="C1">
        <v>9.48</v>
      </c>
      <c r="D1">
        <v>8.4700000000000006</v>
      </c>
      <c r="E1">
        <f>AVERAGE(C1:D1)</f>
        <v>8.9750000000000014</v>
      </c>
      <c r="F1">
        <f>1/E1</f>
        <v>0.11142061281337046</v>
      </c>
      <c r="G1">
        <f>2*(MAX(C1:D1)-MIN(C1:D1))</f>
        <v>2.0199999999999996</v>
      </c>
      <c r="H1">
        <f>G1/(E1^2-G1^2)</f>
        <v>2.6415510089057525E-2</v>
      </c>
      <c r="I1">
        <v>0.01</v>
      </c>
    </row>
    <row r="2" spans="1:9" x14ac:dyDescent="0.2">
      <c r="A2">
        <v>100.94</v>
      </c>
      <c r="B2">
        <f>B1+A2</f>
        <v>205.01499999999999</v>
      </c>
      <c r="C2">
        <v>4.49</v>
      </c>
      <c r="D2">
        <v>4.6100000000000003</v>
      </c>
      <c r="E2">
        <f t="shared" ref="E2:E8" si="0">AVERAGE(C2:D2)</f>
        <v>4.5500000000000007</v>
      </c>
      <c r="F2">
        <f t="shared" ref="F2:F8" si="1">1/E2</f>
        <v>0.21978021978021975</v>
      </c>
      <c r="G2">
        <f t="shared" ref="G2:G8" si="2">2*(MAX(C2:D2)-MIN(C2:D2))</f>
        <v>0.24000000000000021</v>
      </c>
      <c r="H2">
        <f t="shared" ref="H2:H8" si="3">G2/(E2^2-G2^2)</f>
        <v>1.1625147130768379E-2</v>
      </c>
      <c r="I2">
        <f>I1+0.01</f>
        <v>0.02</v>
      </c>
    </row>
    <row r="3" spans="1:9" x14ac:dyDescent="0.2">
      <c r="A3">
        <v>100.46</v>
      </c>
      <c r="B3">
        <f t="shared" ref="B3:B8" si="4">B2+A3</f>
        <v>305.47499999999997</v>
      </c>
      <c r="C3">
        <v>3.06</v>
      </c>
      <c r="D3">
        <v>3.14</v>
      </c>
      <c r="E3">
        <f t="shared" si="0"/>
        <v>3.1</v>
      </c>
      <c r="F3">
        <f t="shared" si="1"/>
        <v>0.32258064516129031</v>
      </c>
      <c r="G3">
        <f t="shared" si="2"/>
        <v>0.16000000000000014</v>
      </c>
      <c r="H3">
        <f t="shared" si="3"/>
        <v>1.6693794082050011E-2</v>
      </c>
      <c r="I3">
        <f t="shared" ref="I3:I8" si="5">I2+0.01</f>
        <v>0.03</v>
      </c>
    </row>
    <row r="4" spans="1:9" x14ac:dyDescent="0.2">
      <c r="A4">
        <v>101.14</v>
      </c>
      <c r="B4">
        <f t="shared" si="4"/>
        <v>406.61499999999995</v>
      </c>
      <c r="C4">
        <v>2.5099999999999998</v>
      </c>
      <c r="D4">
        <v>2.31</v>
      </c>
      <c r="E4">
        <f t="shared" si="0"/>
        <v>2.41</v>
      </c>
      <c r="F4">
        <f t="shared" si="1"/>
        <v>0.41493775933609955</v>
      </c>
      <c r="G4">
        <f t="shared" si="2"/>
        <v>0.39999999999999947</v>
      </c>
      <c r="H4">
        <f t="shared" si="3"/>
        <v>7.0820275844974301E-2</v>
      </c>
      <c r="I4">
        <f t="shared" si="5"/>
        <v>0.04</v>
      </c>
    </row>
    <row r="5" spans="1:9" x14ac:dyDescent="0.2">
      <c r="A5">
        <v>100.2</v>
      </c>
      <c r="B5">
        <f t="shared" si="4"/>
        <v>506.81499999999994</v>
      </c>
      <c r="C5">
        <v>2.0499999999999998</v>
      </c>
      <c r="D5">
        <v>2.13</v>
      </c>
      <c r="E5">
        <f t="shared" si="0"/>
        <v>2.09</v>
      </c>
      <c r="F5">
        <f t="shared" si="1"/>
        <v>0.47846889952153115</v>
      </c>
      <c r="G5">
        <f t="shared" si="2"/>
        <v>0.16000000000000014</v>
      </c>
      <c r="H5">
        <f t="shared" si="3"/>
        <v>3.6845135290731183E-2</v>
      </c>
      <c r="I5">
        <f t="shared" si="5"/>
        <v>0.05</v>
      </c>
    </row>
    <row r="6" spans="1:9" x14ac:dyDescent="0.2">
      <c r="A6">
        <v>101.3</v>
      </c>
      <c r="B6">
        <f t="shared" si="4"/>
        <v>608.1149999999999</v>
      </c>
      <c r="C6">
        <v>1.8</v>
      </c>
      <c r="D6">
        <v>1.85</v>
      </c>
      <c r="E6">
        <f t="shared" si="0"/>
        <v>1.8250000000000002</v>
      </c>
      <c r="F6">
        <f t="shared" si="1"/>
        <v>0.54794520547945202</v>
      </c>
      <c r="G6">
        <f t="shared" si="2"/>
        <v>0.10000000000000009</v>
      </c>
      <c r="H6">
        <f t="shared" si="3"/>
        <v>3.0114812723508397E-2</v>
      </c>
      <c r="I6">
        <f t="shared" si="5"/>
        <v>6.0000000000000005E-2</v>
      </c>
    </row>
    <row r="7" spans="1:9" x14ac:dyDescent="0.2">
      <c r="A7">
        <v>100.22</v>
      </c>
      <c r="B7">
        <f t="shared" si="4"/>
        <v>708.33499999999992</v>
      </c>
      <c r="C7">
        <v>1.56</v>
      </c>
      <c r="D7">
        <v>1.59</v>
      </c>
      <c r="E7">
        <f t="shared" si="0"/>
        <v>1.5750000000000002</v>
      </c>
      <c r="F7">
        <f t="shared" si="1"/>
        <v>0.63492063492063489</v>
      </c>
      <c r="G7">
        <f t="shared" si="2"/>
        <v>6.0000000000000053E-2</v>
      </c>
      <c r="H7">
        <f t="shared" si="3"/>
        <v>2.4222605746813227E-2</v>
      </c>
      <c r="I7">
        <f t="shared" si="5"/>
        <v>7.0000000000000007E-2</v>
      </c>
    </row>
    <row r="8" spans="1:9" x14ac:dyDescent="0.2">
      <c r="A8">
        <v>100.54</v>
      </c>
      <c r="B8">
        <f t="shared" si="4"/>
        <v>808.87499999999989</v>
      </c>
      <c r="C8">
        <v>1.49</v>
      </c>
      <c r="D8">
        <v>1.42</v>
      </c>
      <c r="E8">
        <f t="shared" si="0"/>
        <v>1.4550000000000001</v>
      </c>
      <c r="F8">
        <f t="shared" si="1"/>
        <v>0.6872852233676976</v>
      </c>
      <c r="G8">
        <f t="shared" si="2"/>
        <v>0.14000000000000012</v>
      </c>
      <c r="H8">
        <f t="shared" si="3"/>
        <v>6.6748513057677913E-2</v>
      </c>
      <c r="I8">
        <f t="shared" si="5"/>
        <v>0.08</v>
      </c>
    </row>
    <row r="10" spans="1:9" x14ac:dyDescent="0.2">
      <c r="A10">
        <v>3.05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A384-5447-754E-B5FC-2637C8BDD48E}">
  <dimension ref="A1:F4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>
        <v>6.96</v>
      </c>
      <c r="B1">
        <v>4.66</v>
      </c>
      <c r="C1">
        <v>4.9000000000000004</v>
      </c>
      <c r="D1">
        <f>AVERAGE(B1:C1)</f>
        <v>4.78</v>
      </c>
      <c r="E1">
        <f>2*(MAX(B1:C1)-MIN(B1:C1))</f>
        <v>0.48000000000000043</v>
      </c>
      <c r="F1">
        <v>0.03</v>
      </c>
    </row>
    <row r="2" spans="1:6" x14ac:dyDescent="0.2">
      <c r="A2">
        <v>8.17</v>
      </c>
      <c r="B2">
        <v>5.58</v>
      </c>
      <c r="C2">
        <v>5.9</v>
      </c>
      <c r="D2">
        <f t="shared" ref="D2:D4" si="0">AVERAGE(B2:C2)</f>
        <v>5.74</v>
      </c>
      <c r="E2">
        <f t="shared" ref="E2:E4" si="1">2*(MAX(B2:C2)-MIN(B2:C2))</f>
        <v>0.64000000000000057</v>
      </c>
      <c r="F2">
        <v>0.02</v>
      </c>
    </row>
    <row r="3" spans="1:6" x14ac:dyDescent="0.2">
      <c r="A3">
        <v>15.19</v>
      </c>
      <c r="B3">
        <v>8.2100000000000009</v>
      </c>
      <c r="C3">
        <v>8.16</v>
      </c>
      <c r="D3">
        <f t="shared" si="0"/>
        <v>8.1850000000000005</v>
      </c>
      <c r="E3">
        <f t="shared" si="1"/>
        <v>0.10000000000000142</v>
      </c>
      <c r="F3">
        <v>0.04</v>
      </c>
    </row>
    <row r="4" spans="1:6" x14ac:dyDescent="0.2">
      <c r="A4">
        <v>21.7</v>
      </c>
      <c r="B4">
        <v>10.8</v>
      </c>
      <c r="C4">
        <v>12</v>
      </c>
      <c r="D4">
        <f t="shared" si="0"/>
        <v>11.4</v>
      </c>
      <c r="E4">
        <f t="shared" si="1"/>
        <v>2.3999999999999986</v>
      </c>
      <c r="F4">
        <v>0.05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728B-A992-2940-A5CC-531D70DFF4E7}">
  <dimension ref="A1:E10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A1">
        <v>30</v>
      </c>
      <c r="B1">
        <v>0.95099999999999996</v>
      </c>
      <c r="C1">
        <v>0.88800000000000001</v>
      </c>
      <c r="D1">
        <f>AVERAGE(B1:C1)</f>
        <v>0.91949999999999998</v>
      </c>
      <c r="E1">
        <f>(MAX(B1:C1)-MIN(B1:C1))</f>
        <v>6.2999999999999945E-2</v>
      </c>
    </row>
    <row r="2" spans="1:5" x14ac:dyDescent="0.2">
      <c r="A2">
        <v>35</v>
      </c>
      <c r="B2">
        <v>1</v>
      </c>
      <c r="C2">
        <v>0.92700000000000005</v>
      </c>
      <c r="D2">
        <f t="shared" ref="D2:D10" si="0">AVERAGE(B2:C2)</f>
        <v>0.96350000000000002</v>
      </c>
      <c r="E2">
        <f t="shared" ref="E2:E10" si="1">(MAX(B2:C2)-MIN(B2:C2))</f>
        <v>7.2999999999999954E-2</v>
      </c>
    </row>
    <row r="3" spans="1:5" x14ac:dyDescent="0.2">
      <c r="A3">
        <v>40</v>
      </c>
      <c r="B3">
        <v>0.999</v>
      </c>
      <c r="C3">
        <v>0.95</v>
      </c>
      <c r="D3">
        <f t="shared" si="0"/>
        <v>0.97449999999999992</v>
      </c>
      <c r="E3">
        <f t="shared" si="1"/>
        <v>4.9000000000000044E-2</v>
      </c>
    </row>
    <row r="4" spans="1:5" x14ac:dyDescent="0.2">
      <c r="A4">
        <v>45</v>
      </c>
      <c r="B4">
        <v>1.07</v>
      </c>
      <c r="C4">
        <v>1.06</v>
      </c>
      <c r="D4">
        <f t="shared" si="0"/>
        <v>1.0649999999999999</v>
      </c>
      <c r="E4">
        <f t="shared" si="1"/>
        <v>1.0000000000000009E-2</v>
      </c>
    </row>
    <row r="5" spans="1:5" x14ac:dyDescent="0.2">
      <c r="A5">
        <v>50</v>
      </c>
      <c r="B5">
        <v>1.08</v>
      </c>
      <c r="C5">
        <v>1.1299999999999999</v>
      </c>
      <c r="D5">
        <f t="shared" si="0"/>
        <v>1.105</v>
      </c>
      <c r="E5">
        <f t="shared" si="1"/>
        <v>4.9999999999999822E-2</v>
      </c>
    </row>
    <row r="6" spans="1:5" x14ac:dyDescent="0.2">
      <c r="A6">
        <v>55</v>
      </c>
      <c r="B6">
        <v>1.1100000000000001</v>
      </c>
      <c r="C6">
        <v>1.1399999999999999</v>
      </c>
      <c r="D6">
        <f t="shared" si="0"/>
        <v>1.125</v>
      </c>
      <c r="E6">
        <f t="shared" si="1"/>
        <v>2.9999999999999805E-2</v>
      </c>
    </row>
    <row r="7" spans="1:5" x14ac:dyDescent="0.2">
      <c r="A7">
        <v>60</v>
      </c>
      <c r="B7">
        <v>1.1299999999999999</v>
      </c>
      <c r="C7">
        <v>1.27</v>
      </c>
      <c r="D7">
        <f t="shared" si="0"/>
        <v>1.2</v>
      </c>
      <c r="E7">
        <f t="shared" si="1"/>
        <v>0.14000000000000012</v>
      </c>
    </row>
    <row r="8" spans="1:5" x14ac:dyDescent="0.2">
      <c r="A8">
        <v>65</v>
      </c>
      <c r="B8">
        <v>1.22</v>
      </c>
      <c r="C8">
        <v>1.32</v>
      </c>
      <c r="D8">
        <f t="shared" si="0"/>
        <v>1.27</v>
      </c>
      <c r="E8">
        <f t="shared" si="1"/>
        <v>0.10000000000000009</v>
      </c>
    </row>
    <row r="9" spans="1:5" x14ac:dyDescent="0.2">
      <c r="A9">
        <v>70</v>
      </c>
      <c r="B9">
        <v>1.37</v>
      </c>
      <c r="C9">
        <v>1.31</v>
      </c>
      <c r="D9">
        <f t="shared" si="0"/>
        <v>1.34</v>
      </c>
      <c r="E9">
        <f t="shared" si="1"/>
        <v>6.0000000000000053E-2</v>
      </c>
    </row>
    <row r="10" spans="1:5" x14ac:dyDescent="0.2">
      <c r="A10">
        <v>75</v>
      </c>
      <c r="B10">
        <v>1.35</v>
      </c>
      <c r="C10">
        <v>1.39</v>
      </c>
      <c r="D10">
        <f t="shared" si="0"/>
        <v>1.37</v>
      </c>
      <c r="E10">
        <f t="shared" si="1"/>
        <v>3.9999999999999813E-2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D8D0-B508-B244-80CD-E194EAEB9ED6}">
  <dimension ref="A1:T18"/>
  <sheetViews>
    <sheetView tabSelected="1" topLeftCell="A8" workbookViewId="0">
      <selection activeCell="O25" sqref="O25"/>
    </sheetView>
  </sheetViews>
  <sheetFormatPr baseColWidth="10" defaultRowHeight="16" x14ac:dyDescent="0.2"/>
  <cols>
    <col min="1" max="1" width="16.83203125" bestFit="1" customWidth="1"/>
    <col min="2" max="2" width="13.5" bestFit="1" customWidth="1"/>
    <col min="3" max="3" width="21.6640625" bestFit="1" customWidth="1"/>
    <col min="4" max="4" width="17.83203125" bestFit="1" customWidth="1"/>
    <col min="5" max="5" width="20.6640625" bestFit="1" customWidth="1"/>
    <col min="6" max="6" width="15.33203125" bestFit="1" customWidth="1"/>
    <col min="15" max="15" width="11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 x14ac:dyDescent="0.2">
      <c r="A2">
        <v>800</v>
      </c>
      <c r="B2">
        <v>1280</v>
      </c>
      <c r="C2">
        <f>100*(B2/A2)</f>
        <v>160</v>
      </c>
      <c r="D2" s="1">
        <f>0.998*A2+B2</f>
        <v>2078.4</v>
      </c>
      <c r="E2">
        <v>1120</v>
      </c>
      <c r="F2" s="2">
        <f>1000*D2/E2</f>
        <v>1855.7142857142858</v>
      </c>
      <c r="G2">
        <v>6.92</v>
      </c>
      <c r="H2">
        <v>6.99</v>
      </c>
      <c r="I2">
        <v>7.01</v>
      </c>
      <c r="J2">
        <f>AVERAGE(G2:I2)</f>
        <v>6.9733333333333336</v>
      </c>
      <c r="K2">
        <f>0.239/J2</f>
        <v>3.4273422562141491E-2</v>
      </c>
      <c r="L2">
        <f>O11/K2</f>
        <v>9.438593100102477E-2</v>
      </c>
      <c r="M2">
        <v>4.7300000000000004</v>
      </c>
      <c r="N2">
        <v>4.53</v>
      </c>
      <c r="O2">
        <f>AVERAGE(M2:N2)</f>
        <v>4.6300000000000008</v>
      </c>
      <c r="P2">
        <f>2*(MAX(M2:N2)-MIN(M2:N2))</f>
        <v>0.40000000000000036</v>
      </c>
      <c r="R2">
        <f>0.241/(J2-0.3)</f>
        <v>3.6113886113886114E-2</v>
      </c>
      <c r="S2">
        <f>0.241/(J2+0.3)</f>
        <v>3.3134738771769021E-2</v>
      </c>
      <c r="T2">
        <f>(R11/S2 - S11/R2)/2</f>
        <v>7.7725990081876709E-3</v>
      </c>
    </row>
    <row r="3" spans="1:20" x14ac:dyDescent="0.2">
      <c r="A3">
        <v>850</v>
      </c>
      <c r="B3">
        <v>1280</v>
      </c>
      <c r="C3">
        <f t="shared" ref="C3:C9" si="0">100*(B3/A3)</f>
        <v>150.58823529411765</v>
      </c>
      <c r="D3" s="1">
        <f t="shared" ref="D3:D9" si="1">0.998*A3+B3</f>
        <v>2128.3000000000002</v>
      </c>
      <c r="E3">
        <v>1170</v>
      </c>
      <c r="F3" s="2">
        <f t="shared" ref="F3:F9" si="2">1000*D3/E3</f>
        <v>1819.0598290598291</v>
      </c>
      <c r="G3">
        <v>4.8499999999999996</v>
      </c>
      <c r="H3">
        <v>4.79</v>
      </c>
      <c r="I3">
        <v>4.99</v>
      </c>
      <c r="J3">
        <f>AVERAGE(G3:I3)</f>
        <v>4.8766666666666669</v>
      </c>
      <c r="K3">
        <f>0.239/J3</f>
        <v>4.9008885850991113E-2</v>
      </c>
      <c r="L3">
        <f>O12/K3</f>
        <v>6.6414600525551565E-2</v>
      </c>
      <c r="M3">
        <v>3.91</v>
      </c>
      <c r="N3">
        <v>4.04</v>
      </c>
      <c r="O3">
        <f>AVERAGE(M3:N3)</f>
        <v>3.9750000000000001</v>
      </c>
      <c r="P3">
        <f t="shared" ref="P3:P9" si="3">2*(MAX(M3:N3)-MIN(M3:N3))</f>
        <v>0.25999999999999979</v>
      </c>
      <c r="R3">
        <f t="shared" ref="R3:R9" si="4">0.241/(J3-0.3)</f>
        <v>5.2658412235979599E-2</v>
      </c>
      <c r="S3">
        <f t="shared" ref="S3:S9" si="5">0.241/(J3+0.3)</f>
        <v>4.655505473277527E-2</v>
      </c>
      <c r="T3">
        <f>(R12/S3 - S12/R3)/2</f>
        <v>6.6879080601335017E-3</v>
      </c>
    </row>
    <row r="4" spans="1:20" x14ac:dyDescent="0.2">
      <c r="A4">
        <v>900</v>
      </c>
      <c r="B4">
        <v>1280</v>
      </c>
      <c r="C4">
        <f t="shared" si="0"/>
        <v>142.22222222222223</v>
      </c>
      <c r="D4" s="1">
        <f t="shared" si="1"/>
        <v>2178.1999999999998</v>
      </c>
      <c r="E4">
        <v>1230</v>
      </c>
      <c r="F4" s="2">
        <f t="shared" si="2"/>
        <v>1770.8943089430895</v>
      </c>
      <c r="G4">
        <v>4.16</v>
      </c>
      <c r="H4">
        <v>4.18</v>
      </c>
      <c r="I4">
        <v>4.0999999999999996</v>
      </c>
      <c r="J4">
        <f>AVERAGE(G4:I4)</f>
        <v>4.1466666666666665</v>
      </c>
      <c r="K4">
        <f t="shared" ref="K4:K9" si="6">0.239/J4</f>
        <v>5.7636655948553057E-2</v>
      </c>
      <c r="L4">
        <f>O13/K4</f>
        <v>5.692828167179477E-2</v>
      </c>
      <c r="M4">
        <v>3.76</v>
      </c>
      <c r="N4">
        <v>3.68</v>
      </c>
      <c r="O4">
        <f t="shared" ref="O4:O6" si="7">AVERAGE(M4:N4)</f>
        <v>3.7199999999999998</v>
      </c>
      <c r="P4">
        <f t="shared" si="3"/>
        <v>0.15999999999999925</v>
      </c>
      <c r="R4">
        <f t="shared" si="4"/>
        <v>6.2651646447140386E-2</v>
      </c>
      <c r="S4">
        <f t="shared" si="5"/>
        <v>5.4197901049475264E-2</v>
      </c>
      <c r="T4">
        <f>(R13/S4 - S13/R4)/2</f>
        <v>6.3442939701840728E-3</v>
      </c>
    </row>
    <row r="5" spans="1:20" x14ac:dyDescent="0.2">
      <c r="A5">
        <v>950</v>
      </c>
      <c r="B5">
        <v>1280</v>
      </c>
      <c r="C5">
        <f t="shared" si="0"/>
        <v>134.73684210526315</v>
      </c>
      <c r="D5" s="1">
        <f t="shared" si="1"/>
        <v>2228.1</v>
      </c>
      <c r="E5">
        <v>1290</v>
      </c>
      <c r="F5" s="2">
        <f t="shared" si="2"/>
        <v>1727.2093023255813</v>
      </c>
      <c r="G5">
        <v>3.62</v>
      </c>
      <c r="H5">
        <v>3.46</v>
      </c>
      <c r="I5">
        <v>3.58</v>
      </c>
      <c r="J5">
        <f>AVERAGE(G5:I5)</f>
        <v>3.5533333333333332</v>
      </c>
      <c r="K5">
        <f t="shared" si="6"/>
        <v>6.7260787992495311E-2</v>
      </c>
      <c r="L5">
        <f>O14/K5</f>
        <v>4.9136565474594961E-2</v>
      </c>
      <c r="M5">
        <v>3.84</v>
      </c>
      <c r="N5">
        <v>3.47</v>
      </c>
      <c r="O5">
        <f t="shared" si="7"/>
        <v>3.6550000000000002</v>
      </c>
      <c r="P5">
        <f t="shared" si="3"/>
        <v>0.73999999999999932</v>
      </c>
      <c r="R5">
        <f t="shared" si="4"/>
        <v>7.4077868852459011E-2</v>
      </c>
      <c r="S5">
        <f t="shared" si="5"/>
        <v>6.254325259515571E-2</v>
      </c>
      <c r="T5">
        <f>(R14/S5 - S14/R5)/2</f>
        <v>6.0648605624503173E-3</v>
      </c>
    </row>
    <row r="6" spans="1:20" x14ac:dyDescent="0.2">
      <c r="A6">
        <v>1000</v>
      </c>
      <c r="B6">
        <v>1280</v>
      </c>
      <c r="C6">
        <f t="shared" si="0"/>
        <v>128</v>
      </c>
      <c r="D6" s="1">
        <f t="shared" si="1"/>
        <v>2278</v>
      </c>
      <c r="E6">
        <v>1350</v>
      </c>
      <c r="F6" s="2">
        <f t="shared" si="2"/>
        <v>1687.4074074074074</v>
      </c>
      <c r="G6">
        <v>2.92</v>
      </c>
      <c r="H6">
        <v>3.03</v>
      </c>
      <c r="I6">
        <v>2.99</v>
      </c>
      <c r="J6">
        <f>AVERAGE(G6:I6)</f>
        <v>2.98</v>
      </c>
      <c r="K6">
        <f t="shared" si="6"/>
        <v>8.0201342281879195E-2</v>
      </c>
      <c r="L6">
        <f>O15/K6</f>
        <v>4.1478808847169764E-2</v>
      </c>
      <c r="M6">
        <v>3.68</v>
      </c>
      <c r="N6">
        <v>3.23</v>
      </c>
      <c r="O6">
        <f t="shared" si="7"/>
        <v>3.4550000000000001</v>
      </c>
      <c r="P6">
        <f>2*(MAX(M6:N6)-MIN(M6:N6))</f>
        <v>0.90000000000000036</v>
      </c>
      <c r="R6">
        <f t="shared" si="4"/>
        <v>8.9925373134328343E-2</v>
      </c>
      <c r="S6">
        <f t="shared" si="5"/>
        <v>7.3475609756097557E-2</v>
      </c>
      <c r="T6">
        <f>(R15/S6 - S15/R6)/2</f>
        <v>5.7881056226364754E-3</v>
      </c>
    </row>
    <row r="7" spans="1:20" x14ac:dyDescent="0.2">
      <c r="A7">
        <v>1050</v>
      </c>
      <c r="B7">
        <v>1280</v>
      </c>
      <c r="C7">
        <f t="shared" si="0"/>
        <v>121.90476190476191</v>
      </c>
      <c r="D7" s="1">
        <f t="shared" si="1"/>
        <v>2327.9</v>
      </c>
      <c r="E7">
        <v>1410</v>
      </c>
      <c r="F7" s="2">
        <f t="shared" si="2"/>
        <v>1650.9929078014184</v>
      </c>
      <c r="G7">
        <v>2.3199999999999998</v>
      </c>
      <c r="H7">
        <v>2.2200000000000002</v>
      </c>
      <c r="I7">
        <v>2.35</v>
      </c>
      <c r="J7">
        <f>AVERAGE(G7:I7)</f>
        <v>2.2966666666666669</v>
      </c>
      <c r="K7">
        <f t="shared" si="6"/>
        <v>0.10406386066763423</v>
      </c>
      <c r="L7">
        <f>O16/K7</f>
        <v>3.2158157756322685E-2</v>
      </c>
      <c r="M7">
        <v>3.36</v>
      </c>
      <c r="N7">
        <v>3.2</v>
      </c>
      <c r="O7">
        <f>AVERAGE(M7:N7)</f>
        <v>3.2800000000000002</v>
      </c>
      <c r="P7">
        <f t="shared" si="3"/>
        <v>0.3199999999999994</v>
      </c>
      <c r="R7">
        <f t="shared" si="4"/>
        <v>0.12070116861435724</v>
      </c>
      <c r="S7">
        <f t="shared" si="5"/>
        <v>9.281129653401797E-2</v>
      </c>
      <c r="T7">
        <f>(R16/S7 - S16/R7)/2</f>
        <v>5.4430878955217601E-3</v>
      </c>
    </row>
    <row r="8" spans="1:20" x14ac:dyDescent="0.2">
      <c r="A8">
        <v>1100</v>
      </c>
      <c r="B8">
        <v>1280</v>
      </c>
      <c r="C8">
        <f t="shared" si="0"/>
        <v>116.36363636363636</v>
      </c>
      <c r="D8" s="1">
        <f t="shared" si="1"/>
        <v>2377.8000000000002</v>
      </c>
      <c r="E8">
        <v>1460</v>
      </c>
      <c r="F8" s="2">
        <f t="shared" si="2"/>
        <v>1628.6301369863013</v>
      </c>
      <c r="G8">
        <v>1.98</v>
      </c>
      <c r="H8">
        <v>2.09</v>
      </c>
      <c r="I8">
        <v>2.02</v>
      </c>
      <c r="J8">
        <f t="shared" ref="J8:J9" si="8">AVERAGE(G8:I8)</f>
        <v>2.0299999999999998</v>
      </c>
      <c r="K8">
        <f t="shared" si="6"/>
        <v>0.11773399014778325</v>
      </c>
      <c r="L8">
        <f>O17/K8</f>
        <v>2.8527783301662293E-2</v>
      </c>
      <c r="M8">
        <v>2.86</v>
      </c>
      <c r="N8">
        <v>2.89</v>
      </c>
      <c r="O8">
        <f>AVERAGE(M8:N8)</f>
        <v>2.875</v>
      </c>
      <c r="P8">
        <f t="shared" si="3"/>
        <v>6.0000000000000497E-2</v>
      </c>
      <c r="R8">
        <f t="shared" si="4"/>
        <v>0.1393063583815029</v>
      </c>
      <c r="S8">
        <f t="shared" si="5"/>
        <v>0.1034334763948498</v>
      </c>
      <c r="T8">
        <f>(R17/S8 - S17/R8)/2</f>
        <v>5.314255512811927E-3</v>
      </c>
    </row>
    <row r="9" spans="1:20" x14ac:dyDescent="0.2">
      <c r="A9">
        <v>1150</v>
      </c>
      <c r="B9">
        <v>1280</v>
      </c>
      <c r="C9">
        <f t="shared" si="0"/>
        <v>111.30434782608695</v>
      </c>
      <c r="D9" s="1">
        <f t="shared" si="1"/>
        <v>2427.6999999999998</v>
      </c>
      <c r="E9">
        <v>1520</v>
      </c>
      <c r="F9" s="2">
        <f t="shared" si="2"/>
        <v>1597.171052631579</v>
      </c>
      <c r="G9">
        <v>1.71</v>
      </c>
      <c r="H9">
        <v>1.81</v>
      </c>
      <c r="I9">
        <v>1.72</v>
      </c>
      <c r="J9">
        <f t="shared" si="8"/>
        <v>1.7466666666666668</v>
      </c>
      <c r="K9">
        <f t="shared" si="6"/>
        <v>0.13683206106870227</v>
      </c>
      <c r="L9">
        <f>O18/K9</f>
        <v>2.4671374038971378E-2</v>
      </c>
      <c r="M9">
        <v>2.86</v>
      </c>
      <c r="N9">
        <v>2.8</v>
      </c>
      <c r="O9">
        <f>AVERAGE(M9:N9)</f>
        <v>2.83</v>
      </c>
      <c r="P9">
        <f t="shared" si="3"/>
        <v>0.12000000000000011</v>
      </c>
      <c r="R9">
        <f t="shared" si="4"/>
        <v>0.16658986175115206</v>
      </c>
      <c r="S9">
        <f t="shared" si="5"/>
        <v>0.11775244299674266</v>
      </c>
      <c r="T9">
        <f>(R18/S9 - S18/R9)/2</f>
        <v>5.1826303890143716E-3</v>
      </c>
    </row>
    <row r="10" spans="1:20" x14ac:dyDescent="0.2">
      <c r="D10" s="3"/>
    </row>
    <row r="11" spans="1:20" x14ac:dyDescent="0.2">
      <c r="D11" s="3"/>
      <c r="K11">
        <v>2.4996999999999998E-2</v>
      </c>
      <c r="L11">
        <f>(4*PI()/3)*((K11/2)^3)</f>
        <v>8.1782859790257136E-6</v>
      </c>
      <c r="M11">
        <v>6.3719999999999999E-2</v>
      </c>
      <c r="N11">
        <f>M11/L11</f>
        <v>7791.3636382266759</v>
      </c>
      <c r="O11">
        <f>(2*9.81*(0.0005^2)*(N$11-F2))/9</f>
        <v>3.2349288971192523E-3</v>
      </c>
      <c r="R11">
        <f>(2*9.81*(0.00051^2)*(N$11-F2))/9</f>
        <v>3.365620024562871E-3</v>
      </c>
      <c r="S11">
        <f>(2*9.81*(0.00049^2)*(N$11-F2))/9</f>
        <v>3.1068257127933301E-3</v>
      </c>
    </row>
    <row r="12" spans="1:20" x14ac:dyDescent="0.2">
      <c r="D12" s="3"/>
      <c r="O12">
        <f>(2*9.81*(0.0005^2)*(N$11-F3))/9</f>
        <v>3.2549055759959313E-3</v>
      </c>
      <c r="R12">
        <f>(2*9.81*(0.00051^2)*(N$11-F3))/9</f>
        <v>3.3864037612661682E-3</v>
      </c>
      <c r="S12">
        <f>(2*9.81*(0.00049^2)*(N$11-F3))/9</f>
        <v>3.1260113151864925E-3</v>
      </c>
    </row>
    <row r="13" spans="1:20" x14ac:dyDescent="0.2">
      <c r="D13" s="3"/>
      <c r="O13">
        <f>(2*9.81*(0.0005^2)*(N$11-F4))/9</f>
        <v>3.2811557844595542E-3</v>
      </c>
      <c r="R13">
        <f>(2*9.81*(0.00051^2)*(N$11-F4))/9</f>
        <v>3.4137144781517218E-3</v>
      </c>
      <c r="S13">
        <f>(2*9.81*(0.00049^2)*(N$11-F4))/9</f>
        <v>3.1512220153949565E-3</v>
      </c>
    </row>
    <row r="14" spans="1:20" x14ac:dyDescent="0.2">
      <c r="D14" s="3"/>
      <c r="O14">
        <f>(2*9.81*(0.0005^2)*(N$11-F5))/9</f>
        <v>3.3049641130660965E-3</v>
      </c>
      <c r="R14">
        <f>(2*9.81*(0.00051^2)*(N$11-F5))/9</f>
        <v>3.4384846632339681E-3</v>
      </c>
      <c r="S14">
        <f>(2*9.81*(0.00049^2)*(N$11-F5))/9</f>
        <v>3.1740875341886793E-3</v>
      </c>
    </row>
    <row r="15" spans="1:20" x14ac:dyDescent="0.2">
      <c r="D15" s="3"/>
      <c r="O15">
        <f>(2*9.81*(0.0005^2)*(N$11-F6))/9</f>
        <v>3.3266561457965015E-3</v>
      </c>
      <c r="R15">
        <f>(2*9.81*(0.00051^2)*(N$11-F6))/9</f>
        <v>3.4610530540866813E-3</v>
      </c>
      <c r="S15">
        <f>(2*9.81*(0.00049^2)*(N$11-F6))/9</f>
        <v>3.1949205624229602E-3</v>
      </c>
    </row>
    <row r="16" spans="1:20" x14ac:dyDescent="0.2">
      <c r="D16" s="3"/>
      <c r="O16">
        <f>(2*9.81*(0.0005^2)*(N$11-F7))/9</f>
        <v>3.346502048081765E-3</v>
      </c>
      <c r="R16">
        <f>(2*9.81*(0.00051^2)*(N$11-F7))/9</f>
        <v>3.4817007308242695E-3</v>
      </c>
      <c r="S16">
        <f>(2*9.81*(0.00049^2)*(N$11-F7))/9</f>
        <v>3.2139805669777277E-3</v>
      </c>
    </row>
    <row r="17" spans="4:19" x14ac:dyDescent="0.2">
      <c r="D17" s="3"/>
      <c r="O17">
        <f>(2*9.81*(0.0005^2)*(N$11-F8))/9</f>
        <v>3.358689758176004E-3</v>
      </c>
      <c r="R17">
        <f>(2*9.81*(0.00051^2)*(N$11-F8))/9</f>
        <v>3.4943808244063154E-3</v>
      </c>
      <c r="S17">
        <f>(2*9.81*(0.00049^2)*(N$11-F8))/9</f>
        <v>3.2256856437522345E-3</v>
      </c>
    </row>
    <row r="18" spans="4:19" x14ac:dyDescent="0.2">
      <c r="D18" s="3"/>
      <c r="O18">
        <f>(2*9.81*(0.0005^2)*(N$11-F9))/9</f>
        <v>3.3758349591493275E-3</v>
      </c>
      <c r="R18">
        <f>(2*9.81*(0.00051^2)*(N$11-F9))/9</f>
        <v>3.5122186914989615E-3</v>
      </c>
      <c r="S18">
        <f>(2*9.81*(0.00049^2)*(N$11-F9))/9</f>
        <v>3.2421518947670144E-3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Mass</vt:lpstr>
      <vt:lpstr>Diameter</vt:lpstr>
      <vt:lpstr>Depth</vt:lpstr>
      <vt:lpstr>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2019-12-14T17:43:37Z</dcterms:created>
  <dcterms:modified xsi:type="dcterms:W3CDTF">2019-12-20T23:29:50Z</dcterms:modified>
</cp:coreProperties>
</file>