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MS\Stevens_\_2020_S_CS513\HW\"/>
    </mc:Choice>
  </mc:AlternateContent>
  <bookViews>
    <workbookView xWindow="480" yWindow="300" windowWidth="12876" windowHeight="6924"/>
  </bookViews>
  <sheets>
    <sheet name="CART_Real_solution" sheetId="7" r:id="rId1"/>
    <sheet name=" C4.5" sheetId="3" r:id="rId2"/>
    <sheet name="Sheet2" sheetId="8" r:id="rId3"/>
  </sheets>
  <definedNames>
    <definedName name="_xlnm._FilterDatabase" localSheetId="1" hidden="1">' C4.5'!$B$4:$G$15</definedName>
    <definedName name="_xlnm._FilterDatabase" localSheetId="0" hidden="1">CART_Real_solution!$B$4:$G$15</definedName>
  </definedNames>
  <calcPr calcId="152511"/>
</workbook>
</file>

<file path=xl/calcChain.xml><?xml version="1.0" encoding="utf-8"?>
<calcChain xmlns="http://schemas.openxmlformats.org/spreadsheetml/2006/main">
  <c r="H61" i="7" l="1"/>
  <c r="H69" i="7"/>
  <c r="I69" i="7"/>
  <c r="I65" i="7"/>
  <c r="H65" i="7"/>
  <c r="I61" i="7"/>
  <c r="G60" i="7"/>
  <c r="F60" i="7"/>
  <c r="G59" i="7"/>
  <c r="F59" i="7"/>
  <c r="G58" i="7"/>
  <c r="F58" i="7"/>
  <c r="G57" i="7"/>
  <c r="D57" i="7"/>
  <c r="C57" i="7"/>
  <c r="G56" i="7"/>
  <c r="F56" i="7"/>
  <c r="G55" i="7"/>
  <c r="F55" i="7"/>
  <c r="G54" i="7"/>
  <c r="F54" i="7"/>
  <c r="G53" i="7"/>
  <c r="D53" i="7"/>
  <c r="C53" i="7"/>
  <c r="G51" i="7"/>
  <c r="F51" i="7"/>
  <c r="G50" i="7"/>
  <c r="F50" i="7"/>
  <c r="G49" i="7"/>
  <c r="F49" i="7"/>
  <c r="D49" i="7"/>
  <c r="C49" i="7"/>
  <c r="F48" i="7"/>
  <c r="G47" i="7"/>
  <c r="F47" i="7"/>
  <c r="G46" i="7"/>
  <c r="F46" i="7"/>
  <c r="G45" i="7"/>
  <c r="D45" i="7"/>
  <c r="C45" i="7"/>
  <c r="G44" i="7"/>
  <c r="G43" i="7"/>
  <c r="G42" i="7"/>
  <c r="F42" i="7"/>
  <c r="G41" i="7"/>
  <c r="F41" i="7"/>
  <c r="D41" i="7"/>
  <c r="C41" i="7"/>
  <c r="G40" i="7"/>
  <c r="G39" i="7"/>
  <c r="F39" i="7"/>
  <c r="G38" i="7"/>
  <c r="F38" i="7"/>
  <c r="G37" i="7"/>
  <c r="D37" i="7"/>
  <c r="C37" i="7"/>
  <c r="F36" i="7"/>
  <c r="G35" i="7"/>
  <c r="F35" i="7"/>
  <c r="G34" i="7"/>
  <c r="G33" i="7"/>
  <c r="D33" i="7"/>
  <c r="C33" i="7"/>
  <c r="G32" i="7"/>
  <c r="G31" i="7"/>
  <c r="F31" i="7"/>
  <c r="G30" i="7"/>
  <c r="F30" i="7"/>
  <c r="G29" i="7"/>
  <c r="F29" i="7"/>
  <c r="D29" i="7"/>
  <c r="C29" i="7"/>
  <c r="V21" i="3"/>
  <c r="V22" i="3"/>
  <c r="V23" i="3"/>
  <c r="V24" i="3"/>
  <c r="V25" i="3"/>
  <c r="V26" i="3"/>
  <c r="V27" i="3"/>
  <c r="V28" i="3"/>
  <c r="V20" i="3"/>
  <c r="I20" i="3"/>
  <c r="I21" i="3"/>
  <c r="K21" i="3" s="1"/>
  <c r="I22" i="3"/>
  <c r="K22" i="3" s="1"/>
  <c r="I23" i="3"/>
  <c r="I28" i="3"/>
  <c r="K28" i="3" s="1"/>
  <c r="L28" i="3"/>
  <c r="M28" i="3" s="1"/>
  <c r="N28" i="3" s="1"/>
  <c r="O28" i="3"/>
  <c r="P28" i="3" s="1"/>
  <c r="Q28" i="3" s="1"/>
  <c r="R28" i="3"/>
  <c r="S28" i="3" s="1"/>
  <c r="T28" i="3" s="1"/>
  <c r="I27" i="3"/>
  <c r="K27" i="3" s="1"/>
  <c r="L27" i="3"/>
  <c r="M27" i="3" s="1"/>
  <c r="N27" i="3" s="1"/>
  <c r="O27" i="3"/>
  <c r="P27" i="3" s="1"/>
  <c r="Q27" i="3" s="1"/>
  <c r="R27" i="3"/>
  <c r="S27" i="3" s="1"/>
  <c r="I26" i="3"/>
  <c r="J26" i="3" s="1"/>
  <c r="L26" i="3"/>
  <c r="M26" i="3" s="1"/>
  <c r="N26" i="3" s="1"/>
  <c r="O26" i="3"/>
  <c r="P26" i="3" s="1"/>
  <c r="Q26" i="3" s="1"/>
  <c r="R26" i="3"/>
  <c r="T26" i="3" s="1"/>
  <c r="I25" i="3"/>
  <c r="J25" i="3" s="1"/>
  <c r="K25" i="3" s="1"/>
  <c r="L25" i="3"/>
  <c r="M25" i="3" s="1"/>
  <c r="N25" i="3" s="1"/>
  <c r="O25" i="3"/>
  <c r="P25" i="3" s="1"/>
  <c r="Q25" i="3" s="1"/>
  <c r="R25" i="3"/>
  <c r="T25" i="3" s="1"/>
  <c r="L24" i="3"/>
  <c r="M24" i="3" s="1"/>
  <c r="N24" i="3" s="1"/>
  <c r="I24" i="3"/>
  <c r="K24" i="3" s="1"/>
  <c r="O24" i="3"/>
  <c r="P24" i="3" s="1"/>
  <c r="R24" i="3"/>
  <c r="S24" i="3" s="1"/>
  <c r="T24" i="3" s="1"/>
  <c r="K14" i="3"/>
  <c r="L14" i="3" s="1"/>
  <c r="K13" i="3"/>
  <c r="K12" i="3"/>
  <c r="L12" i="3" s="1"/>
  <c r="K11" i="3"/>
  <c r="L11" i="3" s="1"/>
  <c r="O23" i="3"/>
  <c r="Q23" i="3" s="1"/>
  <c r="O22" i="3"/>
  <c r="O21" i="3"/>
  <c r="P21" i="3" s="1"/>
  <c r="O20" i="3"/>
  <c r="P20" i="3" s="1"/>
  <c r="Q20" i="3" s="1"/>
  <c r="R23" i="3"/>
  <c r="T23" i="3" s="1"/>
  <c r="L23" i="3"/>
  <c r="R22" i="3"/>
  <c r="T22" i="3" s="1"/>
  <c r="L22" i="3"/>
  <c r="R21" i="3"/>
  <c r="S21" i="3" s="1"/>
  <c r="R20" i="3"/>
  <c r="L21" i="3"/>
  <c r="L20" i="3"/>
  <c r="M20" i="3" s="1"/>
  <c r="H57" i="7" l="1"/>
  <c r="I37" i="7"/>
  <c r="I49" i="7"/>
  <c r="I53" i="7"/>
  <c r="I41" i="7"/>
  <c r="I57" i="7"/>
  <c r="I45" i="7"/>
  <c r="H29" i="7"/>
  <c r="H37" i="7"/>
  <c r="H41" i="7"/>
  <c r="H49" i="7"/>
  <c r="J49" i="7" s="1"/>
  <c r="H53" i="7"/>
  <c r="J65" i="7"/>
  <c r="J61" i="7"/>
  <c r="J69" i="7"/>
  <c r="I29" i="7"/>
  <c r="H33" i="7"/>
  <c r="I33" i="7"/>
  <c r="H45" i="7"/>
  <c r="J45" i="7" s="1"/>
  <c r="U28" i="3"/>
  <c r="W28" i="3" s="1"/>
  <c r="N20" i="3"/>
  <c r="J20" i="3"/>
  <c r="K20" i="3" s="1"/>
  <c r="T21" i="3"/>
  <c r="P22" i="3"/>
  <c r="Q22" i="3" s="1"/>
  <c r="K26" i="3"/>
  <c r="U26" i="3" s="1"/>
  <c r="W26" i="3" s="1"/>
  <c r="T27" i="3"/>
  <c r="U27" i="3" s="1"/>
  <c r="W27" i="3" s="1"/>
  <c r="J23" i="3"/>
  <c r="K23" i="3" s="1"/>
  <c r="Q24" i="3"/>
  <c r="U24" i="3" s="1"/>
  <c r="W24" i="3" s="1"/>
  <c r="Z25" i="3" s="1"/>
  <c r="U25" i="3"/>
  <c r="W25" i="3" s="1"/>
  <c r="M11" i="3"/>
  <c r="L13" i="3"/>
  <c r="M13" i="3" s="1"/>
  <c r="M12" i="3"/>
  <c r="M14" i="3"/>
  <c r="M22" i="3"/>
  <c r="N22" i="3" s="1"/>
  <c r="M23" i="3"/>
  <c r="N23" i="3" s="1"/>
  <c r="T20" i="3"/>
  <c r="N21" i="3"/>
  <c r="Q21" i="3"/>
  <c r="Z28" i="3" l="1"/>
  <c r="J37" i="7"/>
  <c r="J53" i="7"/>
  <c r="J29" i="7"/>
  <c r="J41" i="7"/>
  <c r="J57" i="7"/>
  <c r="J33" i="7"/>
  <c r="U22" i="3"/>
  <c r="W22" i="3" s="1"/>
  <c r="U23" i="3"/>
  <c r="W23" i="3" s="1"/>
  <c r="U20" i="3"/>
  <c r="W20" i="3" s="1"/>
  <c r="M15" i="3"/>
  <c r="U21" i="3"/>
  <c r="W21" i="3" s="1"/>
  <c r="Z23" i="3" l="1"/>
  <c r="AB23" i="3" s="1"/>
  <c r="AB28" i="3"/>
  <c r="AB25" i="3"/>
  <c r="G62" i="3"/>
  <c r="X20" i="3"/>
  <c r="X26" i="3"/>
  <c r="X24" i="3"/>
</calcChain>
</file>

<file path=xl/sharedStrings.xml><?xml version="1.0" encoding="utf-8"?>
<sst xmlns="http://schemas.openxmlformats.org/spreadsheetml/2006/main" count="244" uniqueCount="91">
  <si>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</si>
  <si>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</si>
  <si>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</si>
  <si>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</si>
  <si>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</si>
  <si>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</si>
  <si>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</si>
  <si>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</si>
  <si>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</si>
  <si>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</si>
  <si>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Impurity</t>
  </si>
  <si>
    <t>&gt;40</t>
  </si>
  <si>
    <t>&lt;=30</t>
  </si>
  <si>
    <t>&gt;=31-40</t>
  </si>
  <si>
    <t>_x0001_ Less than $35,000 Level 1</t>
  </si>
  <si>
    <t>_x0001_ $35,000 to less than $45,000 Level 2</t>
  </si>
  <si>
    <t>_x0001_ $45,000 to less than $55,000 Level 3</t>
  </si>
  <si>
    <t>_x0001_ Above $55,000 Level 4</t>
  </si>
  <si>
    <t>L1</t>
  </si>
  <si>
    <t>L2</t>
  </si>
  <si>
    <t>L3</t>
  </si>
  <si>
    <t>L4</t>
  </si>
  <si>
    <t>total</t>
  </si>
  <si>
    <t>pj</t>
  </si>
  <si>
    <t>log2(pj)</t>
  </si>
  <si>
    <t>-pj*log2(pj)</t>
  </si>
  <si>
    <t>H(T)</t>
  </si>
  <si>
    <t>∑-pj*log2(pj)</t>
  </si>
  <si>
    <t>Level1</t>
  </si>
  <si>
    <t>Level3</t>
  </si>
  <si>
    <t>Level4</t>
  </si>
  <si>
    <t>Level2</t>
  </si>
  <si>
    <t>Information Gain</t>
  </si>
  <si>
    <t>best attribute for decision tree</t>
  </si>
  <si>
    <t>Impurity = 1.94</t>
  </si>
  <si>
    <t>Gain = 1.94 -1.1595=</t>
  </si>
  <si>
    <t>C4.5 Algorithm</t>
  </si>
  <si>
    <t>Salary Level</t>
  </si>
  <si>
    <t>Discretize</t>
  </si>
  <si>
    <t>Salary level</t>
  </si>
  <si>
    <t>Candidate Split</t>
  </si>
  <si>
    <t>Step 2</t>
  </si>
  <si>
    <t xml:space="preserve">Step 1 </t>
  </si>
  <si>
    <t>Given Data Set</t>
  </si>
  <si>
    <t>Enthropy</t>
  </si>
  <si>
    <t>Enthropy reduction</t>
  </si>
  <si>
    <t>Child Nodes</t>
  </si>
  <si>
    <t>Step 3</t>
  </si>
  <si>
    <t>CLASSIFICATION AND REGRESSION TREES</t>
  </si>
  <si>
    <t>Candidate Splits for t = Root Node</t>
  </si>
  <si>
    <t>Left Child Node, tL</t>
  </si>
  <si>
    <t>Right Child Node, tR</t>
  </si>
  <si>
    <t>Occupation = Service</t>
  </si>
  <si>
    <t>Occupation = Management</t>
  </si>
  <si>
    <t>Occupation = Sales</t>
  </si>
  <si>
    <t>Occupation = Staff</t>
  </si>
  <si>
    <t>Occupation = {Management, Sales, Staff}</t>
  </si>
  <si>
    <t>Occupation = {Service, Sales, Staff}</t>
  </si>
  <si>
    <t>Occupation = {Service, Management, Staff}</t>
  </si>
  <si>
    <t>Occupation = {Service, Management, Sales}</t>
  </si>
  <si>
    <t>Gender = Female</t>
  </si>
  <si>
    <t>Gender = Male</t>
  </si>
  <si>
    <t>Age &lt;= 30</t>
  </si>
  <si>
    <t>Age &lt;= 50</t>
  </si>
  <si>
    <t>Age &gt; 30</t>
  </si>
  <si>
    <t>Optimality Measure Ö(s |t ) for Each Candidate Split</t>
  </si>
  <si>
    <t>Split</t>
  </si>
  <si>
    <t>PL</t>
  </si>
  <si>
    <t>PR</t>
  </si>
  <si>
    <t>P( j |tL )</t>
  </si>
  <si>
    <t>P( j |tR)</t>
  </si>
  <si>
    <t>2PL PR</t>
  </si>
  <si>
    <t>Q(s|t)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</si>
  <si>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(s|t)</t>
    </r>
  </si>
  <si>
    <t>&lt;= 40</t>
  </si>
  <si>
    <t>&lt;= 50</t>
  </si>
  <si>
    <t>#</t>
  </si>
  <si>
    <t>Level</t>
  </si>
  <si>
    <t>Decision Node A (Records 4,5,6,7)</t>
  </si>
  <si>
    <t>PCT</t>
  </si>
  <si>
    <t>Enthropy=</t>
  </si>
  <si>
    <t>Gain=</t>
  </si>
  <si>
    <t xml:space="preserve"> </t>
  </si>
  <si>
    <t>Occupation = Service or Management</t>
  </si>
  <si>
    <t>Occupation = Service or Sales</t>
  </si>
  <si>
    <t>Occupation = Service or Staff</t>
  </si>
  <si>
    <t>not 31&lt;=Age &lt; =40</t>
  </si>
  <si>
    <t>Sales, Staff</t>
  </si>
  <si>
    <t>Management, Staff</t>
  </si>
  <si>
    <t>31&lt;=Age &lt; =40</t>
  </si>
  <si>
    <t>Not Age &lt;=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</si>
</sst>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ourier New"/>
      <family val="3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/>
    <xf numFmtId="6" fontId="1" fillId="5" borderId="1" xfId="0" applyNumberFormat="1" applyFont="1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5" borderId="0" xfId="0" quotePrefix="1" applyFont="1" applyFill="1"/>
    <xf numFmtId="0" fontId="1" fillId="2" borderId="0" xfId="0" quotePrefix="1" applyFont="1" applyFill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3" fillId="0" borderId="7" xfId="0" applyFont="1" applyFill="1" applyBorder="1"/>
    <xf numFmtId="0" fontId="0" fillId="0" borderId="14" xfId="0" applyBorder="1"/>
    <xf numFmtId="0" fontId="1" fillId="7" borderId="14" xfId="0" applyFont="1" applyFill="1" applyBorder="1"/>
    <xf numFmtId="0" fontId="1" fillId="2" borderId="0" xfId="0" applyFont="1" applyFill="1"/>
    <xf numFmtId="0" fontId="1" fillId="5" borderId="0" xfId="0" applyFont="1" applyFill="1"/>
    <xf numFmtId="0" fontId="1" fillId="5" borderId="15" xfId="0" quotePrefix="1" applyFont="1" applyFill="1" applyBorder="1"/>
    <xf numFmtId="0" fontId="4" fillId="6" borderId="15" xfId="0" applyFont="1" applyFill="1" applyBorder="1"/>
    <xf numFmtId="0" fontId="2" fillId="6" borderId="15" xfId="0" applyFont="1" applyFill="1" applyBorder="1"/>
    <xf numFmtId="0" fontId="2" fillId="10" borderId="0" xfId="0" applyFont="1" applyFill="1"/>
    <xf numFmtId="0" fontId="1" fillId="2" borderId="1" xfId="0" quotePrefix="1" applyFont="1" applyFill="1" applyBorder="1"/>
    <xf numFmtId="0" fontId="6" fillId="0" borderId="0" xfId="0" applyFont="1"/>
    <xf numFmtId="0" fontId="7" fillId="5" borderId="1" xfId="0" applyFont="1" applyFill="1" applyBorder="1" applyAlignment="1">
      <alignment wrapText="1"/>
    </xf>
    <xf numFmtId="0" fontId="9" fillId="0" borderId="0" xfId="0" applyFont="1"/>
    <xf numFmtId="164" fontId="1" fillId="11" borderId="17" xfId="0" applyNumberFormat="1" applyFont="1" applyFill="1" applyBorder="1"/>
    <xf numFmtId="164" fontId="0" fillId="0" borderId="15" xfId="0" applyNumberFormat="1" applyBorder="1"/>
    <xf numFmtId="164" fontId="0" fillId="0" borderId="19" xfId="0" applyNumberFormat="1" applyBorder="1"/>
    <xf numFmtId="164" fontId="0" fillId="0" borderId="4" xfId="0" applyNumberFormat="1" applyBorder="1"/>
    <xf numFmtId="0" fontId="0" fillId="0" borderId="15" xfId="0" applyBorder="1"/>
    <xf numFmtId="0" fontId="0" fillId="0" borderId="19" xfId="0" applyBorder="1"/>
    <xf numFmtId="0" fontId="0" fillId="0" borderId="4" xfId="0" applyBorder="1"/>
    <xf numFmtId="0" fontId="0" fillId="0" borderId="0" xfId="0" applyFont="1" applyBorder="1"/>
    <xf numFmtId="0" fontId="0" fillId="0" borderId="0" xfId="0" applyFill="1"/>
    <xf numFmtId="0" fontId="9" fillId="0" borderId="0" xfId="0" applyFont="1" applyFill="1"/>
    <xf numFmtId="0" fontId="10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0" borderId="9" xfId="0" applyFont="1" applyBorder="1"/>
    <xf numFmtId="0" fontId="9" fillId="0" borderId="8" xfId="0" applyFont="1" applyBorder="1" applyAlignment="1">
      <alignment horizontal="center"/>
    </xf>
    <xf numFmtId="0" fontId="0" fillId="0" borderId="8" xfId="0" applyFont="1" applyBorder="1"/>
    <xf numFmtId="0" fontId="9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164" fontId="0" fillId="0" borderId="0" xfId="0" applyNumberFormat="1" applyBorder="1"/>
    <xf numFmtId="0" fontId="0" fillId="3" borderId="16" xfId="0" applyFont="1" applyFill="1" applyBorder="1"/>
    <xf numFmtId="0" fontId="0" fillId="3" borderId="17" xfId="0" applyFont="1" applyFill="1" applyBorder="1"/>
    <xf numFmtId="0" fontId="0" fillId="3" borderId="15" xfId="0" applyFont="1" applyFill="1" applyBorder="1"/>
    <xf numFmtId="0" fontId="0" fillId="3" borderId="17" xfId="0" applyFill="1" applyBorder="1"/>
    <xf numFmtId="0" fontId="9" fillId="0" borderId="5" xfId="0" applyFont="1" applyBorder="1" applyAlignment="1">
      <alignment horizontal="center"/>
    </xf>
    <xf numFmtId="164" fontId="0" fillId="0" borderId="28" xfId="0" applyNumberFormat="1" applyBorder="1"/>
    <xf numFmtId="0" fontId="0" fillId="0" borderId="28" xfId="0" applyBorder="1"/>
    <xf numFmtId="164" fontId="0" fillId="0" borderId="7" xfId="0" applyNumberFormat="1" applyBorder="1"/>
    <xf numFmtId="164" fontId="0" fillId="0" borderId="9" xfId="0" applyNumberFormat="1" applyBorder="1"/>
    <xf numFmtId="0" fontId="9" fillId="0" borderId="24" xfId="0" applyFont="1" applyBorder="1" applyAlignment="1">
      <alignment horizontal="center"/>
    </xf>
    <xf numFmtId="164" fontId="0" fillId="0" borderId="22" xfId="0" applyNumberFormat="1" applyBorder="1"/>
    <xf numFmtId="0" fontId="9" fillId="0" borderId="29" xfId="0" applyFont="1" applyBorder="1" applyAlignment="1">
      <alignment horizontal="center"/>
    </xf>
    <xf numFmtId="164" fontId="1" fillId="11" borderId="30" xfId="0" applyNumberFormat="1" applyFont="1" applyFill="1" applyBorder="1"/>
    <xf numFmtId="164" fontId="0" fillId="0" borderId="30" xfId="0" applyNumberFormat="1" applyBorder="1"/>
    <xf numFmtId="164" fontId="0" fillId="0" borderId="30" xfId="0" applyNumberFormat="1" applyFont="1" applyFill="1" applyBorder="1"/>
    <xf numFmtId="164" fontId="1" fillId="0" borderId="9" xfId="0" applyNumberFormat="1" applyFont="1" applyFill="1" applyBorder="1"/>
    <xf numFmtId="164" fontId="0" fillId="0" borderId="31" xfId="0" applyNumberFormat="1" applyBorder="1"/>
    <xf numFmtId="0" fontId="0" fillId="0" borderId="31" xfId="0" applyBorder="1"/>
    <xf numFmtId="164" fontId="0" fillId="0" borderId="12" xfId="0" applyNumberFormat="1" applyBorder="1"/>
    <xf numFmtId="0" fontId="9" fillId="13" borderId="5" xfId="0" applyFont="1" applyFill="1" applyBorder="1" applyAlignment="1">
      <alignment horizontal="center"/>
    </xf>
    <xf numFmtId="164" fontId="0" fillId="13" borderId="28" xfId="0" applyNumberFormat="1" applyFill="1" applyBorder="1"/>
    <xf numFmtId="0" fontId="0" fillId="13" borderId="28" xfId="0" applyFill="1" applyBorder="1"/>
    <xf numFmtId="164" fontId="0" fillId="13" borderId="7" xfId="0" applyNumberFormat="1" applyFill="1" applyBorder="1"/>
    <xf numFmtId="0" fontId="9" fillId="13" borderId="8" xfId="0" applyFont="1" applyFill="1" applyBorder="1" applyAlignment="1">
      <alignment horizontal="center"/>
    </xf>
    <xf numFmtId="164" fontId="0" fillId="13" borderId="4" xfId="0" applyNumberFormat="1" applyFill="1" applyBorder="1"/>
    <xf numFmtId="0" fontId="0" fillId="13" borderId="4" xfId="0" applyFill="1" applyBorder="1"/>
    <xf numFmtId="164" fontId="0" fillId="13" borderId="9" xfId="0" applyNumberFormat="1" applyFill="1" applyBorder="1"/>
    <xf numFmtId="0" fontId="9" fillId="13" borderId="24" xfId="0" applyFont="1" applyFill="1" applyBorder="1" applyAlignment="1">
      <alignment horizontal="center"/>
    </xf>
    <xf numFmtId="164" fontId="0" fillId="13" borderId="19" xfId="0" applyNumberFormat="1" applyFill="1" applyBorder="1"/>
    <xf numFmtId="0" fontId="0" fillId="13" borderId="19" xfId="0" applyFill="1" applyBorder="1"/>
    <xf numFmtId="164" fontId="0" fillId="13" borderId="22" xfId="0" applyNumberFormat="1" applyFill="1" applyBorder="1"/>
    <xf numFmtId="0" fontId="9" fillId="13" borderId="29" xfId="0" applyFont="1" applyFill="1" applyBorder="1" applyAlignment="1">
      <alignment horizontal="center"/>
    </xf>
    <xf numFmtId="164" fontId="0" fillId="13" borderId="15" xfId="0" applyNumberFormat="1" applyFill="1" applyBorder="1"/>
    <xf numFmtId="0" fontId="0" fillId="13" borderId="15" xfId="0" applyFill="1" applyBorder="1"/>
    <xf numFmtId="164" fontId="1" fillId="13" borderId="30" xfId="0" applyNumberFormat="1" applyFont="1" applyFill="1" applyBorder="1"/>
    <xf numFmtId="164" fontId="0" fillId="13" borderId="30" xfId="0" applyNumberFormat="1" applyFill="1" applyBorder="1"/>
    <xf numFmtId="16" fontId="0" fillId="0" borderId="0" xfId="0" applyNumberFormat="1"/>
    <xf numFmtId="0" fontId="9" fillId="12" borderId="0" xfId="0" applyFont="1" applyFill="1" applyBorder="1" applyAlignment="1">
      <alignment horizontal="center"/>
    </xf>
    <xf numFmtId="164" fontId="0" fillId="12" borderId="0" xfId="0" applyNumberFormat="1" applyFill="1" applyBorder="1"/>
    <xf numFmtId="0" fontId="0" fillId="12" borderId="0" xfId="0" applyFill="1" applyBorder="1"/>
    <xf numFmtId="0" fontId="0" fillId="14" borderId="1" xfId="0" applyFill="1" applyBorder="1"/>
    <xf numFmtId="6" fontId="0" fillId="14" borderId="1" xfId="0" applyNumberFormat="1" applyFill="1" applyBorder="1"/>
    <xf numFmtId="0" fontId="0" fillId="12" borderId="0" xfId="0" applyFill="1"/>
    <xf numFmtId="0" fontId="12" fillId="0" borderId="0" xfId="0" applyFont="1"/>
    <xf numFmtId="0" fontId="12" fillId="12" borderId="0" xfId="0" applyFont="1" applyFill="1"/>
    <xf numFmtId="0" fontId="12" fillId="12" borderId="26" xfId="0" applyFont="1" applyFill="1" applyBorder="1" applyAlignment="1">
      <alignment horizontal="center"/>
    </xf>
    <xf numFmtId="0" fontId="12" fillId="12" borderId="0" xfId="0" applyFont="1" applyFill="1" applyBorder="1"/>
    <xf numFmtId="0" fontId="12" fillId="12" borderId="8" xfId="0" applyFont="1" applyFill="1" applyBorder="1"/>
    <xf numFmtId="0" fontId="12" fillId="12" borderId="9" xfId="0" applyFont="1" applyFill="1" applyBorder="1"/>
    <xf numFmtId="0" fontId="12" fillId="12" borderId="18" xfId="0" applyFont="1" applyFill="1" applyBorder="1"/>
    <xf numFmtId="0" fontId="13" fillId="12" borderId="32" xfId="0" applyFont="1" applyFill="1" applyBorder="1" applyAlignment="1">
      <alignment horizontal="center"/>
    </xf>
    <xf numFmtId="0" fontId="12" fillId="12" borderId="6" xfId="0" applyFont="1" applyFill="1" applyBorder="1"/>
    <xf numFmtId="0" fontId="13" fillId="12" borderId="6" xfId="0" applyFont="1" applyFill="1" applyBorder="1"/>
    <xf numFmtId="0" fontId="13" fillId="12" borderId="5" xfId="0" applyFont="1" applyFill="1" applyBorder="1"/>
    <xf numFmtId="0" fontId="13" fillId="12" borderId="7" xfId="0" applyFont="1" applyFill="1" applyBorder="1"/>
    <xf numFmtId="0" fontId="13" fillId="12" borderId="27" xfId="0" applyFont="1" applyFill="1" applyBorder="1" applyAlignment="1">
      <alignment horizontal="center"/>
    </xf>
    <xf numFmtId="0" fontId="12" fillId="12" borderId="11" xfId="0" applyFont="1" applyFill="1" applyBorder="1"/>
    <xf numFmtId="0" fontId="12" fillId="12" borderId="10" xfId="0" applyFont="1" applyFill="1" applyBorder="1"/>
    <xf numFmtId="0" fontId="12" fillId="12" borderId="12" xfId="0" applyFont="1" applyFill="1" applyBorder="1"/>
    <xf numFmtId="0" fontId="1" fillId="12" borderId="0" xfId="0" applyFont="1" applyFill="1"/>
    <xf numFmtId="0" fontId="0" fillId="12" borderId="25" xfId="0" applyFont="1" applyFill="1" applyBorder="1"/>
    <xf numFmtId="0" fontId="1" fillId="14" borderId="1" xfId="0" applyFont="1" applyFill="1" applyBorder="1"/>
    <xf numFmtId="0" fontId="0" fillId="12" borderId="1" xfId="0" applyFill="1" applyBorder="1"/>
    <xf numFmtId="0" fontId="1" fillId="12" borderId="0" xfId="0" applyFont="1" applyFill="1" applyAlignment="1">
      <alignment horizontal="right"/>
    </xf>
    <xf numFmtId="0" fontId="0" fillId="12" borderId="6" xfId="0" applyFill="1" applyBorder="1"/>
    <xf numFmtId="0" fontId="1" fillId="12" borderId="6" xfId="0" applyFont="1" applyFill="1" applyBorder="1"/>
    <xf numFmtId="10" fontId="0" fillId="12" borderId="0" xfId="1" applyNumberFormat="1" applyFont="1" applyFill="1" applyBorder="1" applyAlignment="1">
      <alignment horizontal="center"/>
    </xf>
    <xf numFmtId="0" fontId="1" fillId="12" borderId="0" xfId="0" applyFont="1" applyFill="1" applyBorder="1"/>
    <xf numFmtId="0" fontId="0" fillId="12" borderId="11" xfId="0" applyFill="1" applyBorder="1"/>
    <xf numFmtId="0" fontId="1" fillId="12" borderId="11" xfId="0" applyFont="1" applyFill="1" applyBorder="1"/>
    <xf numFmtId="10" fontId="0" fillId="12" borderId="11" xfId="1" applyNumberFormat="1" applyFont="1" applyFill="1" applyBorder="1" applyAlignment="1">
      <alignment horizontal="center"/>
    </xf>
    <xf numFmtId="0" fontId="0" fillId="12" borderId="5" xfId="0" applyFill="1" applyBorder="1"/>
    <xf numFmtId="0" fontId="0" fillId="12" borderId="6" xfId="0" applyFill="1" applyBorder="1" applyAlignment="1">
      <alignment horizontal="center"/>
    </xf>
    <xf numFmtId="0" fontId="0" fillId="12" borderId="10" xfId="0" applyFill="1" applyBorder="1"/>
    <xf numFmtId="0" fontId="0" fillId="12" borderId="11" xfId="0" applyFill="1" applyBorder="1" applyAlignment="1">
      <alignment horizontal="center"/>
    </xf>
    <xf numFmtId="0" fontId="0" fillId="12" borderId="8" xfId="0" applyFill="1" applyBorder="1"/>
    <xf numFmtId="0" fontId="0" fillId="12" borderId="0" xfId="0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5" fillId="8" borderId="0" xfId="0" applyFont="1" applyFill="1" applyAlignment="1">
      <alignment horizontal="center" vertical="top"/>
    </xf>
    <xf numFmtId="0" fontId="0" fillId="12" borderId="20" xfId="0" applyFont="1" applyFill="1" applyBorder="1" applyAlignment="1">
      <alignment horizontal="center"/>
    </xf>
    <xf numFmtId="0" fontId="0" fillId="12" borderId="23" xfId="0" applyFont="1" applyFill="1" applyBorder="1" applyAlignment="1">
      <alignment horizontal="center"/>
    </xf>
    <xf numFmtId="0" fontId="0" fillId="12" borderId="2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472440</xdr:colOff>
          <xdr:row>27</xdr:row>
          <xdr:rowOff>30480</xdr:rowOff>
        </xdr:from>
        <xdr:to>
          <xdr:col>19</xdr:col>
          <xdr:colOff>563880</xdr:colOff>
          <xdr:row>33</xdr:row>
          <xdr:rowOff>30480</xdr:rowOff>
        </xdr:to>
        <xdr:sp macro="" textlink="">
          <xdr:nvSpPr>
            <xdr:cNvPr id="4098" name="Object 5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39</xdr:row>
      <xdr:rowOff>9525</xdr:rowOff>
    </xdr:from>
    <xdr:to>
      <xdr:col>3</xdr:col>
      <xdr:colOff>600075</xdr:colOff>
      <xdr:row>47</xdr:row>
      <xdr:rowOff>38100</xdr:rowOff>
    </xdr:to>
    <xdr:sp macro="" textlink="">
      <xdr:nvSpPr>
        <xdr:cNvPr id="2" name="Oval 1"/>
        <xdr:cNvSpPr/>
      </xdr:nvSpPr>
      <xdr:spPr>
        <a:xfrm>
          <a:off x="1171575" y="6905625"/>
          <a:ext cx="1095375" cy="15525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Root Node</a:t>
          </a:r>
        </a:p>
        <a:p>
          <a:pPr algn="ctr"/>
          <a:r>
            <a:rPr lang="en-US" sz="1100"/>
            <a:t>1 1</a:t>
          </a:r>
          <a:r>
            <a:rPr lang="en-US" sz="1100" baseline="0"/>
            <a:t> records</a:t>
          </a:r>
          <a:endParaRPr lang="en-US" sz="1100"/>
        </a:p>
      </xdr:txBody>
    </xdr:sp>
    <xdr:clientData/>
  </xdr:twoCellAnchor>
  <xdr:twoCellAnchor>
    <xdr:from>
      <xdr:col>7</xdr:col>
      <xdr:colOff>209551</xdr:colOff>
      <xdr:row>29</xdr:row>
      <xdr:rowOff>85725</xdr:rowOff>
    </xdr:from>
    <xdr:to>
      <xdr:col>9</xdr:col>
      <xdr:colOff>114300</xdr:colOff>
      <xdr:row>35</xdr:row>
      <xdr:rowOff>95250</xdr:rowOff>
    </xdr:to>
    <xdr:sp macro="" textlink="">
      <xdr:nvSpPr>
        <xdr:cNvPr id="3" name="Oval 2"/>
        <xdr:cNvSpPr/>
      </xdr:nvSpPr>
      <xdr:spPr>
        <a:xfrm>
          <a:off x="4476751" y="5800725"/>
          <a:ext cx="714374" cy="1152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records</a:t>
          </a:r>
          <a:br>
            <a:rPr lang="en-US" sz="1100" baseline="0"/>
          </a:br>
          <a:r>
            <a:rPr lang="en-US" sz="1100" baseline="0"/>
            <a:t>1,2,3</a:t>
          </a:r>
          <a:endParaRPr lang="en-US" sz="1100"/>
        </a:p>
      </xdr:txBody>
    </xdr:sp>
    <xdr:clientData/>
  </xdr:twoCellAnchor>
  <xdr:twoCellAnchor>
    <xdr:from>
      <xdr:col>8</xdr:col>
      <xdr:colOff>0</xdr:colOff>
      <xdr:row>36</xdr:row>
      <xdr:rowOff>95250</xdr:rowOff>
    </xdr:from>
    <xdr:to>
      <xdr:col>9</xdr:col>
      <xdr:colOff>228600</xdr:colOff>
      <xdr:row>42</xdr:row>
      <xdr:rowOff>114300</xdr:rowOff>
    </xdr:to>
    <xdr:sp macro="" textlink="">
      <xdr:nvSpPr>
        <xdr:cNvPr id="7" name="Oval 6"/>
        <xdr:cNvSpPr/>
      </xdr:nvSpPr>
      <xdr:spPr>
        <a:xfrm>
          <a:off x="4562475" y="7143750"/>
          <a:ext cx="742950" cy="1162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records</a:t>
          </a:r>
          <a:br>
            <a:rPr lang="en-US" sz="1100"/>
          </a:br>
          <a:r>
            <a:rPr lang="en-US" sz="1100"/>
            <a:t>4,5,6,7</a:t>
          </a:r>
        </a:p>
      </xdr:txBody>
    </xdr:sp>
    <xdr:clientData/>
  </xdr:twoCellAnchor>
  <xdr:twoCellAnchor>
    <xdr:from>
      <xdr:col>8</xdr:col>
      <xdr:colOff>1</xdr:colOff>
      <xdr:row>44</xdr:row>
      <xdr:rowOff>38101</xdr:rowOff>
    </xdr:from>
    <xdr:to>
      <xdr:col>9</xdr:col>
      <xdr:colOff>200025</xdr:colOff>
      <xdr:row>50</xdr:row>
      <xdr:rowOff>1</xdr:rowOff>
    </xdr:to>
    <xdr:sp macro="" textlink="">
      <xdr:nvSpPr>
        <xdr:cNvPr id="8" name="Oval 7"/>
        <xdr:cNvSpPr/>
      </xdr:nvSpPr>
      <xdr:spPr>
        <a:xfrm>
          <a:off x="4562476" y="8610601"/>
          <a:ext cx="714374" cy="1104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record</a:t>
          </a:r>
          <a:r>
            <a:rPr lang="en-US" sz="1100" baseline="0"/>
            <a:t>s</a:t>
          </a:r>
          <a:br>
            <a:rPr lang="en-US" sz="1100" baseline="0"/>
          </a:br>
          <a:r>
            <a:rPr lang="en-US" sz="1100" baseline="0"/>
            <a:t>8,9</a:t>
          </a:r>
          <a:endParaRPr lang="en-US" sz="1100"/>
        </a:p>
      </xdr:txBody>
    </xdr:sp>
    <xdr:clientData/>
  </xdr:twoCellAnchor>
  <xdr:twoCellAnchor>
    <xdr:from>
      <xdr:col>8</xdr:col>
      <xdr:colOff>1</xdr:colOff>
      <xdr:row>51</xdr:row>
      <xdr:rowOff>19050</xdr:rowOff>
    </xdr:from>
    <xdr:to>
      <xdr:col>9</xdr:col>
      <xdr:colOff>228600</xdr:colOff>
      <xdr:row>56</xdr:row>
      <xdr:rowOff>190499</xdr:rowOff>
    </xdr:to>
    <xdr:sp macro="" textlink="">
      <xdr:nvSpPr>
        <xdr:cNvPr id="9" name="Oval 8"/>
        <xdr:cNvSpPr/>
      </xdr:nvSpPr>
      <xdr:spPr>
        <a:xfrm>
          <a:off x="4562476" y="9925050"/>
          <a:ext cx="742949" cy="112394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record</a:t>
          </a:r>
          <a:r>
            <a:rPr lang="en-US" sz="1100" baseline="0"/>
            <a:t>s</a:t>
          </a:r>
          <a:br>
            <a:rPr lang="en-US" sz="1100" baseline="0"/>
          </a:br>
          <a:r>
            <a:rPr lang="en-US" sz="1100" baseline="0"/>
            <a:t>10,11</a:t>
          </a:r>
          <a:endParaRPr lang="en-US" sz="1100"/>
        </a:p>
      </xdr:txBody>
    </xdr:sp>
    <xdr:clientData/>
  </xdr:twoCellAnchor>
  <xdr:twoCellAnchor>
    <xdr:from>
      <xdr:col>3</xdr:col>
      <xdr:colOff>495300</xdr:colOff>
      <xdr:row>33</xdr:row>
      <xdr:rowOff>95250</xdr:rowOff>
    </xdr:from>
    <xdr:to>
      <xdr:col>7</xdr:col>
      <xdr:colOff>228600</xdr:colOff>
      <xdr:row>40</xdr:row>
      <xdr:rowOff>152400</xdr:rowOff>
    </xdr:to>
    <xdr:cxnSp macro="">
      <xdr:nvCxnSpPr>
        <xdr:cNvPr id="11" name="Straight Connector 10"/>
        <xdr:cNvCxnSpPr/>
      </xdr:nvCxnSpPr>
      <xdr:spPr>
        <a:xfrm flipV="1">
          <a:off x="2162175" y="5848350"/>
          <a:ext cx="2171700" cy="1390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39</xdr:row>
      <xdr:rowOff>161925</xdr:rowOff>
    </xdr:from>
    <xdr:to>
      <xdr:col>7</xdr:col>
      <xdr:colOff>476250</xdr:colOff>
      <xdr:row>41</xdr:row>
      <xdr:rowOff>114300</xdr:rowOff>
    </xdr:to>
    <xdr:cxnSp macro="">
      <xdr:nvCxnSpPr>
        <xdr:cNvPr id="12" name="Straight Connector 11"/>
        <xdr:cNvCxnSpPr/>
      </xdr:nvCxnSpPr>
      <xdr:spPr>
        <a:xfrm flipV="1">
          <a:off x="2314575" y="7058025"/>
          <a:ext cx="22669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44</xdr:row>
      <xdr:rowOff>152400</xdr:rowOff>
    </xdr:from>
    <xdr:to>
      <xdr:col>8</xdr:col>
      <xdr:colOff>1</xdr:colOff>
      <xdr:row>47</xdr:row>
      <xdr:rowOff>19051</xdr:rowOff>
    </xdr:to>
    <xdr:cxnSp macro="">
      <xdr:nvCxnSpPr>
        <xdr:cNvPr id="14" name="Straight Connector 13"/>
        <xdr:cNvCxnSpPr>
          <a:endCxn id="8" idx="2"/>
        </xdr:cNvCxnSpPr>
      </xdr:nvCxnSpPr>
      <xdr:spPr>
        <a:xfrm>
          <a:off x="2562225" y="8724900"/>
          <a:ext cx="2000251" cy="43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439661</xdr:colOff>
      <xdr:row>46</xdr:row>
      <xdr:rowOff>1231</xdr:rowOff>
    </xdr:from>
    <xdr:to>
      <xdr:col>8</xdr:col>
      <xdr:colOff>1</xdr:colOff>
      <xdr:row>54</xdr:row>
      <xdr:rowOff>9525</xdr:rowOff>
    </xdr:to>
    <xdr:cxnSp macro="">
      <xdr:nvCxnSpPr>
        <xdr:cNvPr id="16" name="Straight Connector 15"/>
        <xdr:cNvCxnSpPr>
          <a:stCxn id="2" idx="5"/>
          <a:endCxn id="9" idx="2"/>
        </xdr:cNvCxnSpPr>
      </xdr:nvCxnSpPr>
      <xdr:spPr>
        <a:xfrm rot="16200000" flipH="1">
          <a:off x="2730284" y="8654833"/>
          <a:ext cx="1532294" cy="21320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114299</xdr:colOff>
      <xdr:row>58</xdr:row>
      <xdr:rowOff>104775</xdr:rowOff>
    </xdr:from>
    <xdr:to>
      <xdr:col>7</xdr:col>
      <xdr:colOff>161924</xdr:colOff>
      <xdr:row>61</xdr:row>
      <xdr:rowOff>17907</xdr:rowOff>
    </xdr:to>
    <xdr:sp macro="" textlink="">
      <xdr:nvSpPr>
        <xdr:cNvPr id="19" name="Right Arrow 18"/>
        <xdr:cNvSpPr/>
      </xdr:nvSpPr>
      <xdr:spPr>
        <a:xfrm>
          <a:off x="2390774" y="10620375"/>
          <a:ext cx="1876425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312420</xdr:colOff>
          <xdr:row>1</xdr:row>
          <xdr:rowOff>7620</xdr:rowOff>
        </xdr:from>
        <xdr:to>
          <xdr:col>18</xdr:col>
          <xdr:colOff>541020</xdr:colOff>
          <xdr:row>4</xdr:row>
          <xdr:rowOff>83820</xdr:rowOff>
        </xdr:to>
        <xdr:sp macro="" textlink="">
          <xdr:nvSpPr>
            <xdr:cNvPr id="2050" name="Object 1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"/>
  <sheetViews>
    <sheetView tabSelected="1" zoomScale="150" zoomScaleNormal="150" workbookViewId="0">
      <selection activeCell="I29" sqref="I29"/>
    </sheetView>
  </sheetViews>
  <sheetFormatPr defaultRowHeight="14.4" x14ac:dyDescent="0.3"/>
  <cols>
    <col min="1" max="1" width="3.33203125" customWidth="1"/>
    <col min="2" max="2" width="15.109375" customWidth="1"/>
    <col min="3" max="3" width="11.33203125" customWidth="1"/>
    <col min="5" max="5" width="9.109375" customWidth="1"/>
    <col min="6" max="6" width="9" customWidth="1"/>
    <col min="7" max="7" width="8.44140625" customWidth="1"/>
    <col min="8" max="8" width="10.6640625" customWidth="1"/>
    <col min="9" max="9" width="7.6640625" customWidth="1"/>
    <col min="11" max="11" width="12" bestFit="1" customWidth="1"/>
    <col min="12" max="12" width="9" customWidth="1"/>
    <col min="15" max="15" width="6" customWidth="1"/>
    <col min="16" max="16" width="29" customWidth="1"/>
    <col min="17" max="17" width="13" customWidth="1"/>
    <col min="18" max="18" width="7.33203125" customWidth="1"/>
    <col min="19" max="19" width="11.109375" customWidth="1"/>
    <col min="20" max="20" width="12.5546875" customWidth="1"/>
    <col min="21" max="21" width="18.33203125" bestFit="1" customWidth="1"/>
    <col min="23" max="23" width="17.44140625" customWidth="1"/>
  </cols>
  <sheetData>
    <row r="1" spans="1:21" x14ac:dyDescent="0.3">
      <c r="B1" s="32" t="s">
        <v>48</v>
      </c>
      <c r="C1" s="32"/>
      <c r="D1" s="32"/>
      <c r="E1" s="32"/>
      <c r="M1" s="102"/>
      <c r="N1" s="102"/>
      <c r="O1" s="102"/>
      <c r="P1" s="102"/>
      <c r="Q1" s="102"/>
      <c r="R1" s="102"/>
      <c r="S1" s="102"/>
      <c r="T1" s="102"/>
    </row>
    <row r="2" spans="1:21" x14ac:dyDescent="0.3">
      <c r="B2" s="1" t="s">
        <v>42</v>
      </c>
      <c r="L2" s="101"/>
      <c r="M2" s="103"/>
      <c r="N2" s="103"/>
      <c r="O2" s="103"/>
      <c r="P2" s="103"/>
      <c r="Q2" s="103"/>
      <c r="R2" s="103"/>
      <c r="S2" s="103"/>
      <c r="T2" s="103"/>
    </row>
    <row r="3" spans="1:21" x14ac:dyDescent="0.3">
      <c r="B3" s="1" t="s">
        <v>43</v>
      </c>
      <c r="F3" s="136" t="s">
        <v>38</v>
      </c>
      <c r="G3" s="136"/>
      <c r="H3" s="136"/>
      <c r="I3" s="136"/>
      <c r="L3" s="101"/>
      <c r="M3" s="103"/>
      <c r="N3" s="103"/>
      <c r="O3" s="103"/>
      <c r="P3" s="103"/>
      <c r="Q3" s="103"/>
      <c r="R3" s="103"/>
      <c r="S3" s="103"/>
      <c r="T3" s="103"/>
    </row>
    <row r="4" spans="1:21" ht="27.6" x14ac:dyDescent="0.3">
      <c r="A4" t="s">
        <v>76</v>
      </c>
      <c r="B4" s="2" t="s">
        <v>0</v>
      </c>
      <c r="C4" s="2" t="s">
        <v>1</v>
      </c>
      <c r="D4" s="120" t="s">
        <v>2</v>
      </c>
      <c r="E4" s="120" t="s">
        <v>3</v>
      </c>
      <c r="F4" s="35" t="s">
        <v>37</v>
      </c>
      <c r="G4" s="3" t="s">
        <v>2</v>
      </c>
      <c r="I4" s="137" t="s">
        <v>39</v>
      </c>
      <c r="J4" s="137"/>
      <c r="L4" s="101"/>
      <c r="M4" s="103"/>
      <c r="N4" s="103"/>
      <c r="O4" s="103"/>
      <c r="P4" s="103"/>
      <c r="Q4" s="103"/>
      <c r="R4" s="103"/>
      <c r="S4" s="103"/>
      <c r="T4" s="103"/>
    </row>
    <row r="5" spans="1:21" x14ac:dyDescent="0.3">
      <c r="A5">
        <v>1</v>
      </c>
      <c r="B5" s="4" t="s">
        <v>4</v>
      </c>
      <c r="C5" s="4" t="s">
        <v>5</v>
      </c>
      <c r="D5" s="99">
        <v>45</v>
      </c>
      <c r="E5" s="100">
        <v>48000</v>
      </c>
      <c r="F5" s="4">
        <v>3</v>
      </c>
      <c r="G5" s="5" t="s">
        <v>75</v>
      </c>
      <c r="I5" s="45" t="s">
        <v>14</v>
      </c>
      <c r="J5" s="45"/>
      <c r="K5" s="45"/>
      <c r="M5" s="102"/>
      <c r="N5" s="102"/>
      <c r="O5" s="102"/>
      <c r="P5" s="102"/>
      <c r="Q5" s="102"/>
      <c r="R5" s="102"/>
      <c r="S5" s="102"/>
      <c r="T5" s="102"/>
    </row>
    <row r="6" spans="1:21" x14ac:dyDescent="0.3">
      <c r="A6">
        <v>2</v>
      </c>
      <c r="B6" s="4" t="s">
        <v>4</v>
      </c>
      <c r="C6" s="4" t="s">
        <v>6</v>
      </c>
      <c r="D6" s="99">
        <v>25</v>
      </c>
      <c r="E6" s="100">
        <v>25000</v>
      </c>
      <c r="F6" s="4">
        <v>1</v>
      </c>
      <c r="G6" s="6" t="s">
        <v>12</v>
      </c>
      <c r="I6" t="s">
        <v>15</v>
      </c>
      <c r="M6" s="102"/>
      <c r="N6" s="102"/>
      <c r="O6" s="102"/>
      <c r="P6" s="102"/>
      <c r="Q6" s="102"/>
      <c r="R6" s="102"/>
      <c r="S6" s="102"/>
      <c r="T6" s="102"/>
    </row>
    <row r="7" spans="1:21" x14ac:dyDescent="0.3">
      <c r="A7">
        <v>3</v>
      </c>
      <c r="B7" s="4" t="s">
        <v>4</v>
      </c>
      <c r="C7" s="4" t="s">
        <v>6</v>
      </c>
      <c r="D7" s="99">
        <v>33</v>
      </c>
      <c r="E7" s="100">
        <v>35000</v>
      </c>
      <c r="F7" s="4">
        <v>2</v>
      </c>
      <c r="G7" s="7" t="s">
        <v>74</v>
      </c>
      <c r="I7" t="s">
        <v>16</v>
      </c>
      <c r="M7" s="102"/>
      <c r="N7" s="102"/>
      <c r="O7" s="102"/>
      <c r="P7" s="102"/>
      <c r="Q7" s="102"/>
      <c r="R7" s="102"/>
      <c r="S7" s="102"/>
      <c r="T7" s="102"/>
    </row>
    <row r="8" spans="1:21" x14ac:dyDescent="0.3">
      <c r="A8">
        <v>4</v>
      </c>
      <c r="B8" s="4" t="s">
        <v>7</v>
      </c>
      <c r="C8" s="4" t="s">
        <v>6</v>
      </c>
      <c r="D8" s="99">
        <v>25</v>
      </c>
      <c r="E8" s="100">
        <v>45000</v>
      </c>
      <c r="F8" s="4">
        <v>3</v>
      </c>
      <c r="G8" s="6" t="s">
        <v>12</v>
      </c>
      <c r="I8" t="s">
        <v>17</v>
      </c>
      <c r="L8" s="101"/>
      <c r="M8" s="101"/>
      <c r="N8" s="101"/>
      <c r="O8" s="101"/>
      <c r="P8" s="101"/>
      <c r="Q8" s="101"/>
      <c r="R8" s="101"/>
      <c r="S8" s="101"/>
      <c r="T8" s="101"/>
    </row>
    <row r="9" spans="1:21" x14ac:dyDescent="0.3">
      <c r="A9">
        <v>5</v>
      </c>
      <c r="B9" s="4" t="s">
        <v>7</v>
      </c>
      <c r="C9" s="4" t="s">
        <v>5</v>
      </c>
      <c r="D9" s="99">
        <v>35</v>
      </c>
      <c r="E9" s="100">
        <v>65000</v>
      </c>
      <c r="F9" s="4">
        <v>4</v>
      </c>
      <c r="G9" s="7" t="s">
        <v>74</v>
      </c>
      <c r="L9" s="101"/>
      <c r="M9" s="101"/>
      <c r="N9" s="118" t="s">
        <v>41</v>
      </c>
      <c r="O9" s="101"/>
      <c r="P9" s="101"/>
      <c r="Q9" s="101"/>
      <c r="R9" s="101"/>
      <c r="S9" s="101"/>
      <c r="T9" s="101"/>
    </row>
    <row r="10" spans="1:21" ht="15" thickBot="1" x14ac:dyDescent="0.35">
      <c r="A10">
        <v>6</v>
      </c>
      <c r="B10" s="4" t="s">
        <v>7</v>
      </c>
      <c r="C10" s="4" t="s">
        <v>6</v>
      </c>
      <c r="D10" s="99">
        <v>26</v>
      </c>
      <c r="E10" s="100">
        <v>45000</v>
      </c>
      <c r="F10" s="4">
        <v>3</v>
      </c>
      <c r="G10" s="6" t="s">
        <v>12</v>
      </c>
      <c r="L10" s="101"/>
      <c r="M10" s="101"/>
      <c r="N10" s="118" t="s">
        <v>49</v>
      </c>
      <c r="O10" s="101"/>
      <c r="P10" s="101"/>
      <c r="Q10" s="101"/>
      <c r="R10" s="101"/>
      <c r="S10" s="101"/>
      <c r="T10" s="101"/>
    </row>
    <row r="11" spans="1:21" x14ac:dyDescent="0.3">
      <c r="A11">
        <v>7</v>
      </c>
      <c r="B11" s="4" t="s">
        <v>7</v>
      </c>
      <c r="C11" s="4" t="s">
        <v>5</v>
      </c>
      <c r="D11" s="99">
        <v>45</v>
      </c>
      <c r="E11" s="100">
        <v>70000</v>
      </c>
      <c r="F11" s="4">
        <v>4</v>
      </c>
      <c r="G11" s="5" t="s">
        <v>75</v>
      </c>
      <c r="L11" s="101"/>
      <c r="M11" s="101"/>
      <c r="N11" s="119" t="s">
        <v>40</v>
      </c>
      <c r="O11" s="138" t="s">
        <v>50</v>
      </c>
      <c r="P11" s="138"/>
      <c r="Q11" s="139" t="s">
        <v>51</v>
      </c>
      <c r="R11" s="138"/>
      <c r="S11" s="138"/>
      <c r="T11" s="140"/>
    </row>
    <row r="12" spans="1:21" x14ac:dyDescent="0.3">
      <c r="A12">
        <v>8</v>
      </c>
      <c r="B12" s="4" t="s">
        <v>8</v>
      </c>
      <c r="C12" s="4" t="s">
        <v>5</v>
      </c>
      <c r="D12" s="99">
        <v>40</v>
      </c>
      <c r="E12" s="100">
        <v>50000</v>
      </c>
      <c r="F12" s="4">
        <v>3</v>
      </c>
      <c r="G12" s="7" t="s">
        <v>74</v>
      </c>
      <c r="N12" s="57">
        <v>1</v>
      </c>
      <c r="O12" s="44" t="s">
        <v>52</v>
      </c>
      <c r="P12" s="44"/>
      <c r="Q12" s="55" t="s">
        <v>56</v>
      </c>
      <c r="R12" s="44"/>
      <c r="S12" s="44"/>
      <c r="T12" s="53"/>
    </row>
    <row r="13" spans="1:21" x14ac:dyDescent="0.3">
      <c r="A13">
        <v>9</v>
      </c>
      <c r="B13" s="4" t="s">
        <v>8</v>
      </c>
      <c r="C13" s="4" t="s">
        <v>6</v>
      </c>
      <c r="D13" s="99">
        <v>30</v>
      </c>
      <c r="E13" s="100">
        <v>40000</v>
      </c>
      <c r="F13" s="4">
        <v>2</v>
      </c>
      <c r="G13" s="6" t="s">
        <v>12</v>
      </c>
      <c r="N13" s="57">
        <v>2</v>
      </c>
      <c r="O13" s="12" t="s">
        <v>53</v>
      </c>
      <c r="P13" s="44"/>
      <c r="Q13" s="11" t="s">
        <v>57</v>
      </c>
      <c r="R13" s="44"/>
      <c r="S13" s="44"/>
      <c r="T13" s="53"/>
    </row>
    <row r="14" spans="1:21" x14ac:dyDescent="0.3">
      <c r="A14">
        <v>10</v>
      </c>
      <c r="B14" s="4" t="s">
        <v>9</v>
      </c>
      <c r="C14" s="4" t="s">
        <v>5</v>
      </c>
      <c r="D14" s="99">
        <v>50</v>
      </c>
      <c r="E14" s="100">
        <v>40000</v>
      </c>
      <c r="F14" s="4">
        <v>2</v>
      </c>
      <c r="G14" s="5" t="s">
        <v>75</v>
      </c>
      <c r="N14" s="57">
        <v>3</v>
      </c>
      <c r="O14" s="44" t="s">
        <v>54</v>
      </c>
      <c r="P14" s="44"/>
      <c r="Q14" s="55" t="s">
        <v>58</v>
      </c>
      <c r="R14" s="44"/>
      <c r="S14" s="44"/>
      <c r="T14" s="53"/>
    </row>
    <row r="15" spans="1:21" x14ac:dyDescent="0.3">
      <c r="A15">
        <v>11</v>
      </c>
      <c r="B15" s="4" t="s">
        <v>9</v>
      </c>
      <c r="C15" s="4" t="s">
        <v>6</v>
      </c>
      <c r="D15" s="99">
        <v>25</v>
      </c>
      <c r="E15" s="100">
        <v>25000</v>
      </c>
      <c r="F15" s="4">
        <v>1</v>
      </c>
      <c r="G15" s="6" t="s">
        <v>12</v>
      </c>
      <c r="N15" s="57">
        <v>4</v>
      </c>
      <c r="O15" s="44" t="s">
        <v>55</v>
      </c>
      <c r="P15" s="44"/>
      <c r="Q15" s="55" t="s">
        <v>59</v>
      </c>
      <c r="R15" s="44"/>
      <c r="S15" s="44"/>
      <c r="T15" s="53"/>
      <c r="U15" s="37">
        <v>0.66100000000000003</v>
      </c>
    </row>
    <row r="16" spans="1:21" x14ac:dyDescent="0.3">
      <c r="L16" s="101"/>
      <c r="M16" s="103"/>
      <c r="N16" s="104">
        <v>5</v>
      </c>
      <c r="O16" s="105" t="s">
        <v>60</v>
      </c>
      <c r="P16" s="105"/>
      <c r="Q16" s="106" t="s">
        <v>61</v>
      </c>
      <c r="R16" s="105"/>
      <c r="S16" s="105"/>
      <c r="T16" s="107"/>
    </row>
    <row r="17" spans="2:20" x14ac:dyDescent="0.3">
      <c r="L17" s="101"/>
      <c r="M17" s="103"/>
      <c r="N17" s="104">
        <v>6</v>
      </c>
      <c r="O17" s="105" t="s">
        <v>62</v>
      </c>
      <c r="P17" s="105"/>
      <c r="Q17" s="106" t="s">
        <v>64</v>
      </c>
      <c r="R17" s="105"/>
      <c r="S17" s="105"/>
      <c r="T17" s="107"/>
    </row>
    <row r="18" spans="2:20" x14ac:dyDescent="0.3">
      <c r="L18" s="101"/>
      <c r="M18" s="103"/>
      <c r="N18" s="104">
        <v>7</v>
      </c>
      <c r="O18" s="105" t="s">
        <v>89</v>
      </c>
      <c r="P18" s="105"/>
      <c r="Q18" s="108" t="s">
        <v>86</v>
      </c>
      <c r="R18" s="105"/>
      <c r="S18" s="105"/>
      <c r="T18" s="107"/>
    </row>
    <row r="19" spans="2:20" ht="15" thickBot="1" x14ac:dyDescent="0.35">
      <c r="I19" s="36"/>
      <c r="J19" s="36"/>
      <c r="L19" s="101"/>
      <c r="M19" s="103"/>
      <c r="N19" s="104">
        <v>8</v>
      </c>
      <c r="O19" s="105" t="s">
        <v>63</v>
      </c>
      <c r="P19" s="105"/>
      <c r="Q19" s="106" t="s">
        <v>90</v>
      </c>
      <c r="R19" s="105"/>
      <c r="S19" s="105"/>
      <c r="T19" s="107"/>
    </row>
    <row r="20" spans="2:20" x14ac:dyDescent="0.3">
      <c r="I20" s="36"/>
      <c r="J20" s="36"/>
      <c r="L20" s="101"/>
      <c r="M20" s="103"/>
      <c r="N20" s="109">
        <v>9</v>
      </c>
      <c r="O20" s="110" t="s">
        <v>83</v>
      </c>
      <c r="P20" s="111"/>
      <c r="Q20" s="112" t="s">
        <v>87</v>
      </c>
      <c r="R20" s="111"/>
      <c r="S20" s="111"/>
      <c r="T20" s="113"/>
    </row>
    <row r="21" spans="2:20" x14ac:dyDescent="0.3">
      <c r="J21" s="36"/>
      <c r="L21" s="101"/>
      <c r="M21" s="103"/>
      <c r="N21" s="104">
        <v>10</v>
      </c>
      <c r="O21" s="105" t="s">
        <v>84</v>
      </c>
      <c r="P21" s="105"/>
      <c r="Q21" s="106" t="s">
        <v>88</v>
      </c>
      <c r="R21" s="105"/>
      <c r="S21" s="105"/>
      <c r="T21" s="107"/>
    </row>
    <row r="22" spans="2:20" ht="15" thickBot="1" x14ac:dyDescent="0.35">
      <c r="I22" s="36"/>
      <c r="J22" s="36"/>
      <c r="L22" s="101"/>
      <c r="M22" s="103"/>
      <c r="N22" s="114">
        <v>11</v>
      </c>
      <c r="O22" s="115" t="s">
        <v>85</v>
      </c>
      <c r="P22" s="115"/>
      <c r="Q22" s="116" t="s">
        <v>88</v>
      </c>
      <c r="R22" s="115" t="s">
        <v>8</v>
      </c>
      <c r="S22" s="115"/>
      <c r="T22" s="117"/>
    </row>
    <row r="23" spans="2:20" x14ac:dyDescent="0.3">
      <c r="I23" s="36"/>
      <c r="J23" s="36"/>
      <c r="L23" s="101"/>
      <c r="M23" s="101"/>
      <c r="N23" s="96"/>
      <c r="O23" s="98"/>
      <c r="P23" s="98"/>
      <c r="Q23" s="98"/>
      <c r="R23" s="98"/>
      <c r="S23" s="98"/>
      <c r="T23" s="98"/>
    </row>
    <row r="24" spans="2:20" x14ac:dyDescent="0.3">
      <c r="I24" s="36"/>
      <c r="J24" s="36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 x14ac:dyDescent="0.3">
      <c r="I25" s="36"/>
      <c r="J25" s="36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 x14ac:dyDescent="0.3">
      <c r="B26" s="1" t="s">
        <v>47</v>
      </c>
      <c r="C26" s="45"/>
      <c r="D26" s="46"/>
      <c r="E26" s="46"/>
      <c r="F26" s="36"/>
      <c r="G26" s="36"/>
      <c r="H26" s="36"/>
      <c r="I26" s="36"/>
      <c r="J26" s="36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 x14ac:dyDescent="0.3">
      <c r="B27" s="1" t="s">
        <v>65</v>
      </c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 ht="15" thickBot="1" x14ac:dyDescent="0.35">
      <c r="B28" s="59" t="s">
        <v>66</v>
      </c>
      <c r="C28" s="60" t="s">
        <v>67</v>
      </c>
      <c r="D28" s="61" t="s">
        <v>68</v>
      </c>
      <c r="E28" s="61" t="s">
        <v>77</v>
      </c>
      <c r="F28" s="61" t="s">
        <v>69</v>
      </c>
      <c r="G28" s="61" t="s">
        <v>70</v>
      </c>
      <c r="H28" s="61" t="s">
        <v>71</v>
      </c>
      <c r="I28" s="61" t="s">
        <v>72</v>
      </c>
      <c r="J28" s="62" t="s">
        <v>73</v>
      </c>
    </row>
    <row r="29" spans="2:20" x14ac:dyDescent="0.3">
      <c r="B29" s="63">
        <v>1</v>
      </c>
      <c r="C29" s="64">
        <f>3/11</f>
        <v>0.27272727272727271</v>
      </c>
      <c r="D29" s="64">
        <f>8/11</f>
        <v>0.72727272727272729</v>
      </c>
      <c r="E29" s="65" t="s">
        <v>18</v>
      </c>
      <c r="F29" s="64">
        <f>1/3</f>
        <v>0.33333333333333331</v>
      </c>
      <c r="G29" s="64">
        <f>1/8</f>
        <v>0.125</v>
      </c>
      <c r="H29" s="64">
        <f>2*(C29*D29)</f>
        <v>0.39669421487603301</v>
      </c>
      <c r="I29" s="64">
        <f>ABS(F29-G29)+ABS(F30-G30)+ABS(F31-G31)+ABS(F32-G32)</f>
        <v>0.58333333333333326</v>
      </c>
      <c r="J29" s="66">
        <f>H29*I29</f>
        <v>0.2314049586776859</v>
      </c>
    </row>
    <row r="30" spans="2:20" x14ac:dyDescent="0.3">
      <c r="B30" s="54"/>
      <c r="C30" s="40"/>
      <c r="D30" s="40"/>
      <c r="E30" s="43" t="s">
        <v>19</v>
      </c>
      <c r="F30" s="40">
        <f>1/3</f>
        <v>0.33333333333333331</v>
      </c>
      <c r="G30" s="40">
        <f>2/8</f>
        <v>0.25</v>
      </c>
      <c r="H30" s="40"/>
      <c r="I30" s="40"/>
      <c r="J30" s="67"/>
    </row>
    <row r="31" spans="2:20" x14ac:dyDescent="0.3">
      <c r="B31" s="54"/>
      <c r="C31" s="40"/>
      <c r="D31" s="40"/>
      <c r="E31" s="43" t="s">
        <v>20</v>
      </c>
      <c r="F31" s="40">
        <f>1/3</f>
        <v>0.33333333333333331</v>
      </c>
      <c r="G31" s="40">
        <f>3/8</f>
        <v>0.375</v>
      </c>
      <c r="H31" s="40"/>
      <c r="I31" s="40"/>
      <c r="J31" s="67"/>
    </row>
    <row r="32" spans="2:20" x14ac:dyDescent="0.3">
      <c r="B32" s="68"/>
      <c r="C32" s="39"/>
      <c r="D32" s="39"/>
      <c r="E32" s="42" t="s">
        <v>21</v>
      </c>
      <c r="F32" s="39">
        <v>0</v>
      </c>
      <c r="G32" s="39">
        <f>2/8</f>
        <v>0.25</v>
      </c>
      <c r="H32" s="39"/>
      <c r="I32" s="39"/>
      <c r="J32" s="69"/>
    </row>
    <row r="33" spans="2:10" x14ac:dyDescent="0.3">
      <c r="B33" s="70">
        <v>2</v>
      </c>
      <c r="C33" s="38">
        <f>4/11</f>
        <v>0.36363636363636365</v>
      </c>
      <c r="D33" s="38">
        <f>7/11</f>
        <v>0.63636363636363635</v>
      </c>
      <c r="E33" s="41" t="s">
        <v>18</v>
      </c>
      <c r="F33" s="38">
        <v>0</v>
      </c>
      <c r="G33" s="38">
        <f>2/7</f>
        <v>0.2857142857142857</v>
      </c>
      <c r="H33" s="38">
        <f>2*(C33*D33)</f>
        <v>0.46280991735537191</v>
      </c>
      <c r="I33" s="38">
        <f>ABS(F33-G33)+ABS(F34-G34)+ABS(F35-G35)+ABS(F36-G36)</f>
        <v>1.4285714285714284</v>
      </c>
      <c r="J33" s="71">
        <f>H33*I33</f>
        <v>0.66115702479338834</v>
      </c>
    </row>
    <row r="34" spans="2:10" x14ac:dyDescent="0.3">
      <c r="B34" s="54"/>
      <c r="C34" s="40"/>
      <c r="D34" s="40"/>
      <c r="E34" s="43" t="s">
        <v>19</v>
      </c>
      <c r="F34" s="40">
        <v>0</v>
      </c>
      <c r="G34" s="40">
        <f>3/7</f>
        <v>0.42857142857142855</v>
      </c>
      <c r="H34" s="40"/>
      <c r="I34" s="40"/>
      <c r="J34" s="67"/>
    </row>
    <row r="35" spans="2:10" x14ac:dyDescent="0.3">
      <c r="B35" s="54"/>
      <c r="C35" s="40"/>
      <c r="D35" s="40"/>
      <c r="E35" s="43" t="s">
        <v>20</v>
      </c>
      <c r="F35" s="40">
        <f>2/4</f>
        <v>0.5</v>
      </c>
      <c r="G35" s="40">
        <f>2/7</f>
        <v>0.2857142857142857</v>
      </c>
      <c r="H35" s="40"/>
      <c r="I35" s="40"/>
      <c r="J35" s="67"/>
    </row>
    <row r="36" spans="2:10" x14ac:dyDescent="0.3">
      <c r="B36" s="68"/>
      <c r="C36" s="39"/>
      <c r="D36" s="39"/>
      <c r="E36" s="42" t="s">
        <v>21</v>
      </c>
      <c r="F36" s="39">
        <f>2/4</f>
        <v>0.5</v>
      </c>
      <c r="G36" s="39">
        <v>0</v>
      </c>
      <c r="H36" s="39"/>
      <c r="I36" s="39"/>
      <c r="J36" s="69"/>
    </row>
    <row r="37" spans="2:10" x14ac:dyDescent="0.3">
      <c r="B37" s="70">
        <v>3</v>
      </c>
      <c r="C37" s="38">
        <f>2/11</f>
        <v>0.18181818181818182</v>
      </c>
      <c r="D37" s="38">
        <f>9/11</f>
        <v>0.81818181818181823</v>
      </c>
      <c r="E37" s="41" t="s">
        <v>18</v>
      </c>
      <c r="F37" s="38">
        <v>0</v>
      </c>
      <c r="G37" s="38">
        <f>2/9</f>
        <v>0.22222222222222221</v>
      </c>
      <c r="H37" s="38">
        <f>2*(C37*D37)</f>
        <v>0.2975206611570248</v>
      </c>
      <c r="I37" s="38">
        <f>ABS(F37-G37)+ABS(F38-G38)+ABS(F39-G39)+ABS(F40-G40)</f>
        <v>0.88888888888888895</v>
      </c>
      <c r="J37" s="72">
        <f>H37*I37</f>
        <v>0.26446280991735538</v>
      </c>
    </row>
    <row r="38" spans="2:10" x14ac:dyDescent="0.3">
      <c r="B38" s="54"/>
      <c r="C38" s="40"/>
      <c r="D38" s="40"/>
      <c r="E38" s="43" t="s">
        <v>19</v>
      </c>
      <c r="F38" s="40">
        <f>1/2</f>
        <v>0.5</v>
      </c>
      <c r="G38" s="40">
        <f>2/9</f>
        <v>0.22222222222222221</v>
      </c>
      <c r="H38" s="40"/>
      <c r="I38" s="40"/>
      <c r="J38" s="67"/>
    </row>
    <row r="39" spans="2:10" x14ac:dyDescent="0.3">
      <c r="B39" s="54"/>
      <c r="C39" s="40"/>
      <c r="D39" s="40"/>
      <c r="E39" s="43" t="s">
        <v>20</v>
      </c>
      <c r="F39" s="40">
        <f>1/2</f>
        <v>0.5</v>
      </c>
      <c r="G39" s="40">
        <f>3/9</f>
        <v>0.33333333333333331</v>
      </c>
      <c r="H39" s="40"/>
      <c r="I39" s="40"/>
      <c r="J39" s="67"/>
    </row>
    <row r="40" spans="2:10" x14ac:dyDescent="0.3">
      <c r="B40" s="68"/>
      <c r="C40" s="39"/>
      <c r="D40" s="39"/>
      <c r="E40" s="42" t="s">
        <v>21</v>
      </c>
      <c r="F40" s="39">
        <v>0</v>
      </c>
      <c r="G40" s="39">
        <f>2/9</f>
        <v>0.22222222222222221</v>
      </c>
      <c r="H40" s="39"/>
      <c r="I40" s="39"/>
      <c r="J40" s="69"/>
    </row>
    <row r="41" spans="2:10" x14ac:dyDescent="0.3">
      <c r="B41" s="70">
        <v>4</v>
      </c>
      <c r="C41" s="38">
        <f>2/11</f>
        <v>0.18181818181818182</v>
      </c>
      <c r="D41" s="38">
        <f>9/11</f>
        <v>0.81818181818181823</v>
      </c>
      <c r="E41" s="41" t="s">
        <v>18</v>
      </c>
      <c r="F41" s="38">
        <f>1/2</f>
        <v>0.5</v>
      </c>
      <c r="G41" s="38">
        <f>1/9</f>
        <v>0.1111111111111111</v>
      </c>
      <c r="H41" s="38">
        <f>2*(C41*D41)</f>
        <v>0.2975206611570248</v>
      </c>
      <c r="I41" s="38">
        <f>ABS(F41-G41)+ABS(F42-G42)+ABS(F43-G43)+ABS(F44-G44)</f>
        <v>1.3333333333333335</v>
      </c>
      <c r="J41" s="72">
        <f>H41*I41</f>
        <v>0.39669421487603312</v>
      </c>
    </row>
    <row r="42" spans="2:10" x14ac:dyDescent="0.3">
      <c r="B42" s="54"/>
      <c r="C42" s="40"/>
      <c r="D42" s="40"/>
      <c r="E42" s="43" t="s">
        <v>19</v>
      </c>
      <c r="F42" s="40">
        <f>1/2</f>
        <v>0.5</v>
      </c>
      <c r="G42" s="40">
        <f>2/9</f>
        <v>0.22222222222222221</v>
      </c>
      <c r="H42" s="40"/>
      <c r="I42" s="40"/>
      <c r="J42" s="67"/>
    </row>
    <row r="43" spans="2:10" x14ac:dyDescent="0.3">
      <c r="B43" s="54"/>
      <c r="C43" s="40"/>
      <c r="D43" s="40"/>
      <c r="E43" s="43" t="s">
        <v>20</v>
      </c>
      <c r="F43" s="40">
        <v>0</v>
      </c>
      <c r="G43" s="40">
        <f>4/9</f>
        <v>0.44444444444444442</v>
      </c>
      <c r="H43" s="40"/>
      <c r="I43" s="40"/>
      <c r="J43" s="67"/>
    </row>
    <row r="44" spans="2:10" x14ac:dyDescent="0.3">
      <c r="B44" s="68"/>
      <c r="C44" s="39"/>
      <c r="D44" s="39"/>
      <c r="E44" s="42" t="s">
        <v>21</v>
      </c>
      <c r="F44" s="39">
        <v>0</v>
      </c>
      <c r="G44" s="39">
        <f>2/9</f>
        <v>0.22222222222222221</v>
      </c>
      <c r="H44" s="39"/>
      <c r="I44" s="39"/>
      <c r="J44" s="69"/>
    </row>
    <row r="45" spans="2:10" x14ac:dyDescent="0.3">
      <c r="B45" s="70">
        <v>5</v>
      </c>
      <c r="C45" s="38">
        <f>5/11</f>
        <v>0.45454545454545453</v>
      </c>
      <c r="D45" s="38">
        <f>6/11</f>
        <v>0.54545454545454541</v>
      </c>
      <c r="E45" s="41" t="s">
        <v>18</v>
      </c>
      <c r="F45" s="38">
        <v>0</v>
      </c>
      <c r="G45" s="38">
        <f>2/6</f>
        <v>0.33333333333333331</v>
      </c>
      <c r="H45" s="38">
        <f>2*(C45*D45)</f>
        <v>0.49586776859504128</v>
      </c>
      <c r="I45" s="38">
        <f>ABS(F45-G45)+ABS(F46-G46)+ABS(F47-G47)+ABS(F48-G48)</f>
        <v>0.93333333333333335</v>
      </c>
      <c r="J45" s="72">
        <f>H45*I45</f>
        <v>0.46280991735537186</v>
      </c>
    </row>
    <row r="46" spans="2:10" x14ac:dyDescent="0.3">
      <c r="B46" s="54"/>
      <c r="C46" s="40"/>
      <c r="D46" s="40"/>
      <c r="E46" s="43" t="s">
        <v>19</v>
      </c>
      <c r="F46" s="40">
        <f>1/5</f>
        <v>0.2</v>
      </c>
      <c r="G46" s="40">
        <f>2/6</f>
        <v>0.33333333333333331</v>
      </c>
      <c r="H46" s="40"/>
      <c r="I46" s="40"/>
      <c r="J46" s="67"/>
    </row>
    <row r="47" spans="2:10" x14ac:dyDescent="0.3">
      <c r="B47" s="54"/>
      <c r="C47" s="40"/>
      <c r="D47" s="40"/>
      <c r="E47" s="43" t="s">
        <v>20</v>
      </c>
      <c r="F47" s="40">
        <f>2/5</f>
        <v>0.4</v>
      </c>
      <c r="G47" s="40">
        <f>2/6</f>
        <v>0.33333333333333331</v>
      </c>
      <c r="H47" s="40"/>
      <c r="I47" s="40"/>
      <c r="J47" s="67"/>
    </row>
    <row r="48" spans="2:10" x14ac:dyDescent="0.3">
      <c r="B48" s="54"/>
      <c r="C48" s="40"/>
      <c r="D48" s="40"/>
      <c r="E48" s="42" t="s">
        <v>21</v>
      </c>
      <c r="F48" s="40">
        <f>2/5</f>
        <v>0.4</v>
      </c>
      <c r="G48" s="40">
        <v>0</v>
      </c>
      <c r="H48" s="40"/>
      <c r="I48" s="40"/>
      <c r="J48" s="67"/>
    </row>
    <row r="49" spans="2:22" x14ac:dyDescent="0.3">
      <c r="B49" s="70">
        <v>6</v>
      </c>
      <c r="C49" s="38">
        <f>5/11</f>
        <v>0.45454545454545453</v>
      </c>
      <c r="D49" s="38">
        <f>6/11</f>
        <v>0.54545454545454541</v>
      </c>
      <c r="E49" s="41" t="s">
        <v>18</v>
      </c>
      <c r="F49" s="38">
        <f>2/5</f>
        <v>0.4</v>
      </c>
      <c r="G49" s="38">
        <f>2/6</f>
        <v>0.33333333333333331</v>
      </c>
      <c r="H49" s="38">
        <f>2*(C49*D49)</f>
        <v>0.49586776859504128</v>
      </c>
      <c r="I49" s="38">
        <f>ABS(F49-G49)+ABS(F50-G50)+ABS(F51-G51)+ABS(F52-G52)</f>
        <v>0.26666666666666672</v>
      </c>
      <c r="J49" s="73">
        <f>H49*I49</f>
        <v>0.13223140495867769</v>
      </c>
    </row>
    <row r="50" spans="2:22" x14ac:dyDescent="0.3">
      <c r="B50" s="54"/>
      <c r="C50" s="40"/>
      <c r="D50" s="40"/>
      <c r="E50" s="43" t="s">
        <v>19</v>
      </c>
      <c r="F50" s="40">
        <f>1/5</f>
        <v>0.2</v>
      </c>
      <c r="G50" s="40">
        <f>2/6</f>
        <v>0.33333333333333331</v>
      </c>
      <c r="H50" s="40"/>
      <c r="I50" s="40"/>
      <c r="J50" s="74"/>
    </row>
    <row r="51" spans="2:22" x14ac:dyDescent="0.3">
      <c r="B51" s="54"/>
      <c r="C51" s="40"/>
      <c r="D51" s="40"/>
      <c r="E51" s="43" t="s">
        <v>20</v>
      </c>
      <c r="F51" s="40">
        <f>2/5</f>
        <v>0.4</v>
      </c>
      <c r="G51" s="40">
        <f>2/6</f>
        <v>0.33333333333333331</v>
      </c>
      <c r="H51" s="40"/>
      <c r="I51" s="40"/>
      <c r="J51" s="74"/>
    </row>
    <row r="52" spans="2:22" x14ac:dyDescent="0.3">
      <c r="B52" s="68"/>
      <c r="C52" s="39"/>
      <c r="D52" s="39"/>
      <c r="E52" s="42" t="s">
        <v>21</v>
      </c>
      <c r="F52" s="39">
        <v>0</v>
      </c>
      <c r="G52" s="39">
        <v>0</v>
      </c>
      <c r="H52" s="39"/>
      <c r="I52" s="39"/>
      <c r="J52" s="69"/>
    </row>
    <row r="53" spans="2:22" x14ac:dyDescent="0.3">
      <c r="B53" s="70">
        <v>7</v>
      </c>
      <c r="C53" s="38">
        <f>3/11</f>
        <v>0.27272727272727271</v>
      </c>
      <c r="D53" s="38">
        <f>8/11</f>
        <v>0.72727272727272729</v>
      </c>
      <c r="E53" s="41" t="s">
        <v>18</v>
      </c>
      <c r="F53" s="38">
        <v>0</v>
      </c>
      <c r="G53" s="38">
        <f>2/8</f>
        <v>0.25</v>
      </c>
      <c r="H53" s="38">
        <f>2*(C53*D53)</f>
        <v>0.39669421487603301</v>
      </c>
      <c r="I53" s="38">
        <f>ABS(F53-G53)+ABS(F54-G54)+ABS(F55-G55)+ABS(F56-G56)</f>
        <v>0.58333333333333326</v>
      </c>
      <c r="J53" s="72">
        <f>H53*I53</f>
        <v>0.2314049586776859</v>
      </c>
    </row>
    <row r="54" spans="2:22" x14ac:dyDescent="0.3">
      <c r="B54" s="54"/>
      <c r="C54" s="40"/>
      <c r="D54" s="40"/>
      <c r="E54" s="43" t="s">
        <v>19</v>
      </c>
      <c r="F54" s="40">
        <f>1/3</f>
        <v>0.33333333333333331</v>
      </c>
      <c r="G54" s="40">
        <f>2/8</f>
        <v>0.25</v>
      </c>
      <c r="H54" s="40"/>
      <c r="I54" s="40"/>
      <c r="J54" s="67"/>
    </row>
    <row r="55" spans="2:22" x14ac:dyDescent="0.3">
      <c r="B55" s="54"/>
      <c r="C55" s="40"/>
      <c r="D55" s="40"/>
      <c r="E55" s="43" t="s">
        <v>20</v>
      </c>
      <c r="F55" s="40">
        <f>1/3</f>
        <v>0.33333333333333331</v>
      </c>
      <c r="G55" s="40">
        <f>3/8</f>
        <v>0.375</v>
      </c>
      <c r="H55" s="40"/>
      <c r="I55" s="40"/>
      <c r="J55" s="67"/>
    </row>
    <row r="56" spans="2:22" x14ac:dyDescent="0.3">
      <c r="B56" s="68"/>
      <c r="C56" s="39"/>
      <c r="D56" s="39"/>
      <c r="E56" s="42" t="s">
        <v>21</v>
      </c>
      <c r="F56" s="39">
        <f>1/3</f>
        <v>0.33333333333333331</v>
      </c>
      <c r="G56" s="39">
        <f>1/8</f>
        <v>0.125</v>
      </c>
      <c r="H56" s="39"/>
      <c r="I56" s="39"/>
      <c r="J56" s="69"/>
    </row>
    <row r="57" spans="2:22" x14ac:dyDescent="0.3">
      <c r="B57" s="54">
        <v>8</v>
      </c>
      <c r="C57" s="40">
        <f>3/11</f>
        <v>0.27272727272727271</v>
      </c>
      <c r="D57" s="40">
        <f>8/11</f>
        <v>0.72727272727272729</v>
      </c>
      <c r="E57" s="41" t="s">
        <v>18</v>
      </c>
      <c r="F57" s="40">
        <v>0</v>
      </c>
      <c r="G57" s="40">
        <f>2/8</f>
        <v>0.25</v>
      </c>
      <c r="H57" s="40">
        <f>2*(C57*D57)</f>
        <v>0.39669421487603301</v>
      </c>
      <c r="I57" s="38">
        <f>ABS(F57-G57)+ABS(F58-G58)+ABS(F59-G59)+ABS(F60-G60)</f>
        <v>0.58333333333333326</v>
      </c>
      <c r="J57" s="67">
        <f>H57*I57</f>
        <v>0.2314049586776859</v>
      </c>
    </row>
    <row r="58" spans="2:22" x14ac:dyDescent="0.3">
      <c r="B58" s="54"/>
      <c r="C58" s="40"/>
      <c r="D58" s="40"/>
      <c r="E58" s="43" t="s">
        <v>19</v>
      </c>
      <c r="F58" s="40">
        <f>1/3</f>
        <v>0.33333333333333331</v>
      </c>
      <c r="G58" s="40">
        <f>2/8</f>
        <v>0.25</v>
      </c>
      <c r="H58" s="40"/>
      <c r="I58" s="40"/>
      <c r="J58" s="67"/>
    </row>
    <row r="59" spans="2:22" x14ac:dyDescent="0.3">
      <c r="B59" s="54"/>
      <c r="C59" s="40"/>
      <c r="D59" s="40"/>
      <c r="E59" s="43" t="s">
        <v>20</v>
      </c>
      <c r="F59" s="40">
        <f>1/3</f>
        <v>0.33333333333333331</v>
      </c>
      <c r="G59" s="40">
        <f>3/8</f>
        <v>0.375</v>
      </c>
      <c r="H59" s="40"/>
      <c r="I59" s="40"/>
      <c r="J59" s="67"/>
    </row>
    <row r="60" spans="2:22" ht="15" thickBot="1" x14ac:dyDescent="0.35">
      <c r="B60" s="14"/>
      <c r="C60" s="75"/>
      <c r="D60" s="75"/>
      <c r="E60" s="76" t="s">
        <v>21</v>
      </c>
      <c r="F60" s="75">
        <f>1/3</f>
        <v>0.33333333333333331</v>
      </c>
      <c r="G60" s="75">
        <f>1/8</f>
        <v>0.125</v>
      </c>
      <c r="H60" s="75"/>
      <c r="I60" s="75"/>
      <c r="J60" s="77"/>
    </row>
    <row r="61" spans="2:22" x14ac:dyDescent="0.3">
      <c r="B61" s="78">
        <v>9</v>
      </c>
      <c r="C61" s="79">
        <v>0.63636363636363635</v>
      </c>
      <c r="D61" s="79">
        <v>0.36363636363636365</v>
      </c>
      <c r="E61" s="80" t="s">
        <v>18</v>
      </c>
      <c r="F61" s="79">
        <v>0.14285714285714285</v>
      </c>
      <c r="G61" s="79">
        <v>0.25</v>
      </c>
      <c r="H61" s="79">
        <f>2*(C61*D61)</f>
        <v>0.46280991735537191</v>
      </c>
      <c r="I61" s="79">
        <f>ABS(F61-G61)+ABS(F62-G62)+ABS(F63-G63)+ABS(F64-G64)</f>
        <v>0.92857142857142849</v>
      </c>
      <c r="J61" s="81">
        <f>H61*I61</f>
        <v>0.42975206611570244</v>
      </c>
      <c r="L61" s="95" t="s">
        <v>82</v>
      </c>
      <c r="N61" s="96"/>
      <c r="O61" s="97"/>
      <c r="P61" s="97"/>
      <c r="Q61" s="98"/>
      <c r="R61" s="97"/>
      <c r="S61" s="97"/>
      <c r="T61" s="97"/>
      <c r="U61" s="97"/>
      <c r="V61" s="97"/>
    </row>
    <row r="62" spans="2:22" x14ac:dyDescent="0.3">
      <c r="B62" s="82"/>
      <c r="C62" s="83"/>
      <c r="D62" s="83"/>
      <c r="E62" s="84" t="s">
        <v>19</v>
      </c>
      <c r="F62" s="83">
        <v>0.14285714285714285</v>
      </c>
      <c r="G62" s="83">
        <v>0.5</v>
      </c>
      <c r="H62" s="83"/>
      <c r="I62" s="83"/>
      <c r="J62" s="85"/>
      <c r="N62" s="96"/>
      <c r="O62" s="97"/>
      <c r="P62" s="97"/>
      <c r="Q62" s="98"/>
      <c r="R62" s="97"/>
      <c r="S62" s="97"/>
      <c r="T62" s="97"/>
      <c r="U62" s="97"/>
      <c r="V62" s="97"/>
    </row>
    <row r="63" spans="2:22" x14ac:dyDescent="0.3">
      <c r="B63" s="82"/>
      <c r="C63" s="83"/>
      <c r="D63" s="83"/>
      <c r="E63" s="84" t="s">
        <v>20</v>
      </c>
      <c r="F63" s="83">
        <v>0.42857142857142855</v>
      </c>
      <c r="G63" s="83">
        <v>0.25</v>
      </c>
      <c r="H63" s="83"/>
      <c r="I63" s="83"/>
      <c r="J63" s="85"/>
      <c r="N63" s="96"/>
      <c r="O63" s="97"/>
      <c r="P63" s="97"/>
      <c r="Q63" s="98"/>
      <c r="R63" s="97"/>
      <c r="S63" s="97"/>
      <c r="T63" s="97"/>
      <c r="U63" s="97"/>
      <c r="V63" s="97"/>
    </row>
    <row r="64" spans="2:22" x14ac:dyDescent="0.3">
      <c r="B64" s="86"/>
      <c r="C64" s="87"/>
      <c r="D64" s="87"/>
      <c r="E64" s="88" t="s">
        <v>21</v>
      </c>
      <c r="F64" s="87">
        <v>0.2857142857142857</v>
      </c>
      <c r="G64" s="83">
        <v>0</v>
      </c>
      <c r="H64" s="87"/>
      <c r="I64" s="87"/>
      <c r="J64" s="89"/>
      <c r="N64" s="96"/>
      <c r="O64" s="97"/>
      <c r="P64" s="97"/>
      <c r="Q64" s="98"/>
      <c r="R64" s="97"/>
      <c r="S64" s="97"/>
      <c r="T64" s="97"/>
      <c r="U64" s="97"/>
      <c r="V64" s="97"/>
    </row>
    <row r="65" spans="2:10" x14ac:dyDescent="0.3">
      <c r="B65" s="90">
        <v>10</v>
      </c>
      <c r="C65" s="91">
        <v>0.45454545454545453</v>
      </c>
      <c r="D65" s="91">
        <v>0.54545454545454541</v>
      </c>
      <c r="E65" s="92" t="s">
        <v>18</v>
      </c>
      <c r="F65" s="91">
        <v>0.2</v>
      </c>
      <c r="G65" s="91">
        <v>0.16666666666666666</v>
      </c>
      <c r="H65" s="91">
        <f>2*(C65*D65)</f>
        <v>0.49586776859504128</v>
      </c>
      <c r="I65" s="91">
        <f>ABS(F65-G65)+ABS(F66-G66)+ABS(F67-G67)+ABS(F68-G68)</f>
        <v>0.66666666666666674</v>
      </c>
      <c r="J65" s="93">
        <f>H65*I65</f>
        <v>0.33057851239669422</v>
      </c>
    </row>
    <row r="66" spans="2:10" x14ac:dyDescent="0.3">
      <c r="B66" s="82"/>
      <c r="C66" s="83"/>
      <c r="D66" s="83"/>
      <c r="E66" s="84" t="s">
        <v>19</v>
      </c>
      <c r="F66" s="83">
        <v>0.4</v>
      </c>
      <c r="G66" s="83">
        <v>0.16666666666666666</v>
      </c>
      <c r="H66" s="83"/>
      <c r="I66" s="83"/>
      <c r="J66" s="85"/>
    </row>
    <row r="67" spans="2:10" x14ac:dyDescent="0.3">
      <c r="B67" s="82"/>
      <c r="C67" s="83"/>
      <c r="D67" s="83"/>
      <c r="E67" s="84" t="s">
        <v>20</v>
      </c>
      <c r="F67" s="83">
        <v>0.4</v>
      </c>
      <c r="G67" s="83">
        <v>0.33333333333333331</v>
      </c>
      <c r="H67" s="83"/>
      <c r="I67" s="83"/>
      <c r="J67" s="85"/>
    </row>
    <row r="68" spans="2:10" x14ac:dyDescent="0.3">
      <c r="B68" s="86"/>
      <c r="C68" s="87"/>
      <c r="D68" s="87"/>
      <c r="E68" s="88" t="s">
        <v>21</v>
      </c>
      <c r="F68" s="87">
        <v>0</v>
      </c>
      <c r="G68" s="87">
        <v>0.33333333333333331</v>
      </c>
      <c r="H68" s="87"/>
      <c r="I68" s="87"/>
      <c r="J68" s="89"/>
    </row>
    <row r="69" spans="2:10" x14ac:dyDescent="0.3">
      <c r="B69" s="90">
        <v>11</v>
      </c>
      <c r="C69" s="91">
        <v>0.45454545454545453</v>
      </c>
      <c r="D69" s="91">
        <v>0.54545454545454541</v>
      </c>
      <c r="E69" s="92" t="s">
        <v>18</v>
      </c>
      <c r="F69" s="91">
        <v>0.4</v>
      </c>
      <c r="G69" s="91">
        <v>0</v>
      </c>
      <c r="H69" s="91">
        <f>2*(C69*D69)</f>
        <v>0.49586776859504128</v>
      </c>
      <c r="I69" s="91">
        <f>ABS(F69-G69)+ABS(F70-G70)+ABS(F71-G71)+ABS(F72-G72)</f>
        <v>1.2666666666666666</v>
      </c>
      <c r="J69" s="94">
        <f>H69*I69</f>
        <v>0.62809917355371891</v>
      </c>
    </row>
    <row r="70" spans="2:10" x14ac:dyDescent="0.3">
      <c r="B70" s="82"/>
      <c r="C70" s="83"/>
      <c r="D70" s="83"/>
      <c r="E70" s="84" t="s">
        <v>19</v>
      </c>
      <c r="F70" s="83">
        <v>0.4</v>
      </c>
      <c r="G70" s="83">
        <v>0.16666666666666666</v>
      </c>
      <c r="H70" s="83"/>
      <c r="I70" s="83"/>
      <c r="J70" s="85"/>
    </row>
    <row r="71" spans="2:10" x14ac:dyDescent="0.3">
      <c r="B71" s="82"/>
      <c r="C71" s="83"/>
      <c r="D71" s="83"/>
      <c r="E71" s="84" t="s">
        <v>20</v>
      </c>
      <c r="F71" s="83">
        <v>0.2</v>
      </c>
      <c r="G71" s="83">
        <v>0.5</v>
      </c>
      <c r="H71" s="83"/>
      <c r="I71" s="83"/>
      <c r="J71" s="85"/>
    </row>
    <row r="72" spans="2:10" x14ac:dyDescent="0.3">
      <c r="B72" s="86"/>
      <c r="C72" s="87"/>
      <c r="D72" s="87"/>
      <c r="E72" s="88" t="s">
        <v>21</v>
      </c>
      <c r="F72" s="87">
        <v>0</v>
      </c>
      <c r="G72" s="87">
        <v>0.33333333333333331</v>
      </c>
      <c r="H72" s="87"/>
      <c r="I72" s="87"/>
      <c r="J72" s="89"/>
    </row>
    <row r="73" spans="2:10" x14ac:dyDescent="0.3">
      <c r="B73" s="56"/>
      <c r="C73" s="58"/>
      <c r="D73" s="58"/>
      <c r="E73" s="12"/>
      <c r="F73" s="58"/>
      <c r="G73" s="58"/>
      <c r="H73" s="58"/>
      <c r="I73" s="58"/>
      <c r="J73" s="58"/>
    </row>
    <row r="74" spans="2:10" x14ac:dyDescent="0.3">
      <c r="B74" s="56"/>
      <c r="C74" s="58"/>
      <c r="D74" s="58"/>
      <c r="E74" s="12"/>
      <c r="F74" s="58"/>
      <c r="G74" s="58"/>
      <c r="H74" s="58"/>
      <c r="I74" s="58"/>
      <c r="J74" s="58"/>
    </row>
    <row r="75" spans="2:10" x14ac:dyDescent="0.3">
      <c r="B75" s="56"/>
      <c r="C75" s="58"/>
      <c r="D75" s="58"/>
      <c r="E75" s="12"/>
      <c r="F75" s="58"/>
      <c r="G75" s="58"/>
      <c r="H75" s="58"/>
      <c r="I75" s="58"/>
      <c r="J75" s="58"/>
    </row>
    <row r="76" spans="2:10" x14ac:dyDescent="0.3">
      <c r="B76" s="56"/>
      <c r="C76" s="58"/>
      <c r="D76" s="58"/>
      <c r="E76" s="12"/>
      <c r="F76" s="58"/>
      <c r="G76" s="58"/>
      <c r="H76" s="58"/>
      <c r="I76" s="58"/>
      <c r="J76" s="58"/>
    </row>
    <row r="77" spans="2:10" x14ac:dyDescent="0.3">
      <c r="B77" s="56"/>
      <c r="C77" s="58"/>
      <c r="D77" s="58"/>
      <c r="E77" s="12"/>
      <c r="F77" s="58"/>
      <c r="G77" s="58"/>
      <c r="H77" s="58"/>
      <c r="I77" s="58"/>
      <c r="J77" s="58"/>
    </row>
    <row r="78" spans="2:10" x14ac:dyDescent="0.3">
      <c r="B78" s="56"/>
      <c r="C78" s="58"/>
      <c r="D78" s="58"/>
      <c r="E78" s="12"/>
      <c r="F78" s="58"/>
      <c r="G78" s="58"/>
      <c r="H78" s="58"/>
      <c r="I78" s="58"/>
      <c r="J78" s="58"/>
    </row>
    <row r="79" spans="2:10" x14ac:dyDescent="0.3">
      <c r="B79" s="56"/>
      <c r="C79" s="58"/>
      <c r="D79" s="58"/>
      <c r="E79" s="12"/>
      <c r="F79" s="58"/>
      <c r="G79" s="58"/>
      <c r="H79" s="58"/>
      <c r="I79" s="58"/>
      <c r="J79" s="58"/>
    </row>
    <row r="80" spans="2:10" x14ac:dyDescent="0.3">
      <c r="B80" s="56"/>
      <c r="C80" s="58"/>
      <c r="D80" s="58"/>
      <c r="E80" s="12"/>
      <c r="F80" s="58"/>
      <c r="G80" s="58"/>
      <c r="H80" s="58"/>
      <c r="I80" s="58"/>
      <c r="J80" s="58"/>
    </row>
    <row r="81" spans="2:10" x14ac:dyDescent="0.3">
      <c r="B81" s="12"/>
      <c r="C81" s="58"/>
      <c r="D81" s="58"/>
      <c r="E81" s="12"/>
      <c r="F81" s="58"/>
      <c r="G81" s="58"/>
      <c r="H81" s="58"/>
      <c r="I81" s="58"/>
      <c r="J81" s="58"/>
    </row>
    <row r="82" spans="2:10" x14ac:dyDescent="0.3">
      <c r="B82" s="12"/>
      <c r="C82" s="58"/>
      <c r="D82" s="58"/>
      <c r="E82" s="12"/>
      <c r="F82" s="58"/>
      <c r="G82" s="58"/>
      <c r="H82" s="58"/>
      <c r="I82" s="58"/>
      <c r="J82" s="58"/>
    </row>
    <row r="83" spans="2:10" x14ac:dyDescent="0.3">
      <c r="B83" s="12"/>
      <c r="C83" s="58"/>
      <c r="D83" s="58"/>
      <c r="E83" s="12"/>
      <c r="F83" s="58"/>
      <c r="G83" s="58"/>
      <c r="H83" s="58"/>
      <c r="I83" s="58"/>
      <c r="J83" s="58"/>
    </row>
    <row r="86" spans="2:10" x14ac:dyDescent="0.3">
      <c r="I86" s="1"/>
    </row>
    <row r="99" spans="6:6" x14ac:dyDescent="0.3">
      <c r="F99" s="47" t="s">
        <v>78</v>
      </c>
    </row>
  </sheetData>
  <autoFilter ref="B4:G15"/>
  <mergeCells count="4">
    <mergeCell ref="F3:I3"/>
    <mergeCell ref="I4:J4"/>
    <mergeCell ref="O11:P11"/>
    <mergeCell ref="Q11:T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8" r:id="rId3">
          <objectPr defaultSize="0" autoPict="0" r:id="rId4">
            <anchor moveWithCells="1" sizeWithCells="1">
              <from>
                <xdr:col>11</xdr:col>
                <xdr:colOff>472440</xdr:colOff>
                <xdr:row>27</xdr:row>
                <xdr:rowOff>30480</xdr:rowOff>
              </from>
              <to>
                <xdr:col>19</xdr:col>
                <xdr:colOff>563880</xdr:colOff>
                <xdr:row>33</xdr:row>
                <xdr:rowOff>30480</xdr:rowOff>
              </to>
            </anchor>
          </objectPr>
        </oleObject>
      </mc:Choice>
      <mc:Fallback>
        <oleObject progId="Equation.3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B62"/>
  <sheetViews>
    <sheetView topLeftCell="A35" zoomScale="160" zoomScaleNormal="160" workbookViewId="0">
      <selection activeCell="Z23" sqref="Z23"/>
    </sheetView>
  </sheetViews>
  <sheetFormatPr defaultRowHeight="14.4" x14ac:dyDescent="0.3"/>
  <cols>
    <col min="1" max="1" width="3.33203125" customWidth="1"/>
    <col min="2" max="2" width="15.109375" customWidth="1"/>
    <col min="3" max="3" width="11.44140625" customWidth="1"/>
    <col min="5" max="5" width="9.109375" customWidth="1"/>
    <col min="6" max="6" width="6.6640625" customWidth="1"/>
    <col min="8" max="8" width="4.44140625" customWidth="1"/>
    <col min="9" max="9" width="7.6640625" customWidth="1"/>
    <col min="11" max="11" width="13" customWidth="1"/>
    <col min="12" max="12" width="9" customWidth="1"/>
    <col min="13" max="13" width="11.5546875" customWidth="1"/>
    <col min="15" max="15" width="6" customWidth="1"/>
    <col min="18" max="18" width="7.33203125" customWidth="1"/>
    <col min="21" max="21" width="18.33203125" bestFit="1" customWidth="1"/>
    <col min="22" max="22" width="18.33203125" customWidth="1"/>
    <col min="24" max="24" width="17.44140625" customWidth="1"/>
  </cols>
  <sheetData>
    <row r="1" spans="2:13" x14ac:dyDescent="0.3">
      <c r="B1" s="32" t="s">
        <v>36</v>
      </c>
    </row>
    <row r="2" spans="2:13" x14ac:dyDescent="0.3">
      <c r="B2" s="1" t="s">
        <v>42</v>
      </c>
    </row>
    <row r="3" spans="2:13" x14ac:dyDescent="0.3">
      <c r="B3" s="1" t="s">
        <v>43</v>
      </c>
      <c r="F3" s="136" t="s">
        <v>38</v>
      </c>
      <c r="G3" s="136"/>
      <c r="H3" s="136"/>
      <c r="I3" s="136"/>
    </row>
    <row r="4" spans="2:13" ht="27.6" x14ac:dyDescent="0.3">
      <c r="B4" s="2" t="s">
        <v>0</v>
      </c>
      <c r="C4" s="2" t="s">
        <v>1</v>
      </c>
      <c r="D4" s="2" t="s">
        <v>2</v>
      </c>
      <c r="E4" s="2" t="s">
        <v>3</v>
      </c>
      <c r="F4" s="35" t="s">
        <v>37</v>
      </c>
      <c r="G4" s="3" t="s">
        <v>2</v>
      </c>
      <c r="I4" s="137" t="s">
        <v>39</v>
      </c>
      <c r="J4" s="137"/>
    </row>
    <row r="5" spans="2:13" hidden="1" x14ac:dyDescent="0.3">
      <c r="B5" s="4" t="s">
        <v>4</v>
      </c>
      <c r="C5" s="4" t="s">
        <v>5</v>
      </c>
      <c r="D5" s="99">
        <v>45</v>
      </c>
      <c r="E5" s="100">
        <v>48000</v>
      </c>
      <c r="F5" s="4">
        <v>3</v>
      </c>
      <c r="G5" s="5" t="s">
        <v>11</v>
      </c>
      <c r="I5" t="s">
        <v>14</v>
      </c>
    </row>
    <row r="6" spans="2:13" hidden="1" x14ac:dyDescent="0.3">
      <c r="B6" s="4" t="s">
        <v>4</v>
      </c>
      <c r="C6" s="4" t="s">
        <v>6</v>
      </c>
      <c r="D6" s="99">
        <v>25</v>
      </c>
      <c r="E6" s="100">
        <v>25000</v>
      </c>
      <c r="F6" s="4">
        <v>1</v>
      </c>
      <c r="G6" s="6" t="s">
        <v>12</v>
      </c>
      <c r="I6" t="s">
        <v>15</v>
      </c>
    </row>
    <row r="7" spans="2:13" hidden="1" x14ac:dyDescent="0.3">
      <c r="B7" s="4" t="s">
        <v>4</v>
      </c>
      <c r="C7" s="4" t="s">
        <v>6</v>
      </c>
      <c r="D7" s="99">
        <v>33</v>
      </c>
      <c r="E7" s="100">
        <v>35000</v>
      </c>
      <c r="F7" s="4">
        <v>2</v>
      </c>
      <c r="G7" s="7" t="s">
        <v>13</v>
      </c>
      <c r="I7" t="s">
        <v>16</v>
      </c>
    </row>
    <row r="8" spans="2:13" hidden="1" x14ac:dyDescent="0.3">
      <c r="B8" s="4" t="s">
        <v>7</v>
      </c>
      <c r="C8" s="4" t="s">
        <v>6</v>
      </c>
      <c r="D8" s="99">
        <v>25</v>
      </c>
      <c r="E8" s="100">
        <v>45000</v>
      </c>
      <c r="F8" s="4">
        <v>3</v>
      </c>
      <c r="G8" s="6" t="s">
        <v>12</v>
      </c>
      <c r="I8" t="s">
        <v>17</v>
      </c>
    </row>
    <row r="9" spans="2:13" hidden="1" x14ac:dyDescent="0.3">
      <c r="B9" s="4" t="s">
        <v>7</v>
      </c>
      <c r="C9" s="4" t="s">
        <v>5</v>
      </c>
      <c r="D9" s="99">
        <v>35</v>
      </c>
      <c r="E9" s="100">
        <v>65000</v>
      </c>
      <c r="F9" s="4">
        <v>4</v>
      </c>
      <c r="G9" s="7" t="s">
        <v>13</v>
      </c>
    </row>
    <row r="10" spans="2:13" hidden="1" x14ac:dyDescent="0.3">
      <c r="B10" s="4" t="s">
        <v>7</v>
      </c>
      <c r="C10" s="4" t="s">
        <v>6</v>
      </c>
      <c r="D10" s="99">
        <v>26</v>
      </c>
      <c r="E10" s="100">
        <v>45000</v>
      </c>
      <c r="F10" s="4">
        <v>3</v>
      </c>
      <c r="G10" s="6" t="s">
        <v>12</v>
      </c>
      <c r="I10" s="1" t="s">
        <v>41</v>
      </c>
      <c r="K10" s="6" t="s">
        <v>23</v>
      </c>
      <c r="L10" s="6" t="s">
        <v>24</v>
      </c>
      <c r="M10" s="33" t="s">
        <v>25</v>
      </c>
    </row>
    <row r="11" spans="2:13" hidden="1" x14ac:dyDescent="0.3">
      <c r="B11" s="4" t="s">
        <v>7</v>
      </c>
      <c r="C11" s="4" t="s">
        <v>5</v>
      </c>
      <c r="D11" s="99">
        <v>45</v>
      </c>
      <c r="E11" s="100">
        <v>70000</v>
      </c>
      <c r="F11" s="4">
        <v>4</v>
      </c>
      <c r="G11" s="5" t="s">
        <v>11</v>
      </c>
      <c r="I11" s="4" t="s">
        <v>28</v>
      </c>
      <c r="J11" s="4">
        <v>2</v>
      </c>
      <c r="K11" s="4">
        <f>J11/11</f>
        <v>0.18181818181818182</v>
      </c>
      <c r="L11" s="4">
        <f>LOG(K11,2)</f>
        <v>-2.4594316186372973</v>
      </c>
      <c r="M11" s="4">
        <f>-K11*L11</f>
        <v>0.44716938520678134</v>
      </c>
    </row>
    <row r="12" spans="2:13" hidden="1" x14ac:dyDescent="0.3">
      <c r="B12" s="4" t="s">
        <v>8</v>
      </c>
      <c r="C12" s="4" t="s">
        <v>5</v>
      </c>
      <c r="D12" s="99">
        <v>40</v>
      </c>
      <c r="E12" s="100">
        <v>50000</v>
      </c>
      <c r="F12" s="4">
        <v>3</v>
      </c>
      <c r="G12" s="7" t="s">
        <v>13</v>
      </c>
      <c r="I12" s="4" t="s">
        <v>31</v>
      </c>
      <c r="J12" s="4">
        <v>3</v>
      </c>
      <c r="K12" s="121">
        <f t="shared" ref="K12:K14" si="0">J12/11</f>
        <v>0.27272727272727271</v>
      </c>
      <c r="L12" s="121">
        <f t="shared" ref="L12:L14" si="1">LOG(K12,2)</f>
        <v>-1.8744691179161412</v>
      </c>
      <c r="M12" s="121">
        <f t="shared" ref="M12:M14" si="2">-K12*L12</f>
        <v>0.51121885034076575</v>
      </c>
    </row>
    <row r="13" spans="2:13" hidden="1" x14ac:dyDescent="0.3">
      <c r="B13" s="4" t="s">
        <v>8</v>
      </c>
      <c r="C13" s="4" t="s">
        <v>6</v>
      </c>
      <c r="D13" s="99">
        <v>30</v>
      </c>
      <c r="E13" s="100">
        <v>40000</v>
      </c>
      <c r="F13" s="4">
        <v>2</v>
      </c>
      <c r="G13" s="6" t="s">
        <v>12</v>
      </c>
      <c r="I13" s="4" t="s">
        <v>29</v>
      </c>
      <c r="J13" s="4">
        <v>4</v>
      </c>
      <c r="K13" s="121">
        <f t="shared" si="0"/>
        <v>0.36363636363636365</v>
      </c>
      <c r="L13" s="121">
        <f t="shared" si="1"/>
        <v>-1.4594316186372973</v>
      </c>
      <c r="M13" s="121">
        <f t="shared" si="2"/>
        <v>0.53070240677719904</v>
      </c>
    </row>
    <row r="14" spans="2:13" x14ac:dyDescent="0.3">
      <c r="B14" s="4" t="s">
        <v>9</v>
      </c>
      <c r="C14" s="4" t="s">
        <v>5</v>
      </c>
      <c r="D14" s="99">
        <v>50</v>
      </c>
      <c r="E14" s="100">
        <v>40000</v>
      </c>
      <c r="F14" s="4">
        <v>2</v>
      </c>
      <c r="G14" s="5" t="s">
        <v>11</v>
      </c>
      <c r="I14" s="4" t="s">
        <v>30</v>
      </c>
      <c r="J14" s="4">
        <v>2</v>
      </c>
      <c r="K14" s="121">
        <f t="shared" si="0"/>
        <v>0.18181818181818182</v>
      </c>
      <c r="L14" s="121">
        <f t="shared" si="1"/>
        <v>-2.4594316186372973</v>
      </c>
      <c r="M14" s="121">
        <f t="shared" si="2"/>
        <v>0.44716938520678134</v>
      </c>
    </row>
    <row r="15" spans="2:13" x14ac:dyDescent="0.3">
      <c r="B15" s="4" t="s">
        <v>9</v>
      </c>
      <c r="C15" s="4" t="s">
        <v>6</v>
      </c>
      <c r="D15" s="99">
        <v>25</v>
      </c>
      <c r="E15" s="100">
        <v>25000</v>
      </c>
      <c r="F15" s="4">
        <v>1</v>
      </c>
      <c r="G15" s="6" t="s">
        <v>12</v>
      </c>
      <c r="K15" s="122" t="s">
        <v>44</v>
      </c>
      <c r="L15" s="118" t="s">
        <v>26</v>
      </c>
      <c r="M15" s="118">
        <f>SUM(M11:M14)</f>
        <v>1.9362600275315274</v>
      </c>
    </row>
    <row r="17" spans="1:28" x14ac:dyDescent="0.3">
      <c r="B17" s="1" t="s">
        <v>47</v>
      </c>
    </row>
    <row r="18" spans="1:28" x14ac:dyDescent="0.3">
      <c r="B18" s="1" t="s">
        <v>40</v>
      </c>
      <c r="D18" s="141" t="s">
        <v>37</v>
      </c>
      <c r="E18" s="142"/>
      <c r="F18" s="142"/>
      <c r="G18" s="142"/>
      <c r="H18" s="143"/>
      <c r="I18" s="141">
        <v>1</v>
      </c>
      <c r="J18" s="142"/>
      <c r="K18" s="143"/>
      <c r="L18" s="141">
        <v>2</v>
      </c>
      <c r="M18" s="142"/>
      <c r="N18" s="143"/>
      <c r="O18" s="141">
        <v>3</v>
      </c>
      <c r="P18" s="142"/>
      <c r="Q18" s="143"/>
      <c r="R18" s="141">
        <v>4</v>
      </c>
      <c r="S18" s="142"/>
      <c r="T18" s="143"/>
      <c r="U18" s="1"/>
      <c r="V18" s="1"/>
      <c r="W18" s="1"/>
      <c r="X18" s="1" t="s">
        <v>45</v>
      </c>
    </row>
    <row r="19" spans="1:28" ht="15" thickBot="1" x14ac:dyDescent="0.35">
      <c r="C19" s="34" t="s">
        <v>46</v>
      </c>
      <c r="D19" s="48" t="s">
        <v>18</v>
      </c>
      <c r="E19" s="48" t="s">
        <v>19</v>
      </c>
      <c r="F19" s="48" t="s">
        <v>20</v>
      </c>
      <c r="G19" s="48" t="s">
        <v>21</v>
      </c>
      <c r="H19" s="48" t="s">
        <v>22</v>
      </c>
      <c r="I19" s="27" t="s">
        <v>23</v>
      </c>
      <c r="J19" s="27" t="s">
        <v>24</v>
      </c>
      <c r="K19" s="9" t="s">
        <v>25</v>
      </c>
      <c r="L19" s="28" t="s">
        <v>23</v>
      </c>
      <c r="M19" s="28" t="s">
        <v>24</v>
      </c>
      <c r="N19" s="8" t="s">
        <v>25</v>
      </c>
      <c r="O19" s="27" t="s">
        <v>23</v>
      </c>
      <c r="P19" s="27" t="s">
        <v>24</v>
      </c>
      <c r="Q19" s="9" t="s">
        <v>25</v>
      </c>
      <c r="R19" s="28" t="s">
        <v>23</v>
      </c>
      <c r="S19" s="28" t="s">
        <v>24</v>
      </c>
      <c r="T19" s="29" t="s">
        <v>25</v>
      </c>
      <c r="U19" s="30" t="s">
        <v>27</v>
      </c>
      <c r="V19" s="52" t="s">
        <v>79</v>
      </c>
      <c r="W19" s="31" t="s">
        <v>26</v>
      </c>
      <c r="X19" s="31" t="s">
        <v>32</v>
      </c>
    </row>
    <row r="20" spans="1:28" x14ac:dyDescent="0.3">
      <c r="A20">
        <v>1</v>
      </c>
      <c r="B20" s="16" t="s">
        <v>0</v>
      </c>
      <c r="C20" s="17" t="s">
        <v>4</v>
      </c>
      <c r="D20" s="49">
        <v>1</v>
      </c>
      <c r="E20" s="49">
        <v>1</v>
      </c>
      <c r="F20" s="49">
        <v>1</v>
      </c>
      <c r="G20" s="49">
        <v>0</v>
      </c>
      <c r="H20" s="49">
        <v>3</v>
      </c>
      <c r="I20" s="123">
        <f>D20/H20</f>
        <v>0.33333333333333331</v>
      </c>
      <c r="J20" s="123">
        <f>LOG(I20,2)</f>
        <v>-1.5849625007211563</v>
      </c>
      <c r="K20" s="124">
        <f>-(I20*J20)</f>
        <v>0.52832083357371873</v>
      </c>
      <c r="L20" s="123">
        <f>E20/H20</f>
        <v>0.33333333333333331</v>
      </c>
      <c r="M20" s="123">
        <f>LOG(L20,2)</f>
        <v>-1.5849625007211563</v>
      </c>
      <c r="N20" s="124">
        <f>-(L20*M20)</f>
        <v>0.52832083357371873</v>
      </c>
      <c r="O20" s="123">
        <f t="shared" ref="O20:O28" si="3">F20/H20</f>
        <v>0.33333333333333331</v>
      </c>
      <c r="P20" s="123">
        <f>LOG(O20,2)</f>
        <v>-1.5849625007211563</v>
      </c>
      <c r="Q20" s="124">
        <f>-(O20*P20)</f>
        <v>0.52832083357371873</v>
      </c>
      <c r="R20" s="123">
        <f>G20/H20</f>
        <v>0</v>
      </c>
      <c r="S20" s="123">
        <v>0</v>
      </c>
      <c r="T20" s="124">
        <f>-(R20*S20)</f>
        <v>0</v>
      </c>
      <c r="U20" s="123">
        <f>SUM(K20,N20,Q20,T20)</f>
        <v>1.5849625007211561</v>
      </c>
      <c r="V20" s="125">
        <f>H20/11</f>
        <v>0.27272727272727271</v>
      </c>
      <c r="W20" s="17">
        <f>H20/11*(U20)</f>
        <v>0.43226250019667889</v>
      </c>
      <c r="X20" s="24">
        <f>M15-(SUM(W20:W23))</f>
        <v>0.77672480006212119</v>
      </c>
      <c r="Y20" t="s">
        <v>33</v>
      </c>
    </row>
    <row r="21" spans="1:28" x14ac:dyDescent="0.3">
      <c r="B21" s="18"/>
      <c r="C21" s="19" t="s">
        <v>7</v>
      </c>
      <c r="D21" s="50">
        <v>0</v>
      </c>
      <c r="E21" s="50">
        <v>0</v>
      </c>
      <c r="F21" s="50">
        <v>2</v>
      </c>
      <c r="G21" s="50">
        <v>2</v>
      </c>
      <c r="H21" s="50">
        <v>4</v>
      </c>
      <c r="I21" s="98">
        <f>D21/H21</f>
        <v>0</v>
      </c>
      <c r="J21" s="98">
        <v>0</v>
      </c>
      <c r="K21" s="126">
        <f>-(I21*J21)</f>
        <v>0</v>
      </c>
      <c r="L21" s="98">
        <f>E21/H21</f>
        <v>0</v>
      </c>
      <c r="M21" s="98">
        <v>0</v>
      </c>
      <c r="N21" s="126">
        <f>-(L21*M21)</f>
        <v>0</v>
      </c>
      <c r="O21" s="98">
        <f t="shared" si="3"/>
        <v>0.5</v>
      </c>
      <c r="P21" s="98">
        <f>LOG(O21,2)</f>
        <v>-1</v>
      </c>
      <c r="Q21" s="126">
        <f>-(O21*P21)</f>
        <v>0.5</v>
      </c>
      <c r="R21" s="98">
        <f>G21/H21</f>
        <v>0.5</v>
      </c>
      <c r="S21" s="98">
        <f>LOG(R21,2)</f>
        <v>-1</v>
      </c>
      <c r="T21" s="126">
        <f>-R21*S21</f>
        <v>0.5</v>
      </c>
      <c r="U21" s="98">
        <f>SUM(K21,N21,Q21,T21)</f>
        <v>1</v>
      </c>
      <c r="V21" s="125">
        <f t="shared" ref="V21:V28" si="4">H21/11</f>
        <v>0.36363636363636365</v>
      </c>
      <c r="W21" s="19">
        <f>H21/11*(U21)</f>
        <v>0.36363636363636365</v>
      </c>
      <c r="X21" s="20"/>
    </row>
    <row r="22" spans="1:28" x14ac:dyDescent="0.3">
      <c r="B22" s="18"/>
      <c r="C22" s="19" t="s">
        <v>8</v>
      </c>
      <c r="D22" s="50">
        <v>0</v>
      </c>
      <c r="E22" s="50">
        <v>1</v>
      </c>
      <c r="F22" s="50">
        <v>1</v>
      </c>
      <c r="G22" s="50">
        <v>0</v>
      </c>
      <c r="H22" s="50">
        <v>2</v>
      </c>
      <c r="I22" s="98">
        <f>D22/H22</f>
        <v>0</v>
      </c>
      <c r="J22" s="98">
        <v>0</v>
      </c>
      <c r="K22" s="126">
        <f t="shared" ref="K22:K25" si="5">-(I22*J22)</f>
        <v>0</v>
      </c>
      <c r="L22" s="98">
        <f t="shared" ref="L22:L23" si="6">E22/H22</f>
        <v>0.5</v>
      </c>
      <c r="M22" s="98">
        <f t="shared" ref="M22:M28" si="7">LOG(L22,2)</f>
        <v>-1</v>
      </c>
      <c r="N22" s="126">
        <f t="shared" ref="N22:N23" si="8">-(L22*M22)</f>
        <v>0.5</v>
      </c>
      <c r="O22" s="98">
        <f t="shared" si="3"/>
        <v>0.5</v>
      </c>
      <c r="P22" s="98">
        <f>LOG(O22,2)</f>
        <v>-1</v>
      </c>
      <c r="Q22" s="126">
        <f t="shared" ref="Q22:Q23" si="9">-(O22*P22)</f>
        <v>0.5</v>
      </c>
      <c r="R22" s="98">
        <f t="shared" ref="R22:R28" si="10">G22/H22</f>
        <v>0</v>
      </c>
      <c r="S22" s="98">
        <v>0</v>
      </c>
      <c r="T22" s="126">
        <f t="shared" ref="T22:T25" si="11">-R22*S22</f>
        <v>0</v>
      </c>
      <c r="U22" s="98">
        <f>SUM(K22,N22,Q22,T22)</f>
        <v>1</v>
      </c>
      <c r="V22" s="125">
        <f t="shared" si="4"/>
        <v>0.18181818181818182</v>
      </c>
      <c r="W22" s="19">
        <f t="shared" ref="W22:W28" si="12">H22/11*(U22)</f>
        <v>0.18181818181818182</v>
      </c>
      <c r="X22" s="20"/>
    </row>
    <row r="23" spans="1:28" ht="15" thickBot="1" x14ac:dyDescent="0.35">
      <c r="B23" s="21"/>
      <c r="C23" s="22" t="s">
        <v>9</v>
      </c>
      <c r="D23" s="51">
        <v>1</v>
      </c>
      <c r="E23" s="51">
        <v>1</v>
      </c>
      <c r="F23" s="51">
        <v>0</v>
      </c>
      <c r="G23" s="51">
        <v>0</v>
      </c>
      <c r="H23" s="51">
        <v>2</v>
      </c>
      <c r="I23" s="127">
        <f t="shared" ref="I23:I28" si="13">D23/H23</f>
        <v>0.5</v>
      </c>
      <c r="J23" s="127">
        <f>LOG(I23,2)</f>
        <v>-1</v>
      </c>
      <c r="K23" s="128">
        <f t="shared" si="5"/>
        <v>0.5</v>
      </c>
      <c r="L23" s="127">
        <f t="shared" si="6"/>
        <v>0.5</v>
      </c>
      <c r="M23" s="127">
        <f t="shared" si="7"/>
        <v>-1</v>
      </c>
      <c r="N23" s="128">
        <f t="shared" si="8"/>
        <v>0.5</v>
      </c>
      <c r="O23" s="127">
        <f t="shared" si="3"/>
        <v>0</v>
      </c>
      <c r="P23" s="127">
        <v>0</v>
      </c>
      <c r="Q23" s="128">
        <f t="shared" si="9"/>
        <v>0</v>
      </c>
      <c r="R23" s="127">
        <f t="shared" si="10"/>
        <v>0</v>
      </c>
      <c r="S23" s="127">
        <v>0</v>
      </c>
      <c r="T23" s="128">
        <f t="shared" si="11"/>
        <v>0</v>
      </c>
      <c r="U23" s="127">
        <f t="shared" ref="U23:U28" si="14">SUM(K23,N23,Q23,T23)</f>
        <v>1</v>
      </c>
      <c r="V23" s="129">
        <f t="shared" si="4"/>
        <v>0.18181818181818182</v>
      </c>
      <c r="W23" s="22">
        <f t="shared" si="12"/>
        <v>0.18181818181818182</v>
      </c>
      <c r="X23" s="23"/>
      <c r="Y23" t="s">
        <v>80</v>
      </c>
      <c r="Z23">
        <f>SUM(W20:W23)</f>
        <v>1.1595352274694062</v>
      </c>
      <c r="AA23" t="s">
        <v>81</v>
      </c>
      <c r="AB23">
        <f>M15-Z23</f>
        <v>0.77672480006212119</v>
      </c>
    </row>
    <row r="24" spans="1:28" x14ac:dyDescent="0.3">
      <c r="A24">
        <v>2</v>
      </c>
      <c r="B24" s="130" t="s">
        <v>1</v>
      </c>
      <c r="C24" s="123" t="s">
        <v>5</v>
      </c>
      <c r="D24" s="131">
        <v>0</v>
      </c>
      <c r="E24" s="131">
        <v>1</v>
      </c>
      <c r="F24" s="131">
        <v>2</v>
      </c>
      <c r="G24" s="131">
        <v>2</v>
      </c>
      <c r="H24" s="131">
        <v>5</v>
      </c>
      <c r="I24" s="123">
        <f t="shared" si="13"/>
        <v>0</v>
      </c>
      <c r="J24" s="123">
        <v>0</v>
      </c>
      <c r="K24" s="124">
        <f t="shared" ref="K24" si="15">-(I24*J24)</f>
        <v>0</v>
      </c>
      <c r="L24" s="123">
        <f>E24/H24</f>
        <v>0.2</v>
      </c>
      <c r="M24" s="123">
        <f t="shared" si="7"/>
        <v>-2.3219280948873622</v>
      </c>
      <c r="N24" s="124">
        <f t="shared" ref="N24:N28" si="16">-(L24*M24)</f>
        <v>0.46438561897747244</v>
      </c>
      <c r="O24" s="123">
        <f t="shared" si="3"/>
        <v>0.4</v>
      </c>
      <c r="P24" s="123">
        <f>LOG(O24,2)</f>
        <v>-1.3219280948873622</v>
      </c>
      <c r="Q24" s="124">
        <f t="shared" ref="Q24:Q28" si="17">-(O24*P24)</f>
        <v>0.52877123795494485</v>
      </c>
      <c r="R24" s="123">
        <f t="shared" si="10"/>
        <v>0.4</v>
      </c>
      <c r="S24" s="123">
        <f>LOG(R24,2)</f>
        <v>-1.3219280948873622</v>
      </c>
      <c r="T24" s="124">
        <f t="shared" ref="T24" si="18">-R24*S24</f>
        <v>0.52877123795494485</v>
      </c>
      <c r="U24" s="123">
        <f t="shared" si="14"/>
        <v>1.5219280948873621</v>
      </c>
      <c r="V24" s="125">
        <f t="shared" si="4"/>
        <v>0.45454545454545453</v>
      </c>
      <c r="W24" s="17">
        <f t="shared" si="12"/>
        <v>0.69178549767607367</v>
      </c>
      <c r="X24" s="10">
        <f>M15-(SUM(W24:W25))</f>
        <v>0.37994952946209604</v>
      </c>
    </row>
    <row r="25" spans="1:28" ht="15" thickBot="1" x14ac:dyDescent="0.35">
      <c r="B25" s="132"/>
      <c r="C25" s="127" t="s">
        <v>6</v>
      </c>
      <c r="D25" s="133">
        <v>2</v>
      </c>
      <c r="E25" s="133">
        <v>2</v>
      </c>
      <c r="F25" s="133">
        <v>2</v>
      </c>
      <c r="G25" s="133">
        <v>0</v>
      </c>
      <c r="H25" s="133">
        <v>6</v>
      </c>
      <c r="I25" s="127">
        <f t="shared" si="13"/>
        <v>0.33333333333333331</v>
      </c>
      <c r="J25" s="127">
        <f>LOG(I25,2)</f>
        <v>-1.5849625007211563</v>
      </c>
      <c r="K25" s="128">
        <f t="shared" si="5"/>
        <v>0.52832083357371873</v>
      </c>
      <c r="L25" s="127">
        <f>E25/H25</f>
        <v>0.33333333333333331</v>
      </c>
      <c r="M25" s="127">
        <f t="shared" si="7"/>
        <v>-1.5849625007211563</v>
      </c>
      <c r="N25" s="127">
        <f t="shared" si="16"/>
        <v>0.52832083357371873</v>
      </c>
      <c r="O25" s="127">
        <f t="shared" si="3"/>
        <v>0.33333333333333331</v>
      </c>
      <c r="P25" s="127">
        <f>LOG(O25,2)</f>
        <v>-1.5849625007211563</v>
      </c>
      <c r="Q25" s="127">
        <f t="shared" si="17"/>
        <v>0.52832083357371873</v>
      </c>
      <c r="R25" s="127">
        <f t="shared" si="10"/>
        <v>0</v>
      </c>
      <c r="S25" s="127">
        <v>0</v>
      </c>
      <c r="T25" s="128">
        <f t="shared" si="11"/>
        <v>0</v>
      </c>
      <c r="U25" s="127">
        <f t="shared" si="14"/>
        <v>1.5849625007211561</v>
      </c>
      <c r="V25" s="129">
        <f t="shared" si="4"/>
        <v>0.54545454545454541</v>
      </c>
      <c r="W25" s="22">
        <f t="shared" si="12"/>
        <v>0.86452500039335778</v>
      </c>
      <c r="X25" s="15"/>
      <c r="Y25" t="s">
        <v>80</v>
      </c>
      <c r="Z25">
        <f>SUM(W24:W25)</f>
        <v>1.5563104980694313</v>
      </c>
      <c r="AA25" t="s">
        <v>81</v>
      </c>
      <c r="AB25">
        <f>M15-Z25</f>
        <v>0.37994952946209604</v>
      </c>
    </row>
    <row r="26" spans="1:28" x14ac:dyDescent="0.3">
      <c r="A26">
        <v>3</v>
      </c>
      <c r="B26" s="130" t="s">
        <v>2</v>
      </c>
      <c r="C26" s="123" t="s">
        <v>12</v>
      </c>
      <c r="D26" s="131">
        <v>2</v>
      </c>
      <c r="E26" s="131">
        <v>1</v>
      </c>
      <c r="F26" s="131">
        <v>2</v>
      </c>
      <c r="G26" s="131">
        <v>0</v>
      </c>
      <c r="H26" s="131">
        <v>5</v>
      </c>
      <c r="I26" s="123">
        <f t="shared" si="13"/>
        <v>0.4</v>
      </c>
      <c r="J26" s="123">
        <f>LOG(I26,2)</f>
        <v>-1.3219280948873622</v>
      </c>
      <c r="K26" s="124">
        <f t="shared" ref="K26:K28" si="19">-(I26*J26)</f>
        <v>0.52877123795494485</v>
      </c>
      <c r="L26" s="123">
        <f>E26/H26</f>
        <v>0.2</v>
      </c>
      <c r="M26" s="123">
        <f t="shared" si="7"/>
        <v>-2.3219280948873622</v>
      </c>
      <c r="N26" s="124">
        <f t="shared" si="16"/>
        <v>0.46438561897747244</v>
      </c>
      <c r="O26" s="123">
        <f t="shared" si="3"/>
        <v>0.4</v>
      </c>
      <c r="P26" s="123">
        <f>LOG(O26,2)</f>
        <v>-1.3219280948873622</v>
      </c>
      <c r="Q26" s="124">
        <f t="shared" si="17"/>
        <v>0.52877123795494485</v>
      </c>
      <c r="R26" s="123">
        <f t="shared" si="10"/>
        <v>0</v>
      </c>
      <c r="S26" s="123">
        <v>0</v>
      </c>
      <c r="T26" s="124">
        <f t="shared" ref="T26:T27" si="20">-R26*S26</f>
        <v>0</v>
      </c>
      <c r="U26" s="123">
        <f t="shared" si="14"/>
        <v>1.5219280948873621</v>
      </c>
      <c r="V26" s="125">
        <f t="shared" si="4"/>
        <v>0.45454545454545453</v>
      </c>
      <c r="W26" s="17">
        <f t="shared" si="12"/>
        <v>0.69178549767607367</v>
      </c>
      <c r="X26" s="10">
        <f>M15-(SUM(W26:W28))</f>
        <v>0.37994952946209604</v>
      </c>
    </row>
    <row r="27" spans="1:28" x14ac:dyDescent="0.3">
      <c r="B27" s="134"/>
      <c r="C27" s="98" t="s">
        <v>13</v>
      </c>
      <c r="D27" s="135">
        <v>0</v>
      </c>
      <c r="E27" s="135">
        <v>1</v>
      </c>
      <c r="F27" s="135">
        <v>1</v>
      </c>
      <c r="G27" s="135">
        <v>1</v>
      </c>
      <c r="H27" s="135">
        <v>3</v>
      </c>
      <c r="I27" s="98">
        <f t="shared" si="13"/>
        <v>0</v>
      </c>
      <c r="J27" s="98">
        <v>0</v>
      </c>
      <c r="K27" s="126">
        <f t="shared" si="19"/>
        <v>0</v>
      </c>
      <c r="L27" s="98">
        <f>E27/H27</f>
        <v>0.33333333333333331</v>
      </c>
      <c r="M27" s="98">
        <f t="shared" si="7"/>
        <v>-1.5849625007211563</v>
      </c>
      <c r="N27" s="126">
        <f t="shared" si="16"/>
        <v>0.52832083357371873</v>
      </c>
      <c r="O27" s="98">
        <f t="shared" si="3"/>
        <v>0.33333333333333331</v>
      </c>
      <c r="P27" s="98">
        <f>LOG(O27,2)</f>
        <v>-1.5849625007211563</v>
      </c>
      <c r="Q27" s="126">
        <f t="shared" si="17"/>
        <v>0.52832083357371873</v>
      </c>
      <c r="R27" s="98">
        <f t="shared" si="10"/>
        <v>0.33333333333333331</v>
      </c>
      <c r="S27" s="98">
        <f>LOG(R27,2)</f>
        <v>-1.5849625007211563</v>
      </c>
      <c r="T27" s="126">
        <f t="shared" si="20"/>
        <v>0.52832083357371873</v>
      </c>
      <c r="U27" s="98">
        <f t="shared" si="14"/>
        <v>1.5849625007211561</v>
      </c>
      <c r="V27" s="125">
        <f t="shared" si="4"/>
        <v>0.27272727272727271</v>
      </c>
      <c r="W27" s="19">
        <f t="shared" si="12"/>
        <v>0.43226250019667889</v>
      </c>
      <c r="X27" s="13"/>
    </row>
    <row r="28" spans="1:28" ht="15" thickBot="1" x14ac:dyDescent="0.35">
      <c r="B28" s="132"/>
      <c r="C28" s="127" t="s">
        <v>11</v>
      </c>
      <c r="D28" s="133">
        <v>0</v>
      </c>
      <c r="E28" s="133">
        <v>1</v>
      </c>
      <c r="F28" s="133">
        <v>1</v>
      </c>
      <c r="G28" s="133">
        <v>1</v>
      </c>
      <c r="H28" s="133">
        <v>3</v>
      </c>
      <c r="I28" s="127">
        <f t="shared" si="13"/>
        <v>0</v>
      </c>
      <c r="J28" s="127">
        <v>0</v>
      </c>
      <c r="K28" s="128">
        <f t="shared" si="19"/>
        <v>0</v>
      </c>
      <c r="L28" s="127">
        <f>E28/H28</f>
        <v>0.33333333333333331</v>
      </c>
      <c r="M28" s="127">
        <f t="shared" si="7"/>
        <v>-1.5849625007211563</v>
      </c>
      <c r="N28" s="128">
        <f t="shared" si="16"/>
        <v>0.52832083357371873</v>
      </c>
      <c r="O28" s="127">
        <f t="shared" si="3"/>
        <v>0.33333333333333331</v>
      </c>
      <c r="P28" s="127">
        <f>LOG(O28,2)</f>
        <v>-1.5849625007211563</v>
      </c>
      <c r="Q28" s="128">
        <f t="shared" si="17"/>
        <v>0.52832083357371873</v>
      </c>
      <c r="R28" s="127">
        <f t="shared" si="10"/>
        <v>0.33333333333333331</v>
      </c>
      <c r="S28" s="127">
        <f>LOG(R28,2)</f>
        <v>-1.5849625007211563</v>
      </c>
      <c r="T28" s="128">
        <f t="shared" ref="T28" si="21">-R28*S28</f>
        <v>0.52832083357371873</v>
      </c>
      <c r="U28" s="127">
        <f t="shared" si="14"/>
        <v>1.5849625007211561</v>
      </c>
      <c r="V28" s="129">
        <f t="shared" si="4"/>
        <v>0.27272727272727271</v>
      </c>
      <c r="W28" s="22">
        <f t="shared" si="12"/>
        <v>0.43226250019667889</v>
      </c>
      <c r="X28" s="15"/>
      <c r="Y28" t="s">
        <v>80</v>
      </c>
      <c r="Z28">
        <f>SUM(W26:W28)</f>
        <v>1.5563104980694313</v>
      </c>
      <c r="AB28">
        <f>M15-Z28</f>
        <v>0.37994952946209604</v>
      </c>
    </row>
    <row r="30" spans="1:28" x14ac:dyDescent="0.3">
      <c r="F30" s="26" t="s">
        <v>0</v>
      </c>
      <c r="J30" s="1" t="s">
        <v>10</v>
      </c>
    </row>
    <row r="31" spans="1:28" x14ac:dyDescent="0.3">
      <c r="E31" s="25"/>
    </row>
    <row r="32" spans="1:28" x14ac:dyDescent="0.3">
      <c r="E32" s="25"/>
      <c r="U32" s="12"/>
      <c r="V32" s="12"/>
    </row>
    <row r="33" spans="5:10" x14ac:dyDescent="0.3">
      <c r="E33" s="25"/>
      <c r="J33">
        <v>0.432</v>
      </c>
    </row>
    <row r="34" spans="5:10" x14ac:dyDescent="0.3">
      <c r="E34" s="25"/>
    </row>
    <row r="35" spans="5:10" x14ac:dyDescent="0.3">
      <c r="E35" s="25"/>
    </row>
    <row r="36" spans="5:10" x14ac:dyDescent="0.3">
      <c r="E36" s="25"/>
    </row>
    <row r="37" spans="5:10" x14ac:dyDescent="0.3">
      <c r="E37" s="25"/>
      <c r="F37" t="s">
        <v>4</v>
      </c>
    </row>
    <row r="38" spans="5:10" x14ac:dyDescent="0.3">
      <c r="E38" s="25"/>
    </row>
    <row r="39" spans="5:10" x14ac:dyDescent="0.3">
      <c r="E39" s="25"/>
    </row>
    <row r="40" spans="5:10" x14ac:dyDescent="0.3">
      <c r="E40" s="25"/>
      <c r="J40">
        <v>0.36399999999999999</v>
      </c>
    </row>
    <row r="41" spans="5:10" x14ac:dyDescent="0.3">
      <c r="E41" s="25"/>
      <c r="F41" t="s">
        <v>7</v>
      </c>
    </row>
    <row r="42" spans="5:10" x14ac:dyDescent="0.3">
      <c r="E42" s="25"/>
    </row>
    <row r="43" spans="5:10" x14ac:dyDescent="0.3">
      <c r="E43" s="25"/>
    </row>
    <row r="44" spans="5:10" x14ac:dyDescent="0.3">
      <c r="E44" s="25"/>
    </row>
    <row r="45" spans="5:10" x14ac:dyDescent="0.3">
      <c r="E45" s="25"/>
    </row>
    <row r="46" spans="5:10" x14ac:dyDescent="0.3">
      <c r="E46" s="25"/>
      <c r="F46" t="s">
        <v>8</v>
      </c>
    </row>
    <row r="47" spans="5:10" x14ac:dyDescent="0.3">
      <c r="E47" s="25"/>
    </row>
    <row r="48" spans="5:10" x14ac:dyDescent="0.3">
      <c r="E48" s="25"/>
      <c r="J48">
        <v>0.182</v>
      </c>
    </row>
    <row r="49" spans="3:10" x14ac:dyDescent="0.3">
      <c r="E49" s="25"/>
    </row>
    <row r="50" spans="3:10" x14ac:dyDescent="0.3">
      <c r="C50" t="s">
        <v>34</v>
      </c>
      <c r="E50" s="25"/>
      <c r="F50" t="s">
        <v>9</v>
      </c>
    </row>
    <row r="51" spans="3:10" x14ac:dyDescent="0.3">
      <c r="E51" s="25"/>
    </row>
    <row r="52" spans="3:10" x14ac:dyDescent="0.3">
      <c r="E52" s="25"/>
    </row>
    <row r="53" spans="3:10" x14ac:dyDescent="0.3">
      <c r="E53" s="25"/>
    </row>
    <row r="54" spans="3:10" x14ac:dyDescent="0.3">
      <c r="E54" s="25"/>
    </row>
    <row r="55" spans="3:10" x14ac:dyDescent="0.3">
      <c r="E55" s="25"/>
      <c r="J55">
        <v>0.182</v>
      </c>
    </row>
    <row r="56" spans="3:10" x14ac:dyDescent="0.3">
      <c r="E56" s="25"/>
    </row>
    <row r="62" spans="3:10" x14ac:dyDescent="0.3">
      <c r="E62" t="s">
        <v>35</v>
      </c>
      <c r="G62">
        <f>M15-(SUM(W20:W23))</f>
        <v>0.77672480006212119</v>
      </c>
    </row>
  </sheetData>
  <autoFilter ref="B4:G15">
    <filterColumn colId="0">
      <filters>
        <filter val="Staff"/>
      </filters>
    </filterColumn>
  </autoFilter>
  <mergeCells count="7">
    <mergeCell ref="R18:T18"/>
    <mergeCell ref="D18:H18"/>
    <mergeCell ref="F3:I3"/>
    <mergeCell ref="I4:J4"/>
    <mergeCell ref="I18:K18"/>
    <mergeCell ref="L18:N18"/>
    <mergeCell ref="O18:Q1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12</xdr:col>
                <xdr:colOff>312420</xdr:colOff>
                <xdr:row>1</xdr:row>
                <xdr:rowOff>7620</xdr:rowOff>
              </from>
              <to>
                <xdr:col>18</xdr:col>
                <xdr:colOff>541020</xdr:colOff>
                <xdr:row>4</xdr:row>
                <xdr:rowOff>83820</xdr:rowOff>
              </to>
            </anchor>
          </objectPr>
        </oleObject>
      </mc:Choice>
      <mc:Fallback>
        <oleObject progId="Equation.3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CART_Real_solution</vt:lpstr>
      <vt:lpstr> C4.5</vt:lpstr>
      <vt:lpstr>Sheet2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K. Kumar</dc:creator>
  <cp:lastModifiedBy>Khasha</cp:lastModifiedBy>
  <dcterms:created xsi:type="dcterms:W3CDTF">2013-06-10T01:24:47Z</dcterms:created>
  <dcterms:modified xsi:type="dcterms:W3CDTF">2020-03-25T19:24:15Z</dcterms:modified>
</cp:coreProperties>
</file>