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karpul/Documents/Fishing/"/>
    </mc:Choice>
  </mc:AlternateContent>
  <xr:revisionPtr revIDLastSave="0" documentId="13_ncr:1_{9A5E0B44-429E-D14E-907B-9670017EEFFA}" xr6:coauthVersionLast="36" xr6:coauthVersionMax="36" xr10:uidLastSave="{00000000-0000-0000-0000-000000000000}"/>
  <bookViews>
    <workbookView xWindow="-5660" yWindow="-21140" windowWidth="32280" windowHeight="19560" xr2:uid="{C43FB167-1C0E-704A-A9A0-07F95B8A5CC4}"/>
  </bookViews>
  <sheets>
    <sheet name="Final Results" sheetId="3" r:id="rId1"/>
    <sheet name="Past Record" sheetId="2" r:id="rId2"/>
    <sheet name="Spring Rivers" sheetId="4" r:id="rId3"/>
    <sheet name="Autumn Rivers" sheetId="5" r:id="rId4"/>
    <sheet name="River Summary" sheetId="8" r:id="rId5"/>
    <sheet name="Stillwater" sheetId="6" r:id="rId6"/>
    <sheet name="Stillwater Summary" sheetId="7" r:id="rId7"/>
    <sheet name="Names Master" sheetId="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J6" i="2"/>
  <c r="K6" i="2"/>
  <c r="L6" i="2"/>
  <c r="M6" i="2"/>
  <c r="N6" i="2" s="1"/>
  <c r="O6" i="2" s="1"/>
  <c r="I7" i="2"/>
  <c r="M7" i="2" s="1"/>
  <c r="N7" i="2" s="1"/>
  <c r="O7" i="2" s="1"/>
  <c r="J7" i="2"/>
  <c r="K7" i="2"/>
  <c r="L7" i="2"/>
  <c r="I8" i="2"/>
  <c r="J8" i="2"/>
  <c r="M8" i="2" s="1"/>
  <c r="N8" i="2" s="1"/>
  <c r="O8" i="2" s="1"/>
  <c r="K8" i="2"/>
  <c r="L8" i="2"/>
  <c r="I9" i="2"/>
  <c r="J9" i="2"/>
  <c r="K9" i="2"/>
  <c r="M9" i="2" s="1"/>
  <c r="N9" i="2" s="1"/>
  <c r="O9" i="2" s="1"/>
  <c r="L9" i="2"/>
  <c r="I10" i="2"/>
  <c r="J10" i="2"/>
  <c r="K10" i="2"/>
  <c r="L10" i="2"/>
  <c r="M10" i="2"/>
  <c r="N10" i="2" s="1"/>
  <c r="O10" i="2" s="1"/>
  <c r="I11" i="2"/>
  <c r="J11" i="2"/>
  <c r="M11" i="2" s="1"/>
  <c r="N11" i="2" s="1"/>
  <c r="O11" i="2" s="1"/>
  <c r="K11" i="2"/>
  <c r="L11" i="2"/>
  <c r="I12" i="2"/>
  <c r="J12" i="2"/>
  <c r="M12" i="2" s="1"/>
  <c r="N12" i="2" s="1"/>
  <c r="O12" i="2" s="1"/>
  <c r="K12" i="2"/>
  <c r="L12" i="2"/>
  <c r="I13" i="2"/>
  <c r="J13" i="2"/>
  <c r="K13" i="2"/>
  <c r="M13" i="2" s="1"/>
  <c r="N13" i="2" s="1"/>
  <c r="O13" i="2" s="1"/>
  <c r="L13" i="2"/>
  <c r="I14" i="2"/>
  <c r="J14" i="2"/>
  <c r="K14" i="2"/>
  <c r="L14" i="2"/>
  <c r="M14" i="2"/>
  <c r="N14" i="2" s="1"/>
  <c r="O14" i="2" s="1"/>
  <c r="I15" i="2"/>
  <c r="J15" i="2"/>
  <c r="M15" i="2" s="1"/>
  <c r="N15" i="2" s="1"/>
  <c r="O15" i="2" s="1"/>
  <c r="K15" i="2"/>
  <c r="L15" i="2"/>
  <c r="I16" i="2"/>
  <c r="J16" i="2"/>
  <c r="M16" i="2" s="1"/>
  <c r="N16" i="2" s="1"/>
  <c r="O16" i="2" s="1"/>
  <c r="K16" i="2"/>
  <c r="L16" i="2"/>
  <c r="I17" i="2"/>
  <c r="J17" i="2"/>
  <c r="K17" i="2"/>
  <c r="M17" i="2" s="1"/>
  <c r="N17" i="2" s="1"/>
  <c r="O17" i="2" s="1"/>
  <c r="L17" i="2"/>
  <c r="I18" i="2"/>
  <c r="J18" i="2"/>
  <c r="K18" i="2"/>
  <c r="L18" i="2"/>
  <c r="M18" i="2"/>
  <c r="N18" i="2" s="1"/>
  <c r="O18" i="2" s="1"/>
  <c r="I19" i="2"/>
  <c r="J19" i="2"/>
  <c r="M19" i="2" s="1"/>
  <c r="N19" i="2" s="1"/>
  <c r="O19" i="2" s="1"/>
  <c r="K19" i="2"/>
  <c r="L19" i="2"/>
  <c r="I20" i="2"/>
  <c r="J20" i="2"/>
  <c r="M20" i="2" s="1"/>
  <c r="N20" i="2" s="1"/>
  <c r="O20" i="2" s="1"/>
  <c r="K20" i="2"/>
  <c r="L20" i="2"/>
  <c r="I21" i="2"/>
  <c r="J21" i="2"/>
  <c r="K21" i="2"/>
  <c r="M21" i="2" s="1"/>
  <c r="N21" i="2" s="1"/>
  <c r="O21" i="2" s="1"/>
  <c r="L21" i="2"/>
  <c r="I22" i="2"/>
  <c r="J22" i="2"/>
  <c r="K22" i="2"/>
  <c r="L22" i="2"/>
  <c r="M22" i="2"/>
  <c r="N22" i="2" s="1"/>
  <c r="O22" i="2" s="1"/>
  <c r="I23" i="2"/>
  <c r="J23" i="2"/>
  <c r="M23" i="2" s="1"/>
  <c r="N23" i="2" s="1"/>
  <c r="O23" i="2" s="1"/>
  <c r="K23" i="2"/>
  <c r="L23" i="2"/>
  <c r="I24" i="2"/>
  <c r="J24" i="2"/>
  <c r="M24" i="2" s="1"/>
  <c r="N24" i="2" s="1"/>
  <c r="O24" i="2" s="1"/>
  <c r="K24" i="2"/>
  <c r="L24" i="2"/>
  <c r="I25" i="2"/>
  <c r="J25" i="2"/>
  <c r="K25" i="2"/>
  <c r="M25" i="2" s="1"/>
  <c r="N25" i="2" s="1"/>
  <c r="O25" i="2" s="1"/>
  <c r="L25" i="2"/>
  <c r="I26" i="2"/>
  <c r="J26" i="2"/>
  <c r="K26" i="2"/>
  <c r="L26" i="2"/>
  <c r="M26" i="2"/>
  <c r="N26" i="2" s="1"/>
  <c r="O26" i="2" s="1"/>
  <c r="I27" i="2"/>
  <c r="J27" i="2"/>
  <c r="M27" i="2" s="1"/>
  <c r="N27" i="2" s="1"/>
  <c r="O27" i="2" s="1"/>
  <c r="K27" i="2"/>
  <c r="L27" i="2"/>
  <c r="I28" i="2"/>
  <c r="J28" i="2"/>
  <c r="M28" i="2" s="1"/>
  <c r="N28" i="2" s="1"/>
  <c r="O28" i="2" s="1"/>
  <c r="K28" i="2"/>
  <c r="L28" i="2"/>
  <c r="I29" i="2"/>
  <c r="J29" i="2"/>
  <c r="K29" i="2"/>
  <c r="M29" i="2" s="1"/>
  <c r="N29" i="2" s="1"/>
  <c r="O29" i="2" s="1"/>
  <c r="L29" i="2"/>
  <c r="I30" i="2"/>
  <c r="J30" i="2"/>
  <c r="K30" i="2"/>
  <c r="L30" i="2"/>
  <c r="M30" i="2"/>
  <c r="N30" i="2" s="1"/>
  <c r="O30" i="2" s="1"/>
  <c r="I31" i="2"/>
  <c r="J31" i="2"/>
  <c r="M31" i="2" s="1"/>
  <c r="N31" i="2" s="1"/>
  <c r="O31" i="2" s="1"/>
  <c r="K31" i="2"/>
  <c r="L31" i="2"/>
  <c r="I32" i="2"/>
  <c r="J32" i="2"/>
  <c r="M32" i="2" s="1"/>
  <c r="N32" i="2" s="1"/>
  <c r="O32" i="2" s="1"/>
  <c r="K32" i="2"/>
  <c r="L32" i="2"/>
  <c r="I33" i="2"/>
  <c r="J33" i="2"/>
  <c r="K33" i="2"/>
  <c r="M33" i="2" s="1"/>
  <c r="N33" i="2" s="1"/>
  <c r="O33" i="2" s="1"/>
  <c r="L33" i="2"/>
  <c r="I34" i="2"/>
  <c r="J34" i="2"/>
  <c r="K34" i="2"/>
  <c r="L34" i="2"/>
  <c r="M34" i="2"/>
  <c r="N34" i="2" s="1"/>
  <c r="O34" i="2" s="1"/>
  <c r="I35" i="2"/>
  <c r="J35" i="2"/>
  <c r="M35" i="2" s="1"/>
  <c r="N35" i="2" s="1"/>
  <c r="O35" i="2" s="1"/>
  <c r="K35" i="2"/>
  <c r="L35" i="2"/>
  <c r="I36" i="2"/>
  <c r="J36" i="2"/>
  <c r="M36" i="2" s="1"/>
  <c r="N36" i="2" s="1"/>
  <c r="O36" i="2" s="1"/>
  <c r="K36" i="2"/>
  <c r="L36" i="2"/>
  <c r="I37" i="2"/>
  <c r="J37" i="2"/>
  <c r="K37" i="2"/>
  <c r="M37" i="2" s="1"/>
  <c r="N37" i="2" s="1"/>
  <c r="O37" i="2" s="1"/>
  <c r="L37" i="2"/>
  <c r="I38" i="2"/>
  <c r="M38" i="2" s="1"/>
  <c r="N38" i="2" s="1"/>
  <c r="O38" i="2" s="1"/>
  <c r="J38" i="2"/>
  <c r="K38" i="2"/>
  <c r="L38" i="2"/>
  <c r="I39" i="2"/>
  <c r="J39" i="2"/>
  <c r="M39" i="2" s="1"/>
  <c r="N39" i="2" s="1"/>
  <c r="O39" i="2" s="1"/>
  <c r="K39" i="2"/>
  <c r="L39" i="2"/>
  <c r="I40" i="2"/>
  <c r="J40" i="2"/>
  <c r="M40" i="2" s="1"/>
  <c r="N40" i="2" s="1"/>
  <c r="O40" i="2" s="1"/>
  <c r="K40" i="2"/>
  <c r="L40" i="2"/>
  <c r="I41" i="2"/>
  <c r="J41" i="2"/>
  <c r="M41" i="2" s="1"/>
  <c r="N41" i="2" s="1"/>
  <c r="O41" i="2" s="1"/>
  <c r="K41" i="2"/>
  <c r="L41" i="2"/>
  <c r="I42" i="2"/>
  <c r="M42" i="2" s="1"/>
  <c r="N42" i="2" s="1"/>
  <c r="O42" i="2" s="1"/>
  <c r="J42" i="2"/>
  <c r="K42" i="2"/>
  <c r="L42" i="2"/>
  <c r="I43" i="2"/>
  <c r="J43" i="2"/>
  <c r="M43" i="2" s="1"/>
  <c r="N43" i="2" s="1"/>
  <c r="O43" i="2" s="1"/>
  <c r="K43" i="2"/>
  <c r="L43" i="2"/>
  <c r="I44" i="2"/>
  <c r="J44" i="2"/>
  <c r="M44" i="2" s="1"/>
  <c r="N44" i="2" s="1"/>
  <c r="O44" i="2" s="1"/>
  <c r="K44" i="2"/>
  <c r="L44" i="2"/>
  <c r="I45" i="2"/>
  <c r="J45" i="2"/>
  <c r="K45" i="2"/>
  <c r="M45" i="2" s="1"/>
  <c r="N45" i="2" s="1"/>
  <c r="O45" i="2" s="1"/>
  <c r="L45" i="2"/>
  <c r="I46" i="2"/>
  <c r="M46" i="2" s="1"/>
  <c r="N46" i="2" s="1"/>
  <c r="O46" i="2" s="1"/>
  <c r="J46" i="2"/>
  <c r="K46" i="2"/>
  <c r="L46" i="2"/>
  <c r="I47" i="2"/>
  <c r="J47" i="2"/>
  <c r="M47" i="2" s="1"/>
  <c r="N47" i="2" s="1"/>
  <c r="O47" i="2" s="1"/>
  <c r="K47" i="2"/>
  <c r="L47" i="2"/>
  <c r="I48" i="2"/>
  <c r="J48" i="2"/>
  <c r="M48" i="2" s="1"/>
  <c r="N48" i="2" s="1"/>
  <c r="O48" i="2" s="1"/>
  <c r="K48" i="2"/>
  <c r="L48" i="2"/>
  <c r="I49" i="2"/>
  <c r="J49" i="2"/>
  <c r="K49" i="2"/>
  <c r="M49" i="2" s="1"/>
  <c r="N49" i="2" s="1"/>
  <c r="O49" i="2" s="1"/>
  <c r="L49" i="2"/>
  <c r="I50" i="2"/>
  <c r="M50" i="2" s="1"/>
  <c r="N50" i="2" s="1"/>
  <c r="O50" i="2" s="1"/>
  <c r="J50" i="2"/>
  <c r="K50" i="2"/>
  <c r="L50" i="2"/>
  <c r="I51" i="2"/>
  <c r="J51" i="2"/>
  <c r="M51" i="2" s="1"/>
  <c r="N51" i="2" s="1"/>
  <c r="O51" i="2" s="1"/>
  <c r="K51" i="2"/>
  <c r="L51" i="2"/>
  <c r="I52" i="2"/>
  <c r="J52" i="2"/>
  <c r="M52" i="2" s="1"/>
  <c r="N52" i="2" s="1"/>
  <c r="O52" i="2" s="1"/>
  <c r="K52" i="2"/>
  <c r="L52" i="2"/>
  <c r="I53" i="2"/>
  <c r="J53" i="2"/>
  <c r="M53" i="2" s="1"/>
  <c r="N53" i="2" s="1"/>
  <c r="O53" i="2" s="1"/>
  <c r="K53" i="2"/>
  <c r="L53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K3" i="6" l="1"/>
  <c r="L3" i="6"/>
  <c r="M3" i="6"/>
  <c r="N3" i="6"/>
  <c r="K4" i="6"/>
  <c r="M4" i="6" s="1"/>
  <c r="P4" i="6" s="1"/>
  <c r="L4" i="6"/>
  <c r="N4" i="6"/>
  <c r="K5" i="6"/>
  <c r="M5" i="6" s="1"/>
  <c r="P5" i="6" s="1"/>
  <c r="L5" i="6"/>
  <c r="N5" i="6"/>
  <c r="K6" i="6"/>
  <c r="M6" i="6" s="1"/>
  <c r="P6" i="6" s="1"/>
  <c r="L6" i="6"/>
  <c r="N6" i="6"/>
  <c r="K7" i="6"/>
  <c r="L7" i="6"/>
  <c r="M7" i="6"/>
  <c r="P7" i="6" s="1"/>
  <c r="N7" i="6"/>
  <c r="K8" i="6"/>
  <c r="M8" i="6" s="1"/>
  <c r="L8" i="6"/>
  <c r="N8" i="6"/>
  <c r="K9" i="6"/>
  <c r="M9" i="6" s="1"/>
  <c r="L9" i="6"/>
  <c r="N9" i="6"/>
  <c r="K10" i="6"/>
  <c r="M10" i="6" s="1"/>
  <c r="L10" i="6"/>
  <c r="N10" i="6"/>
  <c r="K11" i="6"/>
  <c r="M11" i="6" s="1"/>
  <c r="P11" i="6" s="1"/>
  <c r="L11" i="6"/>
  <c r="N11" i="6"/>
  <c r="K12" i="6"/>
  <c r="M12" i="6" s="1"/>
  <c r="P12" i="6" s="1"/>
  <c r="L12" i="6"/>
  <c r="N12" i="6"/>
  <c r="K13" i="6"/>
  <c r="M13" i="6" s="1"/>
  <c r="P13" i="6" s="1"/>
  <c r="L13" i="6"/>
  <c r="N13" i="6"/>
  <c r="K14" i="6"/>
  <c r="M14" i="6" s="1"/>
  <c r="L14" i="6"/>
  <c r="N14" i="6"/>
  <c r="K15" i="6"/>
  <c r="M15" i="6" s="1"/>
  <c r="P15" i="6" s="1"/>
  <c r="L15" i="6"/>
  <c r="N15" i="6"/>
  <c r="K16" i="6"/>
  <c r="M16" i="6" s="1"/>
  <c r="P16" i="6" s="1"/>
  <c r="L16" i="6"/>
  <c r="N16" i="6"/>
  <c r="K17" i="6"/>
  <c r="M17" i="6" s="1"/>
  <c r="L17" i="6"/>
  <c r="N17" i="6"/>
  <c r="K18" i="6"/>
  <c r="M18" i="6" s="1"/>
  <c r="P18" i="6" s="1"/>
  <c r="L18" i="6"/>
  <c r="N18" i="6"/>
  <c r="K19" i="6"/>
  <c r="L19" i="6"/>
  <c r="M19" i="6" s="1"/>
  <c r="N19" i="6"/>
  <c r="K20" i="6"/>
  <c r="M20" i="6" s="1"/>
  <c r="L20" i="6"/>
  <c r="N20" i="6"/>
  <c r="K21" i="6"/>
  <c r="M21" i="6" s="1"/>
  <c r="P21" i="6" s="1"/>
  <c r="L21" i="6"/>
  <c r="N21" i="6"/>
  <c r="K22" i="6"/>
  <c r="M22" i="6" s="1"/>
  <c r="P22" i="6" s="1"/>
  <c r="L22" i="6"/>
  <c r="N22" i="6"/>
  <c r="K23" i="6"/>
  <c r="L23" i="6"/>
  <c r="M23" i="6"/>
  <c r="P23" i="6" s="1"/>
  <c r="N23" i="6"/>
  <c r="K24" i="6"/>
  <c r="M24" i="6" s="1"/>
  <c r="L24" i="6"/>
  <c r="N24" i="6"/>
  <c r="K25" i="6"/>
  <c r="M25" i="6" s="1"/>
  <c r="L25" i="6"/>
  <c r="N25" i="6"/>
  <c r="K26" i="6"/>
  <c r="M26" i="6" s="1"/>
  <c r="L26" i="6"/>
  <c r="N26" i="6"/>
  <c r="K27" i="6"/>
  <c r="M27" i="6" s="1"/>
  <c r="P27" i="6" s="1"/>
  <c r="L27" i="6"/>
  <c r="N27" i="6"/>
  <c r="K28" i="6"/>
  <c r="M28" i="6" s="1"/>
  <c r="P28" i="6" s="1"/>
  <c r="L28" i="6"/>
  <c r="N28" i="6"/>
  <c r="K29" i="6"/>
  <c r="M29" i="6" s="1"/>
  <c r="P29" i="6" s="1"/>
  <c r="L29" i="6"/>
  <c r="N29" i="6"/>
  <c r="K30" i="6"/>
  <c r="M30" i="6" s="1"/>
  <c r="L30" i="6"/>
  <c r="N30" i="6"/>
  <c r="K31" i="6"/>
  <c r="M31" i="6" s="1"/>
  <c r="L31" i="6"/>
  <c r="N31" i="6"/>
  <c r="K32" i="6"/>
  <c r="M32" i="6" s="1"/>
  <c r="L32" i="6"/>
  <c r="N32" i="6"/>
  <c r="K33" i="6"/>
  <c r="M33" i="6" s="1"/>
  <c r="L33" i="6"/>
  <c r="N33" i="6"/>
  <c r="K34" i="6"/>
  <c r="M34" i="6" s="1"/>
  <c r="P34" i="6" s="1"/>
  <c r="L34" i="6"/>
  <c r="N34" i="6"/>
  <c r="K35" i="6"/>
  <c r="M35" i="6" s="1"/>
  <c r="L35" i="6"/>
  <c r="N35" i="6"/>
  <c r="K36" i="6"/>
  <c r="M36" i="6" s="1"/>
  <c r="P36" i="6" s="1"/>
  <c r="L36" i="6"/>
  <c r="N36" i="6"/>
  <c r="K37" i="6"/>
  <c r="M37" i="6" s="1"/>
  <c r="L37" i="6"/>
  <c r="N37" i="6"/>
  <c r="K38" i="6"/>
  <c r="M38" i="6" s="1"/>
  <c r="L38" i="6"/>
  <c r="N38" i="6"/>
  <c r="K39" i="6"/>
  <c r="L39" i="6"/>
  <c r="M39" i="6" s="1"/>
  <c r="P39" i="6" s="1"/>
  <c r="N39" i="6"/>
  <c r="K40" i="6"/>
  <c r="M40" i="6" s="1"/>
  <c r="L40" i="6"/>
  <c r="N40" i="6"/>
  <c r="K41" i="6"/>
  <c r="M41" i="6" s="1"/>
  <c r="L41" i="6"/>
  <c r="N41" i="6"/>
  <c r="K42" i="6"/>
  <c r="M42" i="6" s="1"/>
  <c r="L42" i="6"/>
  <c r="N42" i="6"/>
  <c r="K43" i="6"/>
  <c r="M43" i="6" s="1"/>
  <c r="L43" i="6"/>
  <c r="N43" i="6"/>
  <c r="K44" i="6"/>
  <c r="L44" i="6"/>
  <c r="M44" i="6"/>
  <c r="P44" i="6" s="1"/>
  <c r="N44" i="6"/>
  <c r="K45" i="6"/>
  <c r="M45" i="6" s="1"/>
  <c r="P45" i="6" s="1"/>
  <c r="L45" i="6"/>
  <c r="N45" i="6"/>
  <c r="K46" i="6"/>
  <c r="M46" i="6" s="1"/>
  <c r="L46" i="6"/>
  <c r="N46" i="6"/>
  <c r="K47" i="6"/>
  <c r="L47" i="6"/>
  <c r="M47" i="6" s="1"/>
  <c r="N47" i="6"/>
  <c r="K48" i="6"/>
  <c r="L48" i="6"/>
  <c r="M48" i="6"/>
  <c r="N48" i="6"/>
  <c r="K49" i="6"/>
  <c r="M49" i="6" s="1"/>
  <c r="L49" i="6"/>
  <c r="N49" i="6"/>
  <c r="K50" i="6"/>
  <c r="M50" i="6" s="1"/>
  <c r="P50" i="6" s="1"/>
  <c r="L50" i="6"/>
  <c r="N50" i="6"/>
  <c r="K51" i="6"/>
  <c r="L51" i="6"/>
  <c r="M51" i="6"/>
  <c r="P51" i="6" s="1"/>
  <c r="N51" i="6"/>
  <c r="K52" i="6"/>
  <c r="L52" i="6"/>
  <c r="M52" i="6" s="1"/>
  <c r="P52" i="6" s="1"/>
  <c r="N52" i="6"/>
  <c r="K53" i="6"/>
  <c r="M53" i="6" s="1"/>
  <c r="P53" i="6" s="1"/>
  <c r="L53" i="6"/>
  <c r="N53" i="6"/>
  <c r="K54" i="6"/>
  <c r="M54" i="6" s="1"/>
  <c r="L54" i="6"/>
  <c r="N54" i="6"/>
  <c r="K55" i="6"/>
  <c r="L55" i="6"/>
  <c r="M55" i="6"/>
  <c r="P55" i="6" s="1"/>
  <c r="N55" i="6"/>
  <c r="K56" i="6"/>
  <c r="L56" i="6"/>
  <c r="M56" i="6" s="1"/>
  <c r="N56" i="6"/>
  <c r="K57" i="6"/>
  <c r="M57" i="6" s="1"/>
  <c r="L57" i="6"/>
  <c r="N57" i="6"/>
  <c r="K58" i="6"/>
  <c r="M58" i="6" s="1"/>
  <c r="L58" i="6"/>
  <c r="N58" i="6"/>
  <c r="K59" i="6"/>
  <c r="L59" i="6"/>
  <c r="M59" i="6"/>
  <c r="P59" i="6" s="1"/>
  <c r="N59" i="6"/>
  <c r="K60" i="6"/>
  <c r="L60" i="6"/>
  <c r="M60" i="6" s="1"/>
  <c r="P60" i="6" s="1"/>
  <c r="N60" i="6"/>
  <c r="K61" i="6"/>
  <c r="L61" i="6"/>
  <c r="N61" i="6"/>
  <c r="K62" i="6"/>
  <c r="M62" i="6" s="1"/>
  <c r="P62" i="6" s="1"/>
  <c r="L62" i="6"/>
  <c r="N62" i="6"/>
  <c r="K63" i="6"/>
  <c r="L63" i="6"/>
  <c r="M63" i="6"/>
  <c r="N63" i="6"/>
  <c r="K64" i="6"/>
  <c r="L64" i="6"/>
  <c r="N64" i="6"/>
  <c r="K65" i="6"/>
  <c r="L65" i="6"/>
  <c r="N65" i="6"/>
  <c r="K66" i="6"/>
  <c r="L66" i="6"/>
  <c r="N66" i="6"/>
  <c r="K67" i="6"/>
  <c r="L67" i="6"/>
  <c r="N67" i="6"/>
  <c r="K68" i="6"/>
  <c r="L68" i="6"/>
  <c r="N68" i="6"/>
  <c r="K69" i="6"/>
  <c r="M69" i="6" s="1"/>
  <c r="P69" i="6" s="1"/>
  <c r="L69" i="6"/>
  <c r="N69" i="6"/>
  <c r="K70" i="6"/>
  <c r="M70" i="6" s="1"/>
  <c r="P70" i="6" s="1"/>
  <c r="L70" i="6"/>
  <c r="N70" i="6"/>
  <c r="K71" i="6"/>
  <c r="M71" i="6" s="1"/>
  <c r="P71" i="6" s="1"/>
  <c r="L71" i="6"/>
  <c r="N71" i="6"/>
  <c r="K72" i="6"/>
  <c r="L72" i="6"/>
  <c r="N72" i="6"/>
  <c r="K73" i="6"/>
  <c r="M73" i="6" s="1"/>
  <c r="L73" i="6"/>
  <c r="N73" i="6"/>
  <c r="K74" i="6"/>
  <c r="M74" i="6" s="1"/>
  <c r="P74" i="6" s="1"/>
  <c r="L74" i="6"/>
  <c r="N74" i="6"/>
  <c r="K75" i="6"/>
  <c r="L75" i="6"/>
  <c r="M75" i="6"/>
  <c r="N75" i="6"/>
  <c r="K76" i="6"/>
  <c r="L76" i="6"/>
  <c r="M76" i="6" s="1"/>
  <c r="N76" i="6"/>
  <c r="K77" i="6"/>
  <c r="M77" i="6" s="1"/>
  <c r="P77" i="6" s="1"/>
  <c r="L77" i="6"/>
  <c r="N77" i="6"/>
  <c r="K78" i="6"/>
  <c r="M78" i="6" s="1"/>
  <c r="P78" i="6" s="1"/>
  <c r="L78" i="6"/>
  <c r="N78" i="6"/>
  <c r="K79" i="6"/>
  <c r="M79" i="6" s="1"/>
  <c r="P79" i="6" s="1"/>
  <c r="L79" i="6"/>
  <c r="N79" i="6"/>
  <c r="K80" i="6"/>
  <c r="L80" i="6"/>
  <c r="M80" i="6" s="1"/>
  <c r="N80" i="6"/>
  <c r="K81" i="6"/>
  <c r="M81" i="6" s="1"/>
  <c r="L81" i="6"/>
  <c r="N81" i="6"/>
  <c r="K82" i="6"/>
  <c r="M82" i="6" s="1"/>
  <c r="L82" i="6"/>
  <c r="N82" i="6"/>
  <c r="K83" i="6"/>
  <c r="L83" i="6"/>
  <c r="N83" i="6"/>
  <c r="K84" i="6"/>
  <c r="L84" i="6"/>
  <c r="M84" i="6" s="1"/>
  <c r="P84" i="6" s="1"/>
  <c r="N84" i="6"/>
  <c r="K85" i="6"/>
  <c r="M85" i="6" s="1"/>
  <c r="P85" i="6" s="1"/>
  <c r="L85" i="6"/>
  <c r="N85" i="6"/>
  <c r="K86" i="6"/>
  <c r="M86" i="6" s="1"/>
  <c r="L86" i="6"/>
  <c r="N86" i="6"/>
  <c r="K87" i="6"/>
  <c r="M87" i="6" s="1"/>
  <c r="P87" i="6" s="1"/>
  <c r="L87" i="6"/>
  <c r="N87" i="6"/>
  <c r="K88" i="6"/>
  <c r="L88" i="6"/>
  <c r="N88" i="6"/>
  <c r="K89" i="6"/>
  <c r="L89" i="6"/>
  <c r="N89" i="6"/>
  <c r="O89" i="6" s="1"/>
  <c r="K90" i="6"/>
  <c r="M90" i="6" s="1"/>
  <c r="L90" i="6"/>
  <c r="N90" i="6"/>
  <c r="O90" i="6" s="1"/>
  <c r="K91" i="6"/>
  <c r="L91" i="6"/>
  <c r="N91" i="6"/>
  <c r="O91" i="6" s="1"/>
  <c r="K92" i="6"/>
  <c r="L92" i="6"/>
  <c r="M92" i="6" s="1"/>
  <c r="N92" i="6"/>
  <c r="K93" i="6"/>
  <c r="L93" i="6"/>
  <c r="M93" i="6"/>
  <c r="N93" i="6"/>
  <c r="O93" i="6" s="1"/>
  <c r="K94" i="6"/>
  <c r="M94" i="6" s="1"/>
  <c r="L94" i="6"/>
  <c r="N94" i="6"/>
  <c r="O94" i="6" s="1"/>
  <c r="K95" i="6"/>
  <c r="M95" i="6" s="1"/>
  <c r="P95" i="6" s="1"/>
  <c r="L95" i="6"/>
  <c r="N95" i="6"/>
  <c r="O95" i="6" s="1"/>
  <c r="L2" i="6"/>
  <c r="K2" i="6"/>
  <c r="P63" i="6" l="1"/>
  <c r="M61" i="6"/>
  <c r="P61" i="6" s="1"/>
  <c r="P92" i="6"/>
  <c r="M89" i="6"/>
  <c r="P89" i="6" s="1"/>
  <c r="Q89" i="6" s="1"/>
  <c r="P90" i="6"/>
  <c r="Q90" i="6" s="1"/>
  <c r="P93" i="6"/>
  <c r="M88" i="6"/>
  <c r="P94" i="6"/>
  <c r="Q94" i="6" s="1"/>
  <c r="P86" i="6"/>
  <c r="P81" i="6"/>
  <c r="P82" i="6"/>
  <c r="M91" i="6"/>
  <c r="P91" i="6" s="1"/>
  <c r="Q91" i="6" s="1"/>
  <c r="M83" i="6"/>
  <c r="P83" i="6" s="1"/>
  <c r="P80" i="6"/>
  <c r="Q95" i="6"/>
  <c r="P88" i="6"/>
  <c r="P73" i="6"/>
  <c r="P76" i="6"/>
  <c r="P75" i="6"/>
  <c r="M72" i="6"/>
  <c r="P72" i="6" s="1"/>
  <c r="M68" i="6"/>
  <c r="P68" i="6" s="1"/>
  <c r="M67" i="6"/>
  <c r="P67" i="6" s="1"/>
  <c r="M66" i="6"/>
  <c r="P66" i="6" s="1"/>
  <c r="M65" i="6"/>
  <c r="P65" i="6" s="1"/>
  <c r="M64" i="6"/>
  <c r="P64" i="6" s="1"/>
  <c r="Q93" i="6"/>
  <c r="O87" i="6"/>
  <c r="Q87" i="6" s="1"/>
  <c r="O79" i="6"/>
  <c r="Q79" i="6" s="1"/>
  <c r="O62" i="6"/>
  <c r="Q62" i="6" s="1"/>
  <c r="P56" i="6"/>
  <c r="P54" i="6"/>
  <c r="O55" i="6"/>
  <c r="Q55" i="6" s="1"/>
  <c r="P49" i="6"/>
  <c r="P43" i="6"/>
  <c r="O41" i="6"/>
  <c r="O37" i="6"/>
  <c r="P35" i="6"/>
  <c r="P31" i="6"/>
  <c r="O22" i="6"/>
  <c r="Q22" i="6" s="1"/>
  <c r="P19" i="6"/>
  <c r="O16" i="6"/>
  <c r="Q16" i="6" s="1"/>
  <c r="P14" i="6"/>
  <c r="O12" i="6"/>
  <c r="Q12" i="6" s="1"/>
  <c r="P10" i="6"/>
  <c r="O8" i="6"/>
  <c r="O3" i="6"/>
  <c r="O82" i="6"/>
  <c r="O71" i="6"/>
  <c r="Q71" i="6" s="1"/>
  <c r="O67" i="6"/>
  <c r="O61" i="6"/>
  <c r="Q61" i="6" s="1"/>
  <c r="O58" i="6"/>
  <c r="O51" i="6"/>
  <c r="Q51" i="6" s="1"/>
  <c r="O47" i="6"/>
  <c r="P40" i="6"/>
  <c r="O34" i="6"/>
  <c r="Q34" i="6" s="1"/>
  <c r="P32" i="6"/>
  <c r="O30" i="6"/>
  <c r="O26" i="6"/>
  <c r="P24" i="6"/>
  <c r="O17" i="6"/>
  <c r="O13" i="6"/>
  <c r="Q13" i="6" s="1"/>
  <c r="O9" i="6"/>
  <c r="O6" i="6"/>
  <c r="Q6" i="6" s="1"/>
  <c r="P3" i="6"/>
  <c r="O92" i="6"/>
  <c r="O88" i="6"/>
  <c r="O86" i="6"/>
  <c r="Q86" i="6" s="1"/>
  <c r="O85" i="6"/>
  <c r="Q85" i="6" s="1"/>
  <c r="O81" i="6"/>
  <c r="O78" i="6"/>
  <c r="Q78" i="6" s="1"/>
  <c r="O63" i="6"/>
  <c r="Q63" i="6" s="1"/>
  <c r="P57" i="6"/>
  <c r="O54" i="6"/>
  <c r="P48" i="6"/>
  <c r="P47" i="6"/>
  <c r="P46" i="6"/>
  <c r="O42" i="6"/>
  <c r="O43" i="6"/>
  <c r="P41" i="6"/>
  <c r="O39" i="6"/>
  <c r="Q39" i="6" s="1"/>
  <c r="P37" i="6"/>
  <c r="O35" i="6"/>
  <c r="P33" i="6"/>
  <c r="O31" i="6"/>
  <c r="O27" i="6"/>
  <c r="Q27" i="6" s="1"/>
  <c r="P25" i="6"/>
  <c r="O23" i="6"/>
  <c r="Q23" i="6" s="1"/>
  <c r="P20" i="6"/>
  <c r="O10" i="6"/>
  <c r="P8" i="6"/>
  <c r="O83" i="6"/>
  <c r="O74" i="6"/>
  <c r="Q74" i="6" s="1"/>
  <c r="O70" i="6"/>
  <c r="Q70" i="6" s="1"/>
  <c r="O66" i="6"/>
  <c r="P58" i="6"/>
  <c r="O59" i="6"/>
  <c r="Q59" i="6" s="1"/>
  <c r="O50" i="6"/>
  <c r="Q50" i="6" s="1"/>
  <c r="O45" i="6"/>
  <c r="Q45" i="6" s="1"/>
  <c r="P42" i="6"/>
  <c r="O40" i="6"/>
  <c r="P38" i="6"/>
  <c r="O36" i="6"/>
  <c r="Q36" i="6" s="1"/>
  <c r="O32" i="6"/>
  <c r="P30" i="6"/>
  <c r="O28" i="6"/>
  <c r="Q28" i="6" s="1"/>
  <c r="P26" i="6"/>
  <c r="O24" i="6"/>
  <c r="Q24" i="6" s="1"/>
  <c r="O19" i="6"/>
  <c r="Q19" i="6" s="1"/>
  <c r="P17" i="6"/>
  <c r="O15" i="6"/>
  <c r="Q15" i="6" s="1"/>
  <c r="O11" i="6"/>
  <c r="Q11" i="6" s="1"/>
  <c r="P9" i="6"/>
  <c r="O7" i="6"/>
  <c r="Q7" i="6" s="1"/>
  <c r="O84" i="6"/>
  <c r="Q84" i="6" s="1"/>
  <c r="O80" i="6"/>
  <c r="O76" i="6"/>
  <c r="O72" i="6"/>
  <c r="O68" i="6"/>
  <c r="O64" i="6"/>
  <c r="O60" i="6"/>
  <c r="Q60" i="6" s="1"/>
  <c r="O56" i="6"/>
  <c r="O52" i="6"/>
  <c r="Q52" i="6" s="1"/>
  <c r="O48" i="6"/>
  <c r="O44" i="6"/>
  <c r="Q44" i="6" s="1"/>
  <c r="O20" i="6"/>
  <c r="O4" i="6"/>
  <c r="Q4" i="6" s="1"/>
  <c r="O77" i="6"/>
  <c r="Q77" i="6" s="1"/>
  <c r="O73" i="6"/>
  <c r="O69" i="6"/>
  <c r="Q69" i="6" s="1"/>
  <c r="O65" i="6"/>
  <c r="O57" i="6"/>
  <c r="O53" i="6"/>
  <c r="Q53" i="6" s="1"/>
  <c r="O49" i="6"/>
  <c r="Q49" i="6" s="1"/>
  <c r="O33" i="6"/>
  <c r="O29" i="6"/>
  <c r="Q29" i="6" s="1"/>
  <c r="O25" i="6"/>
  <c r="O21" i="6"/>
  <c r="Q21" i="6" s="1"/>
  <c r="O5" i="6"/>
  <c r="Q5" i="6" s="1"/>
  <c r="O46" i="6"/>
  <c r="O38" i="6"/>
  <c r="O18" i="6"/>
  <c r="Q18" i="6" s="1"/>
  <c r="O14" i="6"/>
  <c r="Q14" i="6" s="1"/>
  <c r="O75" i="6"/>
  <c r="Q73" i="6" l="1"/>
  <c r="Q82" i="6"/>
  <c r="Q92" i="6"/>
  <c r="Q33" i="6"/>
  <c r="Q65" i="6"/>
  <c r="Q54" i="6"/>
  <c r="Q81" i="6"/>
  <c r="Q88" i="6"/>
  <c r="Q76" i="6"/>
  <c r="Q80" i="6"/>
  <c r="Q68" i="6"/>
  <c r="Q75" i="6"/>
  <c r="Q83" i="6"/>
  <c r="Q72" i="6"/>
  <c r="Q64" i="6"/>
  <c r="Q67" i="6"/>
  <c r="Q32" i="6"/>
  <c r="Q57" i="6"/>
  <c r="Q66" i="6"/>
  <c r="Q46" i="6"/>
  <c r="Q43" i="6"/>
  <c r="Q38" i="6"/>
  <c r="Q35" i="6"/>
  <c r="Q56" i="6"/>
  <c r="Q31" i="6"/>
  <c r="Q25" i="6"/>
  <c r="Q40" i="6"/>
  <c r="Q48" i="6"/>
  <c r="Q20" i="6"/>
  <c r="Q10" i="6"/>
  <c r="Q17" i="6"/>
  <c r="Q37" i="6"/>
  <c r="Q58" i="6"/>
  <c r="Q41" i="6"/>
  <c r="Q9" i="6"/>
  <c r="Q26" i="6"/>
  <c r="Q3" i="6"/>
  <c r="Q42" i="6"/>
  <c r="Q30" i="6"/>
  <c r="Q47" i="6"/>
  <c r="Q8" i="6"/>
  <c r="G2" i="8"/>
  <c r="C13" i="7" l="1"/>
  <c r="C29" i="7"/>
  <c r="C45" i="7"/>
  <c r="A3" i="7"/>
  <c r="A4" i="7"/>
  <c r="A5" i="7"/>
  <c r="A6" i="7"/>
  <c r="A7" i="7"/>
  <c r="A8" i="7"/>
  <c r="A9" i="7"/>
  <c r="A10" i="7"/>
  <c r="A11" i="7"/>
  <c r="C11" i="7" s="1"/>
  <c r="A12" i="7"/>
  <c r="A13" i="7"/>
  <c r="A14" i="7"/>
  <c r="A15" i="7"/>
  <c r="C15" i="7" s="1"/>
  <c r="A16" i="7"/>
  <c r="A17" i="7"/>
  <c r="A18" i="7"/>
  <c r="A19" i="7"/>
  <c r="A20" i="7"/>
  <c r="A21" i="7"/>
  <c r="A22" i="7"/>
  <c r="A23" i="7"/>
  <c r="A24" i="7"/>
  <c r="A25" i="7"/>
  <c r="A26" i="7"/>
  <c r="A27" i="7"/>
  <c r="C27" i="7" s="1"/>
  <c r="A28" i="7"/>
  <c r="A29" i="7"/>
  <c r="A30" i="7"/>
  <c r="A31" i="7"/>
  <c r="C31" i="7" s="1"/>
  <c r="A32" i="7"/>
  <c r="A33" i="7"/>
  <c r="A34" i="7"/>
  <c r="A35" i="7"/>
  <c r="A36" i="7"/>
  <c r="A37" i="7"/>
  <c r="A38" i="7"/>
  <c r="A39" i="7"/>
  <c r="C39" i="7" s="1"/>
  <c r="A40" i="7"/>
  <c r="A41" i="7"/>
  <c r="A42" i="7"/>
  <c r="A43" i="7"/>
  <c r="A44" i="7"/>
  <c r="A45" i="7"/>
  <c r="A46" i="7"/>
  <c r="A47" i="7"/>
  <c r="A48" i="7"/>
  <c r="A49" i="7"/>
  <c r="A50" i="7"/>
  <c r="A51" i="7"/>
  <c r="C51" i="7" s="1"/>
  <c r="A2" i="7"/>
  <c r="C41" i="7" l="1"/>
  <c r="C25" i="7"/>
  <c r="C9" i="7"/>
  <c r="C37" i="7"/>
  <c r="C21" i="7"/>
  <c r="C5" i="7"/>
  <c r="C49" i="7"/>
  <c r="C33" i="7"/>
  <c r="C17" i="7"/>
  <c r="C50" i="7"/>
  <c r="C46" i="7"/>
  <c r="C42" i="7"/>
  <c r="C38" i="7"/>
  <c r="C34" i="7"/>
  <c r="C30" i="7"/>
  <c r="C26" i="7"/>
  <c r="C22" i="7"/>
  <c r="C18" i="7"/>
  <c r="C14" i="7"/>
  <c r="C10" i="7"/>
  <c r="C6" i="7"/>
  <c r="C2" i="7"/>
  <c r="C48" i="7"/>
  <c r="C44" i="7"/>
  <c r="C40" i="7"/>
  <c r="C36" i="7"/>
  <c r="C32" i="7"/>
  <c r="C28" i="7"/>
  <c r="C24" i="7"/>
  <c r="C20" i="7"/>
  <c r="C16" i="7"/>
  <c r="C12" i="7"/>
  <c r="C8" i="7"/>
  <c r="C4" i="7"/>
  <c r="C47" i="7"/>
  <c r="C43" i="7"/>
  <c r="C35" i="7"/>
  <c r="C23" i="7"/>
  <c r="C19" i="7"/>
  <c r="C7" i="7"/>
  <c r="C3" i="7"/>
  <c r="D2" i="7" l="1"/>
  <c r="A51" i="8"/>
  <c r="B51" i="8"/>
  <c r="J51" i="8" s="1"/>
  <c r="C51" i="8"/>
  <c r="K51" i="8" s="1"/>
  <c r="D51" i="8"/>
  <c r="F51" i="8"/>
  <c r="G51" i="8"/>
  <c r="H51" i="8"/>
  <c r="B5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2" i="3"/>
  <c r="J5" i="2"/>
  <c r="K5" i="2"/>
  <c r="L5" i="2"/>
  <c r="M5" i="2"/>
  <c r="N5" i="2" s="1"/>
  <c r="O5" i="2" s="1"/>
  <c r="H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" i="2"/>
  <c r="B49" i="3" l="1"/>
  <c r="B48" i="3"/>
  <c r="B33" i="3"/>
  <c r="B47" i="3"/>
  <c r="B43" i="3"/>
  <c r="B36" i="3"/>
  <c r="B31" i="3"/>
  <c r="B25" i="3"/>
  <c r="B17" i="3"/>
  <c r="B23" i="3"/>
  <c r="B19" i="3"/>
  <c r="B15" i="3"/>
  <c r="B26" i="3"/>
  <c r="B22" i="3"/>
  <c r="B18" i="3"/>
  <c r="B14" i="3"/>
  <c r="B28" i="3"/>
  <c r="B24" i="3"/>
  <c r="B20" i="3"/>
  <c r="B16" i="3"/>
  <c r="B5" i="3"/>
  <c r="G3" i="4"/>
  <c r="G4" i="4"/>
  <c r="H4" i="4" s="1"/>
  <c r="G5" i="4"/>
  <c r="G6" i="4"/>
  <c r="G7" i="4"/>
  <c r="G8" i="4"/>
  <c r="I8" i="4" s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2" i="5"/>
  <c r="A3" i="8"/>
  <c r="F3" i="8" s="1"/>
  <c r="A4" i="8"/>
  <c r="B4" i="8" s="1"/>
  <c r="A5" i="8"/>
  <c r="F5" i="8" s="1"/>
  <c r="A6" i="8"/>
  <c r="D6" i="8" s="1"/>
  <c r="A7" i="8"/>
  <c r="F7" i="8" s="1"/>
  <c r="A8" i="8"/>
  <c r="B8" i="8" s="1"/>
  <c r="A9" i="8"/>
  <c r="F9" i="8" s="1"/>
  <c r="A10" i="8"/>
  <c r="D10" i="8" s="1"/>
  <c r="A11" i="8"/>
  <c r="F11" i="8" s="1"/>
  <c r="A12" i="8"/>
  <c r="B12" i="8" s="1"/>
  <c r="A13" i="8"/>
  <c r="F13" i="8" s="1"/>
  <c r="A14" i="8"/>
  <c r="D14" i="8" s="1"/>
  <c r="A15" i="8"/>
  <c r="F15" i="8" s="1"/>
  <c r="A16" i="8"/>
  <c r="B16" i="8" s="1"/>
  <c r="A17" i="8"/>
  <c r="F17" i="8" s="1"/>
  <c r="A18" i="8"/>
  <c r="D18" i="8" s="1"/>
  <c r="A19" i="8"/>
  <c r="F19" i="8" s="1"/>
  <c r="A20" i="8"/>
  <c r="B20" i="8" s="1"/>
  <c r="A21" i="8"/>
  <c r="F21" i="8" s="1"/>
  <c r="A22" i="8"/>
  <c r="D22" i="8" s="1"/>
  <c r="A23" i="8"/>
  <c r="F23" i="8" s="1"/>
  <c r="A24" i="8"/>
  <c r="B24" i="8" s="1"/>
  <c r="A25" i="8"/>
  <c r="F25" i="8" s="1"/>
  <c r="A26" i="8"/>
  <c r="D26" i="8" s="1"/>
  <c r="A27" i="8"/>
  <c r="F27" i="8" s="1"/>
  <c r="A28" i="8"/>
  <c r="B28" i="8" s="1"/>
  <c r="A29" i="8"/>
  <c r="F29" i="8" s="1"/>
  <c r="A30" i="8"/>
  <c r="D30" i="8" s="1"/>
  <c r="A31" i="8"/>
  <c r="F31" i="8" s="1"/>
  <c r="A32" i="8"/>
  <c r="B32" i="8" s="1"/>
  <c r="A33" i="8"/>
  <c r="F33" i="8" s="1"/>
  <c r="A34" i="8"/>
  <c r="D34" i="8" s="1"/>
  <c r="A35" i="8"/>
  <c r="F35" i="8" s="1"/>
  <c r="A36" i="8"/>
  <c r="B36" i="8" s="1"/>
  <c r="A37" i="8"/>
  <c r="F37" i="8" s="1"/>
  <c r="A38" i="8"/>
  <c r="D38" i="8" s="1"/>
  <c r="A39" i="8"/>
  <c r="F39" i="8" s="1"/>
  <c r="A40" i="8"/>
  <c r="B40" i="8" s="1"/>
  <c r="A41" i="8"/>
  <c r="F41" i="8" s="1"/>
  <c r="A42" i="8"/>
  <c r="D42" i="8" s="1"/>
  <c r="A43" i="8"/>
  <c r="F43" i="8" s="1"/>
  <c r="A44" i="8"/>
  <c r="B44" i="8" s="1"/>
  <c r="A45" i="8"/>
  <c r="F45" i="8" s="1"/>
  <c r="A46" i="8"/>
  <c r="D46" i="8" s="1"/>
  <c r="A47" i="8"/>
  <c r="F47" i="8" s="1"/>
  <c r="A48" i="8"/>
  <c r="B48" i="8" s="1"/>
  <c r="A49" i="8"/>
  <c r="F49" i="8" s="1"/>
  <c r="A50" i="8"/>
  <c r="D50" i="8" s="1"/>
  <c r="A2" i="8"/>
  <c r="H2" i="8" s="1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H11" i="5" s="1"/>
  <c r="F10" i="5"/>
  <c r="F9" i="5"/>
  <c r="H9" i="5" s="1"/>
  <c r="F8" i="5"/>
  <c r="H8" i="5" s="1"/>
  <c r="F7" i="5"/>
  <c r="H7" i="5" s="1"/>
  <c r="F6" i="5"/>
  <c r="F5" i="5"/>
  <c r="H5" i="5" s="1"/>
  <c r="F4" i="5"/>
  <c r="H4" i="5" s="1"/>
  <c r="H3" i="5"/>
  <c r="F3" i="5"/>
  <c r="F2" i="5"/>
  <c r="H2" i="5" s="1"/>
  <c r="F3" i="4"/>
  <c r="F4" i="4"/>
  <c r="F5" i="4"/>
  <c r="F6" i="4"/>
  <c r="F7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G35" i="4" s="1"/>
  <c r="H35" i="4" s="1"/>
  <c r="F36" i="4"/>
  <c r="G36" i="4" s="1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I5" i="4"/>
  <c r="I9" i="4"/>
  <c r="H2" i="4"/>
  <c r="E11" i="4"/>
  <c r="F11" i="4" s="1"/>
  <c r="H11" i="4" s="1"/>
  <c r="I7" i="4"/>
  <c r="H7" i="4"/>
  <c r="I4" i="4"/>
  <c r="I3" i="4"/>
  <c r="H3" i="4"/>
  <c r="I2" i="4"/>
  <c r="F2" i="4"/>
  <c r="B27" i="3" l="1"/>
  <c r="B44" i="3"/>
  <c r="B45" i="3"/>
  <c r="B29" i="3"/>
  <c r="B35" i="3"/>
  <c r="B32" i="3"/>
  <c r="B42" i="3"/>
  <c r="B37" i="3"/>
  <c r="B34" i="3"/>
  <c r="B30" i="3"/>
  <c r="B46" i="3"/>
  <c r="B40" i="3"/>
  <c r="B41" i="3"/>
  <c r="B39" i="3"/>
  <c r="B38" i="3"/>
  <c r="B4" i="3"/>
  <c r="B2" i="3"/>
  <c r="B7" i="3"/>
  <c r="G7" i="3" s="1"/>
  <c r="B8" i="3"/>
  <c r="B6" i="3"/>
  <c r="B11" i="3"/>
  <c r="B12" i="3"/>
  <c r="B10" i="3"/>
  <c r="B13" i="3"/>
  <c r="B3" i="3"/>
  <c r="B9" i="3"/>
  <c r="B21" i="3"/>
  <c r="H36" i="4"/>
  <c r="I36" i="4"/>
  <c r="B2" i="8"/>
  <c r="B47" i="8"/>
  <c r="J47" i="8" s="1"/>
  <c r="B43" i="8"/>
  <c r="J43" i="8" s="1"/>
  <c r="B39" i="8"/>
  <c r="J39" i="8" s="1"/>
  <c r="B35" i="8"/>
  <c r="J35" i="8" s="1"/>
  <c r="B31" i="8"/>
  <c r="J31" i="8" s="1"/>
  <c r="B27" i="8"/>
  <c r="J27" i="8" s="1"/>
  <c r="B23" i="8"/>
  <c r="J23" i="8" s="1"/>
  <c r="B19" i="8"/>
  <c r="J19" i="8" s="1"/>
  <c r="B15" i="8"/>
  <c r="J15" i="8" s="1"/>
  <c r="B11" i="8"/>
  <c r="J11" i="8" s="1"/>
  <c r="B7" i="8"/>
  <c r="J7" i="8" s="1"/>
  <c r="B3" i="8"/>
  <c r="J3" i="8" s="1"/>
  <c r="D48" i="8"/>
  <c r="D44" i="8"/>
  <c r="D40" i="8"/>
  <c r="D36" i="8"/>
  <c r="D32" i="8"/>
  <c r="D28" i="8"/>
  <c r="D24" i="8"/>
  <c r="D20" i="8"/>
  <c r="D16" i="8"/>
  <c r="D12" i="8"/>
  <c r="D8" i="8"/>
  <c r="D4" i="8"/>
  <c r="H50" i="8"/>
  <c r="H48" i="8"/>
  <c r="H46" i="8"/>
  <c r="H44" i="8"/>
  <c r="H42" i="8"/>
  <c r="H40" i="8"/>
  <c r="H38" i="8"/>
  <c r="H36" i="8"/>
  <c r="H34" i="8"/>
  <c r="H32" i="8"/>
  <c r="H30" i="8"/>
  <c r="H28" i="8"/>
  <c r="H26" i="8"/>
  <c r="H24" i="8"/>
  <c r="H22" i="8"/>
  <c r="H20" i="8"/>
  <c r="H18" i="8"/>
  <c r="H16" i="8"/>
  <c r="H14" i="8"/>
  <c r="H12" i="8"/>
  <c r="H10" i="8"/>
  <c r="H8" i="8"/>
  <c r="H6" i="8"/>
  <c r="H4" i="8"/>
  <c r="B50" i="8"/>
  <c r="B46" i="8"/>
  <c r="B42" i="8"/>
  <c r="B38" i="8"/>
  <c r="B34" i="8"/>
  <c r="B30" i="8"/>
  <c r="B26" i="8"/>
  <c r="B22" i="8"/>
  <c r="B18" i="8"/>
  <c r="B14" i="8"/>
  <c r="B10" i="8"/>
  <c r="B6" i="8"/>
  <c r="D2" i="8"/>
  <c r="D47" i="8"/>
  <c r="D43" i="8"/>
  <c r="D39" i="8"/>
  <c r="D35" i="8"/>
  <c r="D31" i="8"/>
  <c r="D27" i="8"/>
  <c r="D23" i="8"/>
  <c r="D19" i="8"/>
  <c r="D15" i="8"/>
  <c r="D11" i="8"/>
  <c r="D7" i="8"/>
  <c r="D3" i="8"/>
  <c r="F50" i="8"/>
  <c r="F48" i="8"/>
  <c r="J48" i="8" s="1"/>
  <c r="F46" i="8"/>
  <c r="F44" i="8"/>
  <c r="J44" i="8" s="1"/>
  <c r="F42" i="8"/>
  <c r="F40" i="8"/>
  <c r="J40" i="8" s="1"/>
  <c r="F38" i="8"/>
  <c r="F36" i="8"/>
  <c r="J36" i="8" s="1"/>
  <c r="F34" i="8"/>
  <c r="F32" i="8"/>
  <c r="J32" i="8" s="1"/>
  <c r="F30" i="8"/>
  <c r="F28" i="8"/>
  <c r="J28" i="8" s="1"/>
  <c r="F26" i="8"/>
  <c r="F24" i="8"/>
  <c r="J24" i="8" s="1"/>
  <c r="F22" i="8"/>
  <c r="F20" i="8"/>
  <c r="J20" i="8" s="1"/>
  <c r="F18" i="8"/>
  <c r="F16" i="8"/>
  <c r="J16" i="8" s="1"/>
  <c r="F14" i="8"/>
  <c r="F12" i="8"/>
  <c r="J12" i="8" s="1"/>
  <c r="F10" i="8"/>
  <c r="F8" i="8"/>
  <c r="J8" i="8" s="1"/>
  <c r="F6" i="8"/>
  <c r="F4" i="8"/>
  <c r="J4" i="8" s="1"/>
  <c r="B49" i="8"/>
  <c r="J49" i="8" s="1"/>
  <c r="B45" i="8"/>
  <c r="J45" i="8" s="1"/>
  <c r="B41" i="8"/>
  <c r="J41" i="8" s="1"/>
  <c r="B37" i="8"/>
  <c r="J37" i="8" s="1"/>
  <c r="B33" i="8"/>
  <c r="J33" i="8" s="1"/>
  <c r="B29" i="8"/>
  <c r="J29" i="8" s="1"/>
  <c r="B25" i="8"/>
  <c r="J25" i="8" s="1"/>
  <c r="B21" i="8"/>
  <c r="J21" i="8" s="1"/>
  <c r="B17" i="8"/>
  <c r="J17" i="8" s="1"/>
  <c r="B13" i="8"/>
  <c r="J13" i="8" s="1"/>
  <c r="B9" i="8"/>
  <c r="J9" i="8" s="1"/>
  <c r="B5" i="8"/>
  <c r="J5" i="8" s="1"/>
  <c r="F2" i="8"/>
  <c r="H49" i="8"/>
  <c r="H47" i="8"/>
  <c r="H45" i="8"/>
  <c r="H43" i="8"/>
  <c r="H41" i="8"/>
  <c r="H39" i="8"/>
  <c r="H37" i="8"/>
  <c r="H35" i="8"/>
  <c r="H33" i="8"/>
  <c r="H31" i="8"/>
  <c r="H29" i="8"/>
  <c r="H27" i="8"/>
  <c r="H25" i="8"/>
  <c r="H23" i="8"/>
  <c r="H21" i="8"/>
  <c r="H19" i="8"/>
  <c r="H17" i="8"/>
  <c r="H15" i="8"/>
  <c r="H13" i="8"/>
  <c r="H11" i="8"/>
  <c r="H9" i="8"/>
  <c r="H7" i="8"/>
  <c r="H5" i="8"/>
  <c r="H3" i="8"/>
  <c r="D49" i="8"/>
  <c r="D45" i="8"/>
  <c r="D41" i="8"/>
  <c r="D37" i="8"/>
  <c r="D33" i="8"/>
  <c r="D29" i="8"/>
  <c r="D25" i="8"/>
  <c r="D21" i="8"/>
  <c r="D17" i="8"/>
  <c r="D13" i="8"/>
  <c r="D9" i="8"/>
  <c r="D5" i="8"/>
  <c r="I35" i="4"/>
  <c r="C22" i="8" s="1"/>
  <c r="H6" i="5"/>
  <c r="H10" i="5"/>
  <c r="I11" i="5"/>
  <c r="I12" i="5"/>
  <c r="H12" i="5"/>
  <c r="G39" i="8" s="1"/>
  <c r="I16" i="5"/>
  <c r="H16" i="5"/>
  <c r="I20" i="5"/>
  <c r="H20" i="5"/>
  <c r="I28" i="5"/>
  <c r="H28" i="5"/>
  <c r="I32" i="5"/>
  <c r="H32" i="5"/>
  <c r="I13" i="5"/>
  <c r="H13" i="5"/>
  <c r="I17" i="5"/>
  <c r="H17" i="5"/>
  <c r="I21" i="5"/>
  <c r="H21" i="5"/>
  <c r="I25" i="5"/>
  <c r="H25" i="5"/>
  <c r="I29" i="5"/>
  <c r="H29" i="5"/>
  <c r="I33" i="5"/>
  <c r="H33" i="5"/>
  <c r="I14" i="5"/>
  <c r="H14" i="5"/>
  <c r="I18" i="5"/>
  <c r="H18" i="5"/>
  <c r="I22" i="5"/>
  <c r="H22" i="5"/>
  <c r="I26" i="5"/>
  <c r="H26" i="5"/>
  <c r="I30" i="5"/>
  <c r="H30" i="5"/>
  <c r="I34" i="5"/>
  <c r="H34" i="5"/>
  <c r="I15" i="5"/>
  <c r="H15" i="5"/>
  <c r="I19" i="5"/>
  <c r="H19" i="5"/>
  <c r="I23" i="5"/>
  <c r="H23" i="5"/>
  <c r="I27" i="5"/>
  <c r="H27" i="5"/>
  <c r="I31" i="5"/>
  <c r="H31" i="5"/>
  <c r="I2" i="5"/>
  <c r="I3" i="5"/>
  <c r="I4" i="5"/>
  <c r="I5" i="5"/>
  <c r="I6" i="5"/>
  <c r="I7" i="5"/>
  <c r="I8" i="5"/>
  <c r="I9" i="5"/>
  <c r="I10" i="5"/>
  <c r="H9" i="4"/>
  <c r="H6" i="4"/>
  <c r="I6" i="4"/>
  <c r="H10" i="4"/>
  <c r="I10" i="4"/>
  <c r="H5" i="4"/>
  <c r="H8" i="4"/>
  <c r="I15" i="4"/>
  <c r="H15" i="4"/>
  <c r="I23" i="4"/>
  <c r="H23" i="4"/>
  <c r="I31" i="4"/>
  <c r="H31" i="4"/>
  <c r="I12" i="4"/>
  <c r="H12" i="4"/>
  <c r="I20" i="4"/>
  <c r="H20" i="4"/>
  <c r="I28" i="4"/>
  <c r="H28" i="4"/>
  <c r="I17" i="4"/>
  <c r="H17" i="4"/>
  <c r="I25" i="4"/>
  <c r="H25" i="4"/>
  <c r="I33" i="4"/>
  <c r="H33" i="4"/>
  <c r="I19" i="4"/>
  <c r="H19" i="4"/>
  <c r="I27" i="4"/>
  <c r="H27" i="4"/>
  <c r="I16" i="4"/>
  <c r="H16" i="4"/>
  <c r="I24" i="4"/>
  <c r="H24" i="4"/>
  <c r="I32" i="4"/>
  <c r="H32" i="4"/>
  <c r="I13" i="4"/>
  <c r="H13" i="4"/>
  <c r="I21" i="4"/>
  <c r="H21" i="4"/>
  <c r="I29" i="4"/>
  <c r="H29" i="4"/>
  <c r="I11" i="4"/>
  <c r="I14" i="4"/>
  <c r="H14" i="4"/>
  <c r="I18" i="4"/>
  <c r="H18" i="4"/>
  <c r="I22" i="4"/>
  <c r="H22" i="4"/>
  <c r="I26" i="4"/>
  <c r="H26" i="4"/>
  <c r="I30" i="4"/>
  <c r="H30" i="4"/>
  <c r="I34" i="4"/>
  <c r="H34" i="4"/>
  <c r="J10" i="8" l="1"/>
  <c r="J26" i="8"/>
  <c r="J42" i="8"/>
  <c r="J14" i="8"/>
  <c r="J30" i="8"/>
  <c r="J46" i="8"/>
  <c r="J18" i="8"/>
  <c r="J34" i="8"/>
  <c r="J50" i="8"/>
  <c r="J6" i="8"/>
  <c r="J22" i="8"/>
  <c r="J38" i="8"/>
  <c r="J2" i="8"/>
  <c r="C44" i="8"/>
  <c r="C13" i="8"/>
  <c r="C29" i="8"/>
  <c r="C45" i="8"/>
  <c r="C6" i="8"/>
  <c r="C38" i="8"/>
  <c r="C43" i="8"/>
  <c r="C7" i="8"/>
  <c r="C23" i="8"/>
  <c r="C39" i="8"/>
  <c r="C4" i="8"/>
  <c r="C47" i="8"/>
  <c r="C17" i="8"/>
  <c r="C33" i="8"/>
  <c r="C49" i="8"/>
  <c r="C10" i="8"/>
  <c r="C26" i="8"/>
  <c r="C42" i="8"/>
  <c r="C16" i="8"/>
  <c r="C11" i="8"/>
  <c r="C27" i="8"/>
  <c r="C2" i="8"/>
  <c r="C8" i="8"/>
  <c r="C5" i="8"/>
  <c r="C21" i="8"/>
  <c r="C37" i="8"/>
  <c r="C20" i="8"/>
  <c r="C14" i="8"/>
  <c r="C30" i="8"/>
  <c r="C46" i="8"/>
  <c r="C36" i="8"/>
  <c r="C15" i="8"/>
  <c r="C31" i="8"/>
  <c r="C24" i="8"/>
  <c r="C12" i="8"/>
  <c r="C48" i="8"/>
  <c r="C9" i="8"/>
  <c r="C25" i="8"/>
  <c r="C41" i="8"/>
  <c r="C32" i="8"/>
  <c r="C18" i="8"/>
  <c r="C34" i="8"/>
  <c r="C50" i="8"/>
  <c r="C3" i="8"/>
  <c r="C19" i="8"/>
  <c r="C35" i="8"/>
  <c r="C40" i="8"/>
  <c r="C28" i="8"/>
  <c r="G14" i="8"/>
  <c r="G46" i="8"/>
  <c r="G8" i="8"/>
  <c r="G15" i="8"/>
  <c r="G18" i="8"/>
  <c r="G45" i="8"/>
  <c r="G24" i="8"/>
  <c r="G31" i="8"/>
  <c r="G6" i="8"/>
  <c r="G30" i="8"/>
  <c r="G9" i="8"/>
  <c r="G40" i="8"/>
  <c r="G34" i="8"/>
  <c r="G25" i="8"/>
  <c r="G50" i="8"/>
  <c r="G49" i="8"/>
  <c r="G12" i="8"/>
  <c r="G28" i="8"/>
  <c r="G44" i="8"/>
  <c r="G3" i="8"/>
  <c r="G19" i="8"/>
  <c r="G35" i="8"/>
  <c r="G13" i="8"/>
  <c r="G22" i="8"/>
  <c r="G38" i="8"/>
  <c r="G37" i="8"/>
  <c r="G47" i="8"/>
  <c r="G17" i="8"/>
  <c r="G33" i="8"/>
  <c r="G16" i="8"/>
  <c r="G32" i="8"/>
  <c r="G48" i="8"/>
  <c r="G7" i="8"/>
  <c r="G23" i="8"/>
  <c r="G43" i="8"/>
  <c r="G29" i="8"/>
  <c r="G10" i="8"/>
  <c r="G26" i="8"/>
  <c r="G42" i="8"/>
  <c r="G41" i="8"/>
  <c r="G5" i="8"/>
  <c r="G21" i="8"/>
  <c r="G4" i="8"/>
  <c r="G20" i="8"/>
  <c r="G36" i="8"/>
  <c r="G11" i="8"/>
  <c r="G27" i="8"/>
  <c r="I51" i="8" l="1"/>
  <c r="E51" i="8"/>
  <c r="I11" i="8"/>
  <c r="K4" i="8"/>
  <c r="I4" i="8"/>
  <c r="K42" i="8"/>
  <c r="I42" i="8"/>
  <c r="K43" i="8"/>
  <c r="I43" i="8"/>
  <c r="I32" i="8"/>
  <c r="I47" i="8"/>
  <c r="K13" i="8"/>
  <c r="I13" i="8"/>
  <c r="K44" i="8"/>
  <c r="I44" i="8"/>
  <c r="I50" i="8"/>
  <c r="K9" i="8"/>
  <c r="I9" i="8"/>
  <c r="K24" i="8"/>
  <c r="I24" i="8"/>
  <c r="K8" i="8"/>
  <c r="I8" i="8"/>
  <c r="K2" i="8"/>
  <c r="I2" i="8"/>
  <c r="K21" i="8"/>
  <c r="I21" i="8"/>
  <c r="K26" i="8"/>
  <c r="I26" i="8"/>
  <c r="K23" i="8"/>
  <c r="I23" i="8"/>
  <c r="K16" i="8"/>
  <c r="I16" i="8"/>
  <c r="K37" i="8"/>
  <c r="I37" i="8"/>
  <c r="I35" i="8"/>
  <c r="I28" i="8"/>
  <c r="K25" i="8"/>
  <c r="I25" i="8"/>
  <c r="K30" i="8"/>
  <c r="I30" i="8"/>
  <c r="K45" i="8"/>
  <c r="I45" i="8"/>
  <c r="K46" i="8"/>
  <c r="I46" i="8"/>
  <c r="K36" i="8"/>
  <c r="I36" i="8"/>
  <c r="I5" i="8"/>
  <c r="I10" i="8"/>
  <c r="I7" i="8"/>
  <c r="K33" i="8"/>
  <c r="I33" i="8"/>
  <c r="K38" i="8"/>
  <c r="I38" i="8"/>
  <c r="K19" i="8"/>
  <c r="I19" i="8"/>
  <c r="K12" i="8"/>
  <c r="I12" i="8"/>
  <c r="I34" i="8"/>
  <c r="K6" i="8"/>
  <c r="I6" i="8"/>
  <c r="K18" i="8"/>
  <c r="I18" i="8"/>
  <c r="I14" i="8"/>
  <c r="K27" i="8"/>
  <c r="I27" i="8"/>
  <c r="K20" i="8"/>
  <c r="I20" i="8"/>
  <c r="I41" i="8"/>
  <c r="K29" i="8"/>
  <c r="I29" i="8"/>
  <c r="K48" i="8"/>
  <c r="I48" i="8"/>
  <c r="K17" i="8"/>
  <c r="I17" i="8"/>
  <c r="K22" i="8"/>
  <c r="I22" i="8"/>
  <c r="I3" i="8"/>
  <c r="K49" i="8"/>
  <c r="I49" i="8"/>
  <c r="I40" i="8"/>
  <c r="K31" i="8"/>
  <c r="I31" i="8"/>
  <c r="K15" i="8"/>
  <c r="I15" i="8"/>
  <c r="I39" i="8"/>
  <c r="K50" i="8"/>
  <c r="K34" i="8"/>
  <c r="K35" i="8"/>
  <c r="K41" i="8"/>
  <c r="C41" i="3" s="1"/>
  <c r="D41" i="3" s="1"/>
  <c r="K32" i="8"/>
  <c r="K11" i="8"/>
  <c r="K47" i="8"/>
  <c r="K3" i="8"/>
  <c r="K5" i="8"/>
  <c r="K10" i="8"/>
  <c r="K7" i="8"/>
  <c r="K14" i="8"/>
  <c r="K40" i="8"/>
  <c r="K28" i="8"/>
  <c r="E19" i="8"/>
  <c r="E35" i="8"/>
  <c r="E34" i="8"/>
  <c r="E25" i="8"/>
  <c r="E24" i="8"/>
  <c r="E46" i="8"/>
  <c r="E37" i="8"/>
  <c r="E2" i="8"/>
  <c r="E42" i="8"/>
  <c r="E33" i="8"/>
  <c r="E39" i="8"/>
  <c r="E38" i="8"/>
  <c r="E29" i="8"/>
  <c r="E18" i="8"/>
  <c r="E9" i="8"/>
  <c r="E31" i="8"/>
  <c r="E30" i="8"/>
  <c r="E21" i="8"/>
  <c r="E27" i="8"/>
  <c r="E26" i="8"/>
  <c r="E17" i="8"/>
  <c r="E23" i="8"/>
  <c r="E22" i="8"/>
  <c r="E13" i="8"/>
  <c r="E28" i="8"/>
  <c r="E3" i="8"/>
  <c r="E32" i="8"/>
  <c r="E48" i="8"/>
  <c r="E15" i="8"/>
  <c r="E14" i="8"/>
  <c r="E5" i="8"/>
  <c r="E11" i="8"/>
  <c r="E10" i="8"/>
  <c r="E47" i="8"/>
  <c r="E7" i="8"/>
  <c r="E6" i="8"/>
  <c r="K39" i="8"/>
  <c r="C39" i="3" s="1"/>
  <c r="D39" i="3" s="1"/>
  <c r="E40" i="8"/>
  <c r="E50" i="8"/>
  <c r="E41" i="8"/>
  <c r="E12" i="8"/>
  <c r="E36" i="8"/>
  <c r="E20" i="8"/>
  <c r="E8" i="8"/>
  <c r="E16" i="8"/>
  <c r="E49" i="8"/>
  <c r="E4" i="8"/>
  <c r="E43" i="8"/>
  <c r="E45" i="8"/>
  <c r="E44" i="8"/>
  <c r="L11" i="8"/>
  <c r="L43" i="8"/>
  <c r="L47" i="8"/>
  <c r="L44" i="8"/>
  <c r="L9" i="8"/>
  <c r="L8" i="8"/>
  <c r="L26" i="8"/>
  <c r="L16" i="8"/>
  <c r="L35" i="8"/>
  <c r="L25" i="8"/>
  <c r="L45" i="8"/>
  <c r="L36" i="8"/>
  <c r="L10" i="8"/>
  <c r="L33" i="8"/>
  <c r="L19" i="8"/>
  <c r="L34" i="8"/>
  <c r="L18" i="8"/>
  <c r="L27" i="8"/>
  <c r="L41" i="8"/>
  <c r="L48" i="8"/>
  <c r="L22" i="8"/>
  <c r="L49" i="8"/>
  <c r="L31" i="8"/>
  <c r="L39" i="8"/>
  <c r="C31" i="3" l="1"/>
  <c r="D31" i="3" s="1"/>
  <c r="C36" i="3"/>
  <c r="D36" i="3" s="1"/>
  <c r="C45" i="3"/>
  <c r="D45" i="3" s="1"/>
  <c r="C37" i="3"/>
  <c r="D37" i="3" s="1"/>
  <c r="L7" i="8"/>
  <c r="C47" i="3"/>
  <c r="D47" i="3" s="1"/>
  <c r="C35" i="3"/>
  <c r="D35" i="3" s="1"/>
  <c r="C38" i="3"/>
  <c r="D38" i="3" s="1"/>
  <c r="C43" i="3"/>
  <c r="D43" i="3" s="1"/>
  <c r="C34" i="3"/>
  <c r="D34" i="3" s="1"/>
  <c r="C48" i="3"/>
  <c r="D48" i="3" s="1"/>
  <c r="C46" i="3"/>
  <c r="D46" i="3" s="1"/>
  <c r="C30" i="3"/>
  <c r="D30" i="3" s="1"/>
  <c r="L40" i="8"/>
  <c r="C40" i="3"/>
  <c r="D40" i="3" s="1"/>
  <c r="L21" i="8"/>
  <c r="L32" i="8"/>
  <c r="C32" i="3"/>
  <c r="D32" i="3" s="1"/>
  <c r="L50" i="8"/>
  <c r="C50" i="3"/>
  <c r="D50" i="3" s="1"/>
  <c r="C49" i="3"/>
  <c r="D49" i="3" s="1"/>
  <c r="L20" i="8"/>
  <c r="C33" i="3"/>
  <c r="D33" i="3" s="1"/>
  <c r="C44" i="3"/>
  <c r="D44" i="3" s="1"/>
  <c r="C42" i="3"/>
  <c r="D42" i="3" s="1"/>
  <c r="L51" i="8"/>
  <c r="C17" i="3"/>
  <c r="D17" i="3" s="1"/>
  <c r="C4" i="3"/>
  <c r="D4" i="3" s="1"/>
  <c r="C21" i="3"/>
  <c r="D21" i="3" s="1"/>
  <c r="C25" i="3"/>
  <c r="D25" i="3" s="1"/>
  <c r="C8" i="3"/>
  <c r="D8" i="3" s="1"/>
  <c r="C11" i="3"/>
  <c r="D11" i="3" s="1"/>
  <c r="C26" i="3"/>
  <c r="D26" i="3" s="1"/>
  <c r="C5" i="3"/>
  <c r="D5" i="3" s="1"/>
  <c r="C22" i="3"/>
  <c r="D22" i="3" s="1"/>
  <c r="C3" i="3"/>
  <c r="D3" i="3" s="1"/>
  <c r="C9" i="3"/>
  <c r="D9" i="3" s="1"/>
  <c r="C20" i="3"/>
  <c r="D20" i="3" s="1"/>
  <c r="C13" i="3"/>
  <c r="D13" i="3" s="1"/>
  <c r="C24" i="3"/>
  <c r="D24" i="3" s="1"/>
  <c r="C27" i="3"/>
  <c r="D27" i="3" s="1"/>
  <c r="C15" i="3"/>
  <c r="D15" i="3" s="1"/>
  <c r="C10" i="3"/>
  <c r="D10" i="3" s="1"/>
  <c r="C14" i="3"/>
  <c r="D14" i="3" s="1"/>
  <c r="C7" i="3"/>
  <c r="D7" i="3" s="1"/>
  <c r="C18" i="3"/>
  <c r="D18" i="3" s="1"/>
  <c r="C12" i="3"/>
  <c r="D12" i="3" s="1"/>
  <c r="C2" i="3"/>
  <c r="D2" i="3" s="1"/>
  <c r="C19" i="3"/>
  <c r="D19" i="3" s="1"/>
  <c r="C23" i="3"/>
  <c r="D23" i="3" s="1"/>
  <c r="C29" i="3"/>
  <c r="D29" i="3" s="1"/>
  <c r="C28" i="3"/>
  <c r="D28" i="3" s="1"/>
  <c r="C6" i="3"/>
  <c r="D6" i="3" s="1"/>
  <c r="C16" i="3"/>
  <c r="D16" i="3" s="1"/>
  <c r="L12" i="8"/>
  <c r="L13" i="8"/>
  <c r="L4" i="8"/>
  <c r="L17" i="8"/>
  <c r="L6" i="8"/>
  <c r="L38" i="8"/>
  <c r="L5" i="8"/>
  <c r="L30" i="8"/>
  <c r="L37" i="8"/>
  <c r="L42" i="8"/>
  <c r="L15" i="8"/>
  <c r="L3" i="8"/>
  <c r="L29" i="8"/>
  <c r="L14" i="8"/>
  <c r="L46" i="8"/>
  <c r="L28" i="8"/>
  <c r="L23" i="8"/>
  <c r="L24" i="8"/>
  <c r="L2" i="8"/>
  <c r="H6" i="3" l="1"/>
  <c r="H19" i="3"/>
  <c r="H7" i="3"/>
  <c r="H27" i="3"/>
  <c r="H9" i="3"/>
  <c r="H26" i="3"/>
  <c r="H21" i="3"/>
  <c r="H28" i="3"/>
  <c r="H37" i="3"/>
  <c r="H46" i="3"/>
  <c r="H39" i="3"/>
  <c r="H48" i="3"/>
  <c r="H33" i="3"/>
  <c r="H42" i="3"/>
  <c r="H36" i="3"/>
  <c r="H45" i="3"/>
  <c r="H47" i="3"/>
  <c r="H41" i="3"/>
  <c r="H50" i="3"/>
  <c r="H35" i="3"/>
  <c r="H44" i="3"/>
  <c r="H2" i="3"/>
  <c r="H30" i="3"/>
  <c r="H32" i="3"/>
  <c r="H49" i="3"/>
  <c r="H43" i="3"/>
  <c r="H38" i="3"/>
  <c r="H31" i="3"/>
  <c r="H40" i="3"/>
  <c r="H34" i="3"/>
  <c r="H14" i="3"/>
  <c r="H24" i="3"/>
  <c r="H3" i="3"/>
  <c r="H11" i="3"/>
  <c r="H4" i="3"/>
  <c r="H29" i="3"/>
  <c r="H12" i="3"/>
  <c r="H10" i="3"/>
  <c r="H13" i="3"/>
  <c r="H22" i="3"/>
  <c r="H8" i="3"/>
  <c r="H17" i="3"/>
  <c r="H16" i="3"/>
  <c r="H23" i="3"/>
  <c r="H18" i="3"/>
  <c r="H15" i="3"/>
  <c r="H20" i="3"/>
  <c r="H5" i="3"/>
  <c r="H25" i="3"/>
  <c r="M8" i="3" l="1"/>
  <c r="M16" i="3"/>
  <c r="M24" i="3"/>
  <c r="M32" i="3"/>
  <c r="M40" i="3"/>
  <c r="M48" i="3"/>
  <c r="M7" i="3"/>
  <c r="M15" i="3"/>
  <c r="M23" i="3"/>
  <c r="M31" i="3"/>
  <c r="M39" i="3"/>
  <c r="M47" i="3"/>
  <c r="M10" i="3"/>
  <c r="M18" i="3"/>
  <c r="M26" i="3"/>
  <c r="M34" i="3"/>
  <c r="M42" i="3"/>
  <c r="M50" i="3"/>
  <c r="M9" i="3"/>
  <c r="M17" i="3"/>
  <c r="M25" i="3"/>
  <c r="M33" i="3"/>
  <c r="M41" i="3"/>
  <c r="M49" i="3"/>
  <c r="M4" i="3"/>
  <c r="M12" i="3"/>
  <c r="M20" i="3"/>
  <c r="M28" i="3"/>
  <c r="M36" i="3"/>
  <c r="M44" i="3"/>
  <c r="M3" i="3"/>
  <c r="M11" i="3"/>
  <c r="M19" i="3"/>
  <c r="M27" i="3"/>
  <c r="M35" i="3"/>
  <c r="M43" i="3"/>
  <c r="M2" i="3"/>
  <c r="M6" i="3"/>
  <c r="M14" i="3"/>
  <c r="M22" i="3"/>
  <c r="M30" i="3"/>
  <c r="M38" i="3"/>
  <c r="M46" i="3"/>
  <c r="M5" i="3"/>
  <c r="M13" i="3"/>
  <c r="M21" i="3"/>
  <c r="M29" i="3"/>
  <c r="M37" i="3"/>
  <c r="M45" i="3"/>
  <c r="E37" i="7"/>
  <c r="E43" i="7"/>
  <c r="E33" i="7"/>
  <c r="E27" i="7"/>
  <c r="E14" i="7"/>
  <c r="E23" i="7"/>
  <c r="E46" i="7"/>
  <c r="E25" i="7"/>
  <c r="E42" i="7"/>
  <c r="E48" i="7"/>
  <c r="E4" i="7"/>
  <c r="E2" i="7"/>
  <c r="E49" i="7"/>
  <c r="E15" i="7"/>
  <c r="E21" i="7"/>
  <c r="E19" i="7"/>
  <c r="E17" i="7"/>
  <c r="E39" i="7"/>
  <c r="E45" i="7"/>
  <c r="E34" i="7"/>
  <c r="E9" i="7"/>
  <c r="E7" i="7"/>
  <c r="E38" i="7"/>
  <c r="E32" i="7"/>
  <c r="E40" i="7"/>
  <c r="E47" i="7"/>
  <c r="E5" i="7"/>
  <c r="E26" i="7"/>
  <c r="E3" i="7"/>
  <c r="E29" i="7"/>
  <c r="E18" i="7"/>
  <c r="E35" i="7"/>
  <c r="E22" i="7"/>
  <c r="E16" i="7"/>
  <c r="E36" i="7"/>
  <c r="E24" i="7"/>
  <c r="E31" i="7"/>
  <c r="E10" i="7"/>
  <c r="E30" i="7"/>
  <c r="E13" i="7"/>
  <c r="E11" i="7"/>
  <c r="E51" i="7"/>
  <c r="E28" i="7"/>
  <c r="E41" i="7"/>
  <c r="E20" i="7"/>
  <c r="E12" i="7"/>
  <c r="E50" i="7"/>
  <c r="E6" i="7"/>
  <c r="E8" i="7"/>
  <c r="E44" i="7"/>
  <c r="B15" i="7"/>
  <c r="D15" i="7" s="1"/>
  <c r="B45" i="7"/>
  <c r="D45" i="7" s="1"/>
  <c r="B17" i="7"/>
  <c r="D17" i="7" s="1"/>
  <c r="G9" i="7"/>
  <c r="G3" i="7"/>
  <c r="G21" i="7"/>
  <c r="G19" i="7"/>
  <c r="G5" i="7"/>
  <c r="G27" i="7"/>
  <c r="G25" i="7"/>
  <c r="G28" i="7"/>
  <c r="G23" i="7"/>
  <c r="G10" i="7"/>
  <c r="G7" i="7"/>
  <c r="F27" i="7"/>
  <c r="F9" i="7"/>
  <c r="F23" i="7"/>
  <c r="F28" i="7"/>
  <c r="F25" i="7"/>
  <c r="F10" i="7"/>
  <c r="F7" i="7"/>
  <c r="F3" i="7"/>
  <c r="F5" i="7"/>
  <c r="F21" i="7"/>
  <c r="F19" i="7"/>
  <c r="N2" i="6"/>
  <c r="B11" i="7"/>
  <c r="D11" i="7" s="1"/>
  <c r="B19" i="7"/>
  <c r="D19" i="7"/>
  <c r="B36" i="7"/>
  <c r="D36" i="7" s="1"/>
  <c r="B22" i="7"/>
  <c r="D22" i="7" s="1"/>
  <c r="B30" i="7"/>
  <c r="D30" i="7" s="1"/>
  <c r="B6" i="7"/>
  <c r="D6" i="7" s="1"/>
  <c r="B16" i="7"/>
  <c r="D16" i="7" s="1"/>
  <c r="B10" i="7"/>
  <c r="D10" i="7"/>
  <c r="B13" i="7"/>
  <c r="D13" i="7" s="1"/>
  <c r="B31" i="7"/>
  <c r="D31" i="7" s="1"/>
  <c r="B33" i="7"/>
  <c r="D33" i="7" s="1"/>
  <c r="B5" i="7"/>
  <c r="D5" i="7"/>
  <c r="B44" i="7"/>
  <c r="D44" i="7" s="1"/>
  <c r="B18" i="7"/>
  <c r="D18" i="7" s="1"/>
  <c r="B29" i="7"/>
  <c r="D29" i="7" s="1"/>
  <c r="B49" i="7"/>
  <c r="D49" i="7" s="1"/>
  <c r="B21" i="7"/>
  <c r="D21" i="7"/>
  <c r="B32" i="7"/>
  <c r="D32" i="7" s="1"/>
  <c r="B34" i="7"/>
  <c r="D34" i="7" s="1"/>
  <c r="B28" i="7"/>
  <c r="D28" i="7"/>
  <c r="B23" i="7"/>
  <c r="D23" i="7"/>
  <c r="B3" i="7"/>
  <c r="D3" i="7"/>
  <c r="B43" i="7"/>
  <c r="D43" i="7" s="1"/>
  <c r="B8" i="7"/>
  <c r="D8" i="7" s="1"/>
  <c r="B7" i="7"/>
  <c r="D7" i="7"/>
  <c r="B26" i="7"/>
  <c r="D26" i="7" s="1"/>
  <c r="B12" i="7"/>
  <c r="D12" i="7" s="1"/>
  <c r="B4" i="7"/>
  <c r="D4" i="7" s="1"/>
  <c r="B35" i="7"/>
  <c r="D35" i="7" s="1"/>
  <c r="B51" i="7"/>
  <c r="D51" i="7" s="1"/>
  <c r="B41" i="7"/>
  <c r="D41" i="7" s="1"/>
  <c r="B39" i="7"/>
  <c r="D39" i="7" s="1"/>
  <c r="B25" i="7"/>
  <c r="D25" i="7"/>
  <c r="B38" i="7"/>
  <c r="D38" i="7" s="1"/>
  <c r="B40" i="7"/>
  <c r="D40" i="7" s="1"/>
  <c r="B9" i="7"/>
  <c r="D9" i="7"/>
  <c r="B48" i="7"/>
  <c r="D48" i="7" s="1"/>
  <c r="B50" i="7"/>
  <c r="D50" i="7" s="1"/>
  <c r="B46" i="7"/>
  <c r="D46" i="7" s="1"/>
  <c r="B27" i="7"/>
  <c r="D27" i="7"/>
  <c r="B37" i="7"/>
  <c r="D37" i="7" s="1"/>
  <c r="B42" i="7"/>
  <c r="D42" i="7" s="1"/>
  <c r="B20" i="7"/>
  <c r="D20" i="7" s="1"/>
  <c r="B24" i="7"/>
  <c r="D24" i="7" s="1"/>
  <c r="B14" i="7"/>
  <c r="D14" i="7" s="1"/>
  <c r="B47" i="7"/>
  <c r="D47" i="7" s="1"/>
  <c r="M2" i="6"/>
  <c r="G14" i="7" l="1"/>
  <c r="G2" i="7"/>
  <c r="G26" i="7"/>
  <c r="G11" i="7"/>
  <c r="G18" i="7"/>
  <c r="P2" i="6"/>
  <c r="G16" i="7"/>
  <c r="G4" i="7"/>
  <c r="G13" i="7"/>
  <c r="G24" i="7"/>
  <c r="G15" i="7"/>
  <c r="G34" i="7"/>
  <c r="G43" i="7"/>
  <c r="G22" i="7"/>
  <c r="G30" i="7"/>
  <c r="G35" i="7"/>
  <c r="G37" i="7"/>
  <c r="G50" i="7"/>
  <c r="G33" i="7"/>
  <c r="O2" i="6"/>
  <c r="G41" i="7"/>
  <c r="G47" i="7"/>
  <c r="G29" i="7"/>
  <c r="G44" i="7"/>
  <c r="G51" i="7"/>
  <c r="G36" i="7"/>
  <c r="G38" i="7"/>
  <c r="G40" i="7"/>
  <c r="G8" i="7"/>
  <c r="G31" i="7"/>
  <c r="G39" i="7"/>
  <c r="G6" i="7"/>
  <c r="G49" i="7"/>
  <c r="G45" i="7"/>
  <c r="G17" i="7"/>
  <c r="G42" i="7"/>
  <c r="G46" i="7"/>
  <c r="G12" i="7"/>
  <c r="G20" i="7"/>
  <c r="G48" i="7"/>
  <c r="G32" i="7"/>
  <c r="F18" i="7" l="1"/>
  <c r="F14" i="7"/>
  <c r="F26" i="7"/>
  <c r="F11" i="7"/>
  <c r="F2" i="7"/>
  <c r="F24" i="7"/>
  <c r="Q2" i="6"/>
  <c r="F34" i="7"/>
  <c r="F39" i="7"/>
  <c r="F13" i="7"/>
  <c r="F4" i="7"/>
  <c r="F16" i="7"/>
  <c r="F33" i="7"/>
  <c r="F15" i="7"/>
  <c r="F35" i="7"/>
  <c r="F12" i="7"/>
  <c r="F43" i="7"/>
  <c r="F30" i="7"/>
  <c r="F8" i="7"/>
  <c r="F17" i="7"/>
  <c r="F32" i="7"/>
  <c r="F40" i="7"/>
  <c r="F45" i="7"/>
  <c r="F49" i="7"/>
  <c r="F31" i="7"/>
  <c r="F41" i="7"/>
  <c r="F42" i="7"/>
  <c r="F20" i="7"/>
  <c r="F51" i="7"/>
  <c r="F6" i="7"/>
  <c r="F46" i="7"/>
  <c r="F36" i="7"/>
  <c r="F29" i="7"/>
  <c r="F38" i="7"/>
  <c r="F44" i="7"/>
  <c r="F48" i="7"/>
  <c r="F50" i="7"/>
  <c r="F37" i="7"/>
  <c r="F47" i="7"/>
  <c r="F22" i="7"/>
  <c r="H33" i="7" l="1"/>
  <c r="H13" i="7"/>
  <c r="H17" i="7"/>
  <c r="H2" i="7"/>
  <c r="H20" i="7"/>
  <c r="H16" i="7"/>
  <c r="H3" i="7"/>
  <c r="H37" i="7"/>
  <c r="H7" i="7"/>
  <c r="H44" i="7"/>
  <c r="H5" i="7"/>
  <c r="H19" i="7"/>
  <c r="H51" i="7"/>
  <c r="H48" i="7"/>
  <c r="H40" i="7"/>
  <c r="H24" i="7"/>
  <c r="H12" i="7"/>
  <c r="H31" i="7"/>
  <c r="H22" i="7"/>
  <c r="H23" i="7"/>
  <c r="H38" i="7"/>
  <c r="H4" i="7"/>
  <c r="H39" i="7"/>
  <c r="H6" i="7"/>
  <c r="H30" i="7"/>
  <c r="H10" i="7"/>
  <c r="H46" i="7"/>
  <c r="H26" i="7"/>
  <c r="H34" i="7"/>
  <c r="H42" i="7"/>
  <c r="H29" i="7"/>
  <c r="H35" i="7"/>
  <c r="H50" i="7"/>
  <c r="H41" i="7"/>
  <c r="H36" i="7"/>
  <c r="H28" i="7"/>
  <c r="H9" i="7"/>
  <c r="H11" i="7"/>
  <c r="H47" i="7"/>
  <c r="H8" i="7"/>
  <c r="H15" i="7"/>
  <c r="H32" i="7"/>
  <c r="H45" i="7"/>
  <c r="H27" i="7"/>
  <c r="H21" i="7"/>
  <c r="H43" i="7"/>
  <c r="H14" i="7"/>
  <c r="H18" i="7"/>
  <c r="H25" i="7"/>
  <c r="H49" i="7"/>
  <c r="E40" i="3" l="1"/>
  <c r="F40" i="3" s="1"/>
  <c r="G40" i="3" s="1"/>
  <c r="E22" i="3"/>
  <c r="F22" i="3" s="1"/>
  <c r="G22" i="3" s="1"/>
  <c r="I6" i="7"/>
  <c r="I15" i="7"/>
  <c r="I16" i="7"/>
  <c r="E47" i="3"/>
  <c r="F47" i="3" s="1"/>
  <c r="G47" i="3" s="1"/>
  <c r="E26" i="3"/>
  <c r="F26" i="3" s="1"/>
  <c r="G26" i="3" s="1"/>
  <c r="E37" i="3"/>
  <c r="F37" i="3" s="1"/>
  <c r="G37" i="3" s="1"/>
  <c r="E4" i="3"/>
  <c r="F4" i="3" s="1"/>
  <c r="G4" i="3" s="1"/>
  <c r="E48" i="3"/>
  <c r="F48" i="3" s="1"/>
  <c r="G48" i="3" s="1"/>
  <c r="E20" i="3"/>
  <c r="F20" i="3" s="1"/>
  <c r="G20" i="3" s="1"/>
  <c r="E36" i="3"/>
  <c r="F36" i="3" s="1"/>
  <c r="G36" i="3" s="1"/>
  <c r="E49" i="3"/>
  <c r="F49" i="3" s="1"/>
  <c r="G49" i="3" s="1"/>
  <c r="E21" i="3"/>
  <c r="F21" i="3" s="1"/>
  <c r="G21" i="3" s="1"/>
  <c r="E28" i="3"/>
  <c r="F28" i="3" s="1"/>
  <c r="G28" i="3" s="1"/>
  <c r="E42" i="3"/>
  <c r="F42" i="3" s="1"/>
  <c r="G42" i="3" s="1"/>
  <c r="E12" i="3"/>
  <c r="F12" i="3" s="1"/>
  <c r="G12" i="3" s="1"/>
  <c r="I27" i="7"/>
  <c r="I8" i="7"/>
  <c r="I28" i="7"/>
  <c r="I35" i="7"/>
  <c r="E24" i="3"/>
  <c r="F24" i="3" s="1"/>
  <c r="G24" i="3" s="1"/>
  <c r="I34" i="7"/>
  <c r="E23" i="3"/>
  <c r="F23" i="3" s="1"/>
  <c r="G23" i="3" s="1"/>
  <c r="E43" i="3"/>
  <c r="F43" i="3" s="1"/>
  <c r="G43" i="3" s="1"/>
  <c r="E46" i="3"/>
  <c r="F46" i="3" s="1"/>
  <c r="G46" i="3" s="1"/>
  <c r="E38" i="3"/>
  <c r="F38" i="3" s="1"/>
  <c r="G38" i="3" s="1"/>
  <c r="E25" i="3"/>
  <c r="F25" i="3" s="1"/>
  <c r="G25" i="3" s="1"/>
  <c r="E10" i="3"/>
  <c r="F10" i="3" s="1"/>
  <c r="G10" i="3" s="1"/>
  <c r="I38" i="7"/>
  <c r="E50" i="3"/>
  <c r="F50" i="3" s="1"/>
  <c r="G50" i="3" s="1"/>
  <c r="I31" i="7"/>
  <c r="I7" i="7"/>
  <c r="E39" i="3"/>
  <c r="F39" i="3" s="1"/>
  <c r="G39" i="3" s="1"/>
  <c r="E41" i="3"/>
  <c r="F41" i="3" s="1"/>
  <c r="G41" i="3" s="1"/>
  <c r="E44" i="3"/>
  <c r="F44" i="3" s="1"/>
  <c r="G44" i="3" s="1"/>
  <c r="I17" i="7"/>
  <c r="I19" i="7"/>
  <c r="I47" i="7"/>
  <c r="I33" i="7"/>
  <c r="I23" i="7"/>
  <c r="I45" i="7"/>
  <c r="I50" i="7"/>
  <c r="I49" i="7"/>
  <c r="I14" i="7"/>
  <c r="E5" i="3"/>
  <c r="F5" i="3" s="1"/>
  <c r="G5" i="3" s="1"/>
  <c r="I46" i="7"/>
  <c r="E15" i="3"/>
  <c r="F15" i="3" s="1"/>
  <c r="G15" i="3" s="1"/>
  <c r="E7" i="3"/>
  <c r="F7" i="3" s="1"/>
  <c r="I21" i="7"/>
  <c r="E16" i="3"/>
  <c r="F16" i="3" s="1"/>
  <c r="G16" i="3" s="1"/>
  <c r="E6" i="3"/>
  <c r="F6" i="3" s="1"/>
  <c r="G6" i="3" s="1"/>
  <c r="I26" i="7"/>
  <c r="I3" i="7"/>
  <c r="E17" i="3"/>
  <c r="F17" i="3" s="1"/>
  <c r="G17" i="3" s="1"/>
  <c r="E19" i="3"/>
  <c r="F19" i="3" s="1"/>
  <c r="G19" i="3" s="1"/>
  <c r="E33" i="3"/>
  <c r="F33" i="3" s="1"/>
  <c r="G33" i="3" s="1"/>
  <c r="I29" i="7"/>
  <c r="E3" i="3"/>
  <c r="F3" i="3" s="1"/>
  <c r="G3" i="3" s="1"/>
  <c r="I20" i="7"/>
  <c r="I25" i="7"/>
  <c r="I4" i="7"/>
  <c r="I43" i="7"/>
  <c r="I22" i="7"/>
  <c r="E31" i="3"/>
  <c r="F31" i="3" s="1"/>
  <c r="G31" i="3" s="1"/>
  <c r="I10" i="7"/>
  <c r="E8" i="3"/>
  <c r="F8" i="3" s="1"/>
  <c r="G8" i="3" s="1"/>
  <c r="I9" i="7"/>
  <c r="E30" i="3"/>
  <c r="F30" i="3" s="1"/>
  <c r="G30" i="3" s="1"/>
  <c r="I18" i="7"/>
  <c r="I13" i="7"/>
  <c r="E32" i="3"/>
  <c r="F32" i="3" s="1"/>
  <c r="G32" i="3" s="1"/>
  <c r="I48" i="7"/>
  <c r="I37" i="7"/>
  <c r="I12" i="7"/>
  <c r="I2" i="7"/>
  <c r="E11" i="3"/>
  <c r="F11" i="3" s="1"/>
  <c r="E35" i="3"/>
  <c r="F35" i="3" s="1"/>
  <c r="G35" i="3" s="1"/>
  <c r="I42" i="7"/>
  <c r="I44" i="7"/>
  <c r="I39" i="7"/>
  <c r="E14" i="3"/>
  <c r="F14" i="3" s="1"/>
  <c r="G14" i="3" s="1"/>
  <c r="I5" i="7"/>
  <c r="I41" i="7"/>
  <c r="I51" i="7"/>
  <c r="E9" i="3"/>
  <c r="F9" i="3" s="1"/>
  <c r="G9" i="3" s="1"/>
  <c r="I40" i="7"/>
  <c r="I30" i="7"/>
  <c r="E18" i="3"/>
  <c r="F18" i="3" s="1"/>
  <c r="G18" i="3" s="1"/>
  <c r="E13" i="3"/>
  <c r="F13" i="3" s="1"/>
  <c r="G13" i="3" s="1"/>
  <c r="I32" i="7"/>
  <c r="E2" i="3"/>
  <c r="F2" i="3" s="1"/>
  <c r="I11" i="7"/>
  <c r="I24" i="7"/>
  <c r="I36" i="7"/>
  <c r="E27" i="3"/>
  <c r="F27" i="3" s="1"/>
  <c r="E45" i="3"/>
  <c r="F45" i="3" s="1"/>
  <c r="G45" i="3" s="1"/>
  <c r="E29" i="3"/>
  <c r="F29" i="3" s="1"/>
  <c r="G29" i="3" s="1"/>
  <c r="E34" i="3"/>
  <c r="F34" i="3" s="1"/>
  <c r="G34" i="3" s="1"/>
  <c r="I10" i="3" l="1"/>
  <c r="I29" i="3"/>
  <c r="G2" i="3"/>
  <c r="I21" i="3"/>
  <c r="I11" i="3"/>
  <c r="I3" i="3"/>
  <c r="I2" i="3"/>
  <c r="I31" i="3"/>
  <c r="G11" i="3"/>
  <c r="I17" i="3"/>
  <c r="I20" i="3"/>
  <c r="I45" i="3"/>
  <c r="I50" i="3"/>
  <c r="I4" i="3"/>
  <c r="I48" i="3"/>
  <c r="I30" i="3"/>
  <c r="I49" i="3"/>
  <c r="I27" i="3"/>
  <c r="I7" i="3"/>
  <c r="I14" i="3"/>
  <c r="I15" i="3"/>
  <c r="I46" i="3"/>
  <c r="I24" i="3"/>
  <c r="I41" i="3"/>
  <c r="I43" i="3"/>
  <c r="I42" i="3"/>
  <c r="I19" i="3"/>
  <c r="I37" i="3"/>
  <c r="I26" i="3"/>
  <c r="I16" i="3"/>
  <c r="I34" i="3"/>
  <c r="I12" i="3"/>
  <c r="I23" i="3"/>
  <c r="I28" i="3"/>
  <c r="I18" i="3"/>
  <c r="I40" i="3"/>
  <c r="I47" i="3"/>
  <c r="I13" i="3"/>
  <c r="I9" i="3"/>
  <c r="I8" i="3"/>
  <c r="I22" i="3"/>
  <c r="I39" i="3"/>
  <c r="I6" i="3"/>
  <c r="I25" i="3"/>
  <c r="I44" i="3"/>
  <c r="I5" i="3"/>
  <c r="I35" i="3"/>
  <c r="I36" i="3"/>
  <c r="I33" i="3"/>
  <c r="G27" i="3"/>
  <c r="I32" i="3"/>
  <c r="I38" i="3"/>
  <c r="N10" i="3" l="1"/>
  <c r="J15" i="3"/>
  <c r="N31" i="3"/>
  <c r="N47" i="3"/>
  <c r="N22" i="3"/>
  <c r="J4" i="3"/>
  <c r="J23" i="3"/>
  <c r="J13" i="3"/>
  <c r="J34" i="3"/>
  <c r="N32" i="3"/>
  <c r="N48" i="3"/>
  <c r="N8" i="3"/>
  <c r="J31" i="3"/>
  <c r="N46" i="3"/>
  <c r="N39" i="3"/>
  <c r="N42" i="3"/>
  <c r="J49" i="3"/>
  <c r="J43" i="3"/>
  <c r="J16" i="3"/>
  <c r="J36" i="3"/>
  <c r="N26" i="3"/>
  <c r="N40" i="3"/>
  <c r="N25" i="3"/>
  <c r="J2" i="3"/>
  <c r="J39" i="3"/>
  <c r="N45" i="3"/>
  <c r="J44" i="3"/>
  <c r="J11" i="3"/>
  <c r="J35" i="3"/>
  <c r="N30" i="3"/>
  <c r="N33" i="3"/>
  <c r="N37" i="3"/>
  <c r="J14" i="3"/>
  <c r="J10" i="3"/>
  <c r="J50" i="3"/>
  <c r="J20" i="3"/>
  <c r="J22" i="3"/>
  <c r="J47" i="3"/>
  <c r="J26" i="3"/>
  <c r="J19" i="3"/>
  <c r="J38" i="3"/>
  <c r="N4" i="3"/>
  <c r="N15" i="3"/>
  <c r="N49" i="3"/>
  <c r="N13" i="3"/>
  <c r="N18" i="3"/>
  <c r="N2" i="3"/>
  <c r="N19" i="3"/>
  <c r="N43" i="3"/>
  <c r="N50" i="3"/>
  <c r="J25" i="3"/>
  <c r="J30" i="3"/>
  <c r="J29" i="3"/>
  <c r="J32" i="3"/>
  <c r="J5" i="3"/>
  <c r="N41" i="3"/>
  <c r="N36" i="3"/>
  <c r="N14" i="3"/>
  <c r="N16" i="3"/>
  <c r="N35" i="3"/>
  <c r="N6" i="3"/>
  <c r="N3" i="3"/>
  <c r="N38" i="3"/>
  <c r="N27" i="3"/>
  <c r="N20" i="3"/>
  <c r="N5" i="3"/>
  <c r="N21" i="3"/>
  <c r="J6" i="3"/>
  <c r="J7" i="3"/>
  <c r="J48" i="3"/>
  <c r="J3" i="3"/>
  <c r="J12" i="3"/>
  <c r="J45" i="3"/>
  <c r="J41" i="3"/>
  <c r="J8" i="3"/>
  <c r="J40" i="3"/>
  <c r="J18" i="3"/>
  <c r="J33" i="3"/>
  <c r="N24" i="3"/>
  <c r="N12" i="3"/>
  <c r="N28" i="3"/>
  <c r="N17" i="3"/>
  <c r="N34" i="3"/>
  <c r="N7" i="3"/>
  <c r="N44" i="3"/>
  <c r="N23" i="3"/>
  <c r="N29" i="3"/>
  <c r="N9" i="3"/>
  <c r="N11" i="3"/>
  <c r="J46" i="3"/>
  <c r="J27" i="3"/>
  <c r="J21" i="3"/>
  <c r="J17" i="3"/>
  <c r="J37" i="3"/>
  <c r="J42" i="3"/>
  <c r="J24" i="3"/>
  <c r="J9" i="3"/>
  <c r="J28" i="3"/>
  <c r="P23" i="3" l="1"/>
  <c r="O21" i="3"/>
  <c r="P35" i="3"/>
  <c r="O24" i="3"/>
  <c r="P41" i="3"/>
  <c r="P9" i="3"/>
  <c r="P48" i="3"/>
  <c r="P46" i="3"/>
  <c r="P12" i="3"/>
  <c r="P39" i="3"/>
  <c r="O26" i="3"/>
  <c r="O22" i="3"/>
  <c r="O14" i="3"/>
  <c r="P14" i="3"/>
  <c r="O32" i="3"/>
  <c r="P42" i="3"/>
  <c r="P43" i="3"/>
  <c r="P16" i="3"/>
  <c r="O11" i="3"/>
  <c r="P19" i="3"/>
  <c r="O45" i="3"/>
  <c r="O10" i="3"/>
  <c r="P8" i="3"/>
  <c r="O3" i="3"/>
  <c r="O23" i="3"/>
  <c r="O48" i="3"/>
  <c r="P49" i="3"/>
  <c r="P38" i="3"/>
  <c r="O46" i="3"/>
  <c r="P27" i="3"/>
  <c r="P31" i="3"/>
  <c r="O5" i="3"/>
  <c r="O4" i="3"/>
  <c r="P13" i="3"/>
  <c r="O30" i="3"/>
  <c r="O15" i="3"/>
  <c r="P50" i="3"/>
  <c r="P11" i="3"/>
  <c r="O18" i="3"/>
  <c r="O40" i="3"/>
  <c r="O12" i="3"/>
  <c r="P5" i="3"/>
  <c r="O9" i="3"/>
  <c r="P3" i="3"/>
  <c r="P7" i="3"/>
  <c r="P29" i="3"/>
  <c r="P47" i="3"/>
  <c r="O44" i="3"/>
  <c r="O27" i="3"/>
  <c r="P21" i="3"/>
  <c r="O8" i="3"/>
  <c r="O19" i="3"/>
  <c r="P10" i="3"/>
  <c r="O17" i="3"/>
  <c r="O31" i="3"/>
  <c r="P44" i="3"/>
  <c r="P4" i="3"/>
  <c r="P22" i="3"/>
  <c r="O16" i="3"/>
  <c r="O7" i="3"/>
  <c r="O41" i="3"/>
  <c r="P32" i="3"/>
  <c r="P6" i="3"/>
  <c r="P40" i="3"/>
  <c r="O2" i="3"/>
  <c r="P2" i="3"/>
  <c r="O28" i="3"/>
  <c r="O43" i="3"/>
  <c r="O29" i="3"/>
  <c r="O6" i="3"/>
  <c r="P36" i="3"/>
  <c r="O37" i="3"/>
  <c r="P25" i="3"/>
  <c r="P45" i="3"/>
  <c r="P37" i="3"/>
  <c r="P15" i="3"/>
  <c r="P33" i="3"/>
  <c r="O39" i="3"/>
  <c r="P24" i="3"/>
  <c r="O38" i="3"/>
  <c r="O50" i="3"/>
  <c r="O47" i="3"/>
  <c r="O33" i="3"/>
  <c r="P20" i="3"/>
  <c r="P17" i="3"/>
  <c r="O49" i="3"/>
  <c r="O34" i="3"/>
  <c r="P30" i="3"/>
  <c r="O42" i="3"/>
  <c r="P26" i="3"/>
  <c r="O35" i="3"/>
  <c r="O25" i="3"/>
  <c r="O13" i="3"/>
  <c r="P34" i="3"/>
  <c r="P18" i="3"/>
  <c r="O36" i="3"/>
  <c r="P28" i="3"/>
  <c r="O20" i="3"/>
</calcChain>
</file>

<file path=xl/sharedStrings.xml><?xml version="1.0" encoding="utf-8"?>
<sst xmlns="http://schemas.openxmlformats.org/spreadsheetml/2006/main" count="370" uniqueCount="119">
  <si>
    <t>Johan</t>
  </si>
  <si>
    <t>Garth</t>
  </si>
  <si>
    <t>Doug</t>
  </si>
  <si>
    <t xml:space="preserve">Jean </t>
  </si>
  <si>
    <t>Matt</t>
  </si>
  <si>
    <t>Stuart</t>
  </si>
  <si>
    <t>Sean B</t>
  </si>
  <si>
    <t>Jess</t>
  </si>
  <si>
    <t>Pierre</t>
  </si>
  <si>
    <t>Dan</t>
  </si>
  <si>
    <t>Luke P</t>
  </si>
  <si>
    <t>Korrie</t>
  </si>
  <si>
    <t>Dirk</t>
  </si>
  <si>
    <t>Luke VDH</t>
  </si>
  <si>
    <t>Greg G</t>
  </si>
  <si>
    <t>Kyle K</t>
  </si>
  <si>
    <t>Ryan</t>
  </si>
  <si>
    <t>Matt Bekker</t>
  </si>
  <si>
    <t>Kyle Hinde</t>
  </si>
  <si>
    <t>Shaun C</t>
  </si>
  <si>
    <t>Barry U</t>
  </si>
  <si>
    <t>Steve B</t>
  </si>
  <si>
    <t>Craig F</t>
  </si>
  <si>
    <t>David</t>
  </si>
  <si>
    <t>Names</t>
  </si>
  <si>
    <t>Angler A</t>
  </si>
  <si>
    <t>Score</t>
  </si>
  <si>
    <t>Angler B</t>
  </si>
  <si>
    <t>Total Fish</t>
  </si>
  <si>
    <t>Points Per Fish</t>
  </si>
  <si>
    <t>Points Angler A</t>
  </si>
  <si>
    <t>Points Angler B</t>
  </si>
  <si>
    <t>Luke p</t>
  </si>
  <si>
    <t>luke p</t>
  </si>
  <si>
    <t>pierre</t>
  </si>
  <si>
    <t>dirk</t>
  </si>
  <si>
    <t>Korrie(2) Maddie(4)</t>
  </si>
  <si>
    <t>fake jess</t>
  </si>
  <si>
    <t>Korrie(3), not Maddie(10)</t>
  </si>
  <si>
    <t>Matt bekker</t>
  </si>
  <si>
    <t>kyle hinde</t>
  </si>
  <si>
    <t>kyle Hinde</t>
  </si>
  <si>
    <t>Name</t>
  </si>
  <si>
    <t>Spring Fish</t>
  </si>
  <si>
    <t>Spring Points</t>
  </si>
  <si>
    <t>Spring Sessions</t>
  </si>
  <si>
    <t>Autumn Fish</t>
  </si>
  <si>
    <t>Auntumn Points</t>
  </si>
  <si>
    <t>Autumn Sessions</t>
  </si>
  <si>
    <t>Spring Rank</t>
  </si>
  <si>
    <t>Autumn Rank</t>
  </si>
  <si>
    <t>Total Points</t>
  </si>
  <si>
    <t>Total Rank</t>
  </si>
  <si>
    <t>fake_korrie</t>
  </si>
  <si>
    <t>fake_matt</t>
  </si>
  <si>
    <t>fake_Johan</t>
  </si>
  <si>
    <t>George Thom</t>
  </si>
  <si>
    <t>Dale Hes</t>
  </si>
  <si>
    <t>Previous years WP position</t>
  </si>
  <si>
    <t>2 year back A nats ranking</t>
  </si>
  <si>
    <t>Number of anglers</t>
  </si>
  <si>
    <t>2 year back B nats ranking</t>
  </si>
  <si>
    <t>1 year back A nats ranking</t>
  </si>
  <si>
    <t>1 year back B nats ranking</t>
  </si>
  <si>
    <t>Duggie W</t>
  </si>
  <si>
    <t>Points</t>
  </si>
  <si>
    <t>Points available</t>
  </si>
  <si>
    <t xml:space="preserve">Past Nats Points </t>
  </si>
  <si>
    <t>Past record Final</t>
  </si>
  <si>
    <t>Past Record  (40)</t>
  </si>
  <si>
    <t>Angler</t>
  </si>
  <si>
    <t>Past 
Performance
(Max 20)</t>
  </si>
  <si>
    <t>River Adjusted (53.33)</t>
  </si>
  <si>
    <t>Stillwater Boat                 (Max 40)</t>
  </si>
  <si>
    <t>Stillwater Adjusted (26.67)</t>
  </si>
  <si>
    <t>Total
Max (100)</t>
  </si>
  <si>
    <t>River Session
(Max80)</t>
  </si>
  <si>
    <t>Overall Rank</t>
  </si>
  <si>
    <t>Rver Rank</t>
  </si>
  <si>
    <t>Stillwater Rank</t>
  </si>
  <si>
    <t>River Names By ranks</t>
  </si>
  <si>
    <t>Stillwater Names By ranks</t>
  </si>
  <si>
    <t>Overall Names by rank</t>
  </si>
  <si>
    <t>Trial Number</t>
  </si>
  <si>
    <t>Session Number</t>
  </si>
  <si>
    <t>Fish 1</t>
  </si>
  <si>
    <t>Fish 2</t>
  </si>
  <si>
    <t>Fish 3</t>
  </si>
  <si>
    <t>Fish 4</t>
  </si>
  <si>
    <t>Fish 5</t>
  </si>
  <si>
    <t>Total Length</t>
  </si>
  <si>
    <t>Number of Anglers</t>
  </si>
  <si>
    <t>Rank</t>
  </si>
  <si>
    <t>Session Points</t>
  </si>
  <si>
    <t>.</t>
  </si>
  <si>
    <t>Rory Grobbelaar</t>
  </si>
  <si>
    <t>Max Points</t>
  </si>
  <si>
    <t>Total Sessions</t>
  </si>
  <si>
    <t>Fish per Session</t>
  </si>
  <si>
    <t>Blanks</t>
  </si>
  <si>
    <t>Average Rank</t>
  </si>
  <si>
    <t>Average NO. anglers</t>
  </si>
  <si>
    <t>Stillwater Points (40)</t>
  </si>
  <si>
    <t>Thom Blendulf</t>
  </si>
  <si>
    <t>Tim Rolsten</t>
  </si>
  <si>
    <t>Fish 6</t>
  </si>
  <si>
    <t>Johan ghost</t>
  </si>
  <si>
    <t>Sean Ghost</t>
  </si>
  <si>
    <t>Johan Cronje</t>
  </si>
  <si>
    <t>Matt Holden</t>
  </si>
  <si>
    <t>Fish 7</t>
  </si>
  <si>
    <t>korrie ghost</t>
  </si>
  <si>
    <t>not measured</t>
  </si>
  <si>
    <t>additional fish 280 caught out of time</t>
  </si>
  <si>
    <t>doug scored out of, 100-26.67 because he missed his trial due to covid</t>
  </si>
  <si>
    <t>sean spring scaled form 3 to 4, can't remember exactly why, but it is correct</t>
  </si>
  <si>
    <t>Barry autumn scaled from 3 to 4 because his partner got heat stroke.</t>
  </si>
  <si>
    <t>Steve got heat stroke and could not do the match. In the end they were not able to catch it up. Steve gets the blank, and Barry gets scaled from 3 to 4</t>
  </si>
  <si>
    <t>Korrie us allowed to use nats ranking from one year back becase he was unfairly blocked by SAFFA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</si>
</sst>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2">
    <xf numFmtId="0" fontId="0" fillId="0" borderId="0" xfId="0"/>
    <xf numFmtId="0" fontId="2" fillId="0" borderId="0" xfId="1" applyBorder="1" applyAlignment="1">
      <alignment vertical="top"/>
    </xf>
    <xf numFmtId="0" fontId="2" fillId="0" borderId="0" xfId="1" applyFont="1" applyFill="1" applyBorder="1" applyAlignment="1">
      <alignment vertical="top"/>
    </xf>
    <xf numFmtId="2" fontId="2" fillId="0" borderId="0" xfId="0" applyNumberFormat="1" applyFont="1" applyFill="1" applyBorder="1" applyAlignment="1">
      <alignment vertical="top" wrapText="1"/>
    </xf>
    <xf numFmtId="0" fontId="2" fillId="0" borderId="0" xfId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0" xfId="0" applyBorder="1"/>
    <xf numFmtId="0" fontId="4" fillId="0" borderId="1" xfId="1" applyFont="1" applyFill="1" applyBorder="1"/>
    <xf numFmtId="0" fontId="4" fillId="0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2" fillId="0" borderId="1" xfId="1" applyFont="1" applyFill="1" applyBorder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164" fontId="2" fillId="0" borderId="1" xfId="1" applyNumberFormat="1" applyBorder="1" applyAlignment="1">
      <alignment horizontal="center"/>
    </xf>
    <xf numFmtId="2" fontId="2" fillId="0" borderId="1" xfId="1" applyNumberFormat="1" applyBorder="1" applyAlignment="1">
      <alignment horizontal="center"/>
    </xf>
    <xf numFmtId="2" fontId="2" fillId="0" borderId="1" xfId="1" applyNumberFormat="1" applyFill="1" applyBorder="1" applyAlignment="1">
      <alignment horizontal="center"/>
    </xf>
    <xf numFmtId="0" fontId="2" fillId="0" borderId="1" xfId="1" applyFill="1" applyBorder="1"/>
    <xf numFmtId="0" fontId="2" fillId="0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1" xfId="0" applyBorder="1"/>
    <xf numFmtId="0" fontId="2" fillId="3" borderId="1" xfId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1" xfId="0" applyNumberFormat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/>
    </xf>
    <xf numFmtId="0" fontId="0" fillId="0" borderId="0" xfId="0" applyFill="1" applyBorder="1"/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 applyAlignment="1"/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2" fillId="0" borderId="0" xfId="1" applyFill="1" applyBorder="1" applyAlignment="1">
      <alignment vertical="top"/>
    </xf>
    <xf numFmtId="0" fontId="4" fillId="0" borderId="0" xfId="1" applyFont="1" applyFill="1" applyBorder="1" applyAlignment="1">
      <alignment horizontal="center" wrapText="1"/>
    </xf>
    <xf numFmtId="0" fontId="2" fillId="0" borderId="0" xfId="1" applyNumberFormat="1" applyFill="1" applyBorder="1" applyAlignment="1">
      <alignment horizontal="center" wrapText="1"/>
    </xf>
    <xf numFmtId="0" fontId="0" fillId="0" borderId="0" xfId="0" applyNumberForma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/>
    <xf numFmtId="0" fontId="4" fillId="0" borderId="0" xfId="1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6" borderId="7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1" fillId="6" borderId="3" xfId="0" applyNumberFormat="1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2" fontId="1" fillId="6" borderId="10" xfId="0" applyNumberFormat="1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2" fontId="1" fillId="4" borderId="7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/>
    </xf>
    <xf numFmtId="2" fontId="1" fillId="5" borderId="3" xfId="0" applyNumberFormat="1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0" fontId="1" fillId="6" borderId="5" xfId="0" applyFont="1" applyFill="1" applyBorder="1"/>
    <xf numFmtId="0" fontId="1" fillId="6" borderId="2" xfId="0" applyFont="1" applyFill="1" applyBorder="1"/>
    <xf numFmtId="0" fontId="1" fillId="6" borderId="8" xfId="0" applyFont="1" applyFill="1" applyBorder="1"/>
    <xf numFmtId="0" fontId="1" fillId="4" borderId="5" xfId="0" applyFont="1" applyFill="1" applyBorder="1"/>
    <xf numFmtId="0" fontId="1" fillId="4" borderId="2" xfId="0" applyFont="1" applyFill="1" applyBorder="1"/>
    <xf numFmtId="0" fontId="1" fillId="4" borderId="8" xfId="0" applyFont="1" applyFill="1" applyBorder="1"/>
    <xf numFmtId="0" fontId="1" fillId="5" borderId="5" xfId="0" applyFont="1" applyFill="1" applyBorder="1"/>
    <xf numFmtId="0" fontId="1" fillId="5" borderId="2" xfId="0" applyFont="1" applyFill="1" applyBorder="1"/>
    <xf numFmtId="0" fontId="1" fillId="5" borderId="8" xfId="0" applyFont="1" applyFill="1" applyBorder="1"/>
    <xf numFmtId="0" fontId="1" fillId="0" borderId="4" xfId="0" applyFont="1" applyBorder="1"/>
    <xf numFmtId="0" fontId="1" fillId="0" borderId="1" xfId="0" applyFont="1" applyBorder="1"/>
    <xf numFmtId="0" fontId="1" fillId="0" borderId="11" xfId="0" applyFont="1" applyBorder="1"/>
    <xf numFmtId="2" fontId="4" fillId="0" borderId="12" xfId="0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 wrapText="1"/>
    </xf>
    <xf numFmtId="0" fontId="2" fillId="2" borderId="0" xfId="1" applyNumberFormat="1" applyFont="1" applyFill="1" applyBorder="1" applyAlignment="1">
      <alignment horizontal="center" wrapText="1"/>
    </xf>
    <xf numFmtId="0" fontId="2" fillId="2" borderId="0" xfId="1" applyNumberFormat="1" applyFill="1" applyBorder="1" applyAlignment="1">
      <alignment horizontal="center" wrapText="1"/>
    </xf>
    <xf numFmtId="0" fontId="0" fillId="0" borderId="0" xfId="0" applyAlignment="1">
      <alignment wrapText="1"/>
    </xf>
  </cellXfs>
  <cellStyles count="2">
    <cellStyle name="Normal" xfId="0" builtinId="0"/>
    <cellStyle name="Normal 2" xfId="1" xr:uid="{501013C0-8DB4-AD4D-845A-90E0C0BA750B}"/>
  </cellStyles>
  <dxfs count="4"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90EC-1EE0-234E-94E4-4F1D9417BFD3}">
  <dimension ref="A1:S50"/>
  <sheetViews>
    <sheetView tabSelected="1" workbookViewId="0">
      <selection activeCell="O25" sqref="O25"/>
    </sheetView>
  </sheetViews>
  <sheetFormatPr baseColWidth="10" defaultRowHeight="16" x14ac:dyDescent="0.2"/>
  <cols>
    <col min="1" max="1" width="15.1640625" customWidth="1"/>
    <col min="8" max="8" width="7.33203125" customWidth="1"/>
    <col min="9" max="9" width="8" bestFit="1" customWidth="1"/>
    <col min="11" max="11" width="33.83203125" customWidth="1"/>
    <col min="12" max="12" width="3.1640625" style="29" bestFit="1" customWidth="1"/>
    <col min="14" max="14" width="14.5" bestFit="1" customWidth="1"/>
    <col min="15" max="15" width="14.6640625" style="29" bestFit="1" customWidth="1"/>
    <col min="16" max="16" width="10.83203125" style="66"/>
  </cols>
  <sheetData>
    <row r="1" spans="1:19" ht="57" thickBot="1" x14ac:dyDescent="0.25">
      <c r="A1" s="42" t="s">
        <v>70</v>
      </c>
      <c r="B1" s="42" t="s">
        <v>71</v>
      </c>
      <c r="C1" s="62" t="s">
        <v>76</v>
      </c>
      <c r="D1" s="62" t="s">
        <v>72</v>
      </c>
      <c r="E1" s="62" t="s">
        <v>73</v>
      </c>
      <c r="F1" s="42" t="s">
        <v>74</v>
      </c>
      <c r="G1" s="63" t="s">
        <v>75</v>
      </c>
      <c r="H1" s="63" t="s">
        <v>78</v>
      </c>
      <c r="I1" s="63" t="s">
        <v>79</v>
      </c>
      <c r="J1" s="62" t="s">
        <v>77</v>
      </c>
      <c r="L1" s="109"/>
      <c r="M1" s="110" t="s">
        <v>80</v>
      </c>
      <c r="N1" s="110" t="s">
        <v>81</v>
      </c>
      <c r="O1" s="110" t="s">
        <v>82</v>
      </c>
      <c r="P1" s="111" t="s">
        <v>75</v>
      </c>
    </row>
    <row r="2" spans="1:19" x14ac:dyDescent="0.2">
      <c r="A2" t="str">
        <f>'Names Master'!A2</f>
        <v>Barry U</v>
      </c>
      <c r="B2" s="27">
        <f>SUMPRODUCT(('Past Record'!A5:A53=A2)*('Past Record'!O5:O53))</f>
        <v>9.75</v>
      </c>
      <c r="C2" s="27">
        <f>SUMPRODUCT(('River Summary'!A2:A51=A2)*('River Summary'!K2:K51))</f>
        <v>37.777777777777779</v>
      </c>
      <c r="D2" s="27">
        <f>C2*(2/3)</f>
        <v>25.185185185185183</v>
      </c>
      <c r="E2" s="27">
        <f>SUMPRODUCT(('Stillwater Summary'!A2:A51=A2)*('Stillwater Summary'!H2:H51))</f>
        <v>27.142857142857139</v>
      </c>
      <c r="F2" s="27">
        <f>E2*(2/3)</f>
        <v>18.095238095238091</v>
      </c>
      <c r="G2" s="27">
        <f>SUM(B2,D2,F2)</f>
        <v>53.030423280423278</v>
      </c>
      <c r="H2" s="64">
        <f>RANK(D2,D$2:D$50,0)</f>
        <v>8</v>
      </c>
      <c r="I2" s="64">
        <f t="shared" ref="I2" si="0">RANK(F2,F$2:F$50,0)</f>
        <v>6</v>
      </c>
      <c r="J2" s="64">
        <f>RANK(G2,G$2:G$50,0)</f>
        <v>8</v>
      </c>
      <c r="L2" s="98">
        <v>1</v>
      </c>
      <c r="M2" s="71" t="str">
        <f>INDEX($A$2:$A$50,MATCH($L2,H$2:H$50,0),1)</f>
        <v>Luke P</v>
      </c>
      <c r="N2" s="71" t="str">
        <f t="shared" ref="N2:O2" si="1">INDEX($A$2:$A$50,MATCH($L2,I$2:I$50,0),1)</f>
        <v>Luke P</v>
      </c>
      <c r="O2" s="72" t="str">
        <f t="shared" si="1"/>
        <v>Luke P</v>
      </c>
      <c r="P2" s="73">
        <f>INDEX($G$2:$G$50,MATCH($L2,J$2:J$50,0),1)</f>
        <v>76.203968253968256</v>
      </c>
    </row>
    <row r="3" spans="1:19" x14ac:dyDescent="0.2">
      <c r="A3" t="str">
        <f>'Names Master'!A3</f>
        <v>Craig F</v>
      </c>
      <c r="B3" s="27">
        <f>SUMPRODUCT(('Past Record'!A6:A54=A3)*('Past Record'!O6:O54))</f>
        <v>0</v>
      </c>
      <c r="C3" s="27">
        <f>SUMPRODUCT(('River Summary'!A3:A52=A3)*('River Summary'!K3:K52))</f>
        <v>5</v>
      </c>
      <c r="D3" s="27">
        <f t="shared" ref="D3:D50" si="2">C3*(2/3)</f>
        <v>3.333333333333333</v>
      </c>
      <c r="E3" s="27">
        <f>SUMPRODUCT(('Stillwater Summary'!A3:A52=A3)*('Stillwater Summary'!H3:H52))</f>
        <v>0</v>
      </c>
      <c r="F3" s="27">
        <f t="shared" ref="F3:F50" si="3">E3*(2/3)</f>
        <v>0</v>
      </c>
      <c r="G3" s="27">
        <f t="shared" ref="G3:G50" si="4">SUM(B3,D3,F3)</f>
        <v>3.333333333333333</v>
      </c>
      <c r="H3" s="64">
        <f t="shared" ref="H3:H50" si="5">RANK(D3,D$2:D$50,0)</f>
        <v>21</v>
      </c>
      <c r="I3" s="64">
        <f t="shared" ref="I3:I50" si="6">RANK(F3,F$2:F$50,0)</f>
        <v>21</v>
      </c>
      <c r="J3" s="64">
        <f t="shared" ref="J3:J50" si="7">RANK(G3,G$2:G$50,0)</f>
        <v>26</v>
      </c>
      <c r="L3" s="99">
        <v>2</v>
      </c>
      <c r="M3" s="74" t="str">
        <f t="shared" ref="M3:M50" si="8">INDEX($A$2:$A$50,MATCH($L3,H$2:H$50,0),1)</f>
        <v>Jess</v>
      </c>
      <c r="N3" s="74" t="str">
        <f t="shared" ref="N3:N50" si="9">INDEX($A$2:$A$50,MATCH($L3,I$2:I$50,0),1)</f>
        <v>Dan</v>
      </c>
      <c r="O3" s="75" t="str">
        <f t="shared" ref="O3:O50" si="10">INDEX($A$2:$A$50,MATCH($L3,J$2:J$50,0),1)</f>
        <v>Matt</v>
      </c>
      <c r="P3" s="76">
        <f t="shared" ref="P3:P50" si="11">INDEX($G$2:$G$50,MATCH($L3,J$2:J$50,0),1)</f>
        <v>75.046314796314789</v>
      </c>
    </row>
    <row r="4" spans="1:19" x14ac:dyDescent="0.2">
      <c r="A4" t="str">
        <f>'Names Master'!A4</f>
        <v>Dan</v>
      </c>
      <c r="B4" s="27">
        <f>SUMPRODUCT(('Past Record'!A7:A55=A4)*('Past Record'!O7:O55))</f>
        <v>19.416666666666668</v>
      </c>
      <c r="C4" s="27">
        <f>SUMPRODUCT(('River Summary'!A4:A53=A4)*('River Summary'!K4:K53))</f>
        <v>48.897935397935399</v>
      </c>
      <c r="D4" s="27">
        <f t="shared" si="2"/>
        <v>32.598623598623597</v>
      </c>
      <c r="E4" s="27">
        <f>SUMPRODUCT(('Stillwater Summary'!A4:A53=A4)*('Stillwater Summary'!H4:H53))</f>
        <v>34.285714285714285</v>
      </c>
      <c r="F4" s="27">
        <f t="shared" si="3"/>
        <v>22.857142857142854</v>
      </c>
      <c r="G4" s="27">
        <f t="shared" si="4"/>
        <v>74.872433122433108</v>
      </c>
      <c r="H4" s="64">
        <f t="shared" si="5"/>
        <v>4</v>
      </c>
      <c r="I4" s="64">
        <f t="shared" si="6"/>
        <v>2</v>
      </c>
      <c r="J4" s="64">
        <f t="shared" si="7"/>
        <v>3</v>
      </c>
      <c r="L4" s="99">
        <v>3</v>
      </c>
      <c r="M4" s="74" t="str">
        <f t="shared" si="8"/>
        <v>Matt</v>
      </c>
      <c r="N4" s="74" t="e">
        <f t="shared" si="9"/>
        <v>#N/A</v>
      </c>
      <c r="O4" s="75" t="str">
        <f t="shared" si="10"/>
        <v>Dan</v>
      </c>
      <c r="P4" s="76">
        <f t="shared" si="11"/>
        <v>74.872433122433108</v>
      </c>
    </row>
    <row r="5" spans="1:19" x14ac:dyDescent="0.2">
      <c r="A5" t="str">
        <f>'Names Master'!A5</f>
        <v>David</v>
      </c>
      <c r="B5" s="27">
        <f>SUMPRODUCT(('Past Record'!A8:A56=A5)*('Past Record'!O8:O56))</f>
        <v>10.408119658119658</v>
      </c>
      <c r="C5" s="27">
        <f>SUMPRODUCT(('River Summary'!A5:A54=A5)*('River Summary'!K5:K54))</f>
        <v>25.031746031746032</v>
      </c>
      <c r="D5" s="27">
        <f t="shared" si="2"/>
        <v>16.687830687830687</v>
      </c>
      <c r="E5" s="27">
        <f>SUMPRODUCT(('Stillwater Summary'!A5:A54=A5)*('Stillwater Summary'!H5:H54))</f>
        <v>0</v>
      </c>
      <c r="F5" s="27">
        <f t="shared" si="3"/>
        <v>0</v>
      </c>
      <c r="G5" s="27">
        <f t="shared" si="4"/>
        <v>27.095950345950342</v>
      </c>
      <c r="H5" s="64">
        <f t="shared" si="5"/>
        <v>13</v>
      </c>
      <c r="I5" s="64">
        <f t="shared" si="6"/>
        <v>21</v>
      </c>
      <c r="J5" s="64">
        <f t="shared" si="7"/>
        <v>12</v>
      </c>
      <c r="L5" s="99">
        <v>4</v>
      </c>
      <c r="M5" s="74" t="str">
        <f t="shared" si="8"/>
        <v>Dan</v>
      </c>
      <c r="N5" s="74" t="str">
        <f t="shared" si="9"/>
        <v>Garth</v>
      </c>
      <c r="O5" s="75" t="str">
        <f t="shared" si="10"/>
        <v>Garth</v>
      </c>
      <c r="P5" s="76">
        <f t="shared" si="11"/>
        <v>68.87157287157288</v>
      </c>
    </row>
    <row r="6" spans="1:19" ht="17" thickBot="1" x14ac:dyDescent="0.25">
      <c r="A6" t="str">
        <f>'Names Master'!A6</f>
        <v>Dirk</v>
      </c>
      <c r="B6" s="27">
        <f>SUMPRODUCT(('Past Record'!A9:A57=A6)*('Past Record'!O9:O57))</f>
        <v>14.277777777777779</v>
      </c>
      <c r="C6" s="27">
        <f>SUMPRODUCT(('River Summary'!A6:A55=A6)*('River Summary'!K6:K55))</f>
        <v>38.698879551820731</v>
      </c>
      <c r="D6" s="27">
        <f t="shared" si="2"/>
        <v>25.799253034547153</v>
      </c>
      <c r="E6" s="27">
        <f>SUMPRODUCT(('Stillwater Summary'!A6:A55=A6)*('Stillwater Summary'!H6:H55))</f>
        <v>28.839285714285712</v>
      </c>
      <c r="F6" s="27">
        <f t="shared" si="3"/>
        <v>19.226190476190474</v>
      </c>
      <c r="G6" s="27">
        <f t="shared" si="4"/>
        <v>59.30322128851541</v>
      </c>
      <c r="H6" s="64">
        <f t="shared" si="5"/>
        <v>7</v>
      </c>
      <c r="I6" s="64">
        <f t="shared" si="6"/>
        <v>5</v>
      </c>
      <c r="J6" s="64">
        <f t="shared" si="7"/>
        <v>5</v>
      </c>
      <c r="L6" s="100">
        <v>5</v>
      </c>
      <c r="M6" s="77" t="str">
        <f t="shared" si="8"/>
        <v>Garth</v>
      </c>
      <c r="N6" s="77" t="str">
        <f t="shared" si="9"/>
        <v>Dirk</v>
      </c>
      <c r="O6" s="78" t="str">
        <f t="shared" si="10"/>
        <v>Dirk</v>
      </c>
      <c r="P6" s="79">
        <f t="shared" si="11"/>
        <v>59.30322128851541</v>
      </c>
      <c r="S6" s="25"/>
    </row>
    <row r="7" spans="1:19" ht="31" customHeight="1" x14ac:dyDescent="0.2">
      <c r="A7" t="str">
        <f>'Names Master'!A7</f>
        <v>Doug</v>
      </c>
      <c r="B7" s="27">
        <f>SUMPRODUCT(('Past Record'!A10:A58=A7)*('Past Record'!O10:O58))</f>
        <v>9.5769230769230766</v>
      </c>
      <c r="C7" s="27">
        <f>SUMPRODUCT(('River Summary'!A7:A56=A7)*('River Summary'!K7:K56))</f>
        <v>23.571428571428569</v>
      </c>
      <c r="D7" s="27">
        <f t="shared" si="2"/>
        <v>15.714285714285712</v>
      </c>
      <c r="E7" s="27">
        <f>SUMPRODUCT(('Stillwater Summary'!A7:A56=A7)*('Stillwater Summary'!H7:H56))</f>
        <v>0</v>
      </c>
      <c r="F7" s="27">
        <f t="shared" si="3"/>
        <v>0</v>
      </c>
      <c r="G7" s="31">
        <f>SUM(B7,D7,F7)/(100-80/3)*100</f>
        <v>34.488011988011984</v>
      </c>
      <c r="H7" s="64">
        <f t="shared" si="5"/>
        <v>14</v>
      </c>
      <c r="I7" s="64">
        <f t="shared" si="6"/>
        <v>21</v>
      </c>
      <c r="J7" s="64">
        <f t="shared" si="7"/>
        <v>9</v>
      </c>
      <c r="K7" s="121" t="s">
        <v>114</v>
      </c>
      <c r="L7" s="101">
        <v>6</v>
      </c>
      <c r="M7" s="80" t="str">
        <f t="shared" si="8"/>
        <v>Korrie</v>
      </c>
      <c r="N7" s="80" t="str">
        <f t="shared" si="9"/>
        <v>Barry U</v>
      </c>
      <c r="O7" s="81" t="str">
        <f t="shared" si="10"/>
        <v>Korrie</v>
      </c>
      <c r="P7" s="82">
        <f t="shared" si="11"/>
        <v>55.114285714285714</v>
      </c>
    </row>
    <row r="8" spans="1:19" x14ac:dyDescent="0.2">
      <c r="A8" t="str">
        <f>'Names Master'!A8</f>
        <v>Garth</v>
      </c>
      <c r="B8" s="27">
        <f>SUMPRODUCT(('Past Record'!A11:A59=A8)*('Past Record'!O11:O59))</f>
        <v>17.388888888888889</v>
      </c>
      <c r="C8" s="27">
        <f>SUMPRODUCT(('River Summary'!A8:A57=A8)*('River Summary'!K8:K57))</f>
        <v>46.896645021645021</v>
      </c>
      <c r="D8" s="27">
        <f t="shared" si="2"/>
        <v>31.264430014430012</v>
      </c>
      <c r="E8" s="27">
        <f>SUMPRODUCT(('Stillwater Summary'!A8:A57=A8)*('Stillwater Summary'!H8:H57))</f>
        <v>30.327380952380953</v>
      </c>
      <c r="F8" s="27">
        <f t="shared" si="3"/>
        <v>20.218253968253968</v>
      </c>
      <c r="G8" s="27">
        <f t="shared" si="4"/>
        <v>68.87157287157288</v>
      </c>
      <c r="H8" s="64">
        <f t="shared" si="5"/>
        <v>5</v>
      </c>
      <c r="I8" s="64">
        <f t="shared" si="6"/>
        <v>4</v>
      </c>
      <c r="J8" s="64">
        <f t="shared" si="7"/>
        <v>4</v>
      </c>
      <c r="K8" s="62"/>
      <c r="L8" s="102">
        <v>7</v>
      </c>
      <c r="M8" s="83" t="str">
        <f t="shared" si="8"/>
        <v>Dirk</v>
      </c>
      <c r="N8" s="83" t="str">
        <f t="shared" si="9"/>
        <v>Luke VDH</v>
      </c>
      <c r="O8" s="84" t="str">
        <f t="shared" si="10"/>
        <v>Jess</v>
      </c>
      <c r="P8" s="85">
        <f t="shared" si="11"/>
        <v>54.066433566433574</v>
      </c>
    </row>
    <row r="9" spans="1:19" x14ac:dyDescent="0.2">
      <c r="A9" t="str">
        <f>'Names Master'!A9</f>
        <v>Greg G</v>
      </c>
      <c r="B9" s="27">
        <f>SUMPRODUCT(('Past Record'!A12:A60=A9)*('Past Record'!O12:O60))</f>
        <v>1.75</v>
      </c>
      <c r="C9" s="27">
        <f>SUMPRODUCT(('River Summary'!A9:A58=A9)*('River Summary'!K9:K58))</f>
        <v>25.164835164835168</v>
      </c>
      <c r="D9" s="27">
        <f t="shared" si="2"/>
        <v>16.776556776556777</v>
      </c>
      <c r="E9" s="27">
        <f>SUMPRODUCT(('Stillwater Summary'!A9:A58=A9)*('Stillwater Summary'!H9:H58))</f>
        <v>0</v>
      </c>
      <c r="F9" s="27">
        <f t="shared" si="3"/>
        <v>0</v>
      </c>
      <c r="G9" s="27">
        <f t="shared" si="4"/>
        <v>18.526556776556777</v>
      </c>
      <c r="H9" s="64">
        <f t="shared" si="5"/>
        <v>12</v>
      </c>
      <c r="I9" s="64">
        <f t="shared" si="6"/>
        <v>21</v>
      </c>
      <c r="J9" s="64">
        <f t="shared" si="7"/>
        <v>17</v>
      </c>
      <c r="L9" s="102">
        <v>8</v>
      </c>
      <c r="M9" s="83" t="str">
        <f t="shared" si="8"/>
        <v>Barry U</v>
      </c>
      <c r="N9" s="83" t="str">
        <f t="shared" si="9"/>
        <v>Kyle Hinde</v>
      </c>
      <c r="O9" s="84" t="str">
        <f t="shared" si="10"/>
        <v>Barry U</v>
      </c>
      <c r="P9" s="85">
        <f t="shared" si="11"/>
        <v>53.030423280423278</v>
      </c>
    </row>
    <row r="10" spans="1:19" x14ac:dyDescent="0.2">
      <c r="A10" t="str">
        <f>'Names Master'!A10</f>
        <v xml:space="preserve">Jean </v>
      </c>
      <c r="B10" s="27">
        <f>SUMPRODUCT(('Past Record'!A13:A61=A10)*('Past Record'!O13:O61))</f>
        <v>2.5</v>
      </c>
      <c r="C10" s="27">
        <f>SUMPRODUCT(('River Summary'!A10:A59=A10)*('River Summary'!K10:K59))</f>
        <v>0</v>
      </c>
      <c r="D10" s="27">
        <f t="shared" si="2"/>
        <v>0</v>
      </c>
      <c r="E10" s="27">
        <f>SUMPRODUCT(('Stillwater Summary'!A10:A59=A10)*('Stillwater Summary'!H10:H59))</f>
        <v>0</v>
      </c>
      <c r="F10" s="27">
        <f t="shared" si="3"/>
        <v>0</v>
      </c>
      <c r="G10" s="27">
        <f t="shared" si="4"/>
        <v>2.5</v>
      </c>
      <c r="H10" s="64">
        <f t="shared" si="5"/>
        <v>23</v>
      </c>
      <c r="I10" s="64">
        <f t="shared" si="6"/>
        <v>21</v>
      </c>
      <c r="J10" s="64">
        <f t="shared" si="7"/>
        <v>27</v>
      </c>
      <c r="L10" s="102">
        <v>9</v>
      </c>
      <c r="M10" s="83" t="str">
        <f t="shared" si="8"/>
        <v>Johan</v>
      </c>
      <c r="N10" s="83" t="str">
        <f t="shared" si="9"/>
        <v>Jess</v>
      </c>
      <c r="O10" s="84" t="str">
        <f t="shared" si="10"/>
        <v>Doug</v>
      </c>
      <c r="P10" s="85">
        <f t="shared" si="11"/>
        <v>34.488011988011984</v>
      </c>
    </row>
    <row r="11" spans="1:19" ht="17" thickBot="1" x14ac:dyDescent="0.25">
      <c r="A11" t="str">
        <f>'Names Master'!A11</f>
        <v>Jess</v>
      </c>
      <c r="B11" s="27">
        <f>SUMPRODUCT(('Past Record'!A14:A62=A11)*('Past Record'!O14:O62))</f>
        <v>5.6346153846153841</v>
      </c>
      <c r="C11" s="27">
        <f>SUMPRODUCT(('River Summary'!A11:A60=A11)*('River Summary'!K11:K60))</f>
        <v>52.64772727272728</v>
      </c>
      <c r="D11" s="27">
        <f t="shared" si="2"/>
        <v>35.098484848484851</v>
      </c>
      <c r="E11" s="27">
        <f>SUMPRODUCT(('Stillwater Summary'!A11:A60=A11)*('Stillwater Summary'!H11:H60))</f>
        <v>20</v>
      </c>
      <c r="F11" s="27">
        <f t="shared" si="3"/>
        <v>13.333333333333332</v>
      </c>
      <c r="G11" s="27">
        <f t="shared" si="4"/>
        <v>54.066433566433574</v>
      </c>
      <c r="H11" s="64">
        <f t="shared" si="5"/>
        <v>2</v>
      </c>
      <c r="I11" s="64">
        <f t="shared" si="6"/>
        <v>9</v>
      </c>
      <c r="J11" s="64">
        <f t="shared" si="7"/>
        <v>7</v>
      </c>
      <c r="L11" s="103">
        <v>10</v>
      </c>
      <c r="M11" s="86" t="str">
        <f t="shared" si="8"/>
        <v>Pierre</v>
      </c>
      <c r="N11" s="86" t="str">
        <f t="shared" si="9"/>
        <v>Korrie</v>
      </c>
      <c r="O11" s="87" t="str">
        <f t="shared" si="10"/>
        <v>Johan</v>
      </c>
      <c r="P11" s="88">
        <f t="shared" si="11"/>
        <v>32.292328042328037</v>
      </c>
    </row>
    <row r="12" spans="1:19" x14ac:dyDescent="0.2">
      <c r="A12" t="str">
        <f>'Names Master'!A12</f>
        <v>Johan</v>
      </c>
      <c r="B12" s="27">
        <f>SUMPRODUCT(('Past Record'!A15:A63=A12)*('Past Record'!O15:O63))</f>
        <v>3</v>
      </c>
      <c r="C12" s="27">
        <f>SUMPRODUCT(('River Summary'!A12:A61=A12)*('River Summary'!K12:K61))</f>
        <v>36.646825396825399</v>
      </c>
      <c r="D12" s="27">
        <f t="shared" si="2"/>
        <v>24.43121693121693</v>
      </c>
      <c r="E12" s="27">
        <f>SUMPRODUCT(('Stillwater Summary'!A12:A61=A12)*('Stillwater Summary'!H12:H61))</f>
        <v>7.291666666666667</v>
      </c>
      <c r="F12" s="27">
        <f t="shared" si="3"/>
        <v>4.8611111111111107</v>
      </c>
      <c r="G12" s="27">
        <f t="shared" si="4"/>
        <v>32.292328042328037</v>
      </c>
      <c r="H12" s="64">
        <f t="shared" si="5"/>
        <v>9</v>
      </c>
      <c r="I12" s="64">
        <f t="shared" si="6"/>
        <v>18</v>
      </c>
      <c r="J12" s="64">
        <f t="shared" si="7"/>
        <v>10</v>
      </c>
      <c r="L12" s="104">
        <v>11</v>
      </c>
      <c r="M12" s="91" t="str">
        <f t="shared" si="8"/>
        <v>Kyle K</v>
      </c>
      <c r="N12" s="91" t="str">
        <f t="shared" si="9"/>
        <v>Tim Rolsten</v>
      </c>
      <c r="O12" s="92" t="str">
        <f t="shared" si="10"/>
        <v>Pierre</v>
      </c>
      <c r="P12" s="93">
        <f t="shared" si="11"/>
        <v>28.502334267040148</v>
      </c>
    </row>
    <row r="13" spans="1:19" x14ac:dyDescent="0.2">
      <c r="A13" t="str">
        <f>'Names Master'!A13</f>
        <v>Korrie</v>
      </c>
      <c r="B13" s="27">
        <f>SUMPRODUCT(('Past Record'!A16:A64=A13)*('Past Record'!O16:O64))</f>
        <v>13.4</v>
      </c>
      <c r="C13" s="27">
        <f>SUMPRODUCT(('River Summary'!A13:A62=A13)*('River Summary'!K13:K62))</f>
        <v>46.857142857142861</v>
      </c>
      <c r="D13" s="27">
        <f t="shared" si="2"/>
        <v>31.238095238095241</v>
      </c>
      <c r="E13" s="27">
        <f>SUMPRODUCT(('Stillwater Summary'!A13:A62=A13)*('Stillwater Summary'!H13:H62))</f>
        <v>15.714285714285715</v>
      </c>
      <c r="F13" s="27">
        <f t="shared" si="3"/>
        <v>10.476190476190476</v>
      </c>
      <c r="G13" s="27">
        <f t="shared" si="4"/>
        <v>55.114285714285714</v>
      </c>
      <c r="H13" s="64">
        <f t="shared" si="5"/>
        <v>6</v>
      </c>
      <c r="I13" s="64">
        <f t="shared" si="6"/>
        <v>10</v>
      </c>
      <c r="J13" s="64">
        <f t="shared" si="7"/>
        <v>6</v>
      </c>
      <c r="L13" s="105">
        <v>12</v>
      </c>
      <c r="M13" s="89" t="str">
        <f t="shared" si="8"/>
        <v>Greg G</v>
      </c>
      <c r="N13" s="89" t="str">
        <f t="shared" si="9"/>
        <v>Steve B</v>
      </c>
      <c r="O13" s="90" t="str">
        <f t="shared" si="10"/>
        <v>David</v>
      </c>
      <c r="P13" s="94">
        <f t="shared" si="11"/>
        <v>27.095950345950342</v>
      </c>
    </row>
    <row r="14" spans="1:19" x14ac:dyDescent="0.2">
      <c r="A14" t="str">
        <f>'Names Master'!A14</f>
        <v>Kyle Hinde</v>
      </c>
      <c r="B14" s="27">
        <f>SUMPRODUCT(('Past Record'!A17:A65=A14)*('Past Record'!O17:O65))</f>
        <v>0.75</v>
      </c>
      <c r="C14" s="27">
        <f>SUMPRODUCT(('River Summary'!A14:A63=A14)*('River Summary'!K14:K63))</f>
        <v>9.2063492063492056</v>
      </c>
      <c r="D14" s="27">
        <f t="shared" si="2"/>
        <v>6.1375661375661368</v>
      </c>
      <c r="E14" s="27">
        <f>SUMPRODUCT(('Stillwater Summary'!A14:A63=A14)*('Stillwater Summary'!H14:H63))</f>
        <v>21.428571428571427</v>
      </c>
      <c r="F14" s="27">
        <f t="shared" si="3"/>
        <v>14.285714285714285</v>
      </c>
      <c r="G14" s="27">
        <f t="shared" si="4"/>
        <v>21.173280423280421</v>
      </c>
      <c r="H14" s="64">
        <f t="shared" si="5"/>
        <v>19</v>
      </c>
      <c r="I14" s="64">
        <f t="shared" si="6"/>
        <v>8</v>
      </c>
      <c r="J14" s="64">
        <f t="shared" si="7"/>
        <v>16</v>
      </c>
      <c r="L14" s="105">
        <v>13</v>
      </c>
      <c r="M14" s="89" t="str">
        <f t="shared" si="8"/>
        <v>David</v>
      </c>
      <c r="N14" s="89" t="e">
        <f t="shared" si="9"/>
        <v>#N/A</v>
      </c>
      <c r="O14" s="90" t="str">
        <f t="shared" si="10"/>
        <v>Luke VDH</v>
      </c>
      <c r="P14" s="94">
        <f t="shared" si="11"/>
        <v>27.026936026936024</v>
      </c>
    </row>
    <row r="15" spans="1:19" x14ac:dyDescent="0.2">
      <c r="A15" t="str">
        <f>'Names Master'!A15</f>
        <v>Kyle K</v>
      </c>
      <c r="B15" s="27">
        <f>SUMPRODUCT(('Past Record'!A18:A66=A15)*('Past Record'!O18:O66))</f>
        <v>1.25</v>
      </c>
      <c r="C15" s="27">
        <f>SUMPRODUCT(('River Summary'!A15:A64=A15)*('River Summary'!K15:K64))</f>
        <v>29.698412698412703</v>
      </c>
      <c r="D15" s="27">
        <f t="shared" si="2"/>
        <v>19.798941798941801</v>
      </c>
      <c r="E15" s="27">
        <f>SUMPRODUCT(('Stillwater Summary'!A15:A64=A15)*('Stillwater Summary'!H15:H64))</f>
        <v>7.1428571428571432</v>
      </c>
      <c r="F15" s="27">
        <f t="shared" si="3"/>
        <v>4.7619047619047619</v>
      </c>
      <c r="G15" s="27">
        <f t="shared" si="4"/>
        <v>25.810846560846564</v>
      </c>
      <c r="H15" s="64">
        <f t="shared" si="5"/>
        <v>11</v>
      </c>
      <c r="I15" s="64">
        <f t="shared" si="6"/>
        <v>19</v>
      </c>
      <c r="J15" s="64">
        <f t="shared" si="7"/>
        <v>14</v>
      </c>
      <c r="L15" s="105">
        <v>14</v>
      </c>
      <c r="M15" s="89" t="str">
        <f t="shared" si="8"/>
        <v>Doug</v>
      </c>
      <c r="N15" s="89" t="e">
        <f t="shared" si="9"/>
        <v>#N/A</v>
      </c>
      <c r="O15" s="90" t="str">
        <f t="shared" si="10"/>
        <v>Kyle K</v>
      </c>
      <c r="P15" s="94">
        <f t="shared" si="11"/>
        <v>25.810846560846564</v>
      </c>
    </row>
    <row r="16" spans="1:19" ht="17" thickBot="1" x14ac:dyDescent="0.25">
      <c r="A16" t="str">
        <f>'Names Master'!A16</f>
        <v>Luke P</v>
      </c>
      <c r="B16" s="27">
        <f>SUMPRODUCT(('Past Record'!A19:A67=A16)*('Past Record'!O19:O67))</f>
        <v>13.95</v>
      </c>
      <c r="C16" s="27">
        <f>SUMPRODUCT(('River Summary'!A16:A65=A16)*('River Summary'!K16:K65))</f>
        <v>56.238095238095241</v>
      </c>
      <c r="D16" s="27">
        <f t="shared" si="2"/>
        <v>37.492063492063494</v>
      </c>
      <c r="E16" s="27">
        <f>SUMPRODUCT(('Stillwater Summary'!A16:A65=A16)*('Stillwater Summary'!H16:H65))</f>
        <v>37.142857142857139</v>
      </c>
      <c r="F16" s="27">
        <f t="shared" si="3"/>
        <v>24.761904761904759</v>
      </c>
      <c r="G16" s="27">
        <f t="shared" si="4"/>
        <v>76.203968253968256</v>
      </c>
      <c r="H16" s="64">
        <f t="shared" si="5"/>
        <v>1</v>
      </c>
      <c r="I16" s="64">
        <f t="shared" si="6"/>
        <v>1</v>
      </c>
      <c r="J16" s="64">
        <f t="shared" si="7"/>
        <v>1</v>
      </c>
      <c r="L16" s="106">
        <v>15</v>
      </c>
      <c r="M16" s="95" t="str">
        <f t="shared" si="8"/>
        <v>Sean B</v>
      </c>
      <c r="N16" s="95" t="str">
        <f t="shared" si="9"/>
        <v>Sean B</v>
      </c>
      <c r="O16" s="96" t="str">
        <f t="shared" si="10"/>
        <v>Sean B</v>
      </c>
      <c r="P16" s="97">
        <f t="shared" si="11"/>
        <v>23.385361552028218</v>
      </c>
    </row>
    <row r="17" spans="1:16" x14ac:dyDescent="0.2">
      <c r="A17" t="str">
        <f>'Names Master'!A17</f>
        <v>Luke VDH</v>
      </c>
      <c r="B17" s="27">
        <f>SUMPRODUCT(('Past Record'!A20:A68=A17)*('Past Record'!O20:O68))</f>
        <v>0</v>
      </c>
      <c r="C17" s="27">
        <f>SUMPRODUCT(('River Summary'!A17:A66=A17)*('River Summary'!K17:K66))</f>
        <v>18.873737373737374</v>
      </c>
      <c r="D17" s="27">
        <f t="shared" si="2"/>
        <v>12.582491582491581</v>
      </c>
      <c r="E17" s="27">
        <f>SUMPRODUCT(('Stillwater Summary'!A17:A66=A17)*('Stillwater Summary'!H17:H66))</f>
        <v>21.666666666666664</v>
      </c>
      <c r="F17" s="27">
        <f t="shared" si="3"/>
        <v>14.444444444444443</v>
      </c>
      <c r="G17" s="27">
        <f t="shared" si="4"/>
        <v>27.026936026936024</v>
      </c>
      <c r="H17" s="64">
        <f t="shared" si="5"/>
        <v>16</v>
      </c>
      <c r="I17" s="64">
        <f t="shared" si="6"/>
        <v>7</v>
      </c>
      <c r="J17" s="64">
        <f t="shared" si="7"/>
        <v>13</v>
      </c>
      <c r="L17" s="107">
        <v>16</v>
      </c>
      <c r="M17" s="69" t="str">
        <f t="shared" si="8"/>
        <v>Luke VDH</v>
      </c>
      <c r="N17" s="69" t="str">
        <f t="shared" si="9"/>
        <v>Pierre</v>
      </c>
      <c r="O17" s="70" t="str">
        <f t="shared" si="10"/>
        <v>Kyle Hinde</v>
      </c>
      <c r="P17" s="68">
        <f t="shared" si="11"/>
        <v>21.173280423280421</v>
      </c>
    </row>
    <row r="18" spans="1:16" x14ac:dyDescent="0.2">
      <c r="A18" t="str">
        <f>'Names Master'!A18</f>
        <v>Matt</v>
      </c>
      <c r="B18" s="27">
        <f>SUMPRODUCT(('Past Record'!A21:A69=A18)*('Past Record'!O21:O69))</f>
        <v>19.138888888888889</v>
      </c>
      <c r="C18" s="27">
        <f>SUMPRODUCT(('River Summary'!A18:A67=A18)*('River Summary'!K18:K67))</f>
        <v>49.575424575424577</v>
      </c>
      <c r="D18" s="27">
        <f t="shared" si="2"/>
        <v>33.050283050283049</v>
      </c>
      <c r="E18" s="27">
        <f>SUMPRODUCT(('Stillwater Summary'!A18:A67=A18)*('Stillwater Summary'!H18:H67))</f>
        <v>34.285714285714285</v>
      </c>
      <c r="F18" s="27">
        <f t="shared" si="3"/>
        <v>22.857142857142854</v>
      </c>
      <c r="G18" s="27">
        <f t="shared" si="4"/>
        <v>75.046314796314789</v>
      </c>
      <c r="H18" s="64">
        <f t="shared" si="5"/>
        <v>3</v>
      </c>
      <c r="I18" s="64">
        <f t="shared" si="6"/>
        <v>2</v>
      </c>
      <c r="J18" s="64">
        <f t="shared" si="7"/>
        <v>2</v>
      </c>
      <c r="L18" s="108">
        <v>17</v>
      </c>
      <c r="M18" s="34" t="str">
        <f t="shared" si="8"/>
        <v>Ryan</v>
      </c>
      <c r="N18" s="34" t="str">
        <f t="shared" si="9"/>
        <v>Rory Grobbelaar</v>
      </c>
      <c r="O18" s="65" t="str">
        <f t="shared" si="10"/>
        <v>Greg G</v>
      </c>
      <c r="P18" s="67">
        <f t="shared" si="11"/>
        <v>18.526556776556777</v>
      </c>
    </row>
    <row r="19" spans="1:16" x14ac:dyDescent="0.2">
      <c r="A19" t="str">
        <f>'Names Master'!A19</f>
        <v>Matt Bekker</v>
      </c>
      <c r="B19" s="27">
        <f>SUMPRODUCT(('Past Record'!A22:A70=A19)*('Past Record'!O22:O70))</f>
        <v>0</v>
      </c>
      <c r="C19" s="27">
        <f>SUMPRODUCT(('River Summary'!A19:A68=A19)*('River Summary'!K19:K68))</f>
        <v>5.666666666666667</v>
      </c>
      <c r="D19" s="27">
        <f t="shared" si="2"/>
        <v>3.7777777777777777</v>
      </c>
      <c r="E19" s="27">
        <f>SUMPRODUCT(('Stillwater Summary'!A19:A68=A19)*('Stillwater Summary'!H19:H68))</f>
        <v>0</v>
      </c>
      <c r="F19" s="27">
        <f t="shared" si="3"/>
        <v>0</v>
      </c>
      <c r="G19" s="27">
        <f t="shared" si="4"/>
        <v>3.7777777777777777</v>
      </c>
      <c r="H19" s="64">
        <f t="shared" si="5"/>
        <v>20</v>
      </c>
      <c r="I19" s="64">
        <f t="shared" si="6"/>
        <v>21</v>
      </c>
      <c r="J19" s="64">
        <f t="shared" si="7"/>
        <v>25</v>
      </c>
      <c r="L19" s="108">
        <v>18</v>
      </c>
      <c r="M19" s="34" t="str">
        <f t="shared" si="8"/>
        <v>Steve B</v>
      </c>
      <c r="N19" s="34" t="str">
        <f t="shared" si="9"/>
        <v>Johan</v>
      </c>
      <c r="O19" s="65" t="str">
        <f t="shared" si="10"/>
        <v>Steve B</v>
      </c>
      <c r="P19" s="67">
        <f t="shared" si="11"/>
        <v>14.761904761904761</v>
      </c>
    </row>
    <row r="20" spans="1:16" x14ac:dyDescent="0.2">
      <c r="A20" t="str">
        <f>'Names Master'!A20</f>
        <v>Pierre</v>
      </c>
      <c r="B20" s="27">
        <f>SUMPRODUCT(('Past Record'!A23:A71=A20)*('Past Record'!O23:O71))</f>
        <v>2</v>
      </c>
      <c r="C20" s="27">
        <f>SUMPRODUCT(('River Summary'!A20:A69=A20)*('River Summary'!K20:K69))</f>
        <v>29.753501400560225</v>
      </c>
      <c r="D20" s="27">
        <f t="shared" si="2"/>
        <v>19.835667600373483</v>
      </c>
      <c r="E20" s="27">
        <f>SUMPRODUCT(('Stillwater Summary'!A20:A69=A20)*('Stillwater Summary'!H20:H69))</f>
        <v>10</v>
      </c>
      <c r="F20" s="27">
        <f t="shared" si="3"/>
        <v>6.6666666666666661</v>
      </c>
      <c r="G20" s="27">
        <f t="shared" si="4"/>
        <v>28.502334267040148</v>
      </c>
      <c r="H20" s="64">
        <f t="shared" si="5"/>
        <v>10</v>
      </c>
      <c r="I20" s="64">
        <f t="shared" si="6"/>
        <v>16</v>
      </c>
      <c r="J20" s="64">
        <f t="shared" si="7"/>
        <v>11</v>
      </c>
      <c r="L20" s="108">
        <v>19</v>
      </c>
      <c r="M20" s="34" t="str">
        <f t="shared" si="8"/>
        <v>Kyle Hinde</v>
      </c>
      <c r="N20" s="34" t="str">
        <f t="shared" si="9"/>
        <v>Kyle K</v>
      </c>
      <c r="O20" s="65" t="str">
        <f t="shared" si="10"/>
        <v>Ryan</v>
      </c>
      <c r="P20" s="67">
        <f t="shared" si="11"/>
        <v>12.925925925925926</v>
      </c>
    </row>
    <row r="21" spans="1:16" x14ac:dyDescent="0.2">
      <c r="A21" t="str">
        <f>'Names Master'!A21</f>
        <v>Ryan</v>
      </c>
      <c r="B21" s="27">
        <f>SUMPRODUCT(('Past Record'!A24:A72=A21)*('Past Record'!O24:O72))</f>
        <v>1</v>
      </c>
      <c r="C21" s="27">
        <f>SUMPRODUCT(('River Summary'!A21:A70=A21)*('River Summary'!K21:K70))</f>
        <v>17.888888888888889</v>
      </c>
      <c r="D21" s="27">
        <f t="shared" si="2"/>
        <v>11.925925925925926</v>
      </c>
      <c r="E21" s="27">
        <f>SUMPRODUCT(('Stillwater Summary'!A21:A70=A21)*('Stillwater Summary'!H21:H70))</f>
        <v>0</v>
      </c>
      <c r="F21" s="27">
        <f t="shared" si="3"/>
        <v>0</v>
      </c>
      <c r="G21" s="27">
        <f t="shared" si="4"/>
        <v>12.925925925925926</v>
      </c>
      <c r="H21" s="64">
        <f t="shared" si="5"/>
        <v>17</v>
      </c>
      <c r="I21" s="64">
        <f t="shared" si="6"/>
        <v>21</v>
      </c>
      <c r="J21" s="64">
        <f t="shared" si="7"/>
        <v>19</v>
      </c>
      <c r="L21" s="108">
        <v>20</v>
      </c>
      <c r="M21" s="34" t="str">
        <f t="shared" si="8"/>
        <v>Matt Bekker</v>
      </c>
      <c r="N21" s="34" t="str">
        <f t="shared" si="9"/>
        <v>Duggie W</v>
      </c>
      <c r="O21" s="65" t="str">
        <f t="shared" si="10"/>
        <v>Tim Rolsten</v>
      </c>
      <c r="P21" s="67">
        <f t="shared" si="11"/>
        <v>9.5238095238095219</v>
      </c>
    </row>
    <row r="22" spans="1:16" x14ac:dyDescent="0.2">
      <c r="A22" t="str">
        <f>'Names Master'!A22</f>
        <v>Sean B</v>
      </c>
      <c r="B22" s="27">
        <f>SUMPRODUCT(('Past Record'!A25:A73=A22)*('Past Record'!O25:O73))</f>
        <v>2.25</v>
      </c>
      <c r="C22" s="27">
        <f>SUMPRODUCT(('River Summary'!A22:A71=A22)*('River Summary'!K22:K71))</f>
        <v>20.185185185185187</v>
      </c>
      <c r="D22" s="27">
        <f t="shared" si="2"/>
        <v>13.456790123456791</v>
      </c>
      <c r="E22" s="27">
        <f>SUMPRODUCT(('Stillwater Summary'!A22:A71=A22)*('Stillwater Summary'!H22:H71))</f>
        <v>11.517857142857142</v>
      </c>
      <c r="F22" s="27">
        <f t="shared" si="3"/>
        <v>7.6785714285714279</v>
      </c>
      <c r="G22" s="27">
        <f t="shared" si="4"/>
        <v>23.385361552028218</v>
      </c>
      <c r="H22" s="64">
        <f t="shared" si="5"/>
        <v>15</v>
      </c>
      <c r="I22" s="64">
        <f t="shared" si="6"/>
        <v>15</v>
      </c>
      <c r="J22" s="64">
        <f t="shared" si="7"/>
        <v>15</v>
      </c>
      <c r="L22" s="108">
        <v>21</v>
      </c>
      <c r="M22" s="34" t="str">
        <f t="shared" si="8"/>
        <v>Craig F</v>
      </c>
      <c r="N22" s="34" t="str">
        <f t="shared" si="9"/>
        <v>Craig F</v>
      </c>
      <c r="O22" s="65" t="str">
        <f t="shared" si="10"/>
        <v>Johan Cronje</v>
      </c>
      <c r="P22" s="67">
        <f t="shared" si="11"/>
        <v>8.5714285714285712</v>
      </c>
    </row>
    <row r="23" spans="1:16" x14ac:dyDescent="0.2">
      <c r="A23" t="str">
        <f>'Names Master'!A23</f>
        <v>Shaun C</v>
      </c>
      <c r="B23" s="27">
        <f>SUMPRODUCT(('Past Record'!A26:A74=A23)*('Past Record'!O26:O74))</f>
        <v>0</v>
      </c>
      <c r="C23" s="27">
        <f>SUMPRODUCT(('River Summary'!A23:A72=A23)*('River Summary'!K23:K72))</f>
        <v>3.3333333333333335</v>
      </c>
      <c r="D23" s="27">
        <f t="shared" si="2"/>
        <v>2.2222222222222223</v>
      </c>
      <c r="E23" s="27">
        <f>SUMPRODUCT(('Stillwater Summary'!A23:A72=A23)*('Stillwater Summary'!H23:H72))</f>
        <v>0</v>
      </c>
      <c r="F23" s="27">
        <f t="shared" si="3"/>
        <v>0</v>
      </c>
      <c r="G23" s="27">
        <f t="shared" si="4"/>
        <v>2.2222222222222223</v>
      </c>
      <c r="H23" s="64">
        <f t="shared" si="5"/>
        <v>22</v>
      </c>
      <c r="I23" s="64">
        <f t="shared" si="6"/>
        <v>21</v>
      </c>
      <c r="J23" s="64">
        <f t="shared" si="7"/>
        <v>29</v>
      </c>
      <c r="L23" s="108">
        <v>22</v>
      </c>
      <c r="M23" s="34" t="str">
        <f t="shared" si="8"/>
        <v>Shaun C</v>
      </c>
      <c r="N23" s="34" t="e">
        <f t="shared" si="9"/>
        <v>#N/A</v>
      </c>
      <c r="O23" s="65" t="e">
        <f t="shared" si="10"/>
        <v>#N/A</v>
      </c>
      <c r="P23" s="67" t="e">
        <f t="shared" si="11"/>
        <v>#N/A</v>
      </c>
    </row>
    <row r="24" spans="1:16" x14ac:dyDescent="0.2">
      <c r="A24" t="str">
        <f>'Names Master'!A24</f>
        <v>Steve B</v>
      </c>
      <c r="B24" s="27">
        <f>SUMPRODUCT(('Past Record'!A27:A75=A24)*('Past Record'!O27:O75))</f>
        <v>0</v>
      </c>
      <c r="C24" s="27">
        <f>SUMPRODUCT(('River Summary'!A24:A73=A24)*('River Summary'!K24:K73))</f>
        <v>9.2857142857142847</v>
      </c>
      <c r="D24" s="27">
        <f t="shared" si="2"/>
        <v>6.1904761904761898</v>
      </c>
      <c r="E24" s="27">
        <f>SUMPRODUCT(('Stillwater Summary'!A24:A73=A24)*('Stillwater Summary'!H24:H73))</f>
        <v>12.857142857142858</v>
      </c>
      <c r="F24" s="27">
        <f t="shared" si="3"/>
        <v>8.5714285714285712</v>
      </c>
      <c r="G24" s="27">
        <f t="shared" si="4"/>
        <v>14.761904761904761</v>
      </c>
      <c r="H24" s="64">
        <f t="shared" si="5"/>
        <v>18</v>
      </c>
      <c r="I24" s="64">
        <f t="shared" si="6"/>
        <v>12</v>
      </c>
      <c r="J24" s="64">
        <f t="shared" si="7"/>
        <v>18</v>
      </c>
      <c r="L24" s="108">
        <v>23</v>
      </c>
      <c r="M24" s="34" t="str">
        <f t="shared" si="8"/>
        <v xml:space="preserve">Jean </v>
      </c>
      <c r="N24" s="34" t="e">
        <f t="shared" si="9"/>
        <v>#N/A</v>
      </c>
      <c r="O24" s="65" t="str">
        <f t="shared" si="10"/>
        <v>Duggie W</v>
      </c>
      <c r="P24" s="67">
        <f t="shared" si="11"/>
        <v>6.271062271062271</v>
      </c>
    </row>
    <row r="25" spans="1:16" x14ac:dyDescent="0.2">
      <c r="A25" t="str">
        <f>'Names Master'!A25</f>
        <v>Stuart</v>
      </c>
      <c r="B25" s="27">
        <f>SUMPRODUCT(('Past Record'!A28:A76=A25)*('Past Record'!O28:O76))</f>
        <v>0.57692307692307698</v>
      </c>
      <c r="C25" s="27">
        <f>SUMPRODUCT(('River Summary'!A25:A74=A25)*('River Summary'!K25:K74))</f>
        <v>0</v>
      </c>
      <c r="D25" s="27">
        <f t="shared" si="2"/>
        <v>0</v>
      </c>
      <c r="E25" s="27">
        <f>SUMPRODUCT(('Stillwater Summary'!A25:A74=A25)*('Stillwater Summary'!H25:H74))</f>
        <v>0</v>
      </c>
      <c r="F25" s="27">
        <f t="shared" si="3"/>
        <v>0</v>
      </c>
      <c r="G25" s="27">
        <f t="shared" si="4"/>
        <v>0.57692307692307698</v>
      </c>
      <c r="H25" s="64">
        <f t="shared" si="5"/>
        <v>23</v>
      </c>
      <c r="I25" s="64">
        <f t="shared" si="6"/>
        <v>21</v>
      </c>
      <c r="J25" s="64">
        <f t="shared" si="7"/>
        <v>31</v>
      </c>
      <c r="L25" s="108">
        <v>24</v>
      </c>
      <c r="M25" s="34" t="e">
        <f t="shared" si="8"/>
        <v>#N/A</v>
      </c>
      <c r="N25" s="34" t="e">
        <f t="shared" si="9"/>
        <v>#N/A</v>
      </c>
      <c r="O25" s="65" t="str">
        <f t="shared" si="10"/>
        <v>Rory Grobbelaar</v>
      </c>
      <c r="P25" s="67">
        <f t="shared" si="11"/>
        <v>5.7142857142857135</v>
      </c>
    </row>
    <row r="26" spans="1:16" x14ac:dyDescent="0.2">
      <c r="A26" t="str">
        <f>'Names Master'!A26</f>
        <v>Duggie W</v>
      </c>
      <c r="B26" s="27">
        <f>SUMPRODUCT(('Past Record'!A29:A77=A26)*('Past Record'!O29:O77))</f>
        <v>2.4615384615384617</v>
      </c>
      <c r="C26" s="27">
        <f>SUMPRODUCT(('River Summary'!A26:A75=A26)*('River Summary'!K26:K75))</f>
        <v>0</v>
      </c>
      <c r="D26" s="27">
        <f t="shared" si="2"/>
        <v>0</v>
      </c>
      <c r="E26" s="27">
        <f>SUMPRODUCT(('Stillwater Summary'!A26:A75=A26)*('Stillwater Summary'!H26:H75))</f>
        <v>5.7142857142857144</v>
      </c>
      <c r="F26" s="27">
        <f t="shared" si="3"/>
        <v>3.8095238095238093</v>
      </c>
      <c r="G26" s="27">
        <f t="shared" si="4"/>
        <v>6.271062271062271</v>
      </c>
      <c r="H26" s="64">
        <f t="shared" si="5"/>
        <v>23</v>
      </c>
      <c r="I26" s="64">
        <f t="shared" si="6"/>
        <v>20</v>
      </c>
      <c r="J26" s="64">
        <f t="shared" si="7"/>
        <v>23</v>
      </c>
      <c r="L26" s="108">
        <v>25</v>
      </c>
      <c r="M26" s="34" t="e">
        <f t="shared" si="8"/>
        <v>#N/A</v>
      </c>
      <c r="N26" s="34" t="e">
        <f t="shared" si="9"/>
        <v>#N/A</v>
      </c>
      <c r="O26" s="65" t="str">
        <f t="shared" si="10"/>
        <v>Matt Bekker</v>
      </c>
      <c r="P26" s="67">
        <f t="shared" si="11"/>
        <v>3.7777777777777777</v>
      </c>
    </row>
    <row r="27" spans="1:16" x14ac:dyDescent="0.2">
      <c r="A27" t="str">
        <f>'Names Master'!A27</f>
        <v>Dale Hes</v>
      </c>
      <c r="B27" s="27">
        <f>SUMPRODUCT(('Past Record'!A30:A78=A27)*('Past Record'!O30:O78))</f>
        <v>2.4500000000000002</v>
      </c>
      <c r="C27" s="27">
        <f>SUMPRODUCT(('River Summary'!A27:A76=A27)*('River Summary'!K27:K76))</f>
        <v>0</v>
      </c>
      <c r="D27" s="27">
        <f t="shared" si="2"/>
        <v>0</v>
      </c>
      <c r="E27" s="27">
        <f>SUMPRODUCT(('Stillwater Summary'!A27:A76=A27)*('Stillwater Summary'!H27:H76))</f>
        <v>0</v>
      </c>
      <c r="F27" s="27">
        <f t="shared" si="3"/>
        <v>0</v>
      </c>
      <c r="G27" s="27">
        <f t="shared" si="4"/>
        <v>2.4500000000000002</v>
      </c>
      <c r="H27" s="64">
        <f t="shared" si="5"/>
        <v>23</v>
      </c>
      <c r="I27" s="64">
        <f t="shared" si="6"/>
        <v>21</v>
      </c>
      <c r="J27" s="64">
        <f t="shared" si="7"/>
        <v>28</v>
      </c>
      <c r="L27" s="108">
        <v>26</v>
      </c>
      <c r="M27" s="34" t="e">
        <f t="shared" si="8"/>
        <v>#N/A</v>
      </c>
      <c r="N27" s="34" t="e">
        <f t="shared" si="9"/>
        <v>#N/A</v>
      </c>
      <c r="O27" s="65" t="str">
        <f t="shared" si="10"/>
        <v>Craig F</v>
      </c>
      <c r="P27" s="67">
        <f t="shared" si="11"/>
        <v>3.333333333333333</v>
      </c>
    </row>
    <row r="28" spans="1:16" x14ac:dyDescent="0.2">
      <c r="A28" t="str">
        <f>'Names Master'!A28</f>
        <v>George Thom</v>
      </c>
      <c r="B28" s="27">
        <f>SUMPRODUCT(('Past Record'!A31:A79=A28)*('Past Record'!O31:O79))</f>
        <v>1.85</v>
      </c>
      <c r="C28" s="27">
        <f>SUMPRODUCT(('River Summary'!A28:A77=A28)*('River Summary'!K28:K77))</f>
        <v>0</v>
      </c>
      <c r="D28" s="27">
        <f t="shared" si="2"/>
        <v>0</v>
      </c>
      <c r="E28" s="27">
        <f>SUMPRODUCT(('Stillwater Summary'!A28:A77=A28)*('Stillwater Summary'!H28:H77))</f>
        <v>0</v>
      </c>
      <c r="F28" s="27">
        <f t="shared" si="3"/>
        <v>0</v>
      </c>
      <c r="G28" s="27">
        <f t="shared" si="4"/>
        <v>1.85</v>
      </c>
      <c r="H28" s="64">
        <f t="shared" si="5"/>
        <v>23</v>
      </c>
      <c r="I28" s="64">
        <f t="shared" si="6"/>
        <v>21</v>
      </c>
      <c r="J28" s="64">
        <f t="shared" si="7"/>
        <v>30</v>
      </c>
      <c r="L28" s="108">
        <v>27</v>
      </c>
      <c r="M28" s="34" t="e">
        <f t="shared" si="8"/>
        <v>#N/A</v>
      </c>
      <c r="N28" s="34" t="e">
        <f t="shared" si="9"/>
        <v>#N/A</v>
      </c>
      <c r="O28" s="65" t="str">
        <f t="shared" si="10"/>
        <v xml:space="preserve">Jean </v>
      </c>
      <c r="P28" s="67">
        <f t="shared" si="11"/>
        <v>2.5</v>
      </c>
    </row>
    <row r="29" spans="1:16" x14ac:dyDescent="0.2">
      <c r="A29" t="str">
        <f>'Names Master'!A29</f>
        <v>Rory Grobbelaar</v>
      </c>
      <c r="B29" s="27">
        <f>SUMPRODUCT(('Past Record'!A32:A80=A29)*('Past Record'!O32:O80))</f>
        <v>0</v>
      </c>
      <c r="C29" s="27">
        <f>SUMPRODUCT(('River Summary'!A29:A78=A29)*('River Summary'!K29:K78))</f>
        <v>0</v>
      </c>
      <c r="D29" s="27">
        <f t="shared" si="2"/>
        <v>0</v>
      </c>
      <c r="E29" s="27">
        <f>SUMPRODUCT(('Stillwater Summary'!A29:A78=A29)*('Stillwater Summary'!H29:H78))</f>
        <v>8.5714285714285712</v>
      </c>
      <c r="F29" s="27">
        <f t="shared" si="3"/>
        <v>5.7142857142857135</v>
      </c>
      <c r="G29" s="27">
        <f t="shared" si="4"/>
        <v>5.7142857142857135</v>
      </c>
      <c r="H29" s="64">
        <f t="shared" si="5"/>
        <v>23</v>
      </c>
      <c r="I29" s="64">
        <f t="shared" si="6"/>
        <v>17</v>
      </c>
      <c r="J29" s="64">
        <f t="shared" si="7"/>
        <v>24</v>
      </c>
      <c r="L29" s="108">
        <v>28</v>
      </c>
      <c r="M29" s="34" t="e">
        <f t="shared" si="8"/>
        <v>#N/A</v>
      </c>
      <c r="N29" s="34" t="e">
        <f t="shared" si="9"/>
        <v>#N/A</v>
      </c>
      <c r="O29" s="65" t="str">
        <f t="shared" si="10"/>
        <v>Dale Hes</v>
      </c>
      <c r="P29" s="67">
        <f t="shared" si="11"/>
        <v>2.4500000000000002</v>
      </c>
    </row>
    <row r="30" spans="1:16" x14ac:dyDescent="0.2">
      <c r="A30" t="str">
        <f>'Names Master'!A30</f>
        <v>Thom Blendulf</v>
      </c>
      <c r="B30" s="27">
        <f>SUMPRODUCT(('Past Record'!A33:A81=A30)*('Past Record'!O33:O81))</f>
        <v>0</v>
      </c>
      <c r="C30" s="27">
        <f>SUMPRODUCT(('River Summary'!A30:A79=A30)*('River Summary'!K30:K79))</f>
        <v>0</v>
      </c>
      <c r="D30" s="27">
        <f t="shared" si="2"/>
        <v>0</v>
      </c>
      <c r="E30" s="27">
        <f>SUMPRODUCT(('Stillwater Summary'!A30:A79=A30)*('Stillwater Summary'!H30:H79))</f>
        <v>0</v>
      </c>
      <c r="F30" s="27">
        <f t="shared" si="3"/>
        <v>0</v>
      </c>
      <c r="G30" s="27">
        <f t="shared" si="4"/>
        <v>0</v>
      </c>
      <c r="H30" s="64">
        <f t="shared" si="5"/>
        <v>23</v>
      </c>
      <c r="I30" s="64">
        <f t="shared" si="6"/>
        <v>21</v>
      </c>
      <c r="J30" s="64">
        <f t="shared" si="7"/>
        <v>32</v>
      </c>
      <c r="L30" s="108">
        <v>29</v>
      </c>
      <c r="M30" s="34" t="e">
        <f t="shared" si="8"/>
        <v>#N/A</v>
      </c>
      <c r="N30" s="34" t="e">
        <f t="shared" si="9"/>
        <v>#N/A</v>
      </c>
      <c r="O30" s="65" t="str">
        <f t="shared" si="10"/>
        <v>Shaun C</v>
      </c>
      <c r="P30" s="67">
        <f t="shared" si="11"/>
        <v>2.2222222222222223</v>
      </c>
    </row>
    <row r="31" spans="1:16" x14ac:dyDescent="0.2">
      <c r="A31" t="str">
        <f>'Names Master'!A31</f>
        <v>Tim Rolsten</v>
      </c>
      <c r="B31" s="27">
        <f>SUMPRODUCT(('Past Record'!A34:A82=A31)*('Past Record'!O34:O82))</f>
        <v>0</v>
      </c>
      <c r="C31" s="27">
        <f>SUMPRODUCT(('River Summary'!A31:A80=A31)*('River Summary'!K31:K80))</f>
        <v>0</v>
      </c>
      <c r="D31" s="27">
        <f t="shared" si="2"/>
        <v>0</v>
      </c>
      <c r="E31" s="27">
        <f>SUMPRODUCT(('Stillwater Summary'!A31:A80=A31)*('Stillwater Summary'!H31:H80))</f>
        <v>14.285714285714285</v>
      </c>
      <c r="F31" s="27">
        <f t="shared" si="3"/>
        <v>9.5238095238095219</v>
      </c>
      <c r="G31" s="27">
        <f t="shared" si="4"/>
        <v>9.5238095238095219</v>
      </c>
      <c r="H31" s="64">
        <f t="shared" si="5"/>
        <v>23</v>
      </c>
      <c r="I31" s="64">
        <f t="shared" si="6"/>
        <v>11</v>
      </c>
      <c r="J31" s="64">
        <f t="shared" si="7"/>
        <v>20</v>
      </c>
      <c r="L31" s="108">
        <v>30</v>
      </c>
      <c r="M31" s="34" t="e">
        <f t="shared" si="8"/>
        <v>#N/A</v>
      </c>
      <c r="N31" s="34" t="e">
        <f t="shared" si="9"/>
        <v>#N/A</v>
      </c>
      <c r="O31" s="65" t="str">
        <f t="shared" si="10"/>
        <v>George Thom</v>
      </c>
      <c r="P31" s="67">
        <f t="shared" si="11"/>
        <v>1.85</v>
      </c>
    </row>
    <row r="32" spans="1:16" x14ac:dyDescent="0.2">
      <c r="A32" t="str">
        <f>'Names Master'!A32</f>
        <v>Johan Cronje</v>
      </c>
      <c r="B32" s="27">
        <f>SUMPRODUCT(('Past Record'!A35:A83=A32)*('Past Record'!O35:O83))</f>
        <v>0</v>
      </c>
      <c r="C32" s="27">
        <f>SUMPRODUCT(('River Summary'!A32:A81=A32)*('River Summary'!K32:K81))</f>
        <v>0</v>
      </c>
      <c r="D32" s="27">
        <f t="shared" si="2"/>
        <v>0</v>
      </c>
      <c r="E32" s="27">
        <f>SUMPRODUCT(('Stillwater Summary'!A32:A81=A32)*('Stillwater Summary'!H32:H81))</f>
        <v>12.857142857142858</v>
      </c>
      <c r="F32" s="27">
        <f t="shared" si="3"/>
        <v>8.5714285714285712</v>
      </c>
      <c r="G32" s="27">
        <f t="shared" si="4"/>
        <v>8.5714285714285712</v>
      </c>
      <c r="H32" s="64">
        <f t="shared" si="5"/>
        <v>23</v>
      </c>
      <c r="I32" s="64">
        <f t="shared" si="6"/>
        <v>12</v>
      </c>
      <c r="J32" s="64">
        <f t="shared" si="7"/>
        <v>21</v>
      </c>
      <c r="L32" s="108">
        <v>31</v>
      </c>
      <c r="M32" s="34" t="e">
        <f t="shared" si="8"/>
        <v>#N/A</v>
      </c>
      <c r="N32" s="34" t="e">
        <f t="shared" si="9"/>
        <v>#N/A</v>
      </c>
      <c r="O32" s="65" t="str">
        <f t="shared" si="10"/>
        <v>Stuart</v>
      </c>
      <c r="P32" s="67">
        <f t="shared" si="11"/>
        <v>0.57692307692307698</v>
      </c>
    </row>
    <row r="33" spans="1:16" x14ac:dyDescent="0.2">
      <c r="A33" t="str">
        <f>'Names Master'!A33</f>
        <v>Matt Holden</v>
      </c>
      <c r="B33" s="27">
        <f>SUMPRODUCT(('Past Record'!A36:A84=A33)*('Past Record'!O36:O84))</f>
        <v>0</v>
      </c>
      <c r="C33" s="27">
        <f>SUMPRODUCT(('River Summary'!A33:A82=A33)*('River Summary'!K33:K82))</f>
        <v>0</v>
      </c>
      <c r="D33" s="27">
        <f t="shared" si="2"/>
        <v>0</v>
      </c>
      <c r="E33" s="27">
        <f>SUMPRODUCT(('Stillwater Summary'!A33:A82=A33)*('Stillwater Summary'!H33:H82))</f>
        <v>12.857142857142858</v>
      </c>
      <c r="F33" s="27">
        <f t="shared" si="3"/>
        <v>8.5714285714285712</v>
      </c>
      <c r="G33" s="27">
        <f t="shared" si="4"/>
        <v>8.5714285714285712</v>
      </c>
      <c r="H33" s="64">
        <f t="shared" si="5"/>
        <v>23</v>
      </c>
      <c r="I33" s="64">
        <f t="shared" si="6"/>
        <v>12</v>
      </c>
      <c r="J33" s="64">
        <f t="shared" si="7"/>
        <v>21</v>
      </c>
      <c r="L33" s="108">
        <v>32</v>
      </c>
      <c r="M33" s="34" t="e">
        <f t="shared" si="8"/>
        <v>#N/A</v>
      </c>
      <c r="N33" s="34" t="e">
        <f t="shared" si="9"/>
        <v>#N/A</v>
      </c>
      <c r="O33" s="65" t="str">
        <f t="shared" si="10"/>
        <v>Thom Blendulf</v>
      </c>
      <c r="P33" s="67">
        <f t="shared" si="11"/>
        <v>0</v>
      </c>
    </row>
    <row r="34" spans="1:16" x14ac:dyDescent="0.2">
      <c r="A34">
        <f>'Names Master'!A34</f>
        <v>0</v>
      </c>
      <c r="B34" s="27">
        <f>SUMPRODUCT(('Past Record'!A37:A85=A34)*('Past Record'!O37:O85))</f>
        <v>0</v>
      </c>
      <c r="C34" s="27">
        <f>SUMPRODUCT(('River Summary'!A34:A83=A34)*('River Summary'!K34:K83))</f>
        <v>0</v>
      </c>
      <c r="D34" s="27">
        <f t="shared" si="2"/>
        <v>0</v>
      </c>
      <c r="E34" s="27">
        <f>SUMPRODUCT(('Stillwater Summary'!A34:A83=A34)*('Stillwater Summary'!H34:H83))</f>
        <v>0</v>
      </c>
      <c r="F34" s="27">
        <f t="shared" si="3"/>
        <v>0</v>
      </c>
      <c r="G34" s="27">
        <f t="shared" si="4"/>
        <v>0</v>
      </c>
      <c r="H34" s="64">
        <f t="shared" si="5"/>
        <v>23</v>
      </c>
      <c r="I34" s="64">
        <f t="shared" si="6"/>
        <v>21</v>
      </c>
      <c r="J34" s="64">
        <f t="shared" si="7"/>
        <v>32</v>
      </c>
      <c r="L34" s="108">
        <v>33</v>
      </c>
      <c r="M34" s="34" t="e">
        <f t="shared" si="8"/>
        <v>#N/A</v>
      </c>
      <c r="N34" s="34" t="e">
        <f t="shared" si="9"/>
        <v>#N/A</v>
      </c>
      <c r="O34" s="65" t="e">
        <f t="shared" si="10"/>
        <v>#N/A</v>
      </c>
      <c r="P34" s="67" t="e">
        <f t="shared" si="11"/>
        <v>#N/A</v>
      </c>
    </row>
    <row r="35" spans="1:16" x14ac:dyDescent="0.2">
      <c r="A35">
        <f>'Names Master'!A35</f>
        <v>0</v>
      </c>
      <c r="B35" s="27">
        <f>SUMPRODUCT(('Past Record'!A38:A86=A35)*('Past Record'!O38:O86))</f>
        <v>0</v>
      </c>
      <c r="C35" s="27">
        <f>SUMPRODUCT(('River Summary'!A35:A84=A35)*('River Summary'!K35:K84))</f>
        <v>0</v>
      </c>
      <c r="D35" s="27">
        <f t="shared" si="2"/>
        <v>0</v>
      </c>
      <c r="E35" s="27">
        <f>SUMPRODUCT(('Stillwater Summary'!A35:A84=A35)*('Stillwater Summary'!H35:H84))</f>
        <v>0</v>
      </c>
      <c r="F35" s="27">
        <f t="shared" si="3"/>
        <v>0</v>
      </c>
      <c r="G35" s="27">
        <f t="shared" si="4"/>
        <v>0</v>
      </c>
      <c r="H35" s="64">
        <f t="shared" si="5"/>
        <v>23</v>
      </c>
      <c r="I35" s="64">
        <f t="shared" si="6"/>
        <v>21</v>
      </c>
      <c r="J35" s="64">
        <f t="shared" si="7"/>
        <v>32</v>
      </c>
      <c r="L35" s="108">
        <v>34</v>
      </c>
      <c r="M35" s="34" t="e">
        <f t="shared" si="8"/>
        <v>#N/A</v>
      </c>
      <c r="N35" s="34" t="e">
        <f t="shared" si="9"/>
        <v>#N/A</v>
      </c>
      <c r="O35" s="65" t="e">
        <f t="shared" si="10"/>
        <v>#N/A</v>
      </c>
      <c r="P35" s="67" t="e">
        <f t="shared" si="11"/>
        <v>#N/A</v>
      </c>
    </row>
    <row r="36" spans="1:16" x14ac:dyDescent="0.2">
      <c r="A36">
        <f>'Names Master'!A36</f>
        <v>0</v>
      </c>
      <c r="B36" s="27">
        <f>SUMPRODUCT(('Past Record'!A39:A87=A36)*('Past Record'!O39:O87))</f>
        <v>0</v>
      </c>
      <c r="C36" s="27">
        <f>SUMPRODUCT(('River Summary'!A36:A85=A36)*('River Summary'!K36:K85))</f>
        <v>0</v>
      </c>
      <c r="D36" s="27">
        <f t="shared" si="2"/>
        <v>0</v>
      </c>
      <c r="E36" s="27">
        <f>SUMPRODUCT(('Stillwater Summary'!A36:A85=A36)*('Stillwater Summary'!H36:H85))</f>
        <v>0</v>
      </c>
      <c r="F36" s="27">
        <f t="shared" si="3"/>
        <v>0</v>
      </c>
      <c r="G36" s="27">
        <f t="shared" si="4"/>
        <v>0</v>
      </c>
      <c r="H36" s="64">
        <f t="shared" si="5"/>
        <v>23</v>
      </c>
      <c r="I36" s="64">
        <f t="shared" si="6"/>
        <v>21</v>
      </c>
      <c r="J36" s="64">
        <f t="shared" si="7"/>
        <v>32</v>
      </c>
      <c r="L36" s="108">
        <v>35</v>
      </c>
      <c r="M36" s="34" t="e">
        <f t="shared" si="8"/>
        <v>#N/A</v>
      </c>
      <c r="N36" s="34" t="e">
        <f t="shared" si="9"/>
        <v>#N/A</v>
      </c>
      <c r="O36" s="65" t="e">
        <f t="shared" si="10"/>
        <v>#N/A</v>
      </c>
      <c r="P36" s="67" t="e">
        <f t="shared" si="11"/>
        <v>#N/A</v>
      </c>
    </row>
    <row r="37" spans="1:16" x14ac:dyDescent="0.2">
      <c r="A37">
        <f>'Names Master'!A37</f>
        <v>0</v>
      </c>
      <c r="B37" s="27">
        <f>SUMPRODUCT(('Past Record'!A40:A88=A37)*('Past Record'!O40:O88))</f>
        <v>0</v>
      </c>
      <c r="C37" s="27">
        <f>SUMPRODUCT(('River Summary'!A37:A86=A37)*('River Summary'!K37:K86))</f>
        <v>0</v>
      </c>
      <c r="D37" s="27">
        <f t="shared" si="2"/>
        <v>0</v>
      </c>
      <c r="E37" s="27">
        <f>SUMPRODUCT(('Stillwater Summary'!A37:A86=A37)*('Stillwater Summary'!H37:H86))</f>
        <v>0</v>
      </c>
      <c r="F37" s="27">
        <f t="shared" si="3"/>
        <v>0</v>
      </c>
      <c r="G37" s="27">
        <f t="shared" si="4"/>
        <v>0</v>
      </c>
      <c r="H37" s="64">
        <f t="shared" si="5"/>
        <v>23</v>
      </c>
      <c r="I37" s="64">
        <f t="shared" si="6"/>
        <v>21</v>
      </c>
      <c r="J37" s="64">
        <f t="shared" si="7"/>
        <v>32</v>
      </c>
      <c r="L37" s="108">
        <v>36</v>
      </c>
      <c r="M37" s="34" t="e">
        <f t="shared" si="8"/>
        <v>#N/A</v>
      </c>
      <c r="N37" s="34" t="e">
        <f t="shared" si="9"/>
        <v>#N/A</v>
      </c>
      <c r="O37" s="65" t="e">
        <f t="shared" si="10"/>
        <v>#N/A</v>
      </c>
      <c r="P37" s="67" t="e">
        <f t="shared" si="11"/>
        <v>#N/A</v>
      </c>
    </row>
    <row r="38" spans="1:16" x14ac:dyDescent="0.2">
      <c r="A38">
        <f>'Names Master'!A38</f>
        <v>0</v>
      </c>
      <c r="B38" s="27">
        <f>SUMPRODUCT(('Past Record'!A41:A89=A38)*('Past Record'!O41:O89))</f>
        <v>0</v>
      </c>
      <c r="C38" s="27">
        <f>SUMPRODUCT(('River Summary'!A38:A87=A38)*('River Summary'!K38:K87))</f>
        <v>0</v>
      </c>
      <c r="D38" s="27">
        <f t="shared" si="2"/>
        <v>0</v>
      </c>
      <c r="E38" s="27">
        <f>SUMPRODUCT(('Stillwater Summary'!A38:A87=A38)*('Stillwater Summary'!H38:H87))</f>
        <v>0</v>
      </c>
      <c r="F38" s="27">
        <f t="shared" si="3"/>
        <v>0</v>
      </c>
      <c r="G38" s="27">
        <f t="shared" si="4"/>
        <v>0</v>
      </c>
      <c r="H38" s="64">
        <f t="shared" si="5"/>
        <v>23</v>
      </c>
      <c r="I38" s="64">
        <f t="shared" si="6"/>
        <v>21</v>
      </c>
      <c r="J38" s="64">
        <f t="shared" si="7"/>
        <v>32</v>
      </c>
      <c r="L38" s="108">
        <v>37</v>
      </c>
      <c r="M38" s="34" t="e">
        <f t="shared" si="8"/>
        <v>#N/A</v>
      </c>
      <c r="N38" s="34" t="e">
        <f t="shared" si="9"/>
        <v>#N/A</v>
      </c>
      <c r="O38" s="65" t="e">
        <f t="shared" si="10"/>
        <v>#N/A</v>
      </c>
      <c r="P38" s="67" t="e">
        <f t="shared" si="11"/>
        <v>#N/A</v>
      </c>
    </row>
    <row r="39" spans="1:16" x14ac:dyDescent="0.2">
      <c r="A39">
        <f>'Names Master'!A39</f>
        <v>0</v>
      </c>
      <c r="B39" s="27">
        <f>SUMPRODUCT(('Past Record'!A42:A90=A39)*('Past Record'!O42:O90))</f>
        <v>0</v>
      </c>
      <c r="C39" s="27">
        <f>SUMPRODUCT(('River Summary'!A39:A88=A39)*('River Summary'!K39:K88))</f>
        <v>0</v>
      </c>
      <c r="D39" s="27">
        <f t="shared" si="2"/>
        <v>0</v>
      </c>
      <c r="E39" s="27">
        <f>SUMPRODUCT(('Stillwater Summary'!A39:A88=A39)*('Stillwater Summary'!H39:H88))</f>
        <v>0</v>
      </c>
      <c r="F39" s="27">
        <f t="shared" si="3"/>
        <v>0</v>
      </c>
      <c r="G39" s="27">
        <f t="shared" si="4"/>
        <v>0</v>
      </c>
      <c r="H39" s="64">
        <f t="shared" si="5"/>
        <v>23</v>
      </c>
      <c r="I39" s="64">
        <f t="shared" si="6"/>
        <v>21</v>
      </c>
      <c r="J39" s="64">
        <f t="shared" si="7"/>
        <v>32</v>
      </c>
      <c r="L39" s="108">
        <v>38</v>
      </c>
      <c r="M39" s="34" t="e">
        <f t="shared" si="8"/>
        <v>#N/A</v>
      </c>
      <c r="N39" s="34" t="e">
        <f t="shared" si="9"/>
        <v>#N/A</v>
      </c>
      <c r="O39" s="65" t="e">
        <f t="shared" si="10"/>
        <v>#N/A</v>
      </c>
      <c r="P39" s="67" t="e">
        <f t="shared" si="11"/>
        <v>#N/A</v>
      </c>
    </row>
    <row r="40" spans="1:16" x14ac:dyDescent="0.2">
      <c r="A40">
        <f>'Names Master'!A40</f>
        <v>0</v>
      </c>
      <c r="B40" s="27">
        <f>SUMPRODUCT(('Past Record'!A43:A91=A40)*('Past Record'!O43:O91))</f>
        <v>0</v>
      </c>
      <c r="C40" s="27">
        <f>SUMPRODUCT(('River Summary'!A40:A89=A40)*('River Summary'!K40:K89))</f>
        <v>0</v>
      </c>
      <c r="D40" s="27">
        <f t="shared" si="2"/>
        <v>0</v>
      </c>
      <c r="E40" s="27">
        <f>SUMPRODUCT(('Stillwater Summary'!A40:A89=A40)*('Stillwater Summary'!H40:H89))</f>
        <v>0</v>
      </c>
      <c r="F40" s="27">
        <f t="shared" si="3"/>
        <v>0</v>
      </c>
      <c r="G40" s="27">
        <f t="shared" si="4"/>
        <v>0</v>
      </c>
      <c r="H40" s="64">
        <f t="shared" si="5"/>
        <v>23</v>
      </c>
      <c r="I40" s="64">
        <f t="shared" si="6"/>
        <v>21</v>
      </c>
      <c r="J40" s="64">
        <f t="shared" si="7"/>
        <v>32</v>
      </c>
      <c r="L40" s="108">
        <v>39</v>
      </c>
      <c r="M40" s="34" t="e">
        <f t="shared" si="8"/>
        <v>#N/A</v>
      </c>
      <c r="N40" s="34" t="e">
        <f t="shared" si="9"/>
        <v>#N/A</v>
      </c>
      <c r="O40" s="65" t="e">
        <f t="shared" si="10"/>
        <v>#N/A</v>
      </c>
      <c r="P40" s="67" t="e">
        <f t="shared" si="11"/>
        <v>#N/A</v>
      </c>
    </row>
    <row r="41" spans="1:16" x14ac:dyDescent="0.2">
      <c r="A41">
        <f>'Names Master'!A41</f>
        <v>0</v>
      </c>
      <c r="B41" s="27">
        <f>SUMPRODUCT(('Past Record'!A44:A92=A41)*('Past Record'!O44:O92))</f>
        <v>0</v>
      </c>
      <c r="C41" s="27">
        <f>SUMPRODUCT(('River Summary'!A41:A90=A41)*('River Summary'!K41:K90))</f>
        <v>0</v>
      </c>
      <c r="D41" s="27">
        <f t="shared" si="2"/>
        <v>0</v>
      </c>
      <c r="E41" s="27">
        <f>SUMPRODUCT(('Stillwater Summary'!A41:A90=A41)*('Stillwater Summary'!H41:H90))</f>
        <v>0</v>
      </c>
      <c r="F41" s="27">
        <f t="shared" si="3"/>
        <v>0</v>
      </c>
      <c r="G41" s="27">
        <f t="shared" si="4"/>
        <v>0</v>
      </c>
      <c r="H41" s="64">
        <f t="shared" si="5"/>
        <v>23</v>
      </c>
      <c r="I41" s="64">
        <f t="shared" si="6"/>
        <v>21</v>
      </c>
      <c r="J41" s="64">
        <f t="shared" si="7"/>
        <v>32</v>
      </c>
      <c r="L41" s="108">
        <v>40</v>
      </c>
      <c r="M41" s="34" t="e">
        <f t="shared" si="8"/>
        <v>#N/A</v>
      </c>
      <c r="N41" s="34" t="e">
        <f t="shared" si="9"/>
        <v>#N/A</v>
      </c>
      <c r="O41" s="65" t="e">
        <f t="shared" si="10"/>
        <v>#N/A</v>
      </c>
      <c r="P41" s="67" t="e">
        <f t="shared" si="11"/>
        <v>#N/A</v>
      </c>
    </row>
    <row r="42" spans="1:16" x14ac:dyDescent="0.2">
      <c r="A42">
        <f>'Names Master'!A42</f>
        <v>0</v>
      </c>
      <c r="B42" s="27">
        <f>SUMPRODUCT(('Past Record'!A45:A93=A42)*('Past Record'!O45:O93))</f>
        <v>0</v>
      </c>
      <c r="C42" s="27">
        <f>SUMPRODUCT(('River Summary'!A42:A91=A42)*('River Summary'!K42:K91))</f>
        <v>0</v>
      </c>
      <c r="D42" s="27">
        <f t="shared" si="2"/>
        <v>0</v>
      </c>
      <c r="E42" s="27">
        <f>SUMPRODUCT(('Stillwater Summary'!A42:A91=A42)*('Stillwater Summary'!H42:H91))</f>
        <v>0</v>
      </c>
      <c r="F42" s="27">
        <f t="shared" si="3"/>
        <v>0</v>
      </c>
      <c r="G42" s="27">
        <f t="shared" si="4"/>
        <v>0</v>
      </c>
      <c r="H42" s="64">
        <f t="shared" si="5"/>
        <v>23</v>
      </c>
      <c r="I42" s="64">
        <f t="shared" si="6"/>
        <v>21</v>
      </c>
      <c r="J42" s="64">
        <f t="shared" si="7"/>
        <v>32</v>
      </c>
      <c r="L42" s="108">
        <v>41</v>
      </c>
      <c r="M42" s="34" t="e">
        <f t="shared" si="8"/>
        <v>#N/A</v>
      </c>
      <c r="N42" s="34" t="e">
        <f t="shared" si="9"/>
        <v>#N/A</v>
      </c>
      <c r="O42" s="65" t="e">
        <f t="shared" si="10"/>
        <v>#N/A</v>
      </c>
      <c r="P42" s="67" t="e">
        <f t="shared" si="11"/>
        <v>#N/A</v>
      </c>
    </row>
    <row r="43" spans="1:16" x14ac:dyDescent="0.2">
      <c r="A43">
        <f>'Names Master'!A43</f>
        <v>0</v>
      </c>
      <c r="B43" s="27">
        <f>SUMPRODUCT(('Past Record'!A46:A94=A43)*('Past Record'!O46:O94))</f>
        <v>0</v>
      </c>
      <c r="C43" s="27">
        <f>SUMPRODUCT(('River Summary'!A43:A92=A43)*('River Summary'!K43:K92))</f>
        <v>0</v>
      </c>
      <c r="D43" s="27">
        <f t="shared" si="2"/>
        <v>0</v>
      </c>
      <c r="E43" s="27">
        <f>SUMPRODUCT(('Stillwater Summary'!A43:A92=A43)*('Stillwater Summary'!H43:H92))</f>
        <v>0</v>
      </c>
      <c r="F43" s="27">
        <f t="shared" si="3"/>
        <v>0</v>
      </c>
      <c r="G43" s="27">
        <f t="shared" si="4"/>
        <v>0</v>
      </c>
      <c r="H43" s="64">
        <f t="shared" si="5"/>
        <v>23</v>
      </c>
      <c r="I43" s="64">
        <f t="shared" si="6"/>
        <v>21</v>
      </c>
      <c r="J43" s="64">
        <f t="shared" si="7"/>
        <v>32</v>
      </c>
      <c r="L43" s="108">
        <v>42</v>
      </c>
      <c r="M43" s="34" t="e">
        <f t="shared" si="8"/>
        <v>#N/A</v>
      </c>
      <c r="N43" s="34" t="e">
        <f t="shared" si="9"/>
        <v>#N/A</v>
      </c>
      <c r="O43" s="65" t="e">
        <f t="shared" si="10"/>
        <v>#N/A</v>
      </c>
      <c r="P43" s="67" t="e">
        <f t="shared" si="11"/>
        <v>#N/A</v>
      </c>
    </row>
    <row r="44" spans="1:16" x14ac:dyDescent="0.2">
      <c r="A44">
        <f>'Names Master'!A44</f>
        <v>0</v>
      </c>
      <c r="B44" s="27">
        <f>SUMPRODUCT(('Past Record'!A47:A95=A44)*('Past Record'!O47:O95))</f>
        <v>0</v>
      </c>
      <c r="C44" s="27">
        <f>SUMPRODUCT(('River Summary'!A44:A93=A44)*('River Summary'!K44:K93))</f>
        <v>0</v>
      </c>
      <c r="D44" s="27">
        <f t="shared" si="2"/>
        <v>0</v>
      </c>
      <c r="E44" s="27">
        <f>SUMPRODUCT(('Stillwater Summary'!A44:A93=A44)*('Stillwater Summary'!H44:H93))</f>
        <v>0</v>
      </c>
      <c r="F44" s="27">
        <f t="shared" si="3"/>
        <v>0</v>
      </c>
      <c r="G44" s="27">
        <f t="shared" si="4"/>
        <v>0</v>
      </c>
      <c r="H44" s="64">
        <f t="shared" si="5"/>
        <v>23</v>
      </c>
      <c r="I44" s="64">
        <f t="shared" si="6"/>
        <v>21</v>
      </c>
      <c r="J44" s="64">
        <f t="shared" si="7"/>
        <v>32</v>
      </c>
      <c r="L44" s="108">
        <v>43</v>
      </c>
      <c r="M44" s="34" t="e">
        <f t="shared" si="8"/>
        <v>#N/A</v>
      </c>
      <c r="N44" s="34" t="e">
        <f t="shared" si="9"/>
        <v>#N/A</v>
      </c>
      <c r="O44" s="65" t="e">
        <f t="shared" si="10"/>
        <v>#N/A</v>
      </c>
      <c r="P44" s="67" t="e">
        <f t="shared" si="11"/>
        <v>#N/A</v>
      </c>
    </row>
    <row r="45" spans="1:16" x14ac:dyDescent="0.2">
      <c r="A45">
        <f>'Names Master'!A45</f>
        <v>0</v>
      </c>
      <c r="B45" s="27">
        <f>SUMPRODUCT(('Past Record'!A48:A96=A45)*('Past Record'!O48:O96))</f>
        <v>0</v>
      </c>
      <c r="C45" s="27">
        <f>SUMPRODUCT(('River Summary'!A45:A94=A45)*('River Summary'!K45:K94))</f>
        <v>0</v>
      </c>
      <c r="D45" s="27">
        <f t="shared" si="2"/>
        <v>0</v>
      </c>
      <c r="E45" s="27">
        <f>SUMPRODUCT(('Stillwater Summary'!A45:A94=A45)*('Stillwater Summary'!H45:H94))</f>
        <v>0</v>
      </c>
      <c r="F45" s="27">
        <f t="shared" si="3"/>
        <v>0</v>
      </c>
      <c r="G45" s="27">
        <f t="shared" si="4"/>
        <v>0</v>
      </c>
      <c r="H45" s="64">
        <f t="shared" si="5"/>
        <v>23</v>
      </c>
      <c r="I45" s="64">
        <f t="shared" si="6"/>
        <v>21</v>
      </c>
      <c r="J45" s="64">
        <f t="shared" si="7"/>
        <v>32</v>
      </c>
      <c r="L45" s="108">
        <v>44</v>
      </c>
      <c r="M45" s="34" t="e">
        <f t="shared" si="8"/>
        <v>#N/A</v>
      </c>
      <c r="N45" s="34" t="e">
        <f t="shared" si="9"/>
        <v>#N/A</v>
      </c>
      <c r="O45" s="65" t="e">
        <f t="shared" si="10"/>
        <v>#N/A</v>
      </c>
      <c r="P45" s="67" t="e">
        <f t="shared" si="11"/>
        <v>#N/A</v>
      </c>
    </row>
    <row r="46" spans="1:16" x14ac:dyDescent="0.2">
      <c r="A46">
        <f>'Names Master'!A46</f>
        <v>0</v>
      </c>
      <c r="B46" s="27">
        <f>SUMPRODUCT(('Past Record'!A49:A97=A46)*('Past Record'!O49:O97))</f>
        <v>0</v>
      </c>
      <c r="C46" s="27">
        <f>SUMPRODUCT(('River Summary'!A46:A95=A46)*('River Summary'!K46:K95))</f>
        <v>0</v>
      </c>
      <c r="D46" s="27">
        <f t="shared" si="2"/>
        <v>0</v>
      </c>
      <c r="E46" s="27">
        <f>SUMPRODUCT(('Stillwater Summary'!A46:A95=A46)*('Stillwater Summary'!H46:H95))</f>
        <v>0</v>
      </c>
      <c r="F46" s="27">
        <f t="shared" si="3"/>
        <v>0</v>
      </c>
      <c r="G46" s="27">
        <f t="shared" si="4"/>
        <v>0</v>
      </c>
      <c r="H46" s="64">
        <f t="shared" si="5"/>
        <v>23</v>
      </c>
      <c r="I46" s="64">
        <f t="shared" si="6"/>
        <v>21</v>
      </c>
      <c r="J46" s="64">
        <f t="shared" si="7"/>
        <v>32</v>
      </c>
      <c r="L46" s="108">
        <v>45</v>
      </c>
      <c r="M46" s="34" t="e">
        <f t="shared" si="8"/>
        <v>#N/A</v>
      </c>
      <c r="N46" s="34" t="e">
        <f t="shared" si="9"/>
        <v>#N/A</v>
      </c>
      <c r="O46" s="65" t="e">
        <f t="shared" si="10"/>
        <v>#N/A</v>
      </c>
      <c r="P46" s="67" t="e">
        <f t="shared" si="11"/>
        <v>#N/A</v>
      </c>
    </row>
    <row r="47" spans="1:16" x14ac:dyDescent="0.2">
      <c r="A47">
        <f>'Names Master'!A47</f>
        <v>0</v>
      </c>
      <c r="B47" s="27">
        <f>SUMPRODUCT(('Past Record'!A50:A98=A47)*('Past Record'!O50:O98))</f>
        <v>0</v>
      </c>
      <c r="C47" s="27">
        <f>SUMPRODUCT(('River Summary'!A47:A96=A47)*('River Summary'!K47:K96))</f>
        <v>0</v>
      </c>
      <c r="D47" s="27">
        <f t="shared" si="2"/>
        <v>0</v>
      </c>
      <c r="E47" s="27">
        <f>SUMPRODUCT(('Stillwater Summary'!A47:A96=A47)*('Stillwater Summary'!H47:H96))</f>
        <v>0</v>
      </c>
      <c r="F47" s="27">
        <f t="shared" si="3"/>
        <v>0</v>
      </c>
      <c r="G47" s="27">
        <f t="shared" si="4"/>
        <v>0</v>
      </c>
      <c r="H47" s="64">
        <f t="shared" si="5"/>
        <v>23</v>
      </c>
      <c r="I47" s="64">
        <f t="shared" si="6"/>
        <v>21</v>
      </c>
      <c r="J47" s="64">
        <f t="shared" si="7"/>
        <v>32</v>
      </c>
      <c r="L47" s="108">
        <v>46</v>
      </c>
      <c r="M47" s="34" t="e">
        <f t="shared" si="8"/>
        <v>#N/A</v>
      </c>
      <c r="N47" s="34" t="e">
        <f t="shared" si="9"/>
        <v>#N/A</v>
      </c>
      <c r="O47" s="65" t="e">
        <f t="shared" si="10"/>
        <v>#N/A</v>
      </c>
      <c r="P47" s="67" t="e">
        <f t="shared" si="11"/>
        <v>#N/A</v>
      </c>
    </row>
    <row r="48" spans="1:16" x14ac:dyDescent="0.2">
      <c r="A48">
        <f>'Names Master'!A48</f>
        <v>0</v>
      </c>
      <c r="B48" s="27">
        <f>SUMPRODUCT(('Past Record'!A51:A99=A48)*('Past Record'!O51:O99))</f>
        <v>0</v>
      </c>
      <c r="C48" s="27">
        <f>SUMPRODUCT(('River Summary'!A48:A97=A48)*('River Summary'!K48:K97))</f>
        <v>0</v>
      </c>
      <c r="D48" s="27">
        <f t="shared" si="2"/>
        <v>0</v>
      </c>
      <c r="E48" s="27">
        <f>SUMPRODUCT(('Stillwater Summary'!A48:A97=A48)*('Stillwater Summary'!H48:H97))</f>
        <v>0</v>
      </c>
      <c r="F48" s="27">
        <f t="shared" si="3"/>
        <v>0</v>
      </c>
      <c r="G48" s="27">
        <f t="shared" si="4"/>
        <v>0</v>
      </c>
      <c r="H48" s="64">
        <f t="shared" si="5"/>
        <v>23</v>
      </c>
      <c r="I48" s="64">
        <f t="shared" si="6"/>
        <v>21</v>
      </c>
      <c r="J48" s="64">
        <f t="shared" si="7"/>
        <v>32</v>
      </c>
      <c r="L48" s="108">
        <v>47</v>
      </c>
      <c r="M48" s="34" t="e">
        <f t="shared" si="8"/>
        <v>#N/A</v>
      </c>
      <c r="N48" s="34" t="e">
        <f t="shared" si="9"/>
        <v>#N/A</v>
      </c>
      <c r="O48" s="65" t="e">
        <f t="shared" si="10"/>
        <v>#N/A</v>
      </c>
      <c r="P48" s="67" t="e">
        <f t="shared" si="11"/>
        <v>#N/A</v>
      </c>
    </row>
    <row r="49" spans="1:16" x14ac:dyDescent="0.2">
      <c r="A49">
        <f>'Names Master'!A49</f>
        <v>0</v>
      </c>
      <c r="B49" s="27">
        <f>SUMPRODUCT(('Past Record'!A52:A100=A49)*('Past Record'!O52:O100))</f>
        <v>0</v>
      </c>
      <c r="C49" s="27">
        <f>SUMPRODUCT(('River Summary'!A49:A98=A49)*('River Summary'!K49:K98))</f>
        <v>0</v>
      </c>
      <c r="D49" s="27">
        <f t="shared" si="2"/>
        <v>0</v>
      </c>
      <c r="E49" s="27">
        <f>SUMPRODUCT(('Stillwater Summary'!A49:A98=A49)*('Stillwater Summary'!H49:H98))</f>
        <v>0</v>
      </c>
      <c r="F49" s="27">
        <f t="shared" si="3"/>
        <v>0</v>
      </c>
      <c r="G49" s="27">
        <f t="shared" si="4"/>
        <v>0</v>
      </c>
      <c r="H49" s="64">
        <f t="shared" si="5"/>
        <v>23</v>
      </c>
      <c r="I49" s="64">
        <f t="shared" si="6"/>
        <v>21</v>
      </c>
      <c r="J49" s="64">
        <f t="shared" si="7"/>
        <v>32</v>
      </c>
      <c r="L49" s="108">
        <v>48</v>
      </c>
      <c r="M49" s="34" t="e">
        <f t="shared" si="8"/>
        <v>#N/A</v>
      </c>
      <c r="N49" s="34" t="e">
        <f t="shared" si="9"/>
        <v>#N/A</v>
      </c>
      <c r="O49" s="65" t="e">
        <f t="shared" si="10"/>
        <v>#N/A</v>
      </c>
      <c r="P49" s="67" t="e">
        <f t="shared" si="11"/>
        <v>#N/A</v>
      </c>
    </row>
    <row r="50" spans="1:16" x14ac:dyDescent="0.2">
      <c r="A50">
        <f>'Names Master'!A50</f>
        <v>0</v>
      </c>
      <c r="B50" s="27">
        <f>SUMPRODUCT(('Past Record'!A53:A101=A50)*('Past Record'!O53:O101))</f>
        <v>0</v>
      </c>
      <c r="C50" s="27">
        <f>SUMPRODUCT(('River Summary'!A50:A99=A50)*('River Summary'!K50:K99))</f>
        <v>0</v>
      </c>
      <c r="D50" s="27">
        <f t="shared" si="2"/>
        <v>0</v>
      </c>
      <c r="E50" s="27">
        <f>SUMPRODUCT(('Stillwater Summary'!A50:A99=A50)*('Stillwater Summary'!H50:H99))</f>
        <v>0</v>
      </c>
      <c r="F50" s="27">
        <f t="shared" si="3"/>
        <v>0</v>
      </c>
      <c r="G50" s="27">
        <f t="shared" si="4"/>
        <v>0</v>
      </c>
      <c r="H50" s="64">
        <f t="shared" si="5"/>
        <v>23</v>
      </c>
      <c r="I50" s="64">
        <f t="shared" si="6"/>
        <v>21</v>
      </c>
      <c r="J50" s="64">
        <f t="shared" si="7"/>
        <v>32</v>
      </c>
      <c r="L50" s="108">
        <v>49</v>
      </c>
      <c r="M50" s="34" t="e">
        <f t="shared" si="8"/>
        <v>#N/A</v>
      </c>
      <c r="N50" s="34" t="e">
        <f t="shared" si="9"/>
        <v>#N/A</v>
      </c>
      <c r="O50" s="65" t="e">
        <f t="shared" si="10"/>
        <v>#N/A</v>
      </c>
      <c r="P50" s="67" t="e">
        <f t="shared" si="11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AE36-9136-BD43-8ABD-EAECF85B3A66}">
  <dimension ref="A1:Q53"/>
  <sheetViews>
    <sheetView workbookViewId="0">
      <selection activeCell="E24" sqref="E24"/>
    </sheetView>
  </sheetViews>
  <sheetFormatPr baseColWidth="10" defaultRowHeight="16" x14ac:dyDescent="0.2"/>
  <cols>
    <col min="1" max="1" width="15.6640625" style="38" customWidth="1"/>
    <col min="2" max="2" width="14.33203125" style="44" customWidth="1"/>
    <col min="3" max="3" width="11.83203125" style="45" customWidth="1"/>
    <col min="4" max="6" width="11.83203125" style="44" customWidth="1"/>
    <col min="7" max="10" width="10.83203125" style="38"/>
    <col min="11" max="11" width="11" style="38" customWidth="1"/>
    <col min="12" max="12" width="10.83203125" style="38"/>
    <col min="13" max="13" width="8.6640625" style="38" bestFit="1" customWidth="1"/>
    <col min="14" max="14" width="8.6640625" style="38" customWidth="1"/>
    <col min="15" max="16384" width="10.83203125" style="38"/>
  </cols>
  <sheetData>
    <row r="1" spans="1:17" ht="17" x14ac:dyDescent="0.2">
      <c r="A1" s="56" t="s">
        <v>66</v>
      </c>
      <c r="B1" s="57">
        <v>10</v>
      </c>
      <c r="C1" s="57">
        <v>10</v>
      </c>
      <c r="D1" s="57">
        <v>5</v>
      </c>
      <c r="E1" s="57">
        <v>20</v>
      </c>
      <c r="F1" s="57">
        <v>10</v>
      </c>
      <c r="G1" s="58"/>
      <c r="H1" s="58"/>
      <c r="I1" s="58"/>
      <c r="J1" s="58"/>
      <c r="K1" s="58"/>
      <c r="L1" s="58"/>
      <c r="M1" s="58"/>
      <c r="N1" s="58"/>
      <c r="O1" s="58"/>
    </row>
    <row r="2" spans="1:17" ht="29" x14ac:dyDescent="0.2">
      <c r="A2" s="58"/>
      <c r="B2" s="56"/>
      <c r="C2" s="47" t="s">
        <v>60</v>
      </c>
      <c r="D2" s="47" t="s">
        <v>60</v>
      </c>
      <c r="E2" s="47" t="s">
        <v>60</v>
      </c>
      <c r="F2" s="47" t="s">
        <v>60</v>
      </c>
      <c r="G2" s="58"/>
      <c r="H2" s="58"/>
      <c r="I2" s="58"/>
      <c r="J2" s="58"/>
      <c r="K2" s="58"/>
      <c r="L2" s="58"/>
      <c r="M2" s="58"/>
      <c r="N2" s="58"/>
      <c r="O2" s="58"/>
    </row>
    <row r="3" spans="1:17" x14ac:dyDescent="0.2">
      <c r="A3" s="58"/>
      <c r="B3" s="56"/>
      <c r="C3" s="59">
        <v>45</v>
      </c>
      <c r="D3" s="60">
        <v>50</v>
      </c>
      <c r="E3" s="59">
        <v>40</v>
      </c>
      <c r="F3" s="59">
        <v>52</v>
      </c>
      <c r="G3" s="58"/>
      <c r="H3" s="61" t="s">
        <v>65</v>
      </c>
      <c r="I3" s="58"/>
      <c r="J3" s="58"/>
      <c r="K3" s="58"/>
      <c r="L3" s="58"/>
      <c r="M3" s="58"/>
      <c r="N3" s="58"/>
      <c r="O3" s="58"/>
    </row>
    <row r="4" spans="1:17" ht="43" x14ac:dyDescent="0.2">
      <c r="A4" s="40" t="s">
        <v>42</v>
      </c>
      <c r="B4" s="47" t="s">
        <v>58</v>
      </c>
      <c r="C4" s="47" t="s">
        <v>59</v>
      </c>
      <c r="D4" s="47" t="s">
        <v>61</v>
      </c>
      <c r="E4" s="47" t="s">
        <v>62</v>
      </c>
      <c r="F4" s="47" t="s">
        <v>63</v>
      </c>
      <c r="G4" s="39"/>
      <c r="H4" s="47" t="s">
        <v>58</v>
      </c>
      <c r="I4" s="47" t="s">
        <v>59</v>
      </c>
      <c r="J4" s="47" t="s">
        <v>61</v>
      </c>
      <c r="K4" s="47" t="s">
        <v>62</v>
      </c>
      <c r="L4" s="47" t="s">
        <v>63</v>
      </c>
      <c r="M4" s="47" t="s">
        <v>67</v>
      </c>
      <c r="N4" s="47" t="s">
        <v>69</v>
      </c>
      <c r="O4" s="47" t="s">
        <v>68</v>
      </c>
    </row>
    <row r="5" spans="1:17" ht="17" customHeight="1" x14ac:dyDescent="0.2">
      <c r="A5" s="40" t="str">
        <f>'Names Master'!A2</f>
        <v>Barry U</v>
      </c>
      <c r="B5" s="43">
        <v>100</v>
      </c>
      <c r="C5" s="48">
        <v>10</v>
      </c>
      <c r="D5" s="48"/>
      <c r="E5" s="48">
        <v>18</v>
      </c>
      <c r="F5" s="48"/>
      <c r="G5" s="35"/>
      <c r="H5" s="37">
        <f>MAX(21-B5,0)/20*B$1</f>
        <v>0</v>
      </c>
      <c r="I5" s="53">
        <f>MAX(IF(C5&gt;0, ((C$3-(C5-1))/C$3)*C$1,0),0)</f>
        <v>8</v>
      </c>
      <c r="J5" s="53">
        <f t="shared" ref="J5:L5" si="0">MAX(IF(D5&gt;0, ((D$3-(D5-1))/D$3)*D$1,0),0)</f>
        <v>0</v>
      </c>
      <c r="K5" s="53">
        <f t="shared" si="0"/>
        <v>11.5</v>
      </c>
      <c r="L5" s="53">
        <f t="shared" si="0"/>
        <v>0</v>
      </c>
      <c r="M5" s="54">
        <f>MAX(I5:J5)+MAX(K5:L5)</f>
        <v>19.5</v>
      </c>
      <c r="N5" s="54">
        <f>SUM(M5,H5)</f>
        <v>19.5</v>
      </c>
      <c r="O5" s="55">
        <f>N5/2</f>
        <v>9.75</v>
      </c>
    </row>
    <row r="6" spans="1:17" ht="17" customHeight="1" x14ac:dyDescent="0.2">
      <c r="A6" s="40" t="str">
        <f>'Names Master'!A3</f>
        <v>Craig F</v>
      </c>
      <c r="B6" s="43">
        <v>100</v>
      </c>
      <c r="C6" s="48"/>
      <c r="D6" s="48"/>
      <c r="E6" s="48"/>
      <c r="F6" s="48"/>
      <c r="G6" s="35"/>
      <c r="H6" s="37">
        <f t="shared" ref="H6:H53" si="1">MAX(21-B6,0)/20*B$1</f>
        <v>0</v>
      </c>
      <c r="I6" s="53">
        <f t="shared" ref="I6:I53" si="2">MAX(IF(C6&gt;0, ((C$3-(C6-1))/C$3)*C$1,0),0)</f>
        <v>0</v>
      </c>
      <c r="J6" s="53">
        <f t="shared" ref="J6:J53" si="3">MAX(IF(D6&gt;0, ((D$3-(D6-1))/D$3)*D$1,0),0)</f>
        <v>0</v>
      </c>
      <c r="K6" s="53">
        <f t="shared" ref="K6:K53" si="4">MAX(IF(E6&gt;0, ((E$3-(E6-1))/E$3)*E$1,0),0)</f>
        <v>0</v>
      </c>
      <c r="L6" s="53">
        <f t="shared" ref="L6:L53" si="5">MAX(IF(F6&gt;0, ((F$3-(F6-1))/F$3)*F$1,0),0)</f>
        <v>0</v>
      </c>
      <c r="M6" s="54">
        <f t="shared" ref="M6:M53" si="6">MAX(I6:J6)+MAX(K6:L6)</f>
        <v>0</v>
      </c>
      <c r="N6" s="54">
        <f t="shared" ref="N6:N53" si="7">SUM(M6,H6)</f>
        <v>0</v>
      </c>
      <c r="O6" s="55">
        <f t="shared" ref="O6:O53" si="8">N6/2</f>
        <v>0</v>
      </c>
    </row>
    <row r="7" spans="1:17" ht="17" customHeight="1" x14ac:dyDescent="0.2">
      <c r="A7" s="40" t="str">
        <f>'Names Master'!A4</f>
        <v>Dan</v>
      </c>
      <c r="B7" s="43">
        <v>1</v>
      </c>
      <c r="C7" s="48">
        <v>4</v>
      </c>
      <c r="D7" s="48"/>
      <c r="E7" s="48">
        <v>2</v>
      </c>
      <c r="F7" s="48"/>
      <c r="G7" s="35"/>
      <c r="H7" s="37">
        <f t="shared" si="1"/>
        <v>10</v>
      </c>
      <c r="I7" s="53">
        <f t="shared" si="2"/>
        <v>9.3333333333333339</v>
      </c>
      <c r="J7" s="53">
        <f t="shared" si="3"/>
        <v>0</v>
      </c>
      <c r="K7" s="53">
        <f t="shared" si="4"/>
        <v>19.5</v>
      </c>
      <c r="L7" s="53">
        <f t="shared" si="5"/>
        <v>0</v>
      </c>
      <c r="M7" s="54">
        <f t="shared" si="6"/>
        <v>28.833333333333336</v>
      </c>
      <c r="N7" s="54">
        <f t="shared" si="7"/>
        <v>38.833333333333336</v>
      </c>
      <c r="O7" s="55">
        <f t="shared" si="8"/>
        <v>19.416666666666668</v>
      </c>
    </row>
    <row r="8" spans="1:17" ht="17" customHeight="1" x14ac:dyDescent="0.2">
      <c r="A8" s="40" t="str">
        <f>'Names Master'!A5</f>
        <v>David</v>
      </c>
      <c r="B8" s="43">
        <v>5</v>
      </c>
      <c r="C8" s="43">
        <v>29</v>
      </c>
      <c r="D8" s="48"/>
      <c r="E8" s="43"/>
      <c r="F8" s="43">
        <v>6</v>
      </c>
      <c r="G8" s="36"/>
      <c r="H8" s="37">
        <f t="shared" si="1"/>
        <v>8</v>
      </c>
      <c r="I8" s="53">
        <f t="shared" si="2"/>
        <v>3.7777777777777777</v>
      </c>
      <c r="J8" s="53">
        <f t="shared" si="3"/>
        <v>0</v>
      </c>
      <c r="K8" s="53">
        <f t="shared" si="4"/>
        <v>0</v>
      </c>
      <c r="L8" s="53">
        <f t="shared" si="5"/>
        <v>9.0384615384615383</v>
      </c>
      <c r="M8" s="54">
        <f t="shared" si="6"/>
        <v>12.816239316239315</v>
      </c>
      <c r="N8" s="54">
        <f t="shared" si="7"/>
        <v>20.816239316239315</v>
      </c>
      <c r="O8" s="55">
        <f t="shared" si="8"/>
        <v>10.408119658119658</v>
      </c>
    </row>
    <row r="9" spans="1:17" ht="17" customHeight="1" x14ac:dyDescent="0.2">
      <c r="A9" s="40" t="str">
        <f>'Names Master'!A6</f>
        <v>Dirk</v>
      </c>
      <c r="B9" s="43">
        <v>6</v>
      </c>
      <c r="C9" s="43">
        <v>12</v>
      </c>
      <c r="D9" s="48"/>
      <c r="E9" s="43">
        <v>14</v>
      </c>
      <c r="F9" s="43"/>
      <c r="G9" s="36"/>
      <c r="H9" s="37">
        <f t="shared" si="1"/>
        <v>7.5</v>
      </c>
      <c r="I9" s="53">
        <f t="shared" si="2"/>
        <v>7.5555555555555554</v>
      </c>
      <c r="J9" s="53">
        <f t="shared" si="3"/>
        <v>0</v>
      </c>
      <c r="K9" s="53">
        <f t="shared" si="4"/>
        <v>13.5</v>
      </c>
      <c r="L9" s="53">
        <f t="shared" si="5"/>
        <v>0</v>
      </c>
      <c r="M9" s="54">
        <f t="shared" si="6"/>
        <v>21.055555555555557</v>
      </c>
      <c r="N9" s="54">
        <f t="shared" si="7"/>
        <v>28.555555555555557</v>
      </c>
      <c r="O9" s="55">
        <f t="shared" si="8"/>
        <v>14.277777777777779</v>
      </c>
    </row>
    <row r="10" spans="1:17" ht="17" customHeight="1" x14ac:dyDescent="0.2">
      <c r="A10" s="40" t="str">
        <f>'Names Master'!A7</f>
        <v>Doug</v>
      </c>
      <c r="B10" s="43">
        <v>7</v>
      </c>
      <c r="C10" s="43"/>
      <c r="D10" s="48">
        <v>16</v>
      </c>
      <c r="E10" s="41"/>
      <c r="F10" s="43">
        <v>8</v>
      </c>
      <c r="G10" s="37"/>
      <c r="H10" s="37">
        <f t="shared" si="1"/>
        <v>7</v>
      </c>
      <c r="I10" s="53">
        <f t="shared" si="2"/>
        <v>0</v>
      </c>
      <c r="J10" s="53">
        <f t="shared" si="3"/>
        <v>3.5</v>
      </c>
      <c r="K10" s="53">
        <f t="shared" si="4"/>
        <v>0</v>
      </c>
      <c r="L10" s="53">
        <f t="shared" si="5"/>
        <v>8.6538461538461533</v>
      </c>
      <c r="M10" s="54">
        <f t="shared" si="6"/>
        <v>12.153846153846153</v>
      </c>
      <c r="N10" s="54">
        <f t="shared" si="7"/>
        <v>19.153846153846153</v>
      </c>
      <c r="O10" s="55">
        <f t="shared" si="8"/>
        <v>9.5769230769230766</v>
      </c>
    </row>
    <row r="11" spans="1:17" ht="17" customHeight="1" x14ac:dyDescent="0.2">
      <c r="A11" s="40" t="str">
        <f>'Names Master'!A8</f>
        <v>Garth</v>
      </c>
      <c r="B11" s="43">
        <v>3</v>
      </c>
      <c r="C11" s="43">
        <v>11</v>
      </c>
      <c r="D11" s="48"/>
      <c r="E11" s="41">
        <v>5</v>
      </c>
      <c r="F11" s="43"/>
      <c r="G11" s="37"/>
      <c r="H11" s="37">
        <f t="shared" si="1"/>
        <v>9</v>
      </c>
      <c r="I11" s="53">
        <f t="shared" si="2"/>
        <v>7.7777777777777777</v>
      </c>
      <c r="J11" s="53">
        <f t="shared" si="3"/>
        <v>0</v>
      </c>
      <c r="K11" s="53">
        <f t="shared" si="4"/>
        <v>18</v>
      </c>
      <c r="L11" s="53">
        <f t="shared" si="5"/>
        <v>0</v>
      </c>
      <c r="M11" s="54">
        <f t="shared" si="6"/>
        <v>25.777777777777779</v>
      </c>
      <c r="N11" s="54">
        <f t="shared" si="7"/>
        <v>34.777777777777779</v>
      </c>
      <c r="O11" s="55">
        <f t="shared" si="8"/>
        <v>17.388888888888889</v>
      </c>
    </row>
    <row r="12" spans="1:17" ht="17" customHeight="1" x14ac:dyDescent="0.2">
      <c r="A12" s="40" t="str">
        <f>'Names Master'!A9</f>
        <v>Greg G</v>
      </c>
      <c r="B12" s="43">
        <v>14</v>
      </c>
      <c r="C12" s="43"/>
      <c r="D12" s="48"/>
      <c r="E12" s="41"/>
      <c r="F12" s="43"/>
      <c r="G12" s="37"/>
      <c r="H12" s="37">
        <f t="shared" si="1"/>
        <v>3.5</v>
      </c>
      <c r="I12" s="53">
        <f t="shared" si="2"/>
        <v>0</v>
      </c>
      <c r="J12" s="53">
        <f t="shared" si="3"/>
        <v>0</v>
      </c>
      <c r="K12" s="53">
        <f t="shared" si="4"/>
        <v>0</v>
      </c>
      <c r="L12" s="53">
        <f t="shared" si="5"/>
        <v>0</v>
      </c>
      <c r="M12" s="54">
        <f t="shared" si="6"/>
        <v>0</v>
      </c>
      <c r="N12" s="54">
        <f t="shared" si="7"/>
        <v>3.5</v>
      </c>
      <c r="O12" s="55">
        <f t="shared" si="8"/>
        <v>1.75</v>
      </c>
    </row>
    <row r="13" spans="1:17" ht="17" customHeight="1" x14ac:dyDescent="0.2">
      <c r="A13" s="40" t="str">
        <f>'Names Master'!A10</f>
        <v xml:space="preserve">Jean </v>
      </c>
      <c r="B13" s="43">
        <v>11</v>
      </c>
      <c r="C13" s="43"/>
      <c r="D13" s="48"/>
      <c r="E13" s="41"/>
      <c r="F13" s="43"/>
      <c r="G13" s="37"/>
      <c r="H13" s="37">
        <f t="shared" si="1"/>
        <v>5</v>
      </c>
      <c r="I13" s="53">
        <f t="shared" si="2"/>
        <v>0</v>
      </c>
      <c r="J13" s="53">
        <f t="shared" si="3"/>
        <v>0</v>
      </c>
      <c r="K13" s="53">
        <f t="shared" si="4"/>
        <v>0</v>
      </c>
      <c r="L13" s="53">
        <f t="shared" si="5"/>
        <v>0</v>
      </c>
      <c r="M13" s="54">
        <f t="shared" si="6"/>
        <v>0</v>
      </c>
      <c r="N13" s="54">
        <f t="shared" si="7"/>
        <v>5</v>
      </c>
      <c r="O13" s="55">
        <f t="shared" si="8"/>
        <v>2.5</v>
      </c>
    </row>
    <row r="14" spans="1:17" ht="17" customHeight="1" x14ac:dyDescent="0.2">
      <c r="A14" s="40" t="str">
        <f>'Names Master'!A11</f>
        <v>Jess</v>
      </c>
      <c r="B14" s="43">
        <v>10</v>
      </c>
      <c r="C14" s="43"/>
      <c r="D14" s="48"/>
      <c r="E14" s="41"/>
      <c r="F14" s="43">
        <v>23</v>
      </c>
      <c r="G14" s="35"/>
      <c r="H14" s="37">
        <f t="shared" si="1"/>
        <v>5.5</v>
      </c>
      <c r="I14" s="53">
        <f t="shared" si="2"/>
        <v>0</v>
      </c>
      <c r="J14" s="53">
        <f t="shared" si="3"/>
        <v>0</v>
      </c>
      <c r="K14" s="53">
        <f t="shared" si="4"/>
        <v>0</v>
      </c>
      <c r="L14" s="53">
        <f t="shared" si="5"/>
        <v>5.7692307692307683</v>
      </c>
      <c r="M14" s="54">
        <f t="shared" si="6"/>
        <v>5.7692307692307683</v>
      </c>
      <c r="N14" s="54">
        <f t="shared" si="7"/>
        <v>11.269230769230768</v>
      </c>
      <c r="O14" s="55">
        <f t="shared" si="8"/>
        <v>5.6346153846153841</v>
      </c>
    </row>
    <row r="15" spans="1:17" ht="17" customHeight="1" x14ac:dyDescent="0.2">
      <c r="A15" s="40" t="str">
        <f>'Names Master'!A12</f>
        <v>Johan</v>
      </c>
      <c r="B15" s="43">
        <v>9</v>
      </c>
      <c r="C15" s="43"/>
      <c r="D15" s="48"/>
      <c r="E15" s="43"/>
      <c r="F15" s="43"/>
      <c r="G15" s="37"/>
      <c r="H15" s="37">
        <f t="shared" si="1"/>
        <v>6</v>
      </c>
      <c r="I15" s="53">
        <f t="shared" si="2"/>
        <v>0</v>
      </c>
      <c r="J15" s="53">
        <f t="shared" si="3"/>
        <v>0</v>
      </c>
      <c r="K15" s="53">
        <f t="shared" si="4"/>
        <v>0</v>
      </c>
      <c r="L15" s="53">
        <f t="shared" si="5"/>
        <v>0</v>
      </c>
      <c r="M15" s="54">
        <f t="shared" si="6"/>
        <v>0</v>
      </c>
      <c r="N15" s="54">
        <f t="shared" si="7"/>
        <v>6</v>
      </c>
      <c r="O15" s="55">
        <f t="shared" si="8"/>
        <v>3</v>
      </c>
    </row>
    <row r="16" spans="1:17" ht="17" customHeight="1" x14ac:dyDescent="0.2">
      <c r="A16" s="40" t="str">
        <f>'Names Master'!A13</f>
        <v>Korrie</v>
      </c>
      <c r="B16" s="43">
        <v>8</v>
      </c>
      <c r="C16" s="119">
        <v>41</v>
      </c>
      <c r="D16" s="120">
        <v>8</v>
      </c>
      <c r="E16" s="119">
        <v>9</v>
      </c>
      <c r="F16" s="43"/>
      <c r="G16" s="37"/>
      <c r="H16" s="37">
        <f t="shared" si="1"/>
        <v>6.5</v>
      </c>
      <c r="I16" s="53">
        <f t="shared" si="2"/>
        <v>1.1111111111111112</v>
      </c>
      <c r="J16" s="53">
        <f t="shared" si="3"/>
        <v>4.3</v>
      </c>
      <c r="K16" s="53">
        <f t="shared" si="4"/>
        <v>16</v>
      </c>
      <c r="L16" s="53">
        <f t="shared" si="5"/>
        <v>0</v>
      </c>
      <c r="M16" s="54">
        <f t="shared" si="6"/>
        <v>20.3</v>
      </c>
      <c r="N16" s="54">
        <f t="shared" si="7"/>
        <v>26.8</v>
      </c>
      <c r="O16" s="55">
        <f t="shared" si="8"/>
        <v>13.4</v>
      </c>
      <c r="Q16" s="38" t="s">
        <v>118</v>
      </c>
    </row>
    <row r="17" spans="1:15" ht="17" customHeight="1" x14ac:dyDescent="0.2">
      <c r="A17" s="40" t="str">
        <f>'Names Master'!A14</f>
        <v>Kyle Hinde</v>
      </c>
      <c r="B17" s="50">
        <v>18</v>
      </c>
      <c r="C17" s="43"/>
      <c r="D17" s="48"/>
      <c r="E17" s="43"/>
      <c r="F17" s="43"/>
      <c r="G17" s="37"/>
      <c r="H17" s="37">
        <f t="shared" si="1"/>
        <v>1.5</v>
      </c>
      <c r="I17" s="53">
        <f t="shared" si="2"/>
        <v>0</v>
      </c>
      <c r="J17" s="53">
        <f t="shared" si="3"/>
        <v>0</v>
      </c>
      <c r="K17" s="53">
        <f t="shared" si="4"/>
        <v>0</v>
      </c>
      <c r="L17" s="53">
        <f t="shared" si="5"/>
        <v>0</v>
      </c>
      <c r="M17" s="54">
        <f t="shared" si="6"/>
        <v>0</v>
      </c>
      <c r="N17" s="54">
        <f t="shared" si="7"/>
        <v>1.5</v>
      </c>
      <c r="O17" s="55">
        <f t="shared" si="8"/>
        <v>0.75</v>
      </c>
    </row>
    <row r="18" spans="1:15" ht="17" customHeight="1" x14ac:dyDescent="0.2">
      <c r="A18" s="40" t="str">
        <f>'Names Master'!A15</f>
        <v>Kyle K</v>
      </c>
      <c r="B18" s="43">
        <v>16</v>
      </c>
      <c r="C18" s="43"/>
      <c r="D18" s="48"/>
      <c r="E18" s="43"/>
      <c r="F18" s="43"/>
      <c r="G18" s="37"/>
      <c r="H18" s="37">
        <f t="shared" si="1"/>
        <v>2.5</v>
      </c>
      <c r="I18" s="53">
        <f t="shared" si="2"/>
        <v>0</v>
      </c>
      <c r="J18" s="53">
        <f t="shared" si="3"/>
        <v>0</v>
      </c>
      <c r="K18" s="53">
        <f t="shared" si="4"/>
        <v>0</v>
      </c>
      <c r="L18" s="53">
        <f t="shared" si="5"/>
        <v>0</v>
      </c>
      <c r="M18" s="54">
        <f t="shared" si="6"/>
        <v>0</v>
      </c>
      <c r="N18" s="54">
        <f t="shared" si="7"/>
        <v>2.5</v>
      </c>
      <c r="O18" s="55">
        <f t="shared" si="8"/>
        <v>1.25</v>
      </c>
    </row>
    <row r="19" spans="1:15" ht="17" customHeight="1" x14ac:dyDescent="0.2">
      <c r="A19" s="40" t="str">
        <f>'Names Master'!A16</f>
        <v>Luke P</v>
      </c>
      <c r="B19" s="43">
        <v>4</v>
      </c>
      <c r="C19" s="43">
        <v>40</v>
      </c>
      <c r="D19" s="48">
        <v>2</v>
      </c>
      <c r="E19" s="43">
        <v>12</v>
      </c>
      <c r="F19" s="43"/>
      <c r="G19" s="37"/>
      <c r="H19" s="37">
        <f t="shared" si="1"/>
        <v>8.5</v>
      </c>
      <c r="I19" s="53">
        <f t="shared" si="2"/>
        <v>1.3333333333333333</v>
      </c>
      <c r="J19" s="53">
        <f t="shared" si="3"/>
        <v>4.9000000000000004</v>
      </c>
      <c r="K19" s="53">
        <f t="shared" si="4"/>
        <v>14.5</v>
      </c>
      <c r="L19" s="53">
        <f t="shared" si="5"/>
        <v>0</v>
      </c>
      <c r="M19" s="54">
        <f t="shared" si="6"/>
        <v>19.399999999999999</v>
      </c>
      <c r="N19" s="54">
        <f t="shared" si="7"/>
        <v>27.9</v>
      </c>
      <c r="O19" s="55">
        <f t="shared" si="8"/>
        <v>13.95</v>
      </c>
    </row>
    <row r="20" spans="1:15" ht="17" customHeight="1" x14ac:dyDescent="0.2">
      <c r="A20" s="40" t="str">
        <f>'Names Master'!A17</f>
        <v>Luke VDH</v>
      </c>
      <c r="B20" s="41">
        <v>100</v>
      </c>
      <c r="C20" s="43"/>
      <c r="D20" s="48"/>
      <c r="E20" s="43"/>
      <c r="F20" s="43"/>
      <c r="G20" s="37"/>
      <c r="H20" s="37">
        <f t="shared" si="1"/>
        <v>0</v>
      </c>
      <c r="I20" s="53">
        <f t="shared" si="2"/>
        <v>0</v>
      </c>
      <c r="J20" s="53">
        <f t="shared" si="3"/>
        <v>0</v>
      </c>
      <c r="K20" s="53">
        <f t="shared" si="4"/>
        <v>0</v>
      </c>
      <c r="L20" s="53">
        <f t="shared" si="5"/>
        <v>0</v>
      </c>
      <c r="M20" s="54">
        <f t="shared" si="6"/>
        <v>0</v>
      </c>
      <c r="N20" s="54">
        <f t="shared" si="7"/>
        <v>0</v>
      </c>
      <c r="O20" s="55">
        <f t="shared" si="8"/>
        <v>0</v>
      </c>
    </row>
    <row r="21" spans="1:15" ht="17" customHeight="1" x14ac:dyDescent="0.2">
      <c r="A21" s="40" t="str">
        <f>'Names Master'!A18</f>
        <v>Matt</v>
      </c>
      <c r="B21" s="43">
        <v>2</v>
      </c>
      <c r="C21" s="43">
        <v>2</v>
      </c>
      <c r="D21" s="48"/>
      <c r="E21" s="43">
        <v>3</v>
      </c>
      <c r="F21" s="43"/>
      <c r="G21" s="37"/>
      <c r="H21" s="37">
        <f t="shared" si="1"/>
        <v>9.5</v>
      </c>
      <c r="I21" s="53">
        <f t="shared" si="2"/>
        <v>9.7777777777777768</v>
      </c>
      <c r="J21" s="53">
        <f t="shared" si="3"/>
        <v>0</v>
      </c>
      <c r="K21" s="53">
        <f t="shared" si="4"/>
        <v>19</v>
      </c>
      <c r="L21" s="53">
        <f t="shared" si="5"/>
        <v>0</v>
      </c>
      <c r="M21" s="54">
        <f t="shared" si="6"/>
        <v>28.777777777777779</v>
      </c>
      <c r="N21" s="54">
        <f t="shared" si="7"/>
        <v>38.277777777777779</v>
      </c>
      <c r="O21" s="55">
        <f t="shared" si="8"/>
        <v>19.138888888888889</v>
      </c>
    </row>
    <row r="22" spans="1:15" ht="17" customHeight="1" x14ac:dyDescent="0.2">
      <c r="A22" s="40" t="str">
        <f>'Names Master'!A19</f>
        <v>Matt Bekker</v>
      </c>
      <c r="B22" s="43">
        <v>100</v>
      </c>
      <c r="C22" s="43"/>
      <c r="D22" s="48"/>
      <c r="E22" s="43"/>
      <c r="F22" s="43"/>
      <c r="G22" s="37"/>
      <c r="H22" s="37">
        <f t="shared" si="1"/>
        <v>0</v>
      </c>
      <c r="I22" s="53">
        <f t="shared" si="2"/>
        <v>0</v>
      </c>
      <c r="J22" s="53">
        <f t="shared" si="3"/>
        <v>0</v>
      </c>
      <c r="K22" s="53">
        <f t="shared" si="4"/>
        <v>0</v>
      </c>
      <c r="L22" s="53">
        <f t="shared" si="5"/>
        <v>0</v>
      </c>
      <c r="M22" s="54">
        <f t="shared" si="6"/>
        <v>0</v>
      </c>
      <c r="N22" s="54">
        <f t="shared" si="7"/>
        <v>0</v>
      </c>
      <c r="O22" s="55">
        <f t="shared" si="8"/>
        <v>0</v>
      </c>
    </row>
    <row r="23" spans="1:15" ht="17" customHeight="1" x14ac:dyDescent="0.2">
      <c r="A23" s="40" t="str">
        <f>'Names Master'!A20</f>
        <v>Pierre</v>
      </c>
      <c r="B23" s="43">
        <v>13</v>
      </c>
      <c r="C23" s="43"/>
      <c r="D23" s="48"/>
      <c r="E23" s="43"/>
      <c r="F23" s="43"/>
      <c r="G23" s="37"/>
      <c r="H23" s="37">
        <f t="shared" si="1"/>
        <v>4</v>
      </c>
      <c r="I23" s="53">
        <f t="shared" si="2"/>
        <v>0</v>
      </c>
      <c r="J23" s="53">
        <f t="shared" si="3"/>
        <v>0</v>
      </c>
      <c r="K23" s="53">
        <f t="shared" si="4"/>
        <v>0</v>
      </c>
      <c r="L23" s="53">
        <f t="shared" si="5"/>
        <v>0</v>
      </c>
      <c r="M23" s="54">
        <f t="shared" si="6"/>
        <v>0</v>
      </c>
      <c r="N23" s="54">
        <f t="shared" si="7"/>
        <v>4</v>
      </c>
      <c r="O23" s="55">
        <f t="shared" si="8"/>
        <v>2</v>
      </c>
    </row>
    <row r="24" spans="1:15" ht="17" customHeight="1" x14ac:dyDescent="0.2">
      <c r="A24" s="40" t="str">
        <f>'Names Master'!A21</f>
        <v>Ryan</v>
      </c>
      <c r="B24" s="43">
        <v>17</v>
      </c>
      <c r="C24" s="43"/>
      <c r="D24" s="48"/>
      <c r="E24" s="43"/>
      <c r="F24" s="43"/>
      <c r="G24" s="37"/>
      <c r="H24" s="37">
        <f t="shared" si="1"/>
        <v>2</v>
      </c>
      <c r="I24" s="53">
        <f t="shared" si="2"/>
        <v>0</v>
      </c>
      <c r="J24" s="53">
        <f t="shared" si="3"/>
        <v>0</v>
      </c>
      <c r="K24" s="53">
        <f t="shared" si="4"/>
        <v>0</v>
      </c>
      <c r="L24" s="53">
        <f t="shared" si="5"/>
        <v>0</v>
      </c>
      <c r="M24" s="54">
        <f t="shared" si="6"/>
        <v>0</v>
      </c>
      <c r="N24" s="54">
        <f t="shared" si="7"/>
        <v>2</v>
      </c>
      <c r="O24" s="55">
        <f t="shared" si="8"/>
        <v>1</v>
      </c>
    </row>
    <row r="25" spans="1:15" ht="17" customHeight="1" x14ac:dyDescent="0.2">
      <c r="A25" s="40" t="str">
        <f>'Names Master'!A22</f>
        <v>Sean B</v>
      </c>
      <c r="B25" s="51">
        <v>12</v>
      </c>
      <c r="C25" s="43"/>
      <c r="D25" s="48"/>
      <c r="E25" s="43"/>
      <c r="F25" s="43"/>
      <c r="G25" s="37"/>
      <c r="H25" s="37">
        <f t="shared" si="1"/>
        <v>4.5</v>
      </c>
      <c r="I25" s="53">
        <f t="shared" si="2"/>
        <v>0</v>
      </c>
      <c r="J25" s="53">
        <f t="shared" si="3"/>
        <v>0</v>
      </c>
      <c r="K25" s="53">
        <f t="shared" si="4"/>
        <v>0</v>
      </c>
      <c r="L25" s="53">
        <f t="shared" si="5"/>
        <v>0</v>
      </c>
      <c r="M25" s="54">
        <f t="shared" si="6"/>
        <v>0</v>
      </c>
      <c r="N25" s="54">
        <f t="shared" si="7"/>
        <v>4.5</v>
      </c>
      <c r="O25" s="55">
        <f t="shared" si="8"/>
        <v>2.25</v>
      </c>
    </row>
    <row r="26" spans="1:15" ht="17" customHeight="1" x14ac:dyDescent="0.2">
      <c r="A26" s="40" t="str">
        <f>'Names Master'!A23</f>
        <v>Shaun C</v>
      </c>
      <c r="B26" s="43">
        <v>100</v>
      </c>
      <c r="C26" s="49"/>
      <c r="D26" s="48"/>
      <c r="E26" s="49"/>
      <c r="F26" s="49"/>
      <c r="G26" s="52"/>
      <c r="H26" s="37">
        <f t="shared" si="1"/>
        <v>0</v>
      </c>
      <c r="I26" s="53">
        <f t="shared" si="2"/>
        <v>0</v>
      </c>
      <c r="J26" s="53">
        <f t="shared" si="3"/>
        <v>0</v>
      </c>
      <c r="K26" s="53">
        <f t="shared" si="4"/>
        <v>0</v>
      </c>
      <c r="L26" s="53">
        <f t="shared" si="5"/>
        <v>0</v>
      </c>
      <c r="M26" s="54">
        <f t="shared" si="6"/>
        <v>0</v>
      </c>
      <c r="N26" s="54">
        <f t="shared" si="7"/>
        <v>0</v>
      </c>
      <c r="O26" s="55">
        <f t="shared" si="8"/>
        <v>0</v>
      </c>
    </row>
    <row r="27" spans="1:15" ht="17" customHeight="1" x14ac:dyDescent="0.2">
      <c r="A27" s="40" t="str">
        <f>'Names Master'!A24</f>
        <v>Steve B</v>
      </c>
      <c r="B27" s="43">
        <v>100</v>
      </c>
      <c r="C27" s="49"/>
      <c r="D27" s="48"/>
      <c r="E27" s="49"/>
      <c r="F27" s="49"/>
      <c r="G27" s="52"/>
      <c r="H27" s="37">
        <f t="shared" si="1"/>
        <v>0</v>
      </c>
      <c r="I27" s="53">
        <f t="shared" si="2"/>
        <v>0</v>
      </c>
      <c r="J27" s="53">
        <f t="shared" si="3"/>
        <v>0</v>
      </c>
      <c r="K27" s="53">
        <f t="shared" si="4"/>
        <v>0</v>
      </c>
      <c r="L27" s="53">
        <f t="shared" si="5"/>
        <v>0</v>
      </c>
      <c r="M27" s="54">
        <f t="shared" si="6"/>
        <v>0</v>
      </c>
      <c r="N27" s="54">
        <f t="shared" si="7"/>
        <v>0</v>
      </c>
      <c r="O27" s="55">
        <f t="shared" si="8"/>
        <v>0</v>
      </c>
    </row>
    <row r="28" spans="1:15" ht="17" customHeight="1" x14ac:dyDescent="0.2">
      <c r="A28" s="40" t="str">
        <f>'Names Master'!A25</f>
        <v>Stuart</v>
      </c>
      <c r="B28" s="43">
        <v>23</v>
      </c>
      <c r="C28" s="49"/>
      <c r="D28" s="48"/>
      <c r="E28" s="49"/>
      <c r="F28" s="49">
        <v>47</v>
      </c>
      <c r="G28" s="52"/>
      <c r="H28" s="37">
        <f t="shared" si="1"/>
        <v>0</v>
      </c>
      <c r="I28" s="53">
        <f t="shared" si="2"/>
        <v>0</v>
      </c>
      <c r="J28" s="53">
        <f t="shared" si="3"/>
        <v>0</v>
      </c>
      <c r="K28" s="53">
        <f t="shared" si="4"/>
        <v>0</v>
      </c>
      <c r="L28" s="53">
        <f t="shared" si="5"/>
        <v>1.153846153846154</v>
      </c>
      <c r="M28" s="54">
        <f t="shared" si="6"/>
        <v>1.153846153846154</v>
      </c>
      <c r="N28" s="54">
        <f t="shared" si="7"/>
        <v>1.153846153846154</v>
      </c>
      <c r="O28" s="55">
        <f t="shared" si="8"/>
        <v>0.57692307692307698</v>
      </c>
    </row>
    <row r="29" spans="1:15" x14ac:dyDescent="0.2">
      <c r="A29" s="40" t="str">
        <f>'Names Master'!A26</f>
        <v>Duggie W</v>
      </c>
      <c r="B29" s="49">
        <v>15</v>
      </c>
      <c r="C29" s="49"/>
      <c r="D29" s="48"/>
      <c r="E29" s="49"/>
      <c r="F29" s="49">
        <v>43</v>
      </c>
      <c r="G29" s="52"/>
      <c r="H29" s="37">
        <f t="shared" si="1"/>
        <v>3</v>
      </c>
      <c r="I29" s="53">
        <f t="shared" si="2"/>
        <v>0</v>
      </c>
      <c r="J29" s="53">
        <f t="shared" si="3"/>
        <v>0</v>
      </c>
      <c r="K29" s="53">
        <f t="shared" si="4"/>
        <v>0</v>
      </c>
      <c r="L29" s="53">
        <f t="shared" si="5"/>
        <v>1.9230769230769231</v>
      </c>
      <c r="M29" s="54">
        <f t="shared" si="6"/>
        <v>1.9230769230769231</v>
      </c>
      <c r="N29" s="54">
        <f t="shared" si="7"/>
        <v>4.9230769230769234</v>
      </c>
      <c r="O29" s="55">
        <f t="shared" si="8"/>
        <v>2.4615384615384617</v>
      </c>
    </row>
    <row r="30" spans="1:15" x14ac:dyDescent="0.2">
      <c r="A30" s="40" t="str">
        <f>'Names Master'!A27</f>
        <v>Dale Hes</v>
      </c>
      <c r="B30" s="49">
        <v>19</v>
      </c>
      <c r="C30" s="49"/>
      <c r="D30" s="48">
        <v>12</v>
      </c>
      <c r="E30" s="49"/>
      <c r="F30" s="49"/>
      <c r="G30" s="52"/>
      <c r="H30" s="37">
        <f t="shared" si="1"/>
        <v>1</v>
      </c>
      <c r="I30" s="53">
        <f t="shared" si="2"/>
        <v>0</v>
      </c>
      <c r="J30" s="53">
        <f t="shared" si="3"/>
        <v>3.9000000000000004</v>
      </c>
      <c r="K30" s="53">
        <f t="shared" si="4"/>
        <v>0</v>
      </c>
      <c r="L30" s="53">
        <f t="shared" si="5"/>
        <v>0</v>
      </c>
      <c r="M30" s="54">
        <f t="shared" si="6"/>
        <v>3.9000000000000004</v>
      </c>
      <c r="N30" s="54">
        <f t="shared" si="7"/>
        <v>4.9000000000000004</v>
      </c>
      <c r="O30" s="55">
        <f t="shared" si="8"/>
        <v>2.4500000000000002</v>
      </c>
    </row>
    <row r="31" spans="1:15" x14ac:dyDescent="0.2">
      <c r="A31" s="40" t="str">
        <f>'Names Master'!A28</f>
        <v>George Thom</v>
      </c>
      <c r="B31" s="49">
        <v>20</v>
      </c>
      <c r="C31" s="49"/>
      <c r="D31" s="48">
        <v>19</v>
      </c>
      <c r="E31" s="49"/>
      <c r="F31" s="49"/>
      <c r="G31" s="52"/>
      <c r="H31" s="37">
        <f t="shared" si="1"/>
        <v>0.5</v>
      </c>
      <c r="I31" s="53">
        <f t="shared" si="2"/>
        <v>0</v>
      </c>
      <c r="J31" s="53">
        <f t="shared" si="3"/>
        <v>3.2</v>
      </c>
      <c r="K31" s="53">
        <f t="shared" si="4"/>
        <v>0</v>
      </c>
      <c r="L31" s="53">
        <f t="shared" si="5"/>
        <v>0</v>
      </c>
      <c r="M31" s="54">
        <f t="shared" si="6"/>
        <v>3.2</v>
      </c>
      <c r="N31" s="54">
        <f t="shared" si="7"/>
        <v>3.7</v>
      </c>
      <c r="O31" s="55">
        <f t="shared" si="8"/>
        <v>1.85</v>
      </c>
    </row>
    <row r="32" spans="1:15" x14ac:dyDescent="0.2">
      <c r="A32" s="40" t="str">
        <f>'Names Master'!A29</f>
        <v>Rory Grobbelaar</v>
      </c>
      <c r="B32" s="49">
        <v>100</v>
      </c>
      <c r="C32" s="49"/>
      <c r="D32" s="48"/>
      <c r="E32" s="49"/>
      <c r="F32" s="49"/>
      <c r="G32" s="52"/>
      <c r="H32" s="37">
        <f t="shared" si="1"/>
        <v>0</v>
      </c>
      <c r="I32" s="53">
        <f t="shared" si="2"/>
        <v>0</v>
      </c>
      <c r="J32" s="53">
        <f t="shared" si="3"/>
        <v>0</v>
      </c>
      <c r="K32" s="53">
        <f t="shared" si="4"/>
        <v>0</v>
      </c>
      <c r="L32" s="53">
        <f t="shared" si="5"/>
        <v>0</v>
      </c>
      <c r="M32" s="54">
        <f t="shared" si="6"/>
        <v>0</v>
      </c>
      <c r="N32" s="54">
        <f t="shared" si="7"/>
        <v>0</v>
      </c>
      <c r="O32" s="55">
        <f t="shared" si="8"/>
        <v>0</v>
      </c>
    </row>
    <row r="33" spans="1:15" x14ac:dyDescent="0.2">
      <c r="A33" s="40" t="str">
        <f>'Names Master'!A30</f>
        <v>Thom Blendulf</v>
      </c>
      <c r="B33" s="49">
        <v>100</v>
      </c>
      <c r="C33" s="49"/>
      <c r="D33" s="48"/>
      <c r="E33" s="49"/>
      <c r="F33" s="49"/>
      <c r="G33" s="52"/>
      <c r="H33" s="37">
        <f t="shared" si="1"/>
        <v>0</v>
      </c>
      <c r="I33" s="53">
        <f t="shared" si="2"/>
        <v>0</v>
      </c>
      <c r="J33" s="53">
        <f t="shared" si="3"/>
        <v>0</v>
      </c>
      <c r="K33" s="53">
        <f t="shared" si="4"/>
        <v>0</v>
      </c>
      <c r="L33" s="53">
        <f t="shared" si="5"/>
        <v>0</v>
      </c>
      <c r="M33" s="54">
        <f t="shared" si="6"/>
        <v>0</v>
      </c>
      <c r="N33" s="54">
        <f t="shared" si="7"/>
        <v>0</v>
      </c>
      <c r="O33" s="55">
        <f t="shared" si="8"/>
        <v>0</v>
      </c>
    </row>
    <row r="34" spans="1:15" x14ac:dyDescent="0.2">
      <c r="A34" s="40" t="str">
        <f>'Names Master'!A31</f>
        <v>Tim Rolsten</v>
      </c>
      <c r="B34" s="49">
        <v>100</v>
      </c>
      <c r="C34" s="49"/>
      <c r="D34" s="48"/>
      <c r="E34" s="49"/>
      <c r="F34" s="49"/>
      <c r="G34" s="52"/>
      <c r="H34" s="37">
        <f t="shared" si="1"/>
        <v>0</v>
      </c>
      <c r="I34" s="53">
        <f t="shared" si="2"/>
        <v>0</v>
      </c>
      <c r="J34" s="53">
        <f t="shared" si="3"/>
        <v>0</v>
      </c>
      <c r="K34" s="53">
        <f t="shared" si="4"/>
        <v>0</v>
      </c>
      <c r="L34" s="53">
        <f t="shared" si="5"/>
        <v>0</v>
      </c>
      <c r="M34" s="54">
        <f t="shared" si="6"/>
        <v>0</v>
      </c>
      <c r="N34" s="54">
        <f t="shared" si="7"/>
        <v>0</v>
      </c>
      <c r="O34" s="55">
        <f t="shared" si="8"/>
        <v>0</v>
      </c>
    </row>
    <row r="35" spans="1:15" x14ac:dyDescent="0.2">
      <c r="A35" s="40" t="str">
        <f>'Names Master'!A32</f>
        <v>Johan Cronje</v>
      </c>
      <c r="B35" s="49">
        <v>100</v>
      </c>
      <c r="C35" s="49"/>
      <c r="D35" s="48"/>
      <c r="E35" s="49"/>
      <c r="F35" s="49"/>
      <c r="G35" s="52"/>
      <c r="H35" s="37">
        <f t="shared" si="1"/>
        <v>0</v>
      </c>
      <c r="I35" s="53">
        <f t="shared" si="2"/>
        <v>0</v>
      </c>
      <c r="J35" s="53">
        <f t="shared" si="3"/>
        <v>0</v>
      </c>
      <c r="K35" s="53">
        <f t="shared" si="4"/>
        <v>0</v>
      </c>
      <c r="L35" s="53">
        <f t="shared" si="5"/>
        <v>0</v>
      </c>
      <c r="M35" s="54">
        <f t="shared" si="6"/>
        <v>0</v>
      </c>
      <c r="N35" s="54">
        <f t="shared" si="7"/>
        <v>0</v>
      </c>
      <c r="O35" s="55">
        <f t="shared" si="8"/>
        <v>0</v>
      </c>
    </row>
    <row r="36" spans="1:15" x14ac:dyDescent="0.2">
      <c r="A36" s="40" t="str">
        <f>'Names Master'!A33</f>
        <v>Matt Holden</v>
      </c>
      <c r="B36" s="49">
        <v>100</v>
      </c>
      <c r="C36" s="49"/>
      <c r="D36" s="48"/>
      <c r="E36" s="49"/>
      <c r="F36" s="49"/>
      <c r="G36" s="52"/>
      <c r="H36" s="37">
        <f t="shared" si="1"/>
        <v>0</v>
      </c>
      <c r="I36" s="53">
        <f t="shared" si="2"/>
        <v>0</v>
      </c>
      <c r="J36" s="53">
        <f t="shared" si="3"/>
        <v>0</v>
      </c>
      <c r="K36" s="53">
        <f t="shared" si="4"/>
        <v>0</v>
      </c>
      <c r="L36" s="53">
        <f t="shared" si="5"/>
        <v>0</v>
      </c>
      <c r="M36" s="54">
        <f t="shared" si="6"/>
        <v>0</v>
      </c>
      <c r="N36" s="54">
        <f t="shared" si="7"/>
        <v>0</v>
      </c>
      <c r="O36" s="55">
        <f t="shared" si="8"/>
        <v>0</v>
      </c>
    </row>
    <row r="37" spans="1:15" x14ac:dyDescent="0.2">
      <c r="A37" s="40">
        <f>'Names Master'!A34</f>
        <v>0</v>
      </c>
      <c r="B37" s="49">
        <v>100</v>
      </c>
      <c r="C37" s="49"/>
      <c r="D37" s="48"/>
      <c r="E37" s="49"/>
      <c r="F37" s="49"/>
      <c r="G37" s="52"/>
      <c r="H37" s="37">
        <f t="shared" si="1"/>
        <v>0</v>
      </c>
      <c r="I37" s="53">
        <f t="shared" si="2"/>
        <v>0</v>
      </c>
      <c r="J37" s="53">
        <f t="shared" si="3"/>
        <v>0</v>
      </c>
      <c r="K37" s="53">
        <f t="shared" si="4"/>
        <v>0</v>
      </c>
      <c r="L37" s="53">
        <f t="shared" si="5"/>
        <v>0</v>
      </c>
      <c r="M37" s="54">
        <f t="shared" si="6"/>
        <v>0</v>
      </c>
      <c r="N37" s="54">
        <f t="shared" si="7"/>
        <v>0</v>
      </c>
      <c r="O37" s="55">
        <f t="shared" si="8"/>
        <v>0</v>
      </c>
    </row>
    <row r="38" spans="1:15" x14ac:dyDescent="0.2">
      <c r="A38" s="40">
        <f>'Names Master'!A35</f>
        <v>0</v>
      </c>
      <c r="B38" s="49">
        <v>100</v>
      </c>
      <c r="C38" s="49"/>
      <c r="D38" s="48"/>
      <c r="E38" s="49"/>
      <c r="F38" s="49"/>
      <c r="G38" s="52"/>
      <c r="H38" s="37">
        <f t="shared" si="1"/>
        <v>0</v>
      </c>
      <c r="I38" s="53">
        <f t="shared" si="2"/>
        <v>0</v>
      </c>
      <c r="J38" s="53">
        <f t="shared" si="3"/>
        <v>0</v>
      </c>
      <c r="K38" s="53">
        <f t="shared" si="4"/>
        <v>0</v>
      </c>
      <c r="L38" s="53">
        <f t="shared" si="5"/>
        <v>0</v>
      </c>
      <c r="M38" s="54">
        <f t="shared" si="6"/>
        <v>0</v>
      </c>
      <c r="N38" s="54">
        <f t="shared" si="7"/>
        <v>0</v>
      </c>
      <c r="O38" s="55">
        <f t="shared" si="8"/>
        <v>0</v>
      </c>
    </row>
    <row r="39" spans="1:15" x14ac:dyDescent="0.2">
      <c r="A39" s="40">
        <f>'Names Master'!A36</f>
        <v>0</v>
      </c>
      <c r="B39" s="49">
        <v>100</v>
      </c>
      <c r="C39" s="49"/>
      <c r="D39" s="48"/>
      <c r="E39" s="49"/>
      <c r="F39" s="49"/>
      <c r="G39" s="52"/>
      <c r="H39" s="37">
        <f t="shared" si="1"/>
        <v>0</v>
      </c>
      <c r="I39" s="53">
        <f t="shared" si="2"/>
        <v>0</v>
      </c>
      <c r="J39" s="53">
        <f t="shared" si="3"/>
        <v>0</v>
      </c>
      <c r="K39" s="53">
        <f t="shared" si="4"/>
        <v>0</v>
      </c>
      <c r="L39" s="53">
        <f t="shared" si="5"/>
        <v>0</v>
      </c>
      <c r="M39" s="54">
        <f t="shared" si="6"/>
        <v>0</v>
      </c>
      <c r="N39" s="54">
        <f t="shared" si="7"/>
        <v>0</v>
      </c>
      <c r="O39" s="55">
        <f t="shared" si="8"/>
        <v>0</v>
      </c>
    </row>
    <row r="40" spans="1:15" x14ac:dyDescent="0.2">
      <c r="A40" s="40">
        <f>'Names Master'!A37</f>
        <v>0</v>
      </c>
      <c r="B40" s="49">
        <v>100</v>
      </c>
      <c r="C40" s="49"/>
      <c r="D40" s="48"/>
      <c r="E40" s="49"/>
      <c r="F40" s="49"/>
      <c r="G40" s="52"/>
      <c r="H40" s="37">
        <f t="shared" si="1"/>
        <v>0</v>
      </c>
      <c r="I40" s="53">
        <f t="shared" si="2"/>
        <v>0</v>
      </c>
      <c r="J40" s="53">
        <f t="shared" si="3"/>
        <v>0</v>
      </c>
      <c r="K40" s="53">
        <f t="shared" si="4"/>
        <v>0</v>
      </c>
      <c r="L40" s="53">
        <f t="shared" si="5"/>
        <v>0</v>
      </c>
      <c r="M40" s="54">
        <f t="shared" si="6"/>
        <v>0</v>
      </c>
      <c r="N40" s="54">
        <f t="shared" si="7"/>
        <v>0</v>
      </c>
      <c r="O40" s="55">
        <f t="shared" si="8"/>
        <v>0</v>
      </c>
    </row>
    <row r="41" spans="1:15" x14ac:dyDescent="0.2">
      <c r="A41" s="40">
        <f>'Names Master'!A38</f>
        <v>0</v>
      </c>
      <c r="B41" s="49">
        <v>100</v>
      </c>
      <c r="C41" s="49"/>
      <c r="D41" s="48"/>
      <c r="E41" s="49"/>
      <c r="F41" s="49"/>
      <c r="G41" s="52"/>
      <c r="H41" s="37">
        <f t="shared" si="1"/>
        <v>0</v>
      </c>
      <c r="I41" s="53">
        <f t="shared" si="2"/>
        <v>0</v>
      </c>
      <c r="J41" s="53">
        <f t="shared" si="3"/>
        <v>0</v>
      </c>
      <c r="K41" s="53">
        <f t="shared" si="4"/>
        <v>0</v>
      </c>
      <c r="L41" s="53">
        <f t="shared" si="5"/>
        <v>0</v>
      </c>
      <c r="M41" s="54">
        <f t="shared" si="6"/>
        <v>0</v>
      </c>
      <c r="N41" s="54">
        <f t="shared" si="7"/>
        <v>0</v>
      </c>
      <c r="O41" s="55">
        <f t="shared" si="8"/>
        <v>0</v>
      </c>
    </row>
    <row r="42" spans="1:15" x14ac:dyDescent="0.2">
      <c r="A42" s="40">
        <f>'Names Master'!A39</f>
        <v>0</v>
      </c>
      <c r="B42" s="49">
        <v>100</v>
      </c>
      <c r="C42" s="49"/>
      <c r="D42" s="48"/>
      <c r="E42" s="49"/>
      <c r="F42" s="49"/>
      <c r="G42" s="52"/>
      <c r="H42" s="37">
        <f t="shared" si="1"/>
        <v>0</v>
      </c>
      <c r="I42" s="53">
        <f t="shared" si="2"/>
        <v>0</v>
      </c>
      <c r="J42" s="53">
        <f t="shared" si="3"/>
        <v>0</v>
      </c>
      <c r="K42" s="53">
        <f t="shared" si="4"/>
        <v>0</v>
      </c>
      <c r="L42" s="53">
        <f t="shared" si="5"/>
        <v>0</v>
      </c>
      <c r="M42" s="54">
        <f t="shared" si="6"/>
        <v>0</v>
      </c>
      <c r="N42" s="54">
        <f t="shared" si="7"/>
        <v>0</v>
      </c>
      <c r="O42" s="55">
        <f t="shared" si="8"/>
        <v>0</v>
      </c>
    </row>
    <row r="43" spans="1:15" x14ac:dyDescent="0.2">
      <c r="A43" s="40">
        <f>'Names Master'!A40</f>
        <v>0</v>
      </c>
      <c r="B43" s="49">
        <v>100</v>
      </c>
      <c r="C43" s="49"/>
      <c r="D43" s="48"/>
      <c r="E43" s="49"/>
      <c r="F43" s="49"/>
      <c r="G43" s="52"/>
      <c r="H43" s="37">
        <f t="shared" si="1"/>
        <v>0</v>
      </c>
      <c r="I43" s="53">
        <f t="shared" si="2"/>
        <v>0</v>
      </c>
      <c r="J43" s="53">
        <f t="shared" si="3"/>
        <v>0</v>
      </c>
      <c r="K43" s="53">
        <f t="shared" si="4"/>
        <v>0</v>
      </c>
      <c r="L43" s="53">
        <f t="shared" si="5"/>
        <v>0</v>
      </c>
      <c r="M43" s="54">
        <f t="shared" si="6"/>
        <v>0</v>
      </c>
      <c r="N43" s="54">
        <f t="shared" si="7"/>
        <v>0</v>
      </c>
      <c r="O43" s="55">
        <f t="shared" si="8"/>
        <v>0</v>
      </c>
    </row>
    <row r="44" spans="1:15" x14ac:dyDescent="0.2">
      <c r="A44" s="40">
        <f>'Names Master'!A41</f>
        <v>0</v>
      </c>
      <c r="B44" s="49">
        <v>100</v>
      </c>
      <c r="C44" s="49"/>
      <c r="D44" s="48"/>
      <c r="E44" s="49"/>
      <c r="F44" s="49"/>
      <c r="G44" s="52"/>
      <c r="H44" s="37">
        <f t="shared" si="1"/>
        <v>0</v>
      </c>
      <c r="I44" s="53">
        <f t="shared" si="2"/>
        <v>0</v>
      </c>
      <c r="J44" s="53">
        <f t="shared" si="3"/>
        <v>0</v>
      </c>
      <c r="K44" s="53">
        <f t="shared" si="4"/>
        <v>0</v>
      </c>
      <c r="L44" s="53">
        <f t="shared" si="5"/>
        <v>0</v>
      </c>
      <c r="M44" s="54">
        <f t="shared" si="6"/>
        <v>0</v>
      </c>
      <c r="N44" s="54">
        <f t="shared" si="7"/>
        <v>0</v>
      </c>
      <c r="O44" s="55">
        <f t="shared" si="8"/>
        <v>0</v>
      </c>
    </row>
    <row r="45" spans="1:15" x14ac:dyDescent="0.2">
      <c r="A45" s="40">
        <f>'Names Master'!A42</f>
        <v>0</v>
      </c>
      <c r="B45" s="49">
        <v>100</v>
      </c>
      <c r="C45" s="49"/>
      <c r="D45" s="48"/>
      <c r="E45" s="49"/>
      <c r="F45" s="49"/>
      <c r="G45" s="52"/>
      <c r="H45" s="37">
        <f t="shared" si="1"/>
        <v>0</v>
      </c>
      <c r="I45" s="53">
        <f t="shared" si="2"/>
        <v>0</v>
      </c>
      <c r="J45" s="53">
        <f t="shared" si="3"/>
        <v>0</v>
      </c>
      <c r="K45" s="53">
        <f t="shared" si="4"/>
        <v>0</v>
      </c>
      <c r="L45" s="53">
        <f t="shared" si="5"/>
        <v>0</v>
      </c>
      <c r="M45" s="54">
        <f t="shared" si="6"/>
        <v>0</v>
      </c>
      <c r="N45" s="54">
        <f t="shared" si="7"/>
        <v>0</v>
      </c>
      <c r="O45" s="55">
        <f t="shared" si="8"/>
        <v>0</v>
      </c>
    </row>
    <row r="46" spans="1:15" x14ac:dyDescent="0.2">
      <c r="A46" s="40">
        <f>'Names Master'!A43</f>
        <v>0</v>
      </c>
      <c r="B46" s="49">
        <v>100</v>
      </c>
      <c r="C46" s="49"/>
      <c r="D46" s="48"/>
      <c r="E46" s="49"/>
      <c r="F46" s="49"/>
      <c r="G46" s="52"/>
      <c r="H46" s="37">
        <f t="shared" si="1"/>
        <v>0</v>
      </c>
      <c r="I46" s="53">
        <f t="shared" si="2"/>
        <v>0</v>
      </c>
      <c r="J46" s="53">
        <f t="shared" si="3"/>
        <v>0</v>
      </c>
      <c r="K46" s="53">
        <f t="shared" si="4"/>
        <v>0</v>
      </c>
      <c r="L46" s="53">
        <f t="shared" si="5"/>
        <v>0</v>
      </c>
      <c r="M46" s="54">
        <f t="shared" si="6"/>
        <v>0</v>
      </c>
      <c r="N46" s="54">
        <f t="shared" si="7"/>
        <v>0</v>
      </c>
      <c r="O46" s="55">
        <f t="shared" si="8"/>
        <v>0</v>
      </c>
    </row>
    <row r="47" spans="1:15" x14ac:dyDescent="0.2">
      <c r="A47" s="40">
        <f>'Names Master'!A44</f>
        <v>0</v>
      </c>
      <c r="B47" s="49">
        <v>100</v>
      </c>
      <c r="C47" s="49"/>
      <c r="D47" s="48"/>
      <c r="E47" s="49"/>
      <c r="F47" s="49"/>
      <c r="G47" s="52"/>
      <c r="H47" s="37">
        <f t="shared" si="1"/>
        <v>0</v>
      </c>
      <c r="I47" s="53">
        <f t="shared" si="2"/>
        <v>0</v>
      </c>
      <c r="J47" s="53">
        <f t="shared" si="3"/>
        <v>0</v>
      </c>
      <c r="K47" s="53">
        <f t="shared" si="4"/>
        <v>0</v>
      </c>
      <c r="L47" s="53">
        <f t="shared" si="5"/>
        <v>0</v>
      </c>
      <c r="M47" s="54">
        <f t="shared" si="6"/>
        <v>0</v>
      </c>
      <c r="N47" s="54">
        <f t="shared" si="7"/>
        <v>0</v>
      </c>
      <c r="O47" s="55">
        <f t="shared" si="8"/>
        <v>0</v>
      </c>
    </row>
    <row r="48" spans="1:15" x14ac:dyDescent="0.2">
      <c r="A48" s="40">
        <f>'Names Master'!A45</f>
        <v>0</v>
      </c>
      <c r="B48" s="49">
        <v>100</v>
      </c>
      <c r="C48" s="49"/>
      <c r="D48" s="48"/>
      <c r="E48" s="49"/>
      <c r="F48" s="49"/>
      <c r="G48" s="52"/>
      <c r="H48" s="37">
        <f t="shared" si="1"/>
        <v>0</v>
      </c>
      <c r="I48" s="53">
        <f t="shared" si="2"/>
        <v>0</v>
      </c>
      <c r="J48" s="53">
        <f t="shared" si="3"/>
        <v>0</v>
      </c>
      <c r="K48" s="53">
        <f t="shared" si="4"/>
        <v>0</v>
      </c>
      <c r="L48" s="53">
        <f t="shared" si="5"/>
        <v>0</v>
      </c>
      <c r="M48" s="54">
        <f t="shared" si="6"/>
        <v>0</v>
      </c>
      <c r="N48" s="54">
        <f t="shared" si="7"/>
        <v>0</v>
      </c>
      <c r="O48" s="55">
        <f t="shared" si="8"/>
        <v>0</v>
      </c>
    </row>
    <row r="49" spans="1:15" x14ac:dyDescent="0.2">
      <c r="A49" s="40">
        <f>'Names Master'!A46</f>
        <v>0</v>
      </c>
      <c r="B49" s="49">
        <v>100</v>
      </c>
      <c r="C49" s="49"/>
      <c r="D49" s="48"/>
      <c r="E49" s="49"/>
      <c r="F49" s="49"/>
      <c r="G49" s="52"/>
      <c r="H49" s="37">
        <f t="shared" si="1"/>
        <v>0</v>
      </c>
      <c r="I49" s="53">
        <f t="shared" si="2"/>
        <v>0</v>
      </c>
      <c r="J49" s="53">
        <f t="shared" si="3"/>
        <v>0</v>
      </c>
      <c r="K49" s="53">
        <f t="shared" si="4"/>
        <v>0</v>
      </c>
      <c r="L49" s="53">
        <f t="shared" si="5"/>
        <v>0</v>
      </c>
      <c r="M49" s="54">
        <f t="shared" si="6"/>
        <v>0</v>
      </c>
      <c r="N49" s="54">
        <f t="shared" si="7"/>
        <v>0</v>
      </c>
      <c r="O49" s="55">
        <f t="shared" si="8"/>
        <v>0</v>
      </c>
    </row>
    <row r="50" spans="1:15" x14ac:dyDescent="0.2">
      <c r="A50" s="40">
        <f>'Names Master'!A47</f>
        <v>0</v>
      </c>
      <c r="B50" s="49">
        <v>100</v>
      </c>
      <c r="C50" s="49"/>
      <c r="D50" s="48"/>
      <c r="E50" s="49"/>
      <c r="F50" s="49"/>
      <c r="G50" s="52"/>
      <c r="H50" s="37">
        <f t="shared" si="1"/>
        <v>0</v>
      </c>
      <c r="I50" s="53">
        <f t="shared" si="2"/>
        <v>0</v>
      </c>
      <c r="J50" s="53">
        <f t="shared" si="3"/>
        <v>0</v>
      </c>
      <c r="K50" s="53">
        <f t="shared" si="4"/>
        <v>0</v>
      </c>
      <c r="L50" s="53">
        <f t="shared" si="5"/>
        <v>0</v>
      </c>
      <c r="M50" s="54">
        <f t="shared" si="6"/>
        <v>0</v>
      </c>
      <c r="N50" s="54">
        <f t="shared" si="7"/>
        <v>0</v>
      </c>
      <c r="O50" s="55">
        <f t="shared" si="8"/>
        <v>0</v>
      </c>
    </row>
    <row r="51" spans="1:15" x14ac:dyDescent="0.2">
      <c r="A51" s="40">
        <f>'Names Master'!A48</f>
        <v>0</v>
      </c>
      <c r="B51" s="49">
        <v>100</v>
      </c>
      <c r="C51" s="49"/>
      <c r="D51" s="48"/>
      <c r="E51" s="49"/>
      <c r="F51" s="49"/>
      <c r="G51" s="52"/>
      <c r="H51" s="37">
        <f t="shared" si="1"/>
        <v>0</v>
      </c>
      <c r="I51" s="53">
        <f t="shared" si="2"/>
        <v>0</v>
      </c>
      <c r="J51" s="53">
        <f t="shared" si="3"/>
        <v>0</v>
      </c>
      <c r="K51" s="53">
        <f t="shared" si="4"/>
        <v>0</v>
      </c>
      <c r="L51" s="53">
        <f t="shared" si="5"/>
        <v>0</v>
      </c>
      <c r="M51" s="54">
        <f t="shared" si="6"/>
        <v>0</v>
      </c>
      <c r="N51" s="54">
        <f t="shared" si="7"/>
        <v>0</v>
      </c>
      <c r="O51" s="55">
        <f t="shared" si="8"/>
        <v>0</v>
      </c>
    </row>
    <row r="52" spans="1:15" x14ac:dyDescent="0.2">
      <c r="A52" s="40">
        <f>'Names Master'!A49</f>
        <v>0</v>
      </c>
      <c r="B52" s="49">
        <v>100</v>
      </c>
      <c r="C52" s="49"/>
      <c r="D52" s="48"/>
      <c r="E52" s="49"/>
      <c r="F52" s="49"/>
      <c r="G52" s="52"/>
      <c r="H52" s="37">
        <f t="shared" si="1"/>
        <v>0</v>
      </c>
      <c r="I52" s="53">
        <f t="shared" si="2"/>
        <v>0</v>
      </c>
      <c r="J52" s="53">
        <f t="shared" si="3"/>
        <v>0</v>
      </c>
      <c r="K52" s="53">
        <f t="shared" si="4"/>
        <v>0</v>
      </c>
      <c r="L52" s="53">
        <f t="shared" si="5"/>
        <v>0</v>
      </c>
      <c r="M52" s="54">
        <f t="shared" si="6"/>
        <v>0</v>
      </c>
      <c r="N52" s="54">
        <f t="shared" si="7"/>
        <v>0</v>
      </c>
      <c r="O52" s="55">
        <f t="shared" si="8"/>
        <v>0</v>
      </c>
    </row>
    <row r="53" spans="1:15" x14ac:dyDescent="0.2">
      <c r="A53" s="40">
        <f>'Names Master'!A50</f>
        <v>0</v>
      </c>
      <c r="B53" s="49">
        <v>100</v>
      </c>
      <c r="C53" s="49"/>
      <c r="D53" s="48"/>
      <c r="E53" s="49"/>
      <c r="F53" s="49"/>
      <c r="G53" s="52"/>
      <c r="H53" s="37">
        <f t="shared" si="1"/>
        <v>0</v>
      </c>
      <c r="I53" s="53">
        <f t="shared" si="2"/>
        <v>0</v>
      </c>
      <c r="J53" s="53">
        <f t="shared" si="3"/>
        <v>0</v>
      </c>
      <c r="K53" s="53">
        <f t="shared" si="4"/>
        <v>0</v>
      </c>
      <c r="L53" s="53">
        <f t="shared" si="5"/>
        <v>0</v>
      </c>
      <c r="M53" s="54">
        <f t="shared" si="6"/>
        <v>0</v>
      </c>
      <c r="N53" s="54">
        <f t="shared" si="7"/>
        <v>0</v>
      </c>
      <c r="O53" s="55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780B-DC7D-8547-8434-8B73C2924273}">
  <dimension ref="A1:I51"/>
  <sheetViews>
    <sheetView workbookViewId="0">
      <selection activeCell="K39" sqref="K39"/>
    </sheetView>
  </sheetViews>
  <sheetFormatPr baseColWidth="10" defaultRowHeight="16" x14ac:dyDescent="0.2"/>
  <cols>
    <col min="1" max="1" width="3.1640625" style="6" bestFit="1" customWidth="1"/>
    <col min="2" max="2" width="9.5" style="6" bestFit="1" customWidth="1"/>
    <col min="3" max="3" width="6" style="6" bestFit="1" customWidth="1"/>
    <col min="4" max="4" width="20.5" style="6" bestFit="1" customWidth="1"/>
    <col min="5" max="5" width="6" style="6" bestFit="1" customWidth="1"/>
    <col min="6" max="6" width="9.1640625" style="6" bestFit="1" customWidth="1"/>
    <col min="7" max="7" width="13.6640625" style="6" bestFit="1" customWidth="1"/>
    <col min="8" max="9" width="13.83203125" style="6" bestFit="1" customWidth="1"/>
    <col min="10" max="16384" width="10.83203125" style="6"/>
  </cols>
  <sheetData>
    <row r="1" spans="1:9" x14ac:dyDescent="0.2">
      <c r="A1" s="7"/>
      <c r="B1" s="8" t="s">
        <v>25</v>
      </c>
      <c r="C1" s="8" t="s">
        <v>26</v>
      </c>
      <c r="D1" s="8" t="s">
        <v>27</v>
      </c>
      <c r="E1" s="7" t="s">
        <v>26</v>
      </c>
      <c r="F1" s="9" t="s">
        <v>28</v>
      </c>
      <c r="G1" s="9" t="s">
        <v>29</v>
      </c>
      <c r="H1" s="8" t="s">
        <v>30</v>
      </c>
      <c r="I1" s="8" t="s">
        <v>31</v>
      </c>
    </row>
    <row r="2" spans="1:9" x14ac:dyDescent="0.2">
      <c r="A2" s="10">
        <v>1</v>
      </c>
      <c r="B2" s="11" t="s">
        <v>4</v>
      </c>
      <c r="C2" s="12">
        <v>4</v>
      </c>
      <c r="D2" s="11" t="s">
        <v>0</v>
      </c>
      <c r="E2" s="13">
        <v>3</v>
      </c>
      <c r="F2" s="14">
        <f t="shared" ref="F2:F33" si="0">C2+E2</f>
        <v>7</v>
      </c>
      <c r="G2" s="15">
        <f>IF(F2&gt;0,(10/F2),0)</f>
        <v>1.4285714285714286</v>
      </c>
      <c r="H2" s="16">
        <f t="shared" ref="H2:H36" si="1">C2*G2</f>
        <v>5.7142857142857144</v>
      </c>
      <c r="I2" s="16">
        <f t="shared" ref="I2:I36" si="2">E2*G2</f>
        <v>4.2857142857142856</v>
      </c>
    </row>
    <row r="3" spans="1:9" x14ac:dyDescent="0.2">
      <c r="A3" s="17">
        <v>2</v>
      </c>
      <c r="B3" s="11" t="s">
        <v>11</v>
      </c>
      <c r="C3" s="12">
        <v>3</v>
      </c>
      <c r="D3" s="18" t="s">
        <v>1</v>
      </c>
      <c r="E3" s="18">
        <v>2</v>
      </c>
      <c r="F3" s="14">
        <f t="shared" si="0"/>
        <v>5</v>
      </c>
      <c r="G3" s="15">
        <f t="shared" ref="G3:G51" si="3">IF(F3&gt;0,(10/F3),0)</f>
        <v>2</v>
      </c>
      <c r="H3" s="16">
        <f t="shared" si="1"/>
        <v>6</v>
      </c>
      <c r="I3" s="16">
        <f t="shared" si="2"/>
        <v>4</v>
      </c>
    </row>
    <row r="4" spans="1:9" x14ac:dyDescent="0.2">
      <c r="A4" s="10">
        <v>3</v>
      </c>
      <c r="B4" s="11" t="s">
        <v>7</v>
      </c>
      <c r="C4" s="12">
        <v>5</v>
      </c>
      <c r="D4" s="18" t="s">
        <v>6</v>
      </c>
      <c r="E4" s="18">
        <v>1</v>
      </c>
      <c r="F4" s="14">
        <f t="shared" si="0"/>
        <v>6</v>
      </c>
      <c r="G4" s="15">
        <f t="shared" si="3"/>
        <v>1.6666666666666667</v>
      </c>
      <c r="H4" s="16">
        <f t="shared" si="1"/>
        <v>8.3333333333333339</v>
      </c>
      <c r="I4" s="16">
        <f t="shared" si="2"/>
        <v>1.6666666666666667</v>
      </c>
    </row>
    <row r="5" spans="1:9" x14ac:dyDescent="0.2">
      <c r="A5" s="17">
        <v>4</v>
      </c>
      <c r="B5" s="11" t="s">
        <v>1</v>
      </c>
      <c r="C5" s="12">
        <v>5</v>
      </c>
      <c r="D5" s="18" t="s">
        <v>4</v>
      </c>
      <c r="E5" s="18">
        <v>6</v>
      </c>
      <c r="F5" s="14">
        <f t="shared" si="0"/>
        <v>11</v>
      </c>
      <c r="G5" s="15">
        <f t="shared" si="3"/>
        <v>0.90909090909090906</v>
      </c>
      <c r="H5" s="16">
        <f t="shared" si="1"/>
        <v>4.545454545454545</v>
      </c>
      <c r="I5" s="16">
        <f t="shared" si="2"/>
        <v>5.4545454545454541</v>
      </c>
    </row>
    <row r="6" spans="1:9" x14ac:dyDescent="0.2">
      <c r="A6" s="10">
        <v>5</v>
      </c>
      <c r="B6" s="11" t="s">
        <v>7</v>
      </c>
      <c r="C6" s="12">
        <v>3</v>
      </c>
      <c r="D6" s="11" t="s">
        <v>0</v>
      </c>
      <c r="E6" s="18">
        <v>5</v>
      </c>
      <c r="F6" s="14">
        <f t="shared" si="0"/>
        <v>8</v>
      </c>
      <c r="G6" s="15">
        <f t="shared" si="3"/>
        <v>1.25</v>
      </c>
      <c r="H6" s="16">
        <f t="shared" si="1"/>
        <v>3.75</v>
      </c>
      <c r="I6" s="16">
        <f t="shared" si="2"/>
        <v>6.25</v>
      </c>
    </row>
    <row r="7" spans="1:9" x14ac:dyDescent="0.2">
      <c r="A7" s="17">
        <v>6</v>
      </c>
      <c r="B7" s="11" t="s">
        <v>11</v>
      </c>
      <c r="C7" s="12">
        <v>3</v>
      </c>
      <c r="D7" s="18" t="s">
        <v>6</v>
      </c>
      <c r="E7" s="18">
        <v>0</v>
      </c>
      <c r="F7" s="14">
        <f t="shared" si="0"/>
        <v>3</v>
      </c>
      <c r="G7" s="15">
        <f t="shared" si="3"/>
        <v>3.3333333333333335</v>
      </c>
      <c r="H7" s="16">
        <f t="shared" si="1"/>
        <v>10</v>
      </c>
      <c r="I7" s="16">
        <f t="shared" si="2"/>
        <v>0</v>
      </c>
    </row>
    <row r="8" spans="1:9" x14ac:dyDescent="0.2">
      <c r="A8" s="10">
        <v>7</v>
      </c>
      <c r="B8" s="11" t="s">
        <v>7</v>
      </c>
      <c r="C8" s="12">
        <v>9</v>
      </c>
      <c r="D8" s="18" t="s">
        <v>1</v>
      </c>
      <c r="E8" s="18">
        <v>7</v>
      </c>
      <c r="F8" s="14">
        <f t="shared" si="0"/>
        <v>16</v>
      </c>
      <c r="G8" s="15">
        <f t="shared" si="3"/>
        <v>0.625</v>
      </c>
      <c r="H8" s="16">
        <f t="shared" si="1"/>
        <v>5.625</v>
      </c>
      <c r="I8" s="16">
        <f t="shared" si="2"/>
        <v>4.375</v>
      </c>
    </row>
    <row r="9" spans="1:9" x14ac:dyDescent="0.2">
      <c r="A9" s="17">
        <v>8</v>
      </c>
      <c r="B9" s="19" t="s">
        <v>4</v>
      </c>
      <c r="C9" s="20">
        <v>10</v>
      </c>
      <c r="D9" s="32" t="s">
        <v>53</v>
      </c>
      <c r="E9" s="21">
        <v>3</v>
      </c>
      <c r="F9" s="14">
        <f t="shared" si="0"/>
        <v>13</v>
      </c>
      <c r="G9" s="15">
        <f t="shared" si="3"/>
        <v>0.76923076923076927</v>
      </c>
      <c r="H9" s="16">
        <f t="shared" si="1"/>
        <v>7.6923076923076925</v>
      </c>
      <c r="I9" s="16">
        <f t="shared" si="2"/>
        <v>2.3076923076923079</v>
      </c>
    </row>
    <row r="10" spans="1:9" x14ac:dyDescent="0.2">
      <c r="A10" s="10">
        <v>9</v>
      </c>
      <c r="B10" s="6" t="s">
        <v>55</v>
      </c>
      <c r="C10" s="12">
        <v>3</v>
      </c>
      <c r="D10" s="11" t="s">
        <v>1</v>
      </c>
      <c r="E10" s="18">
        <v>12</v>
      </c>
      <c r="F10" s="14">
        <f t="shared" si="0"/>
        <v>15</v>
      </c>
      <c r="G10" s="15">
        <f t="shared" si="3"/>
        <v>0.66666666666666663</v>
      </c>
      <c r="H10" s="16">
        <f t="shared" si="1"/>
        <v>2</v>
      </c>
      <c r="I10" s="16">
        <f t="shared" si="2"/>
        <v>8</v>
      </c>
    </row>
    <row r="11" spans="1:9" x14ac:dyDescent="0.2">
      <c r="A11" s="17">
        <v>10</v>
      </c>
      <c r="B11" s="19" t="s">
        <v>7</v>
      </c>
      <c r="C11" s="20">
        <v>8</v>
      </c>
      <c r="D11" s="21" t="s">
        <v>36</v>
      </c>
      <c r="E11" s="21">
        <f>2/2+4/2</f>
        <v>3</v>
      </c>
      <c r="F11" s="14">
        <f t="shared" si="0"/>
        <v>11</v>
      </c>
      <c r="G11" s="15">
        <f t="shared" si="3"/>
        <v>0.90909090909090906</v>
      </c>
      <c r="H11" s="16">
        <f t="shared" si="1"/>
        <v>7.2727272727272725</v>
      </c>
      <c r="I11" s="16">
        <f t="shared" si="2"/>
        <v>2.7272727272727271</v>
      </c>
    </row>
    <row r="12" spans="1:9" x14ac:dyDescent="0.2">
      <c r="A12" s="10">
        <v>11</v>
      </c>
      <c r="B12" s="19" t="s">
        <v>37</v>
      </c>
      <c r="C12" s="20">
        <v>8</v>
      </c>
      <c r="D12" s="19" t="s">
        <v>11</v>
      </c>
      <c r="E12" s="21">
        <v>2</v>
      </c>
      <c r="F12" s="14">
        <f t="shared" si="0"/>
        <v>10</v>
      </c>
      <c r="G12" s="15">
        <f t="shared" si="3"/>
        <v>1</v>
      </c>
      <c r="H12" s="16">
        <f t="shared" si="1"/>
        <v>8</v>
      </c>
      <c r="I12" s="16">
        <f t="shared" si="2"/>
        <v>2</v>
      </c>
    </row>
    <row r="13" spans="1:9" x14ac:dyDescent="0.2">
      <c r="A13" s="17">
        <v>12</v>
      </c>
      <c r="B13" s="19" t="s">
        <v>37</v>
      </c>
      <c r="C13" s="20">
        <v>8</v>
      </c>
      <c r="D13" s="19" t="s">
        <v>4</v>
      </c>
      <c r="E13" s="21">
        <v>4</v>
      </c>
      <c r="F13" s="14">
        <f t="shared" si="0"/>
        <v>12</v>
      </c>
      <c r="G13" s="15">
        <f t="shared" si="3"/>
        <v>0.83333333333333337</v>
      </c>
      <c r="H13" s="16">
        <f t="shared" si="1"/>
        <v>6.666666666666667</v>
      </c>
      <c r="I13" s="16">
        <f t="shared" si="2"/>
        <v>3.3333333333333335</v>
      </c>
    </row>
    <row r="14" spans="1:9" x14ac:dyDescent="0.2">
      <c r="A14" s="10">
        <v>13</v>
      </c>
      <c r="B14" s="19" t="s">
        <v>0</v>
      </c>
      <c r="C14" s="20">
        <v>3</v>
      </c>
      <c r="D14" s="21" t="s">
        <v>38</v>
      </c>
      <c r="E14" s="21">
        <v>3</v>
      </c>
      <c r="F14" s="14">
        <f t="shared" si="0"/>
        <v>6</v>
      </c>
      <c r="G14" s="15">
        <f t="shared" si="3"/>
        <v>1.6666666666666667</v>
      </c>
      <c r="H14" s="16">
        <f t="shared" si="1"/>
        <v>5</v>
      </c>
      <c r="I14" s="16">
        <f t="shared" si="2"/>
        <v>5</v>
      </c>
    </row>
    <row r="15" spans="1:9" x14ac:dyDescent="0.2">
      <c r="A15" s="17">
        <v>14</v>
      </c>
      <c r="B15" s="11" t="s">
        <v>23</v>
      </c>
      <c r="C15" s="12">
        <v>5</v>
      </c>
      <c r="D15" s="11" t="s">
        <v>15</v>
      </c>
      <c r="E15" s="18">
        <v>4</v>
      </c>
      <c r="F15" s="14">
        <f t="shared" si="0"/>
        <v>9</v>
      </c>
      <c r="G15" s="15">
        <f t="shared" si="3"/>
        <v>1.1111111111111112</v>
      </c>
      <c r="H15" s="16">
        <f t="shared" si="1"/>
        <v>5.5555555555555554</v>
      </c>
      <c r="I15" s="16">
        <f t="shared" si="2"/>
        <v>4.4444444444444446</v>
      </c>
    </row>
    <row r="16" spans="1:9" x14ac:dyDescent="0.2">
      <c r="A16" s="10">
        <v>15</v>
      </c>
      <c r="B16" s="11" t="s">
        <v>23</v>
      </c>
      <c r="C16" s="12">
        <v>5</v>
      </c>
      <c r="D16" s="11" t="s">
        <v>39</v>
      </c>
      <c r="E16" s="18">
        <v>1</v>
      </c>
      <c r="F16" s="14">
        <f t="shared" si="0"/>
        <v>6</v>
      </c>
      <c r="G16" s="15">
        <f t="shared" si="3"/>
        <v>1.6666666666666667</v>
      </c>
      <c r="H16" s="16">
        <f t="shared" si="1"/>
        <v>8.3333333333333339</v>
      </c>
      <c r="I16" s="16">
        <f t="shared" si="2"/>
        <v>1.6666666666666667</v>
      </c>
    </row>
    <row r="17" spans="1:9" x14ac:dyDescent="0.2">
      <c r="A17" s="17">
        <v>16</v>
      </c>
      <c r="B17" s="22" t="s">
        <v>23</v>
      </c>
      <c r="C17" s="22">
        <v>5</v>
      </c>
      <c r="D17" s="22" t="s">
        <v>14</v>
      </c>
      <c r="E17" s="22">
        <v>2</v>
      </c>
      <c r="F17" s="14">
        <f t="shared" si="0"/>
        <v>7</v>
      </c>
      <c r="G17" s="15">
        <f t="shared" si="3"/>
        <v>1.4285714285714286</v>
      </c>
      <c r="H17" s="16">
        <f t="shared" si="1"/>
        <v>7.1428571428571432</v>
      </c>
      <c r="I17" s="16">
        <f t="shared" si="2"/>
        <v>2.8571428571428572</v>
      </c>
    </row>
    <row r="18" spans="1:9" x14ac:dyDescent="0.2">
      <c r="A18" s="10">
        <v>17</v>
      </c>
      <c r="B18" s="22" t="s">
        <v>23</v>
      </c>
      <c r="C18" s="22">
        <v>2</v>
      </c>
      <c r="D18" s="22" t="s">
        <v>10</v>
      </c>
      <c r="E18" s="22">
        <v>3</v>
      </c>
      <c r="F18" s="14">
        <f t="shared" si="0"/>
        <v>5</v>
      </c>
      <c r="G18" s="15">
        <f t="shared" si="3"/>
        <v>2</v>
      </c>
      <c r="H18" s="16">
        <f t="shared" si="1"/>
        <v>4</v>
      </c>
      <c r="I18" s="16">
        <f t="shared" si="2"/>
        <v>6</v>
      </c>
    </row>
    <row r="19" spans="1:9" x14ac:dyDescent="0.2">
      <c r="A19" s="17">
        <v>18</v>
      </c>
      <c r="B19" s="22" t="s">
        <v>10</v>
      </c>
      <c r="C19" s="22">
        <v>1</v>
      </c>
      <c r="D19" s="22" t="s">
        <v>9</v>
      </c>
      <c r="E19" s="22">
        <v>2</v>
      </c>
      <c r="F19" s="14">
        <f t="shared" si="0"/>
        <v>3</v>
      </c>
      <c r="G19" s="15">
        <f t="shared" si="3"/>
        <v>3.3333333333333335</v>
      </c>
      <c r="H19" s="16">
        <f t="shared" si="1"/>
        <v>3.3333333333333335</v>
      </c>
      <c r="I19" s="16">
        <f t="shared" si="2"/>
        <v>6.666666666666667</v>
      </c>
    </row>
    <row r="20" spans="1:9" x14ac:dyDescent="0.2">
      <c r="A20" s="10">
        <v>19</v>
      </c>
      <c r="B20" s="22" t="s">
        <v>10</v>
      </c>
      <c r="C20" s="22">
        <v>1</v>
      </c>
      <c r="D20" s="22" t="s">
        <v>8</v>
      </c>
      <c r="E20" s="22">
        <v>0</v>
      </c>
      <c r="F20" s="14">
        <f t="shared" si="0"/>
        <v>1</v>
      </c>
      <c r="G20" s="15">
        <f t="shared" si="3"/>
        <v>10</v>
      </c>
      <c r="H20" s="16">
        <f t="shared" si="1"/>
        <v>10</v>
      </c>
      <c r="I20" s="16">
        <f t="shared" si="2"/>
        <v>0</v>
      </c>
    </row>
    <row r="21" spans="1:9" x14ac:dyDescent="0.2">
      <c r="A21" s="17">
        <v>20</v>
      </c>
      <c r="B21" s="22" t="s">
        <v>10</v>
      </c>
      <c r="C21" s="22">
        <v>6</v>
      </c>
      <c r="D21" s="22" t="s">
        <v>2</v>
      </c>
      <c r="E21" s="22">
        <v>2</v>
      </c>
      <c r="F21" s="14">
        <f t="shared" si="0"/>
        <v>8</v>
      </c>
      <c r="G21" s="15">
        <f t="shared" si="3"/>
        <v>1.25</v>
      </c>
      <c r="H21" s="16">
        <f t="shared" si="1"/>
        <v>7.5</v>
      </c>
      <c r="I21" s="16">
        <f t="shared" si="2"/>
        <v>2.5</v>
      </c>
    </row>
    <row r="22" spans="1:9" x14ac:dyDescent="0.2">
      <c r="A22" s="10">
        <v>21</v>
      </c>
      <c r="B22" s="22" t="s">
        <v>2</v>
      </c>
      <c r="C22" s="22">
        <v>5</v>
      </c>
      <c r="D22" s="22" t="s">
        <v>12</v>
      </c>
      <c r="E22" s="22">
        <v>5</v>
      </c>
      <c r="F22" s="14">
        <f t="shared" si="0"/>
        <v>10</v>
      </c>
      <c r="G22" s="15">
        <f t="shared" si="3"/>
        <v>1</v>
      </c>
      <c r="H22" s="16">
        <f t="shared" si="1"/>
        <v>5</v>
      </c>
      <c r="I22" s="16">
        <f t="shared" si="2"/>
        <v>5</v>
      </c>
    </row>
    <row r="23" spans="1:9" x14ac:dyDescent="0.2">
      <c r="A23" s="10">
        <v>22</v>
      </c>
      <c r="B23" s="22" t="s">
        <v>2</v>
      </c>
      <c r="C23" s="22">
        <v>6</v>
      </c>
      <c r="D23" s="22" t="s">
        <v>15</v>
      </c>
      <c r="E23" s="22">
        <v>1</v>
      </c>
      <c r="F23" s="14">
        <f t="shared" si="0"/>
        <v>7</v>
      </c>
      <c r="G23" s="15">
        <f t="shared" si="3"/>
        <v>1.4285714285714286</v>
      </c>
      <c r="H23" s="16">
        <f t="shared" si="1"/>
        <v>8.5714285714285712</v>
      </c>
      <c r="I23" s="16">
        <f t="shared" si="2"/>
        <v>1.4285714285714286</v>
      </c>
    </row>
    <row r="24" spans="1:9" x14ac:dyDescent="0.2">
      <c r="A24" s="17">
        <v>23</v>
      </c>
      <c r="B24" s="22" t="s">
        <v>2</v>
      </c>
      <c r="C24" s="22">
        <v>0</v>
      </c>
      <c r="D24" s="22" t="s">
        <v>14</v>
      </c>
      <c r="E24" s="22">
        <v>1</v>
      </c>
      <c r="F24" s="14">
        <f t="shared" si="0"/>
        <v>1</v>
      </c>
      <c r="G24" s="15">
        <f t="shared" si="3"/>
        <v>10</v>
      </c>
      <c r="H24" s="16">
        <f t="shared" si="1"/>
        <v>0</v>
      </c>
      <c r="I24" s="16">
        <f t="shared" si="2"/>
        <v>10</v>
      </c>
    </row>
    <row r="25" spans="1:9" x14ac:dyDescent="0.2">
      <c r="A25" s="10">
        <v>24</v>
      </c>
      <c r="B25" s="11" t="s">
        <v>9</v>
      </c>
      <c r="C25" s="12">
        <v>10</v>
      </c>
      <c r="D25" s="11" t="s">
        <v>14</v>
      </c>
      <c r="E25" s="18">
        <v>3</v>
      </c>
      <c r="F25" s="14">
        <f t="shared" si="0"/>
        <v>13</v>
      </c>
      <c r="G25" s="15">
        <f t="shared" si="3"/>
        <v>0.76923076923076927</v>
      </c>
      <c r="H25" s="16">
        <f t="shared" si="1"/>
        <v>7.6923076923076925</v>
      </c>
      <c r="I25" s="16">
        <f t="shared" si="2"/>
        <v>2.3076923076923079</v>
      </c>
    </row>
    <row r="26" spans="1:9" x14ac:dyDescent="0.2">
      <c r="A26" s="17">
        <v>25</v>
      </c>
      <c r="B26" s="18" t="s">
        <v>9</v>
      </c>
      <c r="C26" s="18">
        <v>3</v>
      </c>
      <c r="D26" s="18" t="s">
        <v>16</v>
      </c>
      <c r="E26" s="18">
        <v>2</v>
      </c>
      <c r="F26" s="14">
        <f t="shared" si="0"/>
        <v>5</v>
      </c>
      <c r="G26" s="15">
        <f t="shared" si="3"/>
        <v>2</v>
      </c>
      <c r="H26" s="16">
        <f t="shared" si="1"/>
        <v>6</v>
      </c>
      <c r="I26" s="16">
        <f t="shared" si="2"/>
        <v>4</v>
      </c>
    </row>
    <row r="27" spans="1:9" x14ac:dyDescent="0.2">
      <c r="A27" s="10">
        <v>26</v>
      </c>
      <c r="B27" s="18" t="s">
        <v>9</v>
      </c>
      <c r="C27" s="18">
        <v>3</v>
      </c>
      <c r="D27" s="18" t="s">
        <v>12</v>
      </c>
      <c r="E27" s="18">
        <v>1</v>
      </c>
      <c r="F27" s="14">
        <f t="shared" si="0"/>
        <v>4</v>
      </c>
      <c r="G27" s="15">
        <f t="shared" si="3"/>
        <v>2.5</v>
      </c>
      <c r="H27" s="16">
        <f t="shared" si="1"/>
        <v>7.5</v>
      </c>
      <c r="I27" s="16">
        <f t="shared" si="2"/>
        <v>2.5</v>
      </c>
    </row>
    <row r="28" spans="1:9" x14ac:dyDescent="0.2">
      <c r="A28" s="17">
        <v>27</v>
      </c>
      <c r="B28" s="18" t="s">
        <v>12</v>
      </c>
      <c r="C28" s="18">
        <v>9</v>
      </c>
      <c r="D28" s="18" t="s">
        <v>8</v>
      </c>
      <c r="E28" s="18">
        <v>8</v>
      </c>
      <c r="F28" s="14">
        <f t="shared" si="0"/>
        <v>17</v>
      </c>
      <c r="G28" s="15">
        <f t="shared" si="3"/>
        <v>0.58823529411764708</v>
      </c>
      <c r="H28" s="16">
        <f t="shared" si="1"/>
        <v>5.2941176470588234</v>
      </c>
      <c r="I28" s="16">
        <f t="shared" si="2"/>
        <v>4.7058823529411766</v>
      </c>
    </row>
    <row r="29" spans="1:9" x14ac:dyDescent="0.2">
      <c r="A29" s="10">
        <v>28</v>
      </c>
      <c r="B29" s="18" t="s">
        <v>12</v>
      </c>
      <c r="C29" s="18">
        <v>6</v>
      </c>
      <c r="D29" s="18" t="s">
        <v>40</v>
      </c>
      <c r="E29" s="18">
        <v>1</v>
      </c>
      <c r="F29" s="14">
        <f t="shared" si="0"/>
        <v>7</v>
      </c>
      <c r="G29" s="15">
        <f t="shared" si="3"/>
        <v>1.4285714285714286</v>
      </c>
      <c r="H29" s="16">
        <f t="shared" si="1"/>
        <v>8.5714285714285712</v>
      </c>
      <c r="I29" s="16">
        <f t="shared" si="2"/>
        <v>1.4285714285714286</v>
      </c>
    </row>
    <row r="30" spans="1:9" x14ac:dyDescent="0.2">
      <c r="A30" s="17">
        <v>29</v>
      </c>
      <c r="B30" s="18" t="s">
        <v>14</v>
      </c>
      <c r="C30" s="18">
        <v>2</v>
      </c>
      <c r="D30" s="18" t="s">
        <v>41</v>
      </c>
      <c r="E30" s="18">
        <v>0</v>
      </c>
      <c r="F30" s="14">
        <f t="shared" si="0"/>
        <v>2</v>
      </c>
      <c r="G30" s="15">
        <f t="shared" si="3"/>
        <v>5</v>
      </c>
      <c r="H30" s="16">
        <f t="shared" si="1"/>
        <v>10</v>
      </c>
      <c r="I30" s="16">
        <f t="shared" si="2"/>
        <v>0</v>
      </c>
    </row>
    <row r="31" spans="1:9" x14ac:dyDescent="0.2">
      <c r="A31" s="10">
        <v>30</v>
      </c>
      <c r="B31" s="18" t="s">
        <v>8</v>
      </c>
      <c r="C31" s="18">
        <v>3</v>
      </c>
      <c r="D31" s="18" t="s">
        <v>17</v>
      </c>
      <c r="E31" s="18">
        <v>2</v>
      </c>
      <c r="F31" s="14">
        <f t="shared" si="0"/>
        <v>5</v>
      </c>
      <c r="G31" s="15">
        <f t="shared" si="3"/>
        <v>2</v>
      </c>
      <c r="H31" s="16">
        <f t="shared" si="1"/>
        <v>6</v>
      </c>
      <c r="I31" s="16">
        <f t="shared" si="2"/>
        <v>4</v>
      </c>
    </row>
    <row r="32" spans="1:9" x14ac:dyDescent="0.2">
      <c r="A32" s="17">
        <v>31</v>
      </c>
      <c r="B32" s="18" t="s">
        <v>18</v>
      </c>
      <c r="C32" s="18">
        <v>4</v>
      </c>
      <c r="D32" s="18" t="s">
        <v>15</v>
      </c>
      <c r="E32" s="18">
        <v>2</v>
      </c>
      <c r="F32" s="14">
        <f t="shared" si="0"/>
        <v>6</v>
      </c>
      <c r="G32" s="15">
        <f t="shared" si="3"/>
        <v>1.6666666666666667</v>
      </c>
      <c r="H32" s="16">
        <f t="shared" si="1"/>
        <v>6.666666666666667</v>
      </c>
      <c r="I32" s="16">
        <f t="shared" si="2"/>
        <v>3.3333333333333335</v>
      </c>
    </row>
    <row r="33" spans="1:9" x14ac:dyDescent="0.2">
      <c r="A33" s="10">
        <v>32</v>
      </c>
      <c r="B33" s="18" t="s">
        <v>16</v>
      </c>
      <c r="C33" s="18">
        <v>8</v>
      </c>
      <c r="D33" s="18" t="s">
        <v>18</v>
      </c>
      <c r="E33" s="18">
        <v>1</v>
      </c>
      <c r="F33" s="14">
        <f t="shared" si="0"/>
        <v>9</v>
      </c>
      <c r="G33" s="15">
        <f t="shared" si="3"/>
        <v>1.1111111111111112</v>
      </c>
      <c r="H33" s="16">
        <f t="shared" si="1"/>
        <v>8.8888888888888893</v>
      </c>
      <c r="I33" s="16">
        <f t="shared" si="2"/>
        <v>1.1111111111111112</v>
      </c>
    </row>
    <row r="34" spans="1:9" x14ac:dyDescent="0.2">
      <c r="A34" s="17">
        <v>33</v>
      </c>
      <c r="B34" s="18" t="s">
        <v>8</v>
      </c>
      <c r="C34" s="18">
        <v>5</v>
      </c>
      <c r="D34" s="18" t="s">
        <v>15</v>
      </c>
      <c r="E34" s="18">
        <v>5</v>
      </c>
      <c r="F34" s="14">
        <f t="shared" ref="F34:F51" si="4">C34+E34</f>
        <v>10</v>
      </c>
      <c r="G34" s="15">
        <f t="shared" si="3"/>
        <v>1</v>
      </c>
      <c r="H34" s="16">
        <f t="shared" si="1"/>
        <v>5</v>
      </c>
      <c r="I34" s="16">
        <f t="shared" si="2"/>
        <v>5</v>
      </c>
    </row>
    <row r="35" spans="1:9" x14ac:dyDescent="0.2">
      <c r="A35" s="10">
        <v>34</v>
      </c>
      <c r="B35" s="32" t="s">
        <v>54</v>
      </c>
      <c r="C35" s="33">
        <v>10</v>
      </c>
      <c r="D35" s="33" t="s">
        <v>11</v>
      </c>
      <c r="E35" s="33">
        <v>4</v>
      </c>
      <c r="F35" s="14">
        <f t="shared" si="4"/>
        <v>14</v>
      </c>
      <c r="G35" s="15">
        <f t="shared" si="3"/>
        <v>0.7142857142857143</v>
      </c>
      <c r="H35" s="30">
        <f t="shared" si="1"/>
        <v>7.1428571428571432</v>
      </c>
      <c r="I35" s="30">
        <f t="shared" si="2"/>
        <v>2.8571428571428572</v>
      </c>
    </row>
    <row r="36" spans="1:9" x14ac:dyDescent="0.2">
      <c r="A36" s="17">
        <v>35</v>
      </c>
      <c r="B36" s="34" t="s">
        <v>6</v>
      </c>
      <c r="C36" s="34">
        <v>2</v>
      </c>
      <c r="D36" s="34" t="s">
        <v>0</v>
      </c>
      <c r="E36" s="34">
        <v>7</v>
      </c>
      <c r="F36" s="14">
        <f t="shared" si="4"/>
        <v>9</v>
      </c>
      <c r="G36" s="15">
        <f t="shared" si="3"/>
        <v>1.1111111111111112</v>
      </c>
      <c r="H36" s="30">
        <f t="shared" si="1"/>
        <v>2.2222222222222223</v>
      </c>
      <c r="I36" s="30">
        <f t="shared" si="2"/>
        <v>7.7777777777777786</v>
      </c>
    </row>
    <row r="37" spans="1:9" x14ac:dyDescent="0.2">
      <c r="A37" s="10">
        <v>36</v>
      </c>
      <c r="B37" s="23"/>
      <c r="C37" s="23"/>
      <c r="D37" s="23"/>
      <c r="E37" s="23"/>
      <c r="F37" s="14">
        <f t="shared" si="4"/>
        <v>0</v>
      </c>
      <c r="G37" s="15">
        <f t="shared" si="3"/>
        <v>0</v>
      </c>
      <c r="H37" s="30"/>
      <c r="I37" s="30"/>
    </row>
    <row r="38" spans="1:9" x14ac:dyDescent="0.2">
      <c r="A38" s="17">
        <v>37</v>
      </c>
      <c r="B38" s="23"/>
      <c r="C38" s="23"/>
      <c r="D38" s="23"/>
      <c r="E38" s="23"/>
      <c r="F38" s="14">
        <f t="shared" si="4"/>
        <v>0</v>
      </c>
      <c r="G38" s="15">
        <f t="shared" si="3"/>
        <v>0</v>
      </c>
      <c r="H38" s="30"/>
      <c r="I38" s="30"/>
    </row>
    <row r="39" spans="1:9" x14ac:dyDescent="0.2">
      <c r="A39" s="10">
        <v>38</v>
      </c>
      <c r="B39" s="23"/>
      <c r="C39" s="23"/>
      <c r="D39" s="23"/>
      <c r="E39" s="23"/>
      <c r="F39" s="14">
        <f t="shared" si="4"/>
        <v>0</v>
      </c>
      <c r="G39" s="15">
        <f t="shared" si="3"/>
        <v>0</v>
      </c>
      <c r="H39" s="30"/>
      <c r="I39" s="30"/>
    </row>
    <row r="40" spans="1:9" x14ac:dyDescent="0.2">
      <c r="A40" s="17">
        <v>39</v>
      </c>
      <c r="B40" s="23"/>
      <c r="C40" s="23"/>
      <c r="D40" s="23"/>
      <c r="E40" s="23"/>
      <c r="F40" s="14">
        <f t="shared" si="4"/>
        <v>0</v>
      </c>
      <c r="G40" s="15">
        <f t="shared" si="3"/>
        <v>0</v>
      </c>
      <c r="H40" s="30"/>
      <c r="I40" s="30"/>
    </row>
    <row r="41" spans="1:9" x14ac:dyDescent="0.2">
      <c r="A41" s="10">
        <v>40</v>
      </c>
      <c r="B41" s="23"/>
      <c r="C41" s="23"/>
      <c r="D41" s="23"/>
      <c r="E41" s="23"/>
      <c r="F41" s="14">
        <f t="shared" si="4"/>
        <v>0</v>
      </c>
      <c r="G41" s="15">
        <f t="shared" si="3"/>
        <v>0</v>
      </c>
      <c r="H41" s="30"/>
      <c r="I41" s="30"/>
    </row>
    <row r="42" spans="1:9" x14ac:dyDescent="0.2">
      <c r="A42" s="17">
        <v>41</v>
      </c>
      <c r="B42" s="23"/>
      <c r="C42" s="23"/>
      <c r="D42" s="23"/>
      <c r="E42" s="23"/>
      <c r="F42" s="14">
        <f t="shared" si="4"/>
        <v>0</v>
      </c>
      <c r="G42" s="15">
        <f t="shared" si="3"/>
        <v>0</v>
      </c>
      <c r="H42" s="30"/>
      <c r="I42" s="30"/>
    </row>
    <row r="43" spans="1:9" x14ac:dyDescent="0.2">
      <c r="A43" s="10">
        <v>42</v>
      </c>
      <c r="B43" s="23"/>
      <c r="C43" s="23"/>
      <c r="D43" s="23"/>
      <c r="E43" s="23"/>
      <c r="F43" s="14">
        <f t="shared" si="4"/>
        <v>0</v>
      </c>
      <c r="G43" s="15">
        <f t="shared" si="3"/>
        <v>0</v>
      </c>
      <c r="H43" s="30"/>
      <c r="I43" s="30"/>
    </row>
    <row r="44" spans="1:9" x14ac:dyDescent="0.2">
      <c r="A44" s="17">
        <v>43</v>
      </c>
      <c r="B44" s="23"/>
      <c r="C44" s="23"/>
      <c r="D44" s="23"/>
      <c r="E44" s="23"/>
      <c r="F44" s="14">
        <f t="shared" si="4"/>
        <v>0</v>
      </c>
      <c r="G44" s="15">
        <f t="shared" si="3"/>
        <v>0</v>
      </c>
      <c r="H44" s="30"/>
      <c r="I44" s="30"/>
    </row>
    <row r="45" spans="1:9" x14ac:dyDescent="0.2">
      <c r="A45" s="10">
        <v>44</v>
      </c>
      <c r="B45" s="23"/>
      <c r="C45" s="23"/>
      <c r="D45" s="23"/>
      <c r="E45" s="23"/>
      <c r="F45" s="14">
        <f t="shared" si="4"/>
        <v>0</v>
      </c>
      <c r="G45" s="15">
        <f t="shared" si="3"/>
        <v>0</v>
      </c>
      <c r="H45" s="30"/>
      <c r="I45" s="30"/>
    </row>
    <row r="46" spans="1:9" x14ac:dyDescent="0.2">
      <c r="A46" s="17">
        <v>45</v>
      </c>
      <c r="B46" s="23"/>
      <c r="C46" s="23"/>
      <c r="D46" s="23"/>
      <c r="E46" s="23"/>
      <c r="F46" s="14">
        <f t="shared" si="4"/>
        <v>0</v>
      </c>
      <c r="G46" s="15">
        <f t="shared" si="3"/>
        <v>0</v>
      </c>
      <c r="H46" s="30"/>
      <c r="I46" s="30"/>
    </row>
    <row r="47" spans="1:9" x14ac:dyDescent="0.2">
      <c r="A47" s="10">
        <v>46</v>
      </c>
      <c r="B47" s="23"/>
      <c r="C47" s="23"/>
      <c r="D47" s="23"/>
      <c r="E47" s="23"/>
      <c r="F47" s="14">
        <f t="shared" si="4"/>
        <v>0</v>
      </c>
      <c r="G47" s="15">
        <f t="shared" si="3"/>
        <v>0</v>
      </c>
      <c r="H47" s="30"/>
      <c r="I47" s="30"/>
    </row>
    <row r="48" spans="1:9" x14ac:dyDescent="0.2">
      <c r="A48" s="17">
        <v>47</v>
      </c>
      <c r="B48" s="23"/>
      <c r="C48" s="23"/>
      <c r="D48" s="23"/>
      <c r="E48" s="23"/>
      <c r="F48" s="14">
        <f t="shared" si="4"/>
        <v>0</v>
      </c>
      <c r="G48" s="15">
        <f t="shared" si="3"/>
        <v>0</v>
      </c>
      <c r="H48" s="30"/>
      <c r="I48" s="30"/>
    </row>
    <row r="49" spans="1:9" x14ac:dyDescent="0.2">
      <c r="A49" s="10">
        <v>48</v>
      </c>
      <c r="B49" s="23"/>
      <c r="C49" s="23"/>
      <c r="D49" s="23"/>
      <c r="E49" s="23"/>
      <c r="F49" s="14">
        <f t="shared" si="4"/>
        <v>0</v>
      </c>
      <c r="G49" s="15">
        <f t="shared" si="3"/>
        <v>0</v>
      </c>
      <c r="H49" s="30"/>
      <c r="I49" s="30"/>
    </row>
    <row r="50" spans="1:9" x14ac:dyDescent="0.2">
      <c r="A50" s="17">
        <v>49</v>
      </c>
      <c r="B50" s="23"/>
      <c r="C50" s="23"/>
      <c r="D50" s="23"/>
      <c r="E50" s="23"/>
      <c r="F50" s="14">
        <f t="shared" si="4"/>
        <v>0</v>
      </c>
      <c r="G50" s="15">
        <f t="shared" si="3"/>
        <v>0</v>
      </c>
      <c r="H50" s="30"/>
      <c r="I50" s="30"/>
    </row>
    <row r="51" spans="1:9" x14ac:dyDescent="0.2">
      <c r="A51" s="10">
        <v>50</v>
      </c>
      <c r="B51" s="23"/>
      <c r="C51" s="23"/>
      <c r="D51" s="23"/>
      <c r="E51" s="23"/>
      <c r="F51" s="14">
        <f t="shared" si="4"/>
        <v>0</v>
      </c>
      <c r="G51" s="15">
        <f t="shared" si="3"/>
        <v>0</v>
      </c>
      <c r="H51" s="30"/>
      <c r="I51" s="3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569470-3CD8-564B-958C-97960D952DDA}">
          <x14:formula1>
            <xm:f>'Names Master'!$A:$A</xm:f>
          </x14:formula1>
          <xm:sqref>D2:D51 B2:B9 B11:B51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CC8D-BACE-8F43-BEA0-6859180C0665}">
  <dimension ref="A1:K51"/>
  <sheetViews>
    <sheetView workbookViewId="0">
      <selection activeCell="J24" sqref="J24"/>
    </sheetView>
  </sheetViews>
  <sheetFormatPr baseColWidth="10" defaultRowHeight="16" x14ac:dyDescent="0.2"/>
  <cols>
    <col min="7" max="7" width="13.6640625" bestFit="1" customWidth="1"/>
    <col min="8" max="9" width="13.83203125" bestFit="1" customWidth="1"/>
  </cols>
  <sheetData>
    <row r="1" spans="1:11" x14ac:dyDescent="0.2">
      <c r="A1" s="7"/>
      <c r="B1" s="8" t="s">
        <v>25</v>
      </c>
      <c r="C1" s="8" t="s">
        <v>26</v>
      </c>
      <c r="D1" s="8" t="s">
        <v>27</v>
      </c>
      <c r="E1" s="7" t="s">
        <v>26</v>
      </c>
      <c r="F1" s="9" t="s">
        <v>28</v>
      </c>
      <c r="G1" s="9" t="s">
        <v>29</v>
      </c>
      <c r="H1" s="8" t="s">
        <v>30</v>
      </c>
      <c r="I1" s="8" t="s">
        <v>31</v>
      </c>
    </row>
    <row r="2" spans="1:11" x14ac:dyDescent="0.2">
      <c r="A2" s="10">
        <v>1</v>
      </c>
      <c r="B2" s="11" t="s">
        <v>13</v>
      </c>
      <c r="C2" s="12">
        <v>3</v>
      </c>
      <c r="D2" s="11" t="s">
        <v>2</v>
      </c>
      <c r="E2" s="13">
        <v>1</v>
      </c>
      <c r="F2" s="14">
        <f t="shared" ref="F2:F33" si="0">C2+E2</f>
        <v>4</v>
      </c>
      <c r="G2" s="15">
        <f>IF(F2&gt;0,(10/F2),0)</f>
        <v>2.5</v>
      </c>
      <c r="H2" s="16">
        <f t="shared" ref="H2:H23" si="1">C2*G2</f>
        <v>7.5</v>
      </c>
      <c r="I2" s="16">
        <f t="shared" ref="I2:I23" si="2">E2*G2</f>
        <v>2.5</v>
      </c>
      <c r="K2" s="25"/>
    </row>
    <row r="3" spans="1:11" x14ac:dyDescent="0.2">
      <c r="A3" s="17">
        <v>2</v>
      </c>
      <c r="B3" s="11" t="s">
        <v>13</v>
      </c>
      <c r="C3" s="12">
        <v>5</v>
      </c>
      <c r="D3" s="18" t="s">
        <v>15</v>
      </c>
      <c r="E3" s="18">
        <v>4</v>
      </c>
      <c r="F3" s="14">
        <f t="shared" si="0"/>
        <v>9</v>
      </c>
      <c r="G3" s="15">
        <f t="shared" ref="G3:G51" si="3">IF(F3&gt;0,(10/F3),0)</f>
        <v>1.1111111111111112</v>
      </c>
      <c r="H3" s="16">
        <f t="shared" si="1"/>
        <v>5.5555555555555554</v>
      </c>
      <c r="I3" s="16">
        <f t="shared" si="2"/>
        <v>4.4444444444444446</v>
      </c>
    </row>
    <row r="4" spans="1:11" x14ac:dyDescent="0.2">
      <c r="A4" s="10">
        <v>3</v>
      </c>
      <c r="B4" s="11" t="s">
        <v>13</v>
      </c>
      <c r="C4" s="12">
        <v>4</v>
      </c>
      <c r="D4" s="18" t="s">
        <v>7</v>
      </c>
      <c r="E4" s="18">
        <v>6</v>
      </c>
      <c r="F4" s="14">
        <f t="shared" si="0"/>
        <v>10</v>
      </c>
      <c r="G4" s="15">
        <f t="shared" si="3"/>
        <v>1</v>
      </c>
      <c r="H4" s="16">
        <f t="shared" si="1"/>
        <v>4</v>
      </c>
      <c r="I4" s="16">
        <f t="shared" si="2"/>
        <v>6</v>
      </c>
    </row>
    <row r="5" spans="1:11" x14ac:dyDescent="0.2">
      <c r="A5" s="17">
        <v>4</v>
      </c>
      <c r="B5" s="11" t="s">
        <v>13</v>
      </c>
      <c r="C5" s="12">
        <v>2</v>
      </c>
      <c r="D5" s="18" t="s">
        <v>9</v>
      </c>
      <c r="E5" s="18">
        <v>9</v>
      </c>
      <c r="F5" s="14">
        <f t="shared" si="0"/>
        <v>11</v>
      </c>
      <c r="G5" s="15">
        <f t="shared" si="3"/>
        <v>0.90909090909090906</v>
      </c>
      <c r="H5" s="16">
        <f t="shared" si="1"/>
        <v>1.8181818181818181</v>
      </c>
      <c r="I5" s="16">
        <f t="shared" si="2"/>
        <v>8.1818181818181817</v>
      </c>
    </row>
    <row r="6" spans="1:11" x14ac:dyDescent="0.2">
      <c r="A6" s="10">
        <v>5</v>
      </c>
      <c r="B6" s="11" t="s">
        <v>1</v>
      </c>
      <c r="C6" s="12">
        <v>4</v>
      </c>
      <c r="D6" s="11" t="s">
        <v>8</v>
      </c>
      <c r="E6" s="18">
        <v>4</v>
      </c>
      <c r="F6" s="14">
        <f t="shared" si="0"/>
        <v>8</v>
      </c>
      <c r="G6" s="15">
        <f t="shared" si="3"/>
        <v>1.25</v>
      </c>
      <c r="H6" s="16">
        <f t="shared" si="1"/>
        <v>5</v>
      </c>
      <c r="I6" s="16">
        <f t="shared" si="2"/>
        <v>5</v>
      </c>
    </row>
    <row r="7" spans="1:11" x14ac:dyDescent="0.2">
      <c r="A7" s="17">
        <v>6</v>
      </c>
      <c r="B7" s="11" t="s">
        <v>1</v>
      </c>
      <c r="C7" s="12">
        <v>5</v>
      </c>
      <c r="D7" s="18" t="s">
        <v>9</v>
      </c>
      <c r="E7" s="18">
        <v>2</v>
      </c>
      <c r="F7" s="14">
        <f t="shared" si="0"/>
        <v>7</v>
      </c>
      <c r="G7" s="15">
        <f t="shared" si="3"/>
        <v>1.4285714285714286</v>
      </c>
      <c r="H7" s="16">
        <f t="shared" si="1"/>
        <v>7.1428571428571432</v>
      </c>
      <c r="I7" s="16">
        <f t="shared" si="2"/>
        <v>2.8571428571428572</v>
      </c>
    </row>
    <row r="8" spans="1:11" x14ac:dyDescent="0.2">
      <c r="A8" s="10">
        <v>7</v>
      </c>
      <c r="B8" s="11" t="s">
        <v>1</v>
      </c>
      <c r="C8" s="12">
        <v>7</v>
      </c>
      <c r="D8" s="18" t="s">
        <v>10</v>
      </c>
      <c r="E8" s="18">
        <v>5</v>
      </c>
      <c r="F8" s="14">
        <f t="shared" si="0"/>
        <v>12</v>
      </c>
      <c r="G8" s="15">
        <f t="shared" si="3"/>
        <v>0.83333333333333337</v>
      </c>
      <c r="H8" s="16">
        <f t="shared" si="1"/>
        <v>5.8333333333333339</v>
      </c>
      <c r="I8" s="16">
        <f t="shared" si="2"/>
        <v>4.166666666666667</v>
      </c>
    </row>
    <row r="9" spans="1:11" x14ac:dyDescent="0.2">
      <c r="A9" s="17">
        <v>8</v>
      </c>
      <c r="B9" s="11" t="s">
        <v>1</v>
      </c>
      <c r="C9" s="12">
        <v>8</v>
      </c>
      <c r="D9" s="11" t="s">
        <v>15</v>
      </c>
      <c r="E9" s="18">
        <v>2</v>
      </c>
      <c r="F9" s="14">
        <f t="shared" si="0"/>
        <v>10</v>
      </c>
      <c r="G9" s="15">
        <f t="shared" si="3"/>
        <v>1</v>
      </c>
      <c r="H9" s="16">
        <f t="shared" si="1"/>
        <v>8</v>
      </c>
      <c r="I9" s="16">
        <f t="shared" si="2"/>
        <v>2</v>
      </c>
    </row>
    <row r="10" spans="1:11" x14ac:dyDescent="0.2">
      <c r="A10" s="10">
        <v>9</v>
      </c>
      <c r="B10" s="11" t="s">
        <v>10</v>
      </c>
      <c r="C10" s="12">
        <v>2</v>
      </c>
      <c r="D10" s="11" t="s">
        <v>15</v>
      </c>
      <c r="E10" s="18">
        <v>1</v>
      </c>
      <c r="F10" s="14">
        <f t="shared" si="0"/>
        <v>3</v>
      </c>
      <c r="G10" s="15">
        <f t="shared" si="3"/>
        <v>3.3333333333333335</v>
      </c>
      <c r="H10" s="16">
        <f t="shared" si="1"/>
        <v>6.666666666666667</v>
      </c>
      <c r="I10" s="16">
        <f t="shared" si="2"/>
        <v>3.3333333333333335</v>
      </c>
    </row>
    <row r="11" spans="1:11" x14ac:dyDescent="0.2">
      <c r="A11" s="17">
        <v>10</v>
      </c>
      <c r="B11" s="11" t="s">
        <v>32</v>
      </c>
      <c r="C11" s="12">
        <v>3</v>
      </c>
      <c r="D11" s="18" t="s">
        <v>2</v>
      </c>
      <c r="E11" s="18">
        <v>0</v>
      </c>
      <c r="F11" s="14">
        <f t="shared" si="0"/>
        <v>3</v>
      </c>
      <c r="G11" s="15">
        <f t="shared" si="3"/>
        <v>3.3333333333333335</v>
      </c>
      <c r="H11" s="16">
        <f t="shared" si="1"/>
        <v>10</v>
      </c>
      <c r="I11" s="16">
        <f t="shared" si="2"/>
        <v>0</v>
      </c>
    </row>
    <row r="12" spans="1:11" x14ac:dyDescent="0.2">
      <c r="A12" s="10">
        <v>11</v>
      </c>
      <c r="B12" s="11" t="s">
        <v>33</v>
      </c>
      <c r="C12" s="12">
        <v>6</v>
      </c>
      <c r="D12" s="11" t="s">
        <v>34</v>
      </c>
      <c r="E12" s="18">
        <v>1</v>
      </c>
      <c r="F12" s="14">
        <f t="shared" si="0"/>
        <v>7</v>
      </c>
      <c r="G12" s="15">
        <f t="shared" si="3"/>
        <v>1.4285714285714286</v>
      </c>
      <c r="H12" s="16">
        <f t="shared" si="1"/>
        <v>8.5714285714285712</v>
      </c>
      <c r="I12" s="16">
        <f t="shared" si="2"/>
        <v>1.4285714285714286</v>
      </c>
    </row>
    <row r="13" spans="1:11" x14ac:dyDescent="0.2">
      <c r="A13" s="17">
        <v>12</v>
      </c>
      <c r="B13" s="11" t="s">
        <v>9</v>
      </c>
      <c r="C13" s="12">
        <v>1</v>
      </c>
      <c r="D13" s="11" t="s">
        <v>7</v>
      </c>
      <c r="E13" s="18">
        <v>1</v>
      </c>
      <c r="F13" s="14">
        <f t="shared" si="0"/>
        <v>2</v>
      </c>
      <c r="G13" s="15">
        <f t="shared" si="3"/>
        <v>5</v>
      </c>
      <c r="H13" s="16">
        <f t="shared" si="1"/>
        <v>5</v>
      </c>
      <c r="I13" s="16">
        <f t="shared" si="2"/>
        <v>5</v>
      </c>
    </row>
    <row r="14" spans="1:11" x14ac:dyDescent="0.2">
      <c r="A14" s="10">
        <v>13</v>
      </c>
      <c r="B14" s="11" t="s">
        <v>9</v>
      </c>
      <c r="C14" s="12">
        <v>2</v>
      </c>
      <c r="D14" s="18" t="s">
        <v>16</v>
      </c>
      <c r="E14" s="18">
        <v>2</v>
      </c>
      <c r="F14" s="14">
        <f t="shared" si="0"/>
        <v>4</v>
      </c>
      <c r="G14" s="15">
        <f t="shared" si="3"/>
        <v>2.5</v>
      </c>
      <c r="H14" s="16">
        <f t="shared" si="1"/>
        <v>5</v>
      </c>
      <c r="I14" s="16">
        <f t="shared" si="2"/>
        <v>5</v>
      </c>
    </row>
    <row r="15" spans="1:11" x14ac:dyDescent="0.2">
      <c r="A15" s="17">
        <v>14</v>
      </c>
      <c r="B15" s="11" t="s">
        <v>7</v>
      </c>
      <c r="C15" s="12">
        <v>2</v>
      </c>
      <c r="D15" s="11" t="s">
        <v>8</v>
      </c>
      <c r="E15" s="18">
        <v>1</v>
      </c>
      <c r="F15" s="14">
        <f t="shared" si="0"/>
        <v>3</v>
      </c>
      <c r="G15" s="15">
        <f t="shared" si="3"/>
        <v>3.3333333333333335</v>
      </c>
      <c r="H15" s="16">
        <f t="shared" si="1"/>
        <v>6.666666666666667</v>
      </c>
      <c r="I15" s="16">
        <f t="shared" si="2"/>
        <v>3.3333333333333335</v>
      </c>
    </row>
    <row r="16" spans="1:11" x14ac:dyDescent="0.2">
      <c r="A16" s="10">
        <v>15</v>
      </c>
      <c r="B16" s="11" t="s">
        <v>7</v>
      </c>
      <c r="C16" s="12">
        <v>1</v>
      </c>
      <c r="D16" s="11" t="s">
        <v>16</v>
      </c>
      <c r="E16" s="18">
        <v>0</v>
      </c>
      <c r="F16" s="14">
        <f t="shared" si="0"/>
        <v>1</v>
      </c>
      <c r="G16" s="15">
        <f t="shared" si="3"/>
        <v>10</v>
      </c>
      <c r="H16" s="16">
        <f t="shared" si="1"/>
        <v>10</v>
      </c>
      <c r="I16" s="16">
        <f t="shared" si="2"/>
        <v>0</v>
      </c>
    </row>
    <row r="17" spans="1:10" x14ac:dyDescent="0.2">
      <c r="A17" s="17">
        <v>16</v>
      </c>
      <c r="B17" s="22" t="s">
        <v>15</v>
      </c>
      <c r="C17" s="22">
        <v>4</v>
      </c>
      <c r="D17" s="22" t="s">
        <v>8</v>
      </c>
      <c r="E17" s="22">
        <v>3</v>
      </c>
      <c r="F17" s="14">
        <f t="shared" si="0"/>
        <v>7</v>
      </c>
      <c r="G17" s="15">
        <f t="shared" si="3"/>
        <v>1.4285714285714286</v>
      </c>
      <c r="H17" s="16">
        <f t="shared" si="1"/>
        <v>5.7142857142857144</v>
      </c>
      <c r="I17" s="16">
        <f t="shared" si="2"/>
        <v>4.2857142857142856</v>
      </c>
    </row>
    <row r="18" spans="1:10" x14ac:dyDescent="0.2">
      <c r="A18" s="10">
        <v>17</v>
      </c>
      <c r="B18" s="22" t="s">
        <v>6</v>
      </c>
      <c r="C18" s="22">
        <v>2</v>
      </c>
      <c r="D18" s="22" t="s">
        <v>19</v>
      </c>
      <c r="E18" s="22">
        <v>1</v>
      </c>
      <c r="F18" s="14">
        <f t="shared" si="0"/>
        <v>3</v>
      </c>
      <c r="G18" s="15">
        <f t="shared" si="3"/>
        <v>3.3333333333333335</v>
      </c>
      <c r="H18" s="16">
        <f t="shared" si="1"/>
        <v>6.666666666666667</v>
      </c>
      <c r="I18" s="16">
        <f t="shared" si="2"/>
        <v>3.3333333333333335</v>
      </c>
    </row>
    <row r="19" spans="1:10" x14ac:dyDescent="0.2">
      <c r="A19" s="17">
        <v>18</v>
      </c>
      <c r="B19" s="22" t="s">
        <v>11</v>
      </c>
      <c r="C19" s="22">
        <v>4</v>
      </c>
      <c r="D19" s="22" t="s">
        <v>21</v>
      </c>
      <c r="E19" s="22">
        <v>0</v>
      </c>
      <c r="F19" s="14">
        <f t="shared" si="0"/>
        <v>4</v>
      </c>
      <c r="G19" s="15">
        <f t="shared" si="3"/>
        <v>2.5</v>
      </c>
      <c r="H19" s="16">
        <f t="shared" si="1"/>
        <v>10</v>
      </c>
      <c r="I19" s="16">
        <f t="shared" si="2"/>
        <v>0</v>
      </c>
    </row>
    <row r="20" spans="1:10" x14ac:dyDescent="0.2">
      <c r="A20" s="10">
        <v>19</v>
      </c>
      <c r="B20" s="22" t="s">
        <v>4</v>
      </c>
      <c r="C20" s="22">
        <v>2</v>
      </c>
      <c r="D20" s="22" t="s">
        <v>0</v>
      </c>
      <c r="E20" s="22">
        <v>1</v>
      </c>
      <c r="F20" s="14">
        <f t="shared" si="0"/>
        <v>3</v>
      </c>
      <c r="G20" s="15">
        <f t="shared" si="3"/>
        <v>3.3333333333333335</v>
      </c>
      <c r="H20" s="16">
        <f t="shared" si="1"/>
        <v>6.666666666666667</v>
      </c>
      <c r="I20" s="16">
        <f t="shared" si="2"/>
        <v>3.3333333333333335</v>
      </c>
    </row>
    <row r="21" spans="1:10" x14ac:dyDescent="0.2">
      <c r="A21" s="17">
        <v>20</v>
      </c>
      <c r="B21" s="22" t="s">
        <v>20</v>
      </c>
      <c r="C21" s="22">
        <v>5</v>
      </c>
      <c r="D21" s="22" t="s">
        <v>12</v>
      </c>
      <c r="E21" s="22">
        <v>1</v>
      </c>
      <c r="F21" s="14">
        <f t="shared" si="0"/>
        <v>6</v>
      </c>
      <c r="G21" s="15">
        <f t="shared" si="3"/>
        <v>1.6666666666666667</v>
      </c>
      <c r="H21" s="16">
        <f t="shared" si="1"/>
        <v>8.3333333333333339</v>
      </c>
      <c r="I21" s="16">
        <f t="shared" si="2"/>
        <v>1.6666666666666667</v>
      </c>
    </row>
    <row r="22" spans="1:10" x14ac:dyDescent="0.2">
      <c r="A22" s="10">
        <v>21</v>
      </c>
      <c r="B22" s="22" t="s">
        <v>11</v>
      </c>
      <c r="C22" s="22">
        <v>3</v>
      </c>
      <c r="D22" s="22" t="s">
        <v>35</v>
      </c>
      <c r="E22" s="22">
        <v>2</v>
      </c>
      <c r="F22" s="14">
        <f t="shared" si="0"/>
        <v>5</v>
      </c>
      <c r="G22" s="15">
        <f t="shared" si="3"/>
        <v>2</v>
      </c>
      <c r="H22" s="16">
        <f t="shared" si="1"/>
        <v>6</v>
      </c>
      <c r="I22" s="16">
        <f t="shared" si="2"/>
        <v>4</v>
      </c>
    </row>
    <row r="23" spans="1:10" x14ac:dyDescent="0.2">
      <c r="A23" s="10">
        <v>22</v>
      </c>
      <c r="B23" s="22" t="s">
        <v>0</v>
      </c>
      <c r="C23" s="22">
        <v>1</v>
      </c>
      <c r="D23" s="22" t="s">
        <v>6</v>
      </c>
      <c r="E23" s="22">
        <v>1</v>
      </c>
      <c r="F23" s="14">
        <f t="shared" si="0"/>
        <v>2</v>
      </c>
      <c r="G23" s="15">
        <f t="shared" si="3"/>
        <v>5</v>
      </c>
      <c r="H23" s="16">
        <f t="shared" si="1"/>
        <v>5</v>
      </c>
      <c r="I23" s="16">
        <f t="shared" si="2"/>
        <v>5</v>
      </c>
    </row>
    <row r="24" spans="1:10" x14ac:dyDescent="0.2">
      <c r="A24" s="17">
        <v>23</v>
      </c>
      <c r="B24" s="24" t="s">
        <v>20</v>
      </c>
      <c r="C24" s="24">
        <v>0</v>
      </c>
      <c r="D24" s="24" t="s">
        <v>21</v>
      </c>
      <c r="E24" s="24">
        <v>0</v>
      </c>
      <c r="F24" s="14">
        <f t="shared" si="0"/>
        <v>0</v>
      </c>
      <c r="G24" s="15">
        <f t="shared" si="3"/>
        <v>0</v>
      </c>
      <c r="H24" s="16">
        <v>0</v>
      </c>
      <c r="I24" s="16">
        <v>0</v>
      </c>
      <c r="J24" t="s">
        <v>117</v>
      </c>
    </row>
    <row r="25" spans="1:10" x14ac:dyDescent="0.2">
      <c r="A25" s="10">
        <v>24</v>
      </c>
      <c r="B25" s="11" t="s">
        <v>4</v>
      </c>
      <c r="C25" s="12">
        <v>1</v>
      </c>
      <c r="D25" s="11" t="s">
        <v>22</v>
      </c>
      <c r="E25" s="18">
        <v>1</v>
      </c>
      <c r="F25" s="14">
        <f t="shared" si="0"/>
        <v>2</v>
      </c>
      <c r="G25" s="15">
        <f t="shared" si="3"/>
        <v>5</v>
      </c>
      <c r="H25" s="16">
        <f t="shared" ref="H25:H34" si="4">C25*G25</f>
        <v>5</v>
      </c>
      <c r="I25" s="16">
        <f t="shared" ref="I25:I34" si="5">E25*G25</f>
        <v>5</v>
      </c>
    </row>
    <row r="26" spans="1:10" x14ac:dyDescent="0.2">
      <c r="A26" s="17">
        <v>25</v>
      </c>
      <c r="B26" s="18" t="s">
        <v>4</v>
      </c>
      <c r="C26" s="18">
        <v>1</v>
      </c>
      <c r="D26" s="18" t="s">
        <v>11</v>
      </c>
      <c r="E26" s="18">
        <v>0</v>
      </c>
      <c r="F26" s="14">
        <f t="shared" si="0"/>
        <v>1</v>
      </c>
      <c r="G26" s="15">
        <f t="shared" si="3"/>
        <v>10</v>
      </c>
      <c r="H26" s="16">
        <f t="shared" si="4"/>
        <v>10</v>
      </c>
      <c r="I26" s="16">
        <f t="shared" si="5"/>
        <v>0</v>
      </c>
    </row>
    <row r="27" spans="1:10" x14ac:dyDescent="0.2">
      <c r="A27" s="10">
        <v>26</v>
      </c>
      <c r="B27" s="18" t="s">
        <v>4</v>
      </c>
      <c r="C27" s="18">
        <v>8</v>
      </c>
      <c r="D27" s="18" t="s">
        <v>21</v>
      </c>
      <c r="E27" s="18">
        <v>6</v>
      </c>
      <c r="F27" s="14">
        <f t="shared" si="0"/>
        <v>14</v>
      </c>
      <c r="G27" s="15">
        <f t="shared" si="3"/>
        <v>0.7142857142857143</v>
      </c>
      <c r="H27" s="16">
        <f t="shared" si="4"/>
        <v>5.7142857142857144</v>
      </c>
      <c r="I27" s="16">
        <f t="shared" si="5"/>
        <v>4.2857142857142856</v>
      </c>
    </row>
    <row r="28" spans="1:10" x14ac:dyDescent="0.2">
      <c r="A28" s="17">
        <v>27</v>
      </c>
      <c r="B28" s="18" t="s">
        <v>11</v>
      </c>
      <c r="C28" s="18">
        <v>1</v>
      </c>
      <c r="D28" s="18" t="s">
        <v>0</v>
      </c>
      <c r="E28" s="18">
        <v>0</v>
      </c>
      <c r="F28" s="14">
        <f t="shared" si="0"/>
        <v>1</v>
      </c>
      <c r="G28" s="15">
        <f t="shared" si="3"/>
        <v>10</v>
      </c>
      <c r="H28" s="16">
        <f t="shared" si="4"/>
        <v>10</v>
      </c>
      <c r="I28" s="16">
        <f t="shared" si="5"/>
        <v>0</v>
      </c>
    </row>
    <row r="29" spans="1:10" x14ac:dyDescent="0.2">
      <c r="A29" s="10">
        <v>28</v>
      </c>
      <c r="B29" s="18" t="s">
        <v>0</v>
      </c>
      <c r="C29" s="18">
        <v>1</v>
      </c>
      <c r="D29" s="18" t="s">
        <v>21</v>
      </c>
      <c r="E29" s="18">
        <v>1</v>
      </c>
      <c r="F29" s="14">
        <f t="shared" si="0"/>
        <v>2</v>
      </c>
      <c r="G29" s="15">
        <f t="shared" si="3"/>
        <v>5</v>
      </c>
      <c r="H29" s="16">
        <f t="shared" si="4"/>
        <v>5</v>
      </c>
      <c r="I29" s="16">
        <f t="shared" si="5"/>
        <v>5</v>
      </c>
    </row>
    <row r="30" spans="1:10" x14ac:dyDescent="0.2">
      <c r="A30" s="17">
        <v>29</v>
      </c>
      <c r="B30" s="18" t="s">
        <v>20</v>
      </c>
      <c r="C30" s="18">
        <v>1</v>
      </c>
      <c r="D30" s="18" t="s">
        <v>6</v>
      </c>
      <c r="E30" s="18">
        <v>0</v>
      </c>
      <c r="F30" s="14">
        <f t="shared" si="0"/>
        <v>1</v>
      </c>
      <c r="G30" s="15">
        <f t="shared" si="3"/>
        <v>10</v>
      </c>
      <c r="H30" s="16">
        <f t="shared" si="4"/>
        <v>10</v>
      </c>
      <c r="I30" s="16">
        <f t="shared" si="5"/>
        <v>0</v>
      </c>
    </row>
    <row r="31" spans="1:10" x14ac:dyDescent="0.2">
      <c r="A31" s="10">
        <v>30</v>
      </c>
      <c r="B31" s="18" t="s">
        <v>20</v>
      </c>
      <c r="C31" s="18">
        <v>5</v>
      </c>
      <c r="D31" s="18" t="s">
        <v>2</v>
      </c>
      <c r="E31" s="18">
        <v>0</v>
      </c>
      <c r="F31" s="14">
        <f t="shared" si="0"/>
        <v>5</v>
      </c>
      <c r="G31" s="15">
        <f t="shared" si="3"/>
        <v>2</v>
      </c>
      <c r="H31" s="16">
        <f t="shared" si="4"/>
        <v>10</v>
      </c>
      <c r="I31" s="16">
        <f t="shared" si="5"/>
        <v>0</v>
      </c>
    </row>
    <row r="32" spans="1:10" x14ac:dyDescent="0.2">
      <c r="A32" s="17">
        <v>31</v>
      </c>
      <c r="B32" s="18" t="s">
        <v>2</v>
      </c>
      <c r="C32" s="18">
        <v>2</v>
      </c>
      <c r="D32" s="18" t="s">
        <v>35</v>
      </c>
      <c r="E32" s="18">
        <v>2</v>
      </c>
      <c r="F32" s="14">
        <f t="shared" si="0"/>
        <v>4</v>
      </c>
      <c r="G32" s="15">
        <f t="shared" si="3"/>
        <v>2.5</v>
      </c>
      <c r="H32" s="16">
        <f t="shared" si="4"/>
        <v>5</v>
      </c>
      <c r="I32" s="16">
        <f t="shared" si="5"/>
        <v>5</v>
      </c>
    </row>
    <row r="33" spans="1:9" x14ac:dyDescent="0.2">
      <c r="A33" s="10">
        <v>32</v>
      </c>
      <c r="B33" s="18" t="s">
        <v>12</v>
      </c>
      <c r="C33" s="18">
        <v>6</v>
      </c>
      <c r="D33" s="18" t="s">
        <v>6</v>
      </c>
      <c r="E33" s="18">
        <v>3</v>
      </c>
      <c r="F33" s="14">
        <f t="shared" si="0"/>
        <v>9</v>
      </c>
      <c r="G33" s="15">
        <f t="shared" si="3"/>
        <v>1.1111111111111112</v>
      </c>
      <c r="H33" s="16">
        <f t="shared" si="4"/>
        <v>6.666666666666667</v>
      </c>
      <c r="I33" s="16">
        <f t="shared" si="5"/>
        <v>3.3333333333333335</v>
      </c>
    </row>
    <row r="34" spans="1:9" x14ac:dyDescent="0.2">
      <c r="A34" s="17">
        <v>33</v>
      </c>
      <c r="B34" s="18"/>
      <c r="C34" s="18"/>
      <c r="D34" s="18"/>
      <c r="E34" s="18"/>
      <c r="F34" s="14">
        <f t="shared" ref="F34:F51" si="6">C34+E34</f>
        <v>0</v>
      </c>
      <c r="G34" s="15">
        <f t="shared" si="3"/>
        <v>0</v>
      </c>
      <c r="H34" s="16">
        <f t="shared" si="4"/>
        <v>0</v>
      </c>
      <c r="I34" s="16">
        <f t="shared" si="5"/>
        <v>0</v>
      </c>
    </row>
    <row r="35" spans="1:9" x14ac:dyDescent="0.2">
      <c r="A35" s="10">
        <v>34</v>
      </c>
      <c r="B35" s="23"/>
      <c r="C35" s="23"/>
      <c r="D35" s="23"/>
      <c r="E35" s="23"/>
      <c r="F35" s="14">
        <f t="shared" si="6"/>
        <v>0</v>
      </c>
      <c r="G35" s="15">
        <f t="shared" si="3"/>
        <v>0</v>
      </c>
      <c r="H35" s="23"/>
      <c r="I35" s="23"/>
    </row>
    <row r="36" spans="1:9" x14ac:dyDescent="0.2">
      <c r="A36" s="17">
        <v>35</v>
      </c>
      <c r="B36" s="23"/>
      <c r="C36" s="23"/>
      <c r="D36" s="23"/>
      <c r="E36" s="23"/>
      <c r="F36" s="14">
        <f t="shared" si="6"/>
        <v>0</v>
      </c>
      <c r="G36" s="15">
        <f t="shared" si="3"/>
        <v>0</v>
      </c>
      <c r="H36" s="23"/>
      <c r="I36" s="23"/>
    </row>
    <row r="37" spans="1:9" x14ac:dyDescent="0.2">
      <c r="A37" s="10">
        <v>36</v>
      </c>
      <c r="B37" s="23"/>
      <c r="C37" s="23"/>
      <c r="D37" s="23"/>
      <c r="E37" s="23"/>
      <c r="F37" s="14">
        <f t="shared" si="6"/>
        <v>0</v>
      </c>
      <c r="G37" s="15">
        <f t="shared" si="3"/>
        <v>0</v>
      </c>
      <c r="H37" s="23"/>
      <c r="I37" s="23"/>
    </row>
    <row r="38" spans="1:9" x14ac:dyDescent="0.2">
      <c r="A38" s="17">
        <v>37</v>
      </c>
      <c r="B38" s="23"/>
      <c r="C38" s="23"/>
      <c r="D38" s="23"/>
      <c r="E38" s="23"/>
      <c r="F38" s="14">
        <f t="shared" si="6"/>
        <v>0</v>
      </c>
      <c r="G38" s="15">
        <f t="shared" si="3"/>
        <v>0</v>
      </c>
      <c r="H38" s="23"/>
      <c r="I38" s="23"/>
    </row>
    <row r="39" spans="1:9" x14ac:dyDescent="0.2">
      <c r="A39" s="10">
        <v>38</v>
      </c>
      <c r="B39" s="23"/>
      <c r="C39" s="23"/>
      <c r="D39" s="23"/>
      <c r="E39" s="23"/>
      <c r="F39" s="14">
        <f t="shared" si="6"/>
        <v>0</v>
      </c>
      <c r="G39" s="15">
        <f t="shared" si="3"/>
        <v>0</v>
      </c>
      <c r="H39" s="23"/>
      <c r="I39" s="23"/>
    </row>
    <row r="40" spans="1:9" x14ac:dyDescent="0.2">
      <c r="A40" s="17">
        <v>39</v>
      </c>
      <c r="B40" s="23"/>
      <c r="C40" s="23"/>
      <c r="D40" s="23"/>
      <c r="E40" s="23"/>
      <c r="F40" s="14">
        <f t="shared" si="6"/>
        <v>0</v>
      </c>
      <c r="G40" s="15">
        <f t="shared" si="3"/>
        <v>0</v>
      </c>
      <c r="H40" s="23"/>
      <c r="I40" s="23"/>
    </row>
    <row r="41" spans="1:9" x14ac:dyDescent="0.2">
      <c r="A41" s="10">
        <v>40</v>
      </c>
      <c r="B41" s="23"/>
      <c r="C41" s="23"/>
      <c r="D41" s="23"/>
      <c r="E41" s="23"/>
      <c r="F41" s="14">
        <f t="shared" si="6"/>
        <v>0</v>
      </c>
      <c r="G41" s="15">
        <f t="shared" si="3"/>
        <v>0</v>
      </c>
      <c r="H41" s="23"/>
      <c r="I41" s="23"/>
    </row>
    <row r="42" spans="1:9" x14ac:dyDescent="0.2">
      <c r="A42" s="17">
        <v>41</v>
      </c>
      <c r="B42" s="23"/>
      <c r="C42" s="23"/>
      <c r="D42" s="23"/>
      <c r="E42" s="23"/>
      <c r="F42" s="14">
        <f t="shared" si="6"/>
        <v>0</v>
      </c>
      <c r="G42" s="15">
        <f t="shared" si="3"/>
        <v>0</v>
      </c>
      <c r="H42" s="23"/>
      <c r="I42" s="23"/>
    </row>
    <row r="43" spans="1:9" x14ac:dyDescent="0.2">
      <c r="A43" s="10">
        <v>42</v>
      </c>
      <c r="B43" s="23"/>
      <c r="C43" s="23"/>
      <c r="D43" s="23"/>
      <c r="E43" s="23"/>
      <c r="F43" s="14">
        <f t="shared" si="6"/>
        <v>0</v>
      </c>
      <c r="G43" s="15">
        <f t="shared" si="3"/>
        <v>0</v>
      </c>
      <c r="H43" s="23"/>
      <c r="I43" s="23"/>
    </row>
    <row r="44" spans="1:9" x14ac:dyDescent="0.2">
      <c r="A44" s="17">
        <v>43</v>
      </c>
      <c r="B44" s="23"/>
      <c r="C44" s="23"/>
      <c r="D44" s="23"/>
      <c r="E44" s="23"/>
      <c r="F44" s="14">
        <f t="shared" si="6"/>
        <v>0</v>
      </c>
      <c r="G44" s="15">
        <f t="shared" si="3"/>
        <v>0</v>
      </c>
      <c r="H44" s="23"/>
      <c r="I44" s="23"/>
    </row>
    <row r="45" spans="1:9" x14ac:dyDescent="0.2">
      <c r="A45" s="10">
        <v>44</v>
      </c>
      <c r="B45" s="23"/>
      <c r="C45" s="23"/>
      <c r="D45" s="23"/>
      <c r="E45" s="23"/>
      <c r="F45" s="14">
        <f t="shared" si="6"/>
        <v>0</v>
      </c>
      <c r="G45" s="15">
        <f t="shared" si="3"/>
        <v>0</v>
      </c>
      <c r="H45" s="23"/>
      <c r="I45" s="23"/>
    </row>
    <row r="46" spans="1:9" x14ac:dyDescent="0.2">
      <c r="A46" s="17">
        <v>45</v>
      </c>
      <c r="B46" s="23"/>
      <c r="C46" s="23"/>
      <c r="D46" s="23"/>
      <c r="E46" s="23"/>
      <c r="F46" s="14">
        <f t="shared" si="6"/>
        <v>0</v>
      </c>
      <c r="G46" s="15">
        <f t="shared" si="3"/>
        <v>0</v>
      </c>
      <c r="H46" s="23"/>
      <c r="I46" s="23"/>
    </row>
    <row r="47" spans="1:9" x14ac:dyDescent="0.2">
      <c r="A47" s="10">
        <v>46</v>
      </c>
      <c r="B47" s="23"/>
      <c r="C47" s="23"/>
      <c r="D47" s="23"/>
      <c r="E47" s="23"/>
      <c r="F47" s="14">
        <f t="shared" si="6"/>
        <v>0</v>
      </c>
      <c r="G47" s="15">
        <f t="shared" si="3"/>
        <v>0</v>
      </c>
      <c r="H47" s="23"/>
      <c r="I47" s="23"/>
    </row>
    <row r="48" spans="1:9" x14ac:dyDescent="0.2">
      <c r="A48" s="17">
        <v>47</v>
      </c>
      <c r="B48" s="23"/>
      <c r="C48" s="23"/>
      <c r="D48" s="23"/>
      <c r="E48" s="23"/>
      <c r="F48" s="14">
        <f t="shared" si="6"/>
        <v>0</v>
      </c>
      <c r="G48" s="15">
        <f t="shared" si="3"/>
        <v>0</v>
      </c>
      <c r="H48" s="23"/>
      <c r="I48" s="23"/>
    </row>
    <row r="49" spans="1:9" x14ac:dyDescent="0.2">
      <c r="A49" s="10">
        <v>48</v>
      </c>
      <c r="B49" s="23"/>
      <c r="C49" s="23"/>
      <c r="D49" s="23"/>
      <c r="E49" s="23"/>
      <c r="F49" s="14">
        <f t="shared" si="6"/>
        <v>0</v>
      </c>
      <c r="G49" s="15">
        <f t="shared" si="3"/>
        <v>0</v>
      </c>
      <c r="H49" s="23"/>
      <c r="I49" s="23"/>
    </row>
    <row r="50" spans="1:9" x14ac:dyDescent="0.2">
      <c r="A50" s="17">
        <v>49</v>
      </c>
      <c r="B50" s="23"/>
      <c r="C50" s="23"/>
      <c r="D50" s="23"/>
      <c r="E50" s="23"/>
      <c r="F50" s="14">
        <f t="shared" si="6"/>
        <v>0</v>
      </c>
      <c r="G50" s="15">
        <f t="shared" si="3"/>
        <v>0</v>
      </c>
      <c r="H50" s="23"/>
      <c r="I50" s="23"/>
    </row>
    <row r="51" spans="1:9" x14ac:dyDescent="0.2">
      <c r="A51" s="10">
        <v>50</v>
      </c>
      <c r="B51" s="23"/>
      <c r="C51" s="23"/>
      <c r="D51" s="23"/>
      <c r="E51" s="23"/>
      <c r="F51" s="14">
        <f t="shared" si="6"/>
        <v>0</v>
      </c>
      <c r="G51" s="15">
        <f t="shared" si="3"/>
        <v>0</v>
      </c>
      <c r="H51" s="23"/>
      <c r="I51" s="2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CD40FDE-1733-F84E-A21D-4FDBA361F046}">
          <x14:formula1>
            <xm:f>'Names Master'!$A:$A</xm:f>
          </x14:formula1>
          <xm:sqref>B2:B51 D2:D51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596E-4CC7-594F-BD82-E192B32A8A4A}">
  <dimension ref="A1:M51"/>
  <sheetViews>
    <sheetView workbookViewId="0">
      <selection activeCell="N28" sqref="N28"/>
    </sheetView>
  </sheetViews>
  <sheetFormatPr baseColWidth="10" defaultRowHeight="16" x14ac:dyDescent="0.2"/>
  <cols>
    <col min="1" max="1" width="11.1640625" style="29" bestFit="1" customWidth="1"/>
    <col min="2" max="2" width="10.1640625" bestFit="1" customWidth="1"/>
    <col min="3" max="3" width="11.83203125" bestFit="1" customWidth="1"/>
    <col min="4" max="4" width="13.83203125" bestFit="1" customWidth="1"/>
    <col min="5" max="5" width="10.83203125" bestFit="1" customWidth="1"/>
    <col min="6" max="6" width="11.5" bestFit="1" customWidth="1"/>
    <col min="7" max="7" width="14.1640625" bestFit="1" customWidth="1"/>
    <col min="8" max="8" width="15.1640625" bestFit="1" customWidth="1"/>
    <col min="9" max="9" width="12.1640625" bestFit="1" customWidth="1"/>
    <col min="10" max="10" width="12.1640625" customWidth="1"/>
    <col min="12" max="12" width="9.83203125" bestFit="1" customWidth="1"/>
  </cols>
  <sheetData>
    <row r="1" spans="1:13" x14ac:dyDescent="0.2">
      <c r="A1" s="28" t="s">
        <v>42</v>
      </c>
      <c r="B1" s="28" t="s">
        <v>43</v>
      </c>
      <c r="C1" s="28" t="s">
        <v>44</v>
      </c>
      <c r="D1" s="28" t="s">
        <v>45</v>
      </c>
      <c r="E1" s="28" t="s">
        <v>49</v>
      </c>
      <c r="F1" s="28" t="s">
        <v>46</v>
      </c>
      <c r="G1" s="28" t="s">
        <v>47</v>
      </c>
      <c r="H1" s="28" t="s">
        <v>48</v>
      </c>
      <c r="I1" s="28" t="s">
        <v>50</v>
      </c>
      <c r="J1" s="28" t="s">
        <v>28</v>
      </c>
      <c r="K1" s="28" t="s">
        <v>51</v>
      </c>
      <c r="L1" s="28" t="s">
        <v>52</v>
      </c>
    </row>
    <row r="2" spans="1:13" x14ac:dyDescent="0.2">
      <c r="A2" s="28" t="str">
        <f>'Names Master'!A2</f>
        <v>Barry U</v>
      </c>
      <c r="B2" s="26">
        <f>SUMPRODUCT(('Spring Rivers'!B$2:B$51=A2)*('Spring Rivers'!C$2:C$51)) + SUMPRODUCT(('Spring Rivers'!D$2:D$51=A2)*('Spring Rivers'!E$2:E$51))</f>
        <v>0</v>
      </c>
      <c r="C2" s="27">
        <f>SUMPRODUCT(('Spring Rivers'!B$2:B$51=A2)*('Spring Rivers'!H$2:H$51)) + SUMPRODUCT(('Spring Rivers'!D$2:D$51=A2)*('Spring Rivers'!I$2:I$51))</f>
        <v>0</v>
      </c>
      <c r="D2" s="26">
        <f>SUMPRODUCT(('Spring Rivers'!B$2:B$51=A2)*1) + SUMPRODUCT(('Spring Rivers'!D$2:D$51=A2)*1)</f>
        <v>0</v>
      </c>
      <c r="E2" s="26">
        <f t="shared" ref="E2:E33" si="0">RANK(C2,C$2:C$50,0)</f>
        <v>18</v>
      </c>
      <c r="F2" s="26">
        <f>SUMPRODUCT(('Autumn Rivers'!B$2:B$51=A2)*('Autumn Rivers'!C$2:C$51)) + SUMPRODUCT(('Autumn Rivers'!D$2:D$51=A2)*('Autumn Rivers'!E$2:E$51))</f>
        <v>11</v>
      </c>
      <c r="G2" s="31">
        <f>(SUMPRODUCT(('Autumn Rivers'!B$2:B$51=A2)*('Autumn Rivers'!H$2:H$51)) + SUMPRODUCT(('Autumn Rivers'!D$2:D$51=A2)*('Autumn Rivers'!I$2:I$51)))/3*4</f>
        <v>37.777777777777779</v>
      </c>
      <c r="H2" s="26">
        <f>SUMPRODUCT(('Autumn Rivers'!B$2:B$51=A2)*1) + SUMPRODUCT(('Autumn Rivers'!D$2:D$51=A2)*1)</f>
        <v>4</v>
      </c>
      <c r="I2" s="26">
        <f t="shared" ref="I2:I33" si="1">RANK(G2,G$2:G$50,0)</f>
        <v>1</v>
      </c>
      <c r="J2" s="26">
        <f t="shared" ref="J2:J33" si="2">SUM(B2,F2)</f>
        <v>11</v>
      </c>
      <c r="K2" s="27">
        <f t="shared" ref="K2:K33" si="3">SUM(C2,G2)</f>
        <v>37.777777777777779</v>
      </c>
      <c r="L2" s="26">
        <f t="shared" ref="L2:L33" si="4">RANK(K2,K$2:K$50,0)</f>
        <v>8</v>
      </c>
      <c r="M2" t="s">
        <v>116</v>
      </c>
    </row>
    <row r="3" spans="1:13" x14ac:dyDescent="0.2">
      <c r="A3" s="28" t="str">
        <f>'Names Master'!A3</f>
        <v>Craig F</v>
      </c>
      <c r="B3" s="26">
        <f>SUMPRODUCT(('Spring Rivers'!B$2:B$51=A3)*('Spring Rivers'!C$2:C$51)) + SUMPRODUCT(('Spring Rivers'!D$2:D$51=A3)*('Spring Rivers'!E$2:E$51))</f>
        <v>0</v>
      </c>
      <c r="C3" s="27">
        <f>SUMPRODUCT(('Spring Rivers'!B$2:B$51=A3)*('Spring Rivers'!H$2:H$51)) + SUMPRODUCT(('Spring Rivers'!D$2:D$51=A3)*('Spring Rivers'!I$2:I$51))</f>
        <v>0</v>
      </c>
      <c r="D3" s="26">
        <f>SUMPRODUCT(('Spring Rivers'!B$2:B$51=A3)*1) + SUMPRODUCT(('Spring Rivers'!D$2:D$51=A3)*1)</f>
        <v>0</v>
      </c>
      <c r="E3" s="26">
        <f t="shared" si="0"/>
        <v>18</v>
      </c>
      <c r="F3" s="26">
        <f>SUMPRODUCT(('Autumn Rivers'!B$2:B$51=A3)*('Autumn Rivers'!C$2:C$51)) + SUMPRODUCT(('Autumn Rivers'!D$2:D$51=A3)*('Autumn Rivers'!E$2:E$51))</f>
        <v>1</v>
      </c>
      <c r="G3" s="27">
        <f>SUMPRODUCT(('Autumn Rivers'!B$2:B$51=A3)*('Autumn Rivers'!H$2:H$51)) + SUMPRODUCT(('Autumn Rivers'!D$2:D$51=A3)*('Autumn Rivers'!I$2:I$51))</f>
        <v>5</v>
      </c>
      <c r="H3" s="26">
        <f>SUMPRODUCT(('Autumn Rivers'!B$2:B$51=A3)*1) + SUMPRODUCT(('Autumn Rivers'!D$2:D$51=A3)*1)</f>
        <v>1</v>
      </c>
      <c r="I3" s="26">
        <f t="shared" si="1"/>
        <v>16</v>
      </c>
      <c r="J3" s="26">
        <f t="shared" si="2"/>
        <v>1</v>
      </c>
      <c r="K3" s="27">
        <f t="shared" si="3"/>
        <v>5</v>
      </c>
      <c r="L3" s="26">
        <f t="shared" si="4"/>
        <v>21</v>
      </c>
    </row>
    <row r="4" spans="1:13" x14ac:dyDescent="0.2">
      <c r="A4" s="28" t="str">
        <f>'Names Master'!A4</f>
        <v>Dan</v>
      </c>
      <c r="B4" s="26">
        <f>SUMPRODUCT(('Spring Rivers'!B$2:B$51=A4)*('Spring Rivers'!C$2:C$51)) + SUMPRODUCT(('Spring Rivers'!D$2:D$51=A4)*('Spring Rivers'!E$2:E$51))</f>
        <v>18</v>
      </c>
      <c r="C4" s="27">
        <f>SUMPRODUCT(('Spring Rivers'!B$2:B$51=A4)*('Spring Rivers'!H$2:H$51)) + SUMPRODUCT(('Spring Rivers'!D$2:D$51=A4)*('Spring Rivers'!I$2:I$51))</f>
        <v>27.858974358974361</v>
      </c>
      <c r="D4" s="26">
        <f>SUMPRODUCT(('Spring Rivers'!B$2:B$51=A4)*1) + SUMPRODUCT(('Spring Rivers'!D$2:D$51=A4)*1)</f>
        <v>4</v>
      </c>
      <c r="E4" s="26">
        <f t="shared" si="0"/>
        <v>1</v>
      </c>
      <c r="F4" s="26">
        <f>SUMPRODUCT(('Autumn Rivers'!B$2:B$51=A4)*('Autumn Rivers'!C$2:C$51)) + SUMPRODUCT(('Autumn Rivers'!D$2:D$51=A4)*('Autumn Rivers'!E$2:E$51))</f>
        <v>14</v>
      </c>
      <c r="G4" s="27">
        <f>SUMPRODUCT(('Autumn Rivers'!B$2:B$51=A4)*('Autumn Rivers'!H$2:H$51)) + SUMPRODUCT(('Autumn Rivers'!D$2:D$51=A4)*('Autumn Rivers'!I$2:I$51))</f>
        <v>21.038961038961041</v>
      </c>
      <c r="H4" s="26">
        <f>SUMPRODUCT(('Autumn Rivers'!B$2:B$51=A4)*1) + SUMPRODUCT(('Autumn Rivers'!D$2:D$51=A4)*1)</f>
        <v>4</v>
      </c>
      <c r="I4" s="26">
        <f t="shared" si="1"/>
        <v>7</v>
      </c>
      <c r="J4" s="26">
        <f t="shared" si="2"/>
        <v>32</v>
      </c>
      <c r="K4" s="27">
        <f t="shared" si="3"/>
        <v>48.897935397935399</v>
      </c>
      <c r="L4" s="26">
        <f t="shared" si="4"/>
        <v>4</v>
      </c>
    </row>
    <row r="5" spans="1:13" x14ac:dyDescent="0.2">
      <c r="A5" s="28" t="str">
        <f>'Names Master'!A5</f>
        <v>David</v>
      </c>
      <c r="B5" s="26">
        <f>SUMPRODUCT(('Spring Rivers'!B$2:B$51=A5)*('Spring Rivers'!C$2:C$51)) + SUMPRODUCT(('Spring Rivers'!D$2:D$51=A5)*('Spring Rivers'!E$2:E$51))</f>
        <v>17</v>
      </c>
      <c r="C5" s="27">
        <f>SUMPRODUCT(('Spring Rivers'!B$2:B$51=A5)*('Spring Rivers'!H$2:H$51)) + SUMPRODUCT(('Spring Rivers'!D$2:D$51=A5)*('Spring Rivers'!I$2:I$51))</f>
        <v>25.031746031746032</v>
      </c>
      <c r="D5" s="26">
        <f>SUMPRODUCT(('Spring Rivers'!B$2:B$51=A5)*1) + SUMPRODUCT(('Spring Rivers'!D$2:D$51=A5)*1)</f>
        <v>4</v>
      </c>
      <c r="E5" s="26">
        <f t="shared" si="0"/>
        <v>4</v>
      </c>
      <c r="F5" s="26">
        <f>SUMPRODUCT(('Autumn Rivers'!B$2:B$51=A5)*('Autumn Rivers'!C$2:C$51)) + SUMPRODUCT(('Autumn Rivers'!D$2:D$51=A5)*('Autumn Rivers'!E$2:E$51))</f>
        <v>0</v>
      </c>
      <c r="G5" s="27">
        <f>SUMPRODUCT(('Autumn Rivers'!B$2:B$51=A5)*('Autumn Rivers'!H$2:H$51)) + SUMPRODUCT(('Autumn Rivers'!D$2:D$51=A5)*('Autumn Rivers'!I$2:I$51))</f>
        <v>0</v>
      </c>
      <c r="H5" s="26">
        <f>SUMPRODUCT(('Autumn Rivers'!B$2:B$51=A5)*1) + SUMPRODUCT(('Autumn Rivers'!D$2:D$51=A5)*1)</f>
        <v>0</v>
      </c>
      <c r="I5" s="26">
        <f t="shared" si="1"/>
        <v>19</v>
      </c>
      <c r="J5" s="26">
        <f t="shared" si="2"/>
        <v>17</v>
      </c>
      <c r="K5" s="27">
        <f t="shared" si="3"/>
        <v>25.031746031746032</v>
      </c>
      <c r="L5" s="26">
        <f t="shared" si="4"/>
        <v>13</v>
      </c>
    </row>
    <row r="6" spans="1:13" x14ac:dyDescent="0.2">
      <c r="A6" s="28" t="str">
        <f>'Names Master'!A6</f>
        <v>Dirk</v>
      </c>
      <c r="B6" s="26">
        <f>SUMPRODUCT(('Spring Rivers'!B$2:B$51=A6)*('Spring Rivers'!C$2:C$51)) + SUMPRODUCT(('Spring Rivers'!D$2:D$51=A6)*('Spring Rivers'!E$2:E$51))</f>
        <v>21</v>
      </c>
      <c r="C6" s="27">
        <f>SUMPRODUCT(('Spring Rivers'!B$2:B$51=A6)*('Spring Rivers'!H$2:H$51)) + SUMPRODUCT(('Spring Rivers'!D$2:D$51=A6)*('Spring Rivers'!I$2:I$51))</f>
        <v>21.365546218487395</v>
      </c>
      <c r="D6" s="26">
        <f>SUMPRODUCT(('Spring Rivers'!B$2:B$51=A6)*1) + SUMPRODUCT(('Spring Rivers'!D$2:D$51=A6)*1)</f>
        <v>4</v>
      </c>
      <c r="E6" s="26">
        <f t="shared" si="0"/>
        <v>8</v>
      </c>
      <c r="F6" s="26">
        <f>SUMPRODUCT(('Autumn Rivers'!B$2:B$51=A6)*('Autumn Rivers'!C$2:C$51)) + SUMPRODUCT(('Autumn Rivers'!D$2:D$51=A6)*('Autumn Rivers'!E$2:E$51))</f>
        <v>11</v>
      </c>
      <c r="G6" s="27">
        <f>SUMPRODUCT(('Autumn Rivers'!B$2:B$51=A6)*('Autumn Rivers'!H$2:H$51)) + SUMPRODUCT(('Autumn Rivers'!D$2:D$51=A6)*('Autumn Rivers'!I$2:I$51))</f>
        <v>17.333333333333336</v>
      </c>
      <c r="H6" s="26">
        <f>SUMPRODUCT(('Autumn Rivers'!B$2:B$51=A6)*1) + SUMPRODUCT(('Autumn Rivers'!D$2:D$51=A6)*1)</f>
        <v>4</v>
      </c>
      <c r="I6" s="26">
        <f t="shared" si="1"/>
        <v>9</v>
      </c>
      <c r="J6" s="26">
        <f t="shared" si="2"/>
        <v>32</v>
      </c>
      <c r="K6" s="27">
        <f t="shared" si="3"/>
        <v>38.698879551820731</v>
      </c>
      <c r="L6" s="26">
        <f t="shared" si="4"/>
        <v>7</v>
      </c>
    </row>
    <row r="7" spans="1:13" ht="17" customHeight="1" x14ac:dyDescent="0.2">
      <c r="A7" s="28" t="str">
        <f>'Names Master'!A7</f>
        <v>Doug</v>
      </c>
      <c r="B7" s="26">
        <f>SUMPRODUCT(('Spring Rivers'!B$2:B$51=A7)*('Spring Rivers'!C$2:C$51)) + SUMPRODUCT(('Spring Rivers'!D$2:D$51=A7)*('Spring Rivers'!E$2:E$51))</f>
        <v>13</v>
      </c>
      <c r="C7" s="27">
        <f>SUMPRODUCT(('Spring Rivers'!B$2:B$51=A7)*('Spring Rivers'!H$2:H$51)) + SUMPRODUCT(('Spring Rivers'!D$2:D$51=A7)*('Spring Rivers'!I$2:I$51))</f>
        <v>16.071428571428569</v>
      </c>
      <c r="D7" s="26">
        <f>SUMPRODUCT(('Spring Rivers'!B$2:B$51=A7)*1) + SUMPRODUCT(('Spring Rivers'!D$2:D$51=A7)*1)</f>
        <v>4</v>
      </c>
      <c r="E7" s="26">
        <f t="shared" si="0"/>
        <v>11</v>
      </c>
      <c r="F7" s="26">
        <f>SUMPRODUCT(('Autumn Rivers'!B$2:B$51=A7)*('Autumn Rivers'!C$2:C$51)) + SUMPRODUCT(('Autumn Rivers'!D$2:D$51=A7)*('Autumn Rivers'!E$2:E$51))</f>
        <v>3</v>
      </c>
      <c r="G7" s="27">
        <f>SUMPRODUCT(('Autumn Rivers'!B$2:B$51=A7)*('Autumn Rivers'!H$2:H$51)) + SUMPRODUCT(('Autumn Rivers'!D$2:D$51=A7)*('Autumn Rivers'!I$2:I$51))</f>
        <v>7.5</v>
      </c>
      <c r="H7" s="26">
        <f>SUMPRODUCT(('Autumn Rivers'!B$2:B$51=A7)*1) + SUMPRODUCT(('Autumn Rivers'!D$2:D$51=A7)*1)</f>
        <v>4</v>
      </c>
      <c r="I7" s="26">
        <f t="shared" si="1"/>
        <v>15</v>
      </c>
      <c r="J7" s="26">
        <f t="shared" si="2"/>
        <v>16</v>
      </c>
      <c r="K7" s="27">
        <f t="shared" si="3"/>
        <v>23.571428571428569</v>
      </c>
      <c r="L7" s="26">
        <f t="shared" si="4"/>
        <v>14</v>
      </c>
    </row>
    <row r="8" spans="1:13" x14ac:dyDescent="0.2">
      <c r="A8" s="28" t="str">
        <f>'Names Master'!A8</f>
        <v>Garth</v>
      </c>
      <c r="B8" s="26">
        <f>SUMPRODUCT(('Spring Rivers'!B$2:B$51=A8)*('Spring Rivers'!C$2:C$51)) + SUMPRODUCT(('Spring Rivers'!D$2:D$51=A8)*('Spring Rivers'!E$2:E$51))</f>
        <v>26</v>
      </c>
      <c r="C8" s="27">
        <f>SUMPRODUCT(('Spring Rivers'!B$2:B$51=A8)*('Spring Rivers'!H$2:H$51)) + SUMPRODUCT(('Spring Rivers'!D$2:D$51=A8)*('Spring Rivers'!I$2:I$51))</f>
        <v>20.920454545454547</v>
      </c>
      <c r="D8" s="26">
        <f>SUMPRODUCT(('Spring Rivers'!B$2:B$51=A8)*1) + SUMPRODUCT(('Spring Rivers'!D$2:D$51=A8)*1)</f>
        <v>4</v>
      </c>
      <c r="E8" s="26">
        <f t="shared" si="0"/>
        <v>9</v>
      </c>
      <c r="F8" s="26">
        <f>SUMPRODUCT(('Autumn Rivers'!B$2:B$51=A8)*('Autumn Rivers'!C$2:C$51)) + SUMPRODUCT(('Autumn Rivers'!D$2:D$51=A8)*('Autumn Rivers'!E$2:E$51))</f>
        <v>24</v>
      </c>
      <c r="G8" s="27">
        <f>SUMPRODUCT(('Autumn Rivers'!B$2:B$51=A8)*('Autumn Rivers'!H$2:H$51)) + SUMPRODUCT(('Autumn Rivers'!D$2:D$51=A8)*('Autumn Rivers'!I$2:I$51))</f>
        <v>25.976190476190474</v>
      </c>
      <c r="H8" s="26">
        <f>SUMPRODUCT(('Autumn Rivers'!B$2:B$51=A8)*1) + SUMPRODUCT(('Autumn Rivers'!D$2:D$51=A8)*1)</f>
        <v>4</v>
      </c>
      <c r="I8" s="26">
        <f t="shared" si="1"/>
        <v>6</v>
      </c>
      <c r="J8" s="26">
        <f t="shared" si="2"/>
        <v>50</v>
      </c>
      <c r="K8" s="27">
        <f t="shared" si="3"/>
        <v>46.896645021645021</v>
      </c>
      <c r="L8" s="26">
        <f t="shared" si="4"/>
        <v>5</v>
      </c>
    </row>
    <row r="9" spans="1:13" x14ac:dyDescent="0.2">
      <c r="A9" s="28" t="str">
        <f>'Names Master'!A9</f>
        <v>Greg G</v>
      </c>
      <c r="B9" s="26">
        <f>SUMPRODUCT(('Spring Rivers'!B$2:B$51=A9)*('Spring Rivers'!C$2:C$51)) + SUMPRODUCT(('Spring Rivers'!D$2:D$51=A9)*('Spring Rivers'!E$2:E$51))</f>
        <v>8</v>
      </c>
      <c r="C9" s="27">
        <f>SUMPRODUCT(('Spring Rivers'!B$2:B$51=A9)*('Spring Rivers'!H$2:H$51)) + SUMPRODUCT(('Spring Rivers'!D$2:D$51=A9)*('Spring Rivers'!I$2:I$51))</f>
        <v>25.164835164835168</v>
      </c>
      <c r="D9" s="26">
        <f>SUMPRODUCT(('Spring Rivers'!B$2:B$51=A9)*1) + SUMPRODUCT(('Spring Rivers'!D$2:D$51=A9)*1)</f>
        <v>4</v>
      </c>
      <c r="E9" s="26">
        <f t="shared" si="0"/>
        <v>3</v>
      </c>
      <c r="F9" s="26">
        <f>SUMPRODUCT(('Autumn Rivers'!B$2:B$51=A9)*('Autumn Rivers'!C$2:C$51)) + SUMPRODUCT(('Autumn Rivers'!D$2:D$51=A9)*('Autumn Rivers'!E$2:E$51))</f>
        <v>0</v>
      </c>
      <c r="G9" s="27">
        <f>SUMPRODUCT(('Autumn Rivers'!B$2:B$51=A9)*('Autumn Rivers'!H$2:H$51)) + SUMPRODUCT(('Autumn Rivers'!D$2:D$51=A9)*('Autumn Rivers'!I$2:I$51))</f>
        <v>0</v>
      </c>
      <c r="H9" s="26">
        <f>SUMPRODUCT(('Autumn Rivers'!B$2:B$51=A9)*1) + SUMPRODUCT(('Autumn Rivers'!D$2:D$51=A9)*1)</f>
        <v>0</v>
      </c>
      <c r="I9" s="26">
        <f t="shared" si="1"/>
        <v>19</v>
      </c>
      <c r="J9" s="26">
        <f t="shared" si="2"/>
        <v>8</v>
      </c>
      <c r="K9" s="27">
        <f t="shared" si="3"/>
        <v>25.164835164835168</v>
      </c>
      <c r="L9" s="26">
        <f t="shared" si="4"/>
        <v>12</v>
      </c>
    </row>
    <row r="10" spans="1:13" x14ac:dyDescent="0.2">
      <c r="A10" s="28" t="str">
        <f>'Names Master'!A10</f>
        <v xml:space="preserve">Jean </v>
      </c>
      <c r="B10" s="26">
        <f>SUMPRODUCT(('Spring Rivers'!B$2:B$51=A10)*('Spring Rivers'!C$2:C$51)) + SUMPRODUCT(('Spring Rivers'!D$2:D$51=A10)*('Spring Rivers'!E$2:E$51))</f>
        <v>0</v>
      </c>
      <c r="C10" s="27">
        <f>SUMPRODUCT(('Spring Rivers'!B$2:B$51=A10)*('Spring Rivers'!H$2:H$51)) + SUMPRODUCT(('Spring Rivers'!D$2:D$51=A10)*('Spring Rivers'!I$2:I$51))</f>
        <v>0</v>
      </c>
      <c r="D10" s="26">
        <f>SUMPRODUCT(('Spring Rivers'!B$2:B$51=A10)*1) + SUMPRODUCT(('Spring Rivers'!D$2:D$51=A10)*1)</f>
        <v>0</v>
      </c>
      <c r="E10" s="26">
        <f t="shared" si="0"/>
        <v>18</v>
      </c>
      <c r="F10" s="26">
        <f>SUMPRODUCT(('Autumn Rivers'!B$2:B$51=A10)*('Autumn Rivers'!C$2:C$51)) + SUMPRODUCT(('Autumn Rivers'!D$2:D$51=A10)*('Autumn Rivers'!E$2:E$51))</f>
        <v>0</v>
      </c>
      <c r="G10" s="27">
        <f>SUMPRODUCT(('Autumn Rivers'!B$2:B$51=A10)*('Autumn Rivers'!H$2:H$51)) + SUMPRODUCT(('Autumn Rivers'!D$2:D$51=A10)*('Autumn Rivers'!I$2:I$51))</f>
        <v>0</v>
      </c>
      <c r="H10" s="26">
        <f>SUMPRODUCT(('Autumn Rivers'!B$2:B$51=A10)*1) + SUMPRODUCT(('Autumn Rivers'!D$2:D$51=A10)*1)</f>
        <v>0</v>
      </c>
      <c r="I10" s="26">
        <f t="shared" si="1"/>
        <v>19</v>
      </c>
      <c r="J10" s="26">
        <f t="shared" si="2"/>
        <v>0</v>
      </c>
      <c r="K10" s="27">
        <f t="shared" si="3"/>
        <v>0</v>
      </c>
      <c r="L10" s="26">
        <f t="shared" si="4"/>
        <v>23</v>
      </c>
    </row>
    <row r="11" spans="1:13" x14ac:dyDescent="0.2">
      <c r="A11" s="28" t="str">
        <f>'Names Master'!A11</f>
        <v>Jess</v>
      </c>
      <c r="B11" s="26">
        <f>SUMPRODUCT(('Spring Rivers'!B$2:B$51=A11)*('Spring Rivers'!C$2:C$51)) + SUMPRODUCT(('Spring Rivers'!D$2:D$51=A11)*('Spring Rivers'!E$2:E$51))</f>
        <v>25</v>
      </c>
      <c r="C11" s="27">
        <f>SUMPRODUCT(('Spring Rivers'!B$2:B$51=A11)*('Spring Rivers'!H$2:H$51)) + SUMPRODUCT(('Spring Rivers'!D$2:D$51=A11)*('Spring Rivers'!I$2:I$51))</f>
        <v>24.981060606060609</v>
      </c>
      <c r="D11" s="26">
        <f>SUMPRODUCT(('Spring Rivers'!B$2:B$51=A11)*1) + SUMPRODUCT(('Spring Rivers'!D$2:D$51=A11)*1)</f>
        <v>4</v>
      </c>
      <c r="E11" s="26">
        <f t="shared" si="0"/>
        <v>5</v>
      </c>
      <c r="F11" s="26">
        <f>SUMPRODUCT(('Autumn Rivers'!B$2:B$51=A11)*('Autumn Rivers'!C$2:C$51)) + SUMPRODUCT(('Autumn Rivers'!D$2:D$51=A11)*('Autumn Rivers'!E$2:E$51))</f>
        <v>10</v>
      </c>
      <c r="G11" s="27">
        <f>SUMPRODUCT(('Autumn Rivers'!B$2:B$51=A11)*('Autumn Rivers'!H$2:H$51)) + SUMPRODUCT(('Autumn Rivers'!D$2:D$51=A11)*('Autumn Rivers'!I$2:I$51))</f>
        <v>27.666666666666668</v>
      </c>
      <c r="H11" s="26">
        <f>SUMPRODUCT(('Autumn Rivers'!B$2:B$51=A11)*1) + SUMPRODUCT(('Autumn Rivers'!D$2:D$51=A11)*1)</f>
        <v>4</v>
      </c>
      <c r="I11" s="26">
        <f t="shared" si="1"/>
        <v>3</v>
      </c>
      <c r="J11" s="26">
        <f t="shared" si="2"/>
        <v>35</v>
      </c>
      <c r="K11" s="27">
        <f t="shared" si="3"/>
        <v>52.64772727272728</v>
      </c>
      <c r="L11" s="26">
        <f t="shared" si="4"/>
        <v>2</v>
      </c>
    </row>
    <row r="12" spans="1:13" x14ac:dyDescent="0.2">
      <c r="A12" s="28" t="str">
        <f>'Names Master'!A12</f>
        <v>Johan</v>
      </c>
      <c r="B12" s="26">
        <f>SUMPRODUCT(('Spring Rivers'!B$2:B$51=A12)*('Spring Rivers'!C$2:C$51)) + SUMPRODUCT(('Spring Rivers'!D$2:D$51=A12)*('Spring Rivers'!E$2:E$51))</f>
        <v>18</v>
      </c>
      <c r="C12" s="27">
        <f>SUMPRODUCT(('Spring Rivers'!B$2:B$51=A12)*('Spring Rivers'!H$2:H$51)) + SUMPRODUCT(('Spring Rivers'!D$2:D$51=A12)*('Spring Rivers'!I$2:I$51))</f>
        <v>23.313492063492063</v>
      </c>
      <c r="D12" s="26">
        <f>SUMPRODUCT(('Spring Rivers'!B$2:B$51=A12)*1) + SUMPRODUCT(('Spring Rivers'!D$2:D$51=A12)*1)</f>
        <v>4</v>
      </c>
      <c r="E12" s="26">
        <f t="shared" si="0"/>
        <v>6</v>
      </c>
      <c r="F12" s="26">
        <f>SUMPRODUCT(('Autumn Rivers'!B$2:B$51=A12)*('Autumn Rivers'!C$2:C$51)) + SUMPRODUCT(('Autumn Rivers'!D$2:D$51=A12)*('Autumn Rivers'!E$2:E$51))</f>
        <v>3</v>
      </c>
      <c r="G12" s="27">
        <f>SUMPRODUCT(('Autumn Rivers'!B$2:B$51=A12)*('Autumn Rivers'!H$2:H$51)) + SUMPRODUCT(('Autumn Rivers'!D$2:D$51=A12)*('Autumn Rivers'!I$2:I$51))</f>
        <v>13.333333333333334</v>
      </c>
      <c r="H12" s="26">
        <f>SUMPRODUCT(('Autumn Rivers'!B$2:B$51=A12)*1) + SUMPRODUCT(('Autumn Rivers'!D$2:D$51=A12)*1)</f>
        <v>4</v>
      </c>
      <c r="I12" s="26">
        <f t="shared" si="1"/>
        <v>13</v>
      </c>
      <c r="J12" s="26">
        <f t="shared" si="2"/>
        <v>21</v>
      </c>
      <c r="K12" s="27">
        <f t="shared" si="3"/>
        <v>36.646825396825399</v>
      </c>
      <c r="L12" s="26">
        <f t="shared" si="4"/>
        <v>9</v>
      </c>
    </row>
    <row r="13" spans="1:13" x14ac:dyDescent="0.2">
      <c r="A13" s="28" t="str">
        <f>'Names Master'!A13</f>
        <v>Korrie</v>
      </c>
      <c r="B13" s="26">
        <f>SUMPRODUCT(('Spring Rivers'!B$2:B$51=A13)*('Spring Rivers'!C$2:C$51)) + SUMPRODUCT(('Spring Rivers'!D$2:D$51=A13)*('Spring Rivers'!E$2:E$51))</f>
        <v>12</v>
      </c>
      <c r="C13" s="27">
        <f>SUMPRODUCT(('Spring Rivers'!B$2:B$51=A13)*('Spring Rivers'!H$2:H$51)) + SUMPRODUCT(('Spring Rivers'!D$2:D$51=A13)*('Spring Rivers'!I$2:I$51))</f>
        <v>20.857142857142858</v>
      </c>
      <c r="D13" s="26">
        <f>SUMPRODUCT(('Spring Rivers'!B$2:B$51=A13)*1) + SUMPRODUCT(('Spring Rivers'!D$2:D$51=A13)*1)</f>
        <v>4</v>
      </c>
      <c r="E13" s="26">
        <f t="shared" si="0"/>
        <v>10</v>
      </c>
      <c r="F13" s="26">
        <f>SUMPRODUCT(('Autumn Rivers'!B$2:B$51=A13)*('Autumn Rivers'!C$2:C$51)) + SUMPRODUCT(('Autumn Rivers'!D$2:D$51=A13)*('Autumn Rivers'!E$2:E$51))</f>
        <v>8</v>
      </c>
      <c r="G13" s="27">
        <f>SUMPRODUCT(('Autumn Rivers'!B$2:B$51=A13)*('Autumn Rivers'!H$2:H$51)) + SUMPRODUCT(('Autumn Rivers'!D$2:D$51=A13)*('Autumn Rivers'!I$2:I$51))</f>
        <v>26</v>
      </c>
      <c r="H13" s="26">
        <f>SUMPRODUCT(('Autumn Rivers'!B$2:B$51=A13)*1) + SUMPRODUCT(('Autumn Rivers'!D$2:D$51=A13)*1)</f>
        <v>4</v>
      </c>
      <c r="I13" s="26">
        <f t="shared" si="1"/>
        <v>5</v>
      </c>
      <c r="J13" s="26">
        <f t="shared" si="2"/>
        <v>20</v>
      </c>
      <c r="K13" s="27">
        <f t="shared" si="3"/>
        <v>46.857142857142861</v>
      </c>
      <c r="L13" s="26">
        <f t="shared" si="4"/>
        <v>6</v>
      </c>
    </row>
    <row r="14" spans="1:13" x14ac:dyDescent="0.2">
      <c r="A14" s="28" t="str">
        <f>'Names Master'!A14</f>
        <v>Kyle Hinde</v>
      </c>
      <c r="B14" s="26">
        <f>SUMPRODUCT(('Spring Rivers'!B$2:B$51=A14)*('Spring Rivers'!C$2:C$51)) + SUMPRODUCT(('Spring Rivers'!D$2:D$51=A14)*('Spring Rivers'!E$2:E$51))</f>
        <v>6</v>
      </c>
      <c r="C14" s="27">
        <f>SUMPRODUCT(('Spring Rivers'!B$2:B$51=A14)*('Spring Rivers'!H$2:H$51)) + SUMPRODUCT(('Spring Rivers'!D$2:D$51=A14)*('Spring Rivers'!I$2:I$51))</f>
        <v>9.2063492063492056</v>
      </c>
      <c r="D14" s="26">
        <f>SUMPRODUCT(('Spring Rivers'!B$2:B$51=A14)*1) + SUMPRODUCT(('Spring Rivers'!D$2:D$51=A14)*1)</f>
        <v>4</v>
      </c>
      <c r="E14" s="26">
        <f t="shared" si="0"/>
        <v>15</v>
      </c>
      <c r="F14" s="26">
        <f>SUMPRODUCT(('Autumn Rivers'!B$2:B$51=A14)*('Autumn Rivers'!C$2:C$51)) + SUMPRODUCT(('Autumn Rivers'!D$2:D$51=A14)*('Autumn Rivers'!E$2:E$51))</f>
        <v>0</v>
      </c>
      <c r="G14" s="27">
        <f>SUMPRODUCT(('Autumn Rivers'!B$2:B$51=A14)*('Autumn Rivers'!H$2:H$51)) + SUMPRODUCT(('Autumn Rivers'!D$2:D$51=A14)*('Autumn Rivers'!I$2:I$51))</f>
        <v>0</v>
      </c>
      <c r="H14" s="26">
        <f>SUMPRODUCT(('Autumn Rivers'!B$2:B$51=A14)*1) + SUMPRODUCT(('Autumn Rivers'!D$2:D$51=A14)*1)</f>
        <v>0</v>
      </c>
      <c r="I14" s="26">
        <f t="shared" si="1"/>
        <v>19</v>
      </c>
      <c r="J14" s="26">
        <f t="shared" si="2"/>
        <v>6</v>
      </c>
      <c r="K14" s="27">
        <f t="shared" si="3"/>
        <v>9.2063492063492056</v>
      </c>
      <c r="L14" s="26">
        <f t="shared" si="4"/>
        <v>19</v>
      </c>
    </row>
    <row r="15" spans="1:13" x14ac:dyDescent="0.2">
      <c r="A15" s="28" t="str">
        <f>'Names Master'!A15</f>
        <v>Kyle K</v>
      </c>
      <c r="B15" s="26">
        <f>SUMPRODUCT(('Spring Rivers'!B$2:B$51=A15)*('Spring Rivers'!C$2:C$51)) + SUMPRODUCT(('Spring Rivers'!D$2:D$51=A15)*('Spring Rivers'!E$2:E$51))</f>
        <v>12</v>
      </c>
      <c r="C15" s="27">
        <f>SUMPRODUCT(('Spring Rivers'!B$2:B$51=A15)*('Spring Rivers'!H$2:H$51)) + SUMPRODUCT(('Spring Rivers'!D$2:D$51=A15)*('Spring Rivers'!I$2:I$51))</f>
        <v>14.206349206349207</v>
      </c>
      <c r="D15" s="26">
        <f>SUMPRODUCT(('Spring Rivers'!B$2:B$51=A15)*1) + SUMPRODUCT(('Spring Rivers'!D$2:D$51=A15)*1)</f>
        <v>4</v>
      </c>
      <c r="E15" s="26">
        <f t="shared" si="0"/>
        <v>13</v>
      </c>
      <c r="F15" s="26">
        <f>SUMPRODUCT(('Autumn Rivers'!B$2:B$51=A15)*('Autumn Rivers'!C$2:C$51)) + SUMPRODUCT(('Autumn Rivers'!D$2:D$51=A15)*('Autumn Rivers'!E$2:E$51))</f>
        <v>11</v>
      </c>
      <c r="G15" s="27">
        <f>SUMPRODUCT(('Autumn Rivers'!B$2:B$51=A15)*('Autumn Rivers'!H$2:H$51)) + SUMPRODUCT(('Autumn Rivers'!D$2:D$51=A15)*('Autumn Rivers'!I$2:I$51))</f>
        <v>15.492063492063494</v>
      </c>
      <c r="H15" s="26">
        <f>SUMPRODUCT(('Autumn Rivers'!B$2:B$51=A15)*1) + SUMPRODUCT(('Autumn Rivers'!D$2:D$51=A15)*1)</f>
        <v>4</v>
      </c>
      <c r="I15" s="26">
        <f t="shared" si="1"/>
        <v>10</v>
      </c>
      <c r="J15" s="26">
        <f t="shared" si="2"/>
        <v>23</v>
      </c>
      <c r="K15" s="27">
        <f t="shared" si="3"/>
        <v>29.698412698412703</v>
      </c>
      <c r="L15" s="26">
        <f t="shared" si="4"/>
        <v>11</v>
      </c>
    </row>
    <row r="16" spans="1:13" x14ac:dyDescent="0.2">
      <c r="A16" s="28" t="str">
        <f>'Names Master'!A16</f>
        <v>Luke P</v>
      </c>
      <c r="B16" s="26">
        <f>SUMPRODUCT(('Spring Rivers'!B$2:B$51=A16)*('Spring Rivers'!C$2:C$51)) + SUMPRODUCT(('Spring Rivers'!D$2:D$51=A16)*('Spring Rivers'!E$2:E$51))</f>
        <v>11</v>
      </c>
      <c r="C16" s="27">
        <f>SUMPRODUCT(('Spring Rivers'!B$2:B$51=A16)*('Spring Rivers'!H$2:H$51)) + SUMPRODUCT(('Spring Rivers'!D$2:D$51=A16)*('Spring Rivers'!I$2:I$51))</f>
        <v>26.833333333333336</v>
      </c>
      <c r="D16" s="26">
        <f>SUMPRODUCT(('Spring Rivers'!B$2:B$51=A16)*1) + SUMPRODUCT(('Spring Rivers'!D$2:D$51=A16)*1)</f>
        <v>4</v>
      </c>
      <c r="E16" s="26">
        <f t="shared" si="0"/>
        <v>2</v>
      </c>
      <c r="F16" s="26">
        <f>SUMPRODUCT(('Autumn Rivers'!B$2:B$51=A16)*('Autumn Rivers'!C$2:C$51)) + SUMPRODUCT(('Autumn Rivers'!D$2:D$51=A16)*('Autumn Rivers'!E$2:E$51))</f>
        <v>16</v>
      </c>
      <c r="G16" s="27">
        <f>SUMPRODUCT(('Autumn Rivers'!B$2:B$51=A16)*('Autumn Rivers'!H$2:H$51)) + SUMPRODUCT(('Autumn Rivers'!D$2:D$51=A16)*('Autumn Rivers'!I$2:I$51))</f>
        <v>29.404761904761909</v>
      </c>
      <c r="H16" s="26">
        <f>SUMPRODUCT(('Autumn Rivers'!B$2:B$51=A16)*1) + SUMPRODUCT(('Autumn Rivers'!D$2:D$51=A16)*1)</f>
        <v>4</v>
      </c>
      <c r="I16" s="26">
        <f t="shared" si="1"/>
        <v>2</v>
      </c>
      <c r="J16" s="26">
        <f t="shared" si="2"/>
        <v>27</v>
      </c>
      <c r="K16" s="27">
        <f t="shared" si="3"/>
        <v>56.238095238095241</v>
      </c>
      <c r="L16" s="26">
        <f t="shared" si="4"/>
        <v>1</v>
      </c>
    </row>
    <row r="17" spans="1:13" x14ac:dyDescent="0.2">
      <c r="A17" s="28" t="str">
        <f>'Names Master'!A17</f>
        <v>Luke VDH</v>
      </c>
      <c r="B17" s="26">
        <f>SUMPRODUCT(('Spring Rivers'!B$2:B$51=A17)*('Spring Rivers'!C$2:C$51)) + SUMPRODUCT(('Spring Rivers'!D$2:D$51=A17)*('Spring Rivers'!E$2:E$51))</f>
        <v>0</v>
      </c>
      <c r="C17" s="27">
        <f>SUMPRODUCT(('Spring Rivers'!B$2:B$51=A17)*('Spring Rivers'!H$2:H$51)) + SUMPRODUCT(('Spring Rivers'!D$2:D$51=A17)*('Spring Rivers'!I$2:I$51))</f>
        <v>0</v>
      </c>
      <c r="D17" s="26">
        <f>SUMPRODUCT(('Spring Rivers'!B$2:B$51=A17)*1) + SUMPRODUCT(('Spring Rivers'!D$2:D$51=A17)*1)</f>
        <v>0</v>
      </c>
      <c r="E17" s="26">
        <f t="shared" si="0"/>
        <v>18</v>
      </c>
      <c r="F17" s="26">
        <f>SUMPRODUCT(('Autumn Rivers'!B$2:B$51=A17)*('Autumn Rivers'!C$2:C$51)) + SUMPRODUCT(('Autumn Rivers'!D$2:D$51=A17)*('Autumn Rivers'!E$2:E$51))</f>
        <v>14</v>
      </c>
      <c r="G17" s="27">
        <f>SUMPRODUCT(('Autumn Rivers'!B$2:B$51=A17)*('Autumn Rivers'!H$2:H$51)) + SUMPRODUCT(('Autumn Rivers'!D$2:D$51=A17)*('Autumn Rivers'!I$2:I$51))</f>
        <v>18.873737373737374</v>
      </c>
      <c r="H17" s="26">
        <f>SUMPRODUCT(('Autumn Rivers'!B$2:B$51=A17)*1) + SUMPRODUCT(('Autumn Rivers'!D$2:D$51=A17)*1)</f>
        <v>4</v>
      </c>
      <c r="I17" s="26">
        <f t="shared" si="1"/>
        <v>8</v>
      </c>
      <c r="J17" s="26">
        <f t="shared" si="2"/>
        <v>14</v>
      </c>
      <c r="K17" s="27">
        <f t="shared" si="3"/>
        <v>18.873737373737374</v>
      </c>
      <c r="L17" s="26">
        <f t="shared" si="4"/>
        <v>16</v>
      </c>
    </row>
    <row r="18" spans="1:13" x14ac:dyDescent="0.2">
      <c r="A18" s="28" t="str">
        <f>'Names Master'!A18</f>
        <v>Matt</v>
      </c>
      <c r="B18" s="26">
        <f>SUMPRODUCT(('Spring Rivers'!B$2:B$51=A18)*('Spring Rivers'!C$2:C$51)) + SUMPRODUCT(('Spring Rivers'!D$2:D$51=A18)*('Spring Rivers'!E$2:E$51))</f>
        <v>24</v>
      </c>
      <c r="C18" s="27">
        <f>SUMPRODUCT(('Spring Rivers'!B$2:B$51=A18)*('Spring Rivers'!H$2:H$51)) + SUMPRODUCT(('Spring Rivers'!D$2:D$51=A18)*('Spring Rivers'!I$2:I$51))</f>
        <v>22.194472194472194</v>
      </c>
      <c r="D18" s="26">
        <f>SUMPRODUCT(('Spring Rivers'!B$2:B$51=A18)*1) + SUMPRODUCT(('Spring Rivers'!D$2:D$51=A18)*1)</f>
        <v>4</v>
      </c>
      <c r="E18" s="26">
        <f t="shared" si="0"/>
        <v>7</v>
      </c>
      <c r="F18" s="26">
        <f>SUMPRODUCT(('Autumn Rivers'!B$2:B$51=A18)*('Autumn Rivers'!C$2:C$51)) + SUMPRODUCT(('Autumn Rivers'!D$2:D$51=A18)*('Autumn Rivers'!E$2:E$51))</f>
        <v>12</v>
      </c>
      <c r="G18" s="27">
        <f>SUMPRODUCT(('Autumn Rivers'!B$2:B$51=A18)*('Autumn Rivers'!H$2:H$51)) + SUMPRODUCT(('Autumn Rivers'!D$2:D$51=A18)*('Autumn Rivers'!I$2:I$51))</f>
        <v>27.380952380952383</v>
      </c>
      <c r="H18" s="26">
        <f>SUMPRODUCT(('Autumn Rivers'!B$2:B$51=A18)*1) + SUMPRODUCT(('Autumn Rivers'!D$2:D$51=A18)*1)</f>
        <v>4</v>
      </c>
      <c r="I18" s="26">
        <f t="shared" si="1"/>
        <v>4</v>
      </c>
      <c r="J18" s="26">
        <f t="shared" si="2"/>
        <v>36</v>
      </c>
      <c r="K18" s="27">
        <f t="shared" si="3"/>
        <v>49.575424575424577</v>
      </c>
      <c r="L18" s="26">
        <f t="shared" si="4"/>
        <v>3</v>
      </c>
    </row>
    <row r="19" spans="1:13" x14ac:dyDescent="0.2">
      <c r="A19" s="28" t="str">
        <f>'Names Master'!A19</f>
        <v>Matt Bekker</v>
      </c>
      <c r="B19" s="26">
        <f>SUMPRODUCT(('Spring Rivers'!B$2:B$51=A19)*('Spring Rivers'!C$2:C$51)) + SUMPRODUCT(('Spring Rivers'!D$2:D$51=A19)*('Spring Rivers'!E$2:E$51))</f>
        <v>3</v>
      </c>
      <c r="C19" s="27">
        <f>SUMPRODUCT(('Spring Rivers'!B$2:B$51=A19)*('Spring Rivers'!H$2:H$51)) + SUMPRODUCT(('Spring Rivers'!D$2:D$51=A19)*('Spring Rivers'!I$2:I$51))</f>
        <v>5.666666666666667</v>
      </c>
      <c r="D19" s="26">
        <f>SUMPRODUCT(('Spring Rivers'!B$2:B$51=A19)*1) + SUMPRODUCT(('Spring Rivers'!D$2:D$51=A19)*1)</f>
        <v>2</v>
      </c>
      <c r="E19" s="26">
        <f t="shared" si="0"/>
        <v>16</v>
      </c>
      <c r="F19" s="26">
        <f>SUMPRODUCT(('Autumn Rivers'!B$2:B$51=A19)*('Autumn Rivers'!C$2:C$51)) + SUMPRODUCT(('Autumn Rivers'!D$2:D$51=A19)*('Autumn Rivers'!E$2:E$51))</f>
        <v>0</v>
      </c>
      <c r="G19" s="27">
        <f>SUMPRODUCT(('Autumn Rivers'!B$2:B$51=A19)*('Autumn Rivers'!H$2:H$51)) + SUMPRODUCT(('Autumn Rivers'!D$2:D$51=A19)*('Autumn Rivers'!I$2:I$51))</f>
        <v>0</v>
      </c>
      <c r="H19" s="26">
        <f>SUMPRODUCT(('Autumn Rivers'!B$2:B$51=A19)*1) + SUMPRODUCT(('Autumn Rivers'!D$2:D$51=A19)*1)</f>
        <v>0</v>
      </c>
      <c r="I19" s="26">
        <f t="shared" si="1"/>
        <v>19</v>
      </c>
      <c r="J19" s="26">
        <f t="shared" si="2"/>
        <v>3</v>
      </c>
      <c r="K19" s="27">
        <f t="shared" si="3"/>
        <v>5.666666666666667</v>
      </c>
      <c r="L19" s="26">
        <f t="shared" si="4"/>
        <v>20</v>
      </c>
    </row>
    <row r="20" spans="1:13" x14ac:dyDescent="0.2">
      <c r="A20" s="28" t="str">
        <f>'Names Master'!A20</f>
        <v>Pierre</v>
      </c>
      <c r="B20" s="26">
        <f>SUMPRODUCT(('Spring Rivers'!B$2:B$51=A20)*('Spring Rivers'!C$2:C$51)) + SUMPRODUCT(('Spring Rivers'!D$2:D$51=A20)*('Spring Rivers'!E$2:E$51))</f>
        <v>16</v>
      </c>
      <c r="C20" s="27">
        <f>SUMPRODUCT(('Spring Rivers'!B$2:B$51=A20)*('Spring Rivers'!H$2:H$51)) + SUMPRODUCT(('Spring Rivers'!D$2:D$51=A20)*('Spring Rivers'!I$2:I$51))</f>
        <v>15.705882352941178</v>
      </c>
      <c r="D20" s="26">
        <f>SUMPRODUCT(('Spring Rivers'!B$2:B$51=A20)*1) + SUMPRODUCT(('Spring Rivers'!D$2:D$51=A20)*1)</f>
        <v>4</v>
      </c>
      <c r="E20" s="26">
        <f t="shared" si="0"/>
        <v>12</v>
      </c>
      <c r="F20" s="26">
        <f>SUMPRODUCT(('Autumn Rivers'!B$2:B$51=A20)*('Autumn Rivers'!C$2:C$51)) + SUMPRODUCT(('Autumn Rivers'!D$2:D$51=A20)*('Autumn Rivers'!E$2:E$51))</f>
        <v>9</v>
      </c>
      <c r="G20" s="27">
        <f>SUMPRODUCT(('Autumn Rivers'!B$2:B$51=A20)*('Autumn Rivers'!H$2:H$51)) + SUMPRODUCT(('Autumn Rivers'!D$2:D$51=A20)*('Autumn Rivers'!I$2:I$51))</f>
        <v>14.047619047619047</v>
      </c>
      <c r="H20" s="26">
        <f>SUMPRODUCT(('Autumn Rivers'!B$2:B$51=A20)*1) + SUMPRODUCT(('Autumn Rivers'!D$2:D$51=A20)*1)</f>
        <v>4</v>
      </c>
      <c r="I20" s="26">
        <f t="shared" si="1"/>
        <v>12</v>
      </c>
      <c r="J20" s="26">
        <f t="shared" si="2"/>
        <v>25</v>
      </c>
      <c r="K20" s="27">
        <f t="shared" si="3"/>
        <v>29.753501400560225</v>
      </c>
      <c r="L20" s="26">
        <f t="shared" si="4"/>
        <v>10</v>
      </c>
    </row>
    <row r="21" spans="1:13" x14ac:dyDescent="0.2">
      <c r="A21" s="28" t="str">
        <f>'Names Master'!A21</f>
        <v>Ryan</v>
      </c>
      <c r="B21" s="26">
        <f>SUMPRODUCT(('Spring Rivers'!B$2:B$51=A21)*('Spring Rivers'!C$2:C$51)) + SUMPRODUCT(('Spring Rivers'!D$2:D$51=A21)*('Spring Rivers'!E$2:E$51))</f>
        <v>10</v>
      </c>
      <c r="C21" s="27">
        <f>SUMPRODUCT(('Spring Rivers'!B$2:B$51=A21)*('Spring Rivers'!H$2:H$51)) + SUMPRODUCT(('Spring Rivers'!D$2:D$51=A21)*('Spring Rivers'!I$2:I$51))</f>
        <v>12.888888888888889</v>
      </c>
      <c r="D21" s="26">
        <f>SUMPRODUCT(('Spring Rivers'!B$2:B$51=A21)*1) + SUMPRODUCT(('Spring Rivers'!D$2:D$51=A21)*1)</f>
        <v>2</v>
      </c>
      <c r="E21" s="26">
        <f t="shared" si="0"/>
        <v>14</v>
      </c>
      <c r="F21" s="26">
        <f>SUMPRODUCT(('Autumn Rivers'!B$2:B$51=A21)*('Autumn Rivers'!C$2:C$51)) + SUMPRODUCT(('Autumn Rivers'!D$2:D$51=A21)*('Autumn Rivers'!E$2:E$51))</f>
        <v>2</v>
      </c>
      <c r="G21" s="27">
        <f>SUMPRODUCT(('Autumn Rivers'!B$2:B$51=A21)*('Autumn Rivers'!H$2:H$51)) + SUMPRODUCT(('Autumn Rivers'!D$2:D$51=A21)*('Autumn Rivers'!I$2:I$51))</f>
        <v>5</v>
      </c>
      <c r="H21" s="26">
        <f>SUMPRODUCT(('Autumn Rivers'!B$2:B$51=A21)*1) + SUMPRODUCT(('Autumn Rivers'!D$2:D$51=A21)*1)</f>
        <v>2</v>
      </c>
      <c r="I21" s="26">
        <f t="shared" si="1"/>
        <v>16</v>
      </c>
      <c r="J21" s="26">
        <f t="shared" si="2"/>
        <v>12</v>
      </c>
      <c r="K21" s="27">
        <f t="shared" si="3"/>
        <v>17.888888888888889</v>
      </c>
      <c r="L21" s="26">
        <f t="shared" si="4"/>
        <v>17</v>
      </c>
    </row>
    <row r="22" spans="1:13" x14ac:dyDescent="0.2">
      <c r="A22" s="28" t="str">
        <f>'Names Master'!A22</f>
        <v>Sean B</v>
      </c>
      <c r="B22" s="26">
        <f>SUMPRODUCT(('Spring Rivers'!B$2:B$51=A22)*('Spring Rivers'!C$2:C$51)) + SUMPRODUCT(('Spring Rivers'!D$2:D$51=A22)*('Spring Rivers'!E$2:E$51))</f>
        <v>3</v>
      </c>
      <c r="C22" s="31">
        <f>(SUMPRODUCT(('Spring Rivers'!B$2:B$51=A22)*('Spring Rivers'!H$2:H$51)) + SUMPRODUCT(('Spring Rivers'!D$2:D$51=A22)*('Spring Rivers'!I$2:I$51)))/3*4</f>
        <v>5.185185185185186</v>
      </c>
      <c r="D22" s="26">
        <f>SUMPRODUCT(('Spring Rivers'!B$2:B$51=A22)*1) + SUMPRODUCT(('Spring Rivers'!D$2:D$51=A22)*1)</f>
        <v>3</v>
      </c>
      <c r="E22" s="26">
        <f t="shared" si="0"/>
        <v>17</v>
      </c>
      <c r="F22" s="26">
        <f>SUMPRODUCT(('Autumn Rivers'!B$2:B$51=A22)*('Autumn Rivers'!C$2:C$51)) + SUMPRODUCT(('Autumn Rivers'!D$2:D$51=A22)*('Autumn Rivers'!E$2:E$51))</f>
        <v>6</v>
      </c>
      <c r="G22" s="27">
        <f>SUMPRODUCT(('Autumn Rivers'!B$2:B$51=A22)*('Autumn Rivers'!H$2:H$51)) + SUMPRODUCT(('Autumn Rivers'!D$2:D$51=A22)*('Autumn Rivers'!I$2:I$51))</f>
        <v>15</v>
      </c>
      <c r="H22" s="26">
        <f>SUMPRODUCT(('Autumn Rivers'!B$2:B$51=A22)*1) + SUMPRODUCT(('Autumn Rivers'!D$2:D$51=A22)*1)</f>
        <v>4</v>
      </c>
      <c r="I22" s="26">
        <f t="shared" si="1"/>
        <v>11</v>
      </c>
      <c r="J22" s="26">
        <f t="shared" si="2"/>
        <v>9</v>
      </c>
      <c r="K22" s="27">
        <f t="shared" si="3"/>
        <v>20.185185185185187</v>
      </c>
      <c r="L22" s="26">
        <f t="shared" si="4"/>
        <v>15</v>
      </c>
      <c r="M22" t="s">
        <v>115</v>
      </c>
    </row>
    <row r="23" spans="1:13" x14ac:dyDescent="0.2">
      <c r="A23" s="28" t="str">
        <f>'Names Master'!A23</f>
        <v>Shaun C</v>
      </c>
      <c r="B23" s="26">
        <f>SUMPRODUCT(('Spring Rivers'!B$2:B$51=A23)*('Spring Rivers'!C$2:C$51)) + SUMPRODUCT(('Spring Rivers'!D$2:D$51=A23)*('Spring Rivers'!E$2:E$51))</f>
        <v>0</v>
      </c>
      <c r="C23" s="27">
        <f>SUMPRODUCT(('Spring Rivers'!B$2:B$51=A23)*('Spring Rivers'!H$2:H$51)) + SUMPRODUCT(('Spring Rivers'!D$2:D$51=A23)*('Spring Rivers'!I$2:I$51))</f>
        <v>0</v>
      </c>
      <c r="D23" s="26">
        <f>SUMPRODUCT(('Spring Rivers'!B$2:B$51=A23)*1) + SUMPRODUCT(('Spring Rivers'!D$2:D$51=A23)*1)</f>
        <v>0</v>
      </c>
      <c r="E23" s="26">
        <f t="shared" si="0"/>
        <v>18</v>
      </c>
      <c r="F23" s="26">
        <f>SUMPRODUCT(('Autumn Rivers'!B$2:B$51=A23)*('Autumn Rivers'!C$2:C$51)) + SUMPRODUCT(('Autumn Rivers'!D$2:D$51=A23)*('Autumn Rivers'!E$2:E$51))</f>
        <v>1</v>
      </c>
      <c r="G23" s="27">
        <f>SUMPRODUCT(('Autumn Rivers'!B$2:B$51=A23)*('Autumn Rivers'!H$2:H$51)) + SUMPRODUCT(('Autumn Rivers'!D$2:D$51=A23)*('Autumn Rivers'!I$2:I$51))</f>
        <v>3.3333333333333335</v>
      </c>
      <c r="H23" s="26">
        <f>SUMPRODUCT(('Autumn Rivers'!B$2:B$51=A23)*1) + SUMPRODUCT(('Autumn Rivers'!D$2:D$51=A23)*1)</f>
        <v>1</v>
      </c>
      <c r="I23" s="26">
        <f t="shared" si="1"/>
        <v>18</v>
      </c>
      <c r="J23" s="26">
        <f t="shared" si="2"/>
        <v>1</v>
      </c>
      <c r="K23" s="27">
        <f t="shared" si="3"/>
        <v>3.3333333333333335</v>
      </c>
      <c r="L23" s="26">
        <f t="shared" si="4"/>
        <v>22</v>
      </c>
    </row>
    <row r="24" spans="1:13" x14ac:dyDescent="0.2">
      <c r="A24" s="28" t="str">
        <f>'Names Master'!A24</f>
        <v>Steve B</v>
      </c>
      <c r="B24" s="26">
        <f>SUMPRODUCT(('Spring Rivers'!B$2:B$51=A24)*('Spring Rivers'!C$2:C$51)) + SUMPRODUCT(('Spring Rivers'!D$2:D$51=A24)*('Spring Rivers'!E$2:E$51))</f>
        <v>0</v>
      </c>
      <c r="C24" s="27">
        <f>SUMPRODUCT(('Spring Rivers'!B$2:B$51=A24)*('Spring Rivers'!H$2:H$51)) + SUMPRODUCT(('Spring Rivers'!D$2:D$51=A24)*('Spring Rivers'!I$2:I$51))</f>
        <v>0</v>
      </c>
      <c r="D24" s="26">
        <f>SUMPRODUCT(('Spring Rivers'!B$2:B$51=A24)*1) + SUMPRODUCT(('Spring Rivers'!D$2:D$51=A24)*1)</f>
        <v>0</v>
      </c>
      <c r="E24" s="26">
        <f t="shared" si="0"/>
        <v>18</v>
      </c>
      <c r="F24" s="26">
        <f>SUMPRODUCT(('Autumn Rivers'!B$2:B$51=A24)*('Autumn Rivers'!C$2:C$51)) + SUMPRODUCT(('Autumn Rivers'!D$2:D$51=A24)*('Autumn Rivers'!E$2:E$51))</f>
        <v>7</v>
      </c>
      <c r="G24" s="27">
        <f>SUMPRODUCT(('Autumn Rivers'!B$2:B$51=A24)*('Autumn Rivers'!H$2:H$51)) + SUMPRODUCT(('Autumn Rivers'!D$2:D$51=A24)*('Autumn Rivers'!I$2:I$51))</f>
        <v>9.2857142857142847</v>
      </c>
      <c r="H24" s="26">
        <f>SUMPRODUCT(('Autumn Rivers'!B$2:B$51=A24)*1) + SUMPRODUCT(('Autumn Rivers'!D$2:D$51=A24)*1)</f>
        <v>4</v>
      </c>
      <c r="I24" s="26">
        <f t="shared" si="1"/>
        <v>14</v>
      </c>
      <c r="J24" s="26">
        <f t="shared" si="2"/>
        <v>7</v>
      </c>
      <c r="K24" s="27">
        <f t="shared" si="3"/>
        <v>9.2857142857142847</v>
      </c>
      <c r="L24" s="26">
        <f t="shared" si="4"/>
        <v>18</v>
      </c>
    </row>
    <row r="25" spans="1:13" x14ac:dyDescent="0.2">
      <c r="A25" s="28" t="str">
        <f>'Names Master'!A25</f>
        <v>Stuart</v>
      </c>
      <c r="B25" s="26">
        <f>SUMPRODUCT(('Spring Rivers'!B$2:B$51=A25)*('Spring Rivers'!C$2:C$51)) + SUMPRODUCT(('Spring Rivers'!D$2:D$51=A25)*('Spring Rivers'!E$2:E$51))</f>
        <v>0</v>
      </c>
      <c r="C25" s="27">
        <f>SUMPRODUCT(('Spring Rivers'!B$2:B$51=A25)*('Spring Rivers'!H$2:H$51)) + SUMPRODUCT(('Spring Rivers'!D$2:D$51=A25)*('Spring Rivers'!I$2:I$51))</f>
        <v>0</v>
      </c>
      <c r="D25" s="26">
        <f>SUMPRODUCT(('Spring Rivers'!B$2:B$51=A25)*1) + SUMPRODUCT(('Spring Rivers'!D$2:D$51=A25)*1)</f>
        <v>0</v>
      </c>
      <c r="E25" s="26">
        <f t="shared" si="0"/>
        <v>18</v>
      </c>
      <c r="F25" s="26">
        <f>SUMPRODUCT(('Autumn Rivers'!B$2:B$51=A25)*('Autumn Rivers'!C$2:C$51)) + SUMPRODUCT(('Autumn Rivers'!D$2:D$51=A25)*('Autumn Rivers'!E$2:E$51))</f>
        <v>0</v>
      </c>
      <c r="G25" s="27">
        <f>SUMPRODUCT(('Autumn Rivers'!B$2:B$51=A25)*('Autumn Rivers'!H$2:H$51)) + SUMPRODUCT(('Autumn Rivers'!D$2:D$51=A25)*('Autumn Rivers'!I$2:I$51))</f>
        <v>0</v>
      </c>
      <c r="H25" s="26">
        <f>SUMPRODUCT(('Autumn Rivers'!B$2:B$51=A25)*1) + SUMPRODUCT(('Autumn Rivers'!D$2:D$51=A25)*1)</f>
        <v>0</v>
      </c>
      <c r="I25" s="26">
        <f t="shared" si="1"/>
        <v>19</v>
      </c>
      <c r="J25" s="26">
        <f t="shared" si="2"/>
        <v>0</v>
      </c>
      <c r="K25" s="27">
        <f t="shared" si="3"/>
        <v>0</v>
      </c>
      <c r="L25" s="26">
        <f t="shared" si="4"/>
        <v>23</v>
      </c>
    </row>
    <row r="26" spans="1:13" x14ac:dyDescent="0.2">
      <c r="A26" s="28" t="str">
        <f>'Names Master'!A26</f>
        <v>Duggie W</v>
      </c>
      <c r="B26" s="26">
        <f>SUMPRODUCT(('Spring Rivers'!B$2:B$51=A26)*('Spring Rivers'!C$2:C$51)) + SUMPRODUCT(('Spring Rivers'!D$2:D$51=A26)*('Spring Rivers'!E$2:E$51))</f>
        <v>0</v>
      </c>
      <c r="C26" s="27">
        <f>SUMPRODUCT(('Spring Rivers'!B$2:B$51=A26)*('Spring Rivers'!H$2:H$51)) + SUMPRODUCT(('Spring Rivers'!D$2:D$51=A26)*('Spring Rivers'!I$2:I$51))</f>
        <v>0</v>
      </c>
      <c r="D26" s="26">
        <f>SUMPRODUCT(('Spring Rivers'!B$2:B$51=A26)*1) + SUMPRODUCT(('Spring Rivers'!D$2:D$51=A26)*1)</f>
        <v>0</v>
      </c>
      <c r="E26" s="26">
        <f t="shared" si="0"/>
        <v>18</v>
      </c>
      <c r="F26" s="26">
        <f>SUMPRODUCT(('Autumn Rivers'!B$2:B$51=A26)*('Autumn Rivers'!C$2:C$51)) + SUMPRODUCT(('Autumn Rivers'!D$2:D$51=A26)*('Autumn Rivers'!E$2:E$51))</f>
        <v>0</v>
      </c>
      <c r="G26" s="27">
        <f>SUMPRODUCT(('Autumn Rivers'!B$2:B$51=A26)*('Autumn Rivers'!H$2:H$51)) + SUMPRODUCT(('Autumn Rivers'!D$2:D$51=A26)*('Autumn Rivers'!I$2:I$51))</f>
        <v>0</v>
      </c>
      <c r="H26" s="26">
        <f>SUMPRODUCT(('Autumn Rivers'!B$2:B$51=A26)*1) + SUMPRODUCT(('Autumn Rivers'!D$2:D$51=A26)*1)</f>
        <v>0</v>
      </c>
      <c r="I26" s="26">
        <f t="shared" si="1"/>
        <v>19</v>
      </c>
      <c r="J26" s="26">
        <f t="shared" si="2"/>
        <v>0</v>
      </c>
      <c r="K26" s="27">
        <f t="shared" si="3"/>
        <v>0</v>
      </c>
      <c r="L26" s="26">
        <f t="shared" si="4"/>
        <v>23</v>
      </c>
    </row>
    <row r="27" spans="1:13" x14ac:dyDescent="0.2">
      <c r="A27" s="28" t="str">
        <f>'Names Master'!A27</f>
        <v>Dale Hes</v>
      </c>
      <c r="B27" s="26">
        <f>SUMPRODUCT(('Spring Rivers'!B$2:B$51=A27)*('Spring Rivers'!C$2:C$51)) + SUMPRODUCT(('Spring Rivers'!D$2:D$51=A27)*('Spring Rivers'!E$2:E$51))</f>
        <v>0</v>
      </c>
      <c r="C27" s="27">
        <f>SUMPRODUCT(('Spring Rivers'!B$2:B$51=A27)*('Spring Rivers'!H$2:H$51)) + SUMPRODUCT(('Spring Rivers'!D$2:D$51=A27)*('Spring Rivers'!I$2:I$51))</f>
        <v>0</v>
      </c>
      <c r="D27" s="26">
        <f>SUMPRODUCT(('Spring Rivers'!B$2:B$51=A27)*1) + SUMPRODUCT(('Spring Rivers'!D$2:D$51=A27)*1)</f>
        <v>0</v>
      </c>
      <c r="E27" s="26">
        <f t="shared" si="0"/>
        <v>18</v>
      </c>
      <c r="F27" s="26">
        <f>SUMPRODUCT(('Autumn Rivers'!B$2:B$51=A27)*('Autumn Rivers'!C$2:C$51)) + SUMPRODUCT(('Autumn Rivers'!D$2:D$51=A27)*('Autumn Rivers'!E$2:E$51))</f>
        <v>0</v>
      </c>
      <c r="G27" s="27">
        <f>SUMPRODUCT(('Autumn Rivers'!B$2:B$51=A27)*('Autumn Rivers'!H$2:H$51)) + SUMPRODUCT(('Autumn Rivers'!D$2:D$51=A27)*('Autumn Rivers'!I$2:I$51))</f>
        <v>0</v>
      </c>
      <c r="H27" s="26">
        <f>SUMPRODUCT(('Autumn Rivers'!B$2:B$51=A27)*1) + SUMPRODUCT(('Autumn Rivers'!D$2:D$51=A27)*1)</f>
        <v>0</v>
      </c>
      <c r="I27" s="26">
        <f t="shared" si="1"/>
        <v>19</v>
      </c>
      <c r="J27" s="26">
        <f t="shared" si="2"/>
        <v>0</v>
      </c>
      <c r="K27" s="27">
        <f t="shared" si="3"/>
        <v>0</v>
      </c>
      <c r="L27" s="26">
        <f t="shared" si="4"/>
        <v>23</v>
      </c>
    </row>
    <row r="28" spans="1:13" x14ac:dyDescent="0.2">
      <c r="A28" s="28" t="str">
        <f>'Names Master'!A28</f>
        <v>George Thom</v>
      </c>
      <c r="B28" s="26">
        <f>SUMPRODUCT(('Spring Rivers'!B$2:B$51=A28)*('Spring Rivers'!C$2:C$51)) + SUMPRODUCT(('Spring Rivers'!D$2:D$51=A28)*('Spring Rivers'!E$2:E$51))</f>
        <v>0</v>
      </c>
      <c r="C28" s="27">
        <f>SUMPRODUCT(('Spring Rivers'!B$2:B$51=A28)*('Spring Rivers'!H$2:H$51)) + SUMPRODUCT(('Spring Rivers'!D$2:D$51=A28)*('Spring Rivers'!I$2:I$51))</f>
        <v>0</v>
      </c>
      <c r="D28" s="26">
        <f>SUMPRODUCT(('Spring Rivers'!B$2:B$51=A28)*1) + SUMPRODUCT(('Spring Rivers'!D$2:D$51=A28)*1)</f>
        <v>0</v>
      </c>
      <c r="E28" s="26">
        <f t="shared" si="0"/>
        <v>18</v>
      </c>
      <c r="F28" s="26">
        <f>SUMPRODUCT(('Autumn Rivers'!B$2:B$51=A28)*('Autumn Rivers'!C$2:C$51)) + SUMPRODUCT(('Autumn Rivers'!D$2:D$51=A28)*('Autumn Rivers'!E$2:E$51))</f>
        <v>0</v>
      </c>
      <c r="G28" s="27">
        <f>SUMPRODUCT(('Autumn Rivers'!B$2:B$51=A28)*('Autumn Rivers'!H$2:H$51)) + SUMPRODUCT(('Autumn Rivers'!D$2:D$51=A28)*('Autumn Rivers'!I$2:I$51))</f>
        <v>0</v>
      </c>
      <c r="H28" s="26">
        <f>SUMPRODUCT(('Autumn Rivers'!B$2:B$51=A28)*1) + SUMPRODUCT(('Autumn Rivers'!D$2:D$51=A28)*1)</f>
        <v>0</v>
      </c>
      <c r="I28" s="26">
        <f t="shared" si="1"/>
        <v>19</v>
      </c>
      <c r="J28" s="26">
        <f t="shared" si="2"/>
        <v>0</v>
      </c>
      <c r="K28" s="27">
        <f t="shared" si="3"/>
        <v>0</v>
      </c>
      <c r="L28" s="26">
        <f t="shared" si="4"/>
        <v>23</v>
      </c>
    </row>
    <row r="29" spans="1:13" x14ac:dyDescent="0.2">
      <c r="A29" s="28" t="str">
        <f>'Names Master'!A29</f>
        <v>Rory Grobbelaar</v>
      </c>
      <c r="B29" s="26">
        <f>SUMPRODUCT(('Spring Rivers'!B$2:B$51=A29)*('Spring Rivers'!C$2:C$51)) + SUMPRODUCT(('Spring Rivers'!D$2:D$51=A29)*('Spring Rivers'!E$2:E$51))</f>
        <v>0</v>
      </c>
      <c r="C29" s="27">
        <f>SUMPRODUCT(('Spring Rivers'!B$2:B$51=A29)*('Spring Rivers'!H$2:H$51)) + SUMPRODUCT(('Spring Rivers'!D$2:D$51=A29)*('Spring Rivers'!I$2:I$51))</f>
        <v>0</v>
      </c>
      <c r="D29" s="26">
        <f>SUMPRODUCT(('Spring Rivers'!B$2:B$51=A29)*1) + SUMPRODUCT(('Spring Rivers'!D$2:D$51=A29)*1)</f>
        <v>0</v>
      </c>
      <c r="E29" s="26">
        <f t="shared" si="0"/>
        <v>18</v>
      </c>
      <c r="F29" s="26">
        <f>SUMPRODUCT(('Autumn Rivers'!B$2:B$51=A29)*('Autumn Rivers'!C$2:C$51)) + SUMPRODUCT(('Autumn Rivers'!D$2:D$51=A29)*('Autumn Rivers'!E$2:E$51))</f>
        <v>0</v>
      </c>
      <c r="G29" s="27">
        <f>SUMPRODUCT(('Autumn Rivers'!B$2:B$51=A29)*('Autumn Rivers'!H$2:H$51)) + SUMPRODUCT(('Autumn Rivers'!D$2:D$51=A29)*('Autumn Rivers'!I$2:I$51))</f>
        <v>0</v>
      </c>
      <c r="H29" s="26">
        <f>SUMPRODUCT(('Autumn Rivers'!B$2:B$51=A29)*1) + SUMPRODUCT(('Autumn Rivers'!D$2:D$51=A29)*1)</f>
        <v>0</v>
      </c>
      <c r="I29" s="26">
        <f t="shared" si="1"/>
        <v>19</v>
      </c>
      <c r="J29" s="26">
        <f t="shared" si="2"/>
        <v>0</v>
      </c>
      <c r="K29" s="27">
        <f t="shared" si="3"/>
        <v>0</v>
      </c>
      <c r="L29" s="26">
        <f t="shared" si="4"/>
        <v>23</v>
      </c>
    </row>
    <row r="30" spans="1:13" x14ac:dyDescent="0.2">
      <c r="A30" s="28" t="str">
        <f>'Names Master'!A30</f>
        <v>Thom Blendulf</v>
      </c>
      <c r="B30" s="26">
        <f>SUMPRODUCT(('Spring Rivers'!B$2:B$51=A30)*('Spring Rivers'!C$2:C$51)) + SUMPRODUCT(('Spring Rivers'!D$2:D$51=A30)*('Spring Rivers'!E$2:E$51))</f>
        <v>0</v>
      </c>
      <c r="C30" s="27">
        <f>SUMPRODUCT(('Spring Rivers'!B$2:B$51=A30)*('Spring Rivers'!H$2:H$51)) + SUMPRODUCT(('Spring Rivers'!D$2:D$51=A30)*('Spring Rivers'!I$2:I$51))</f>
        <v>0</v>
      </c>
      <c r="D30" s="26">
        <f>SUMPRODUCT(('Spring Rivers'!B$2:B$51=A30)*1) + SUMPRODUCT(('Spring Rivers'!D$2:D$51=A30)*1)</f>
        <v>0</v>
      </c>
      <c r="E30" s="26">
        <f t="shared" si="0"/>
        <v>18</v>
      </c>
      <c r="F30" s="26">
        <f>SUMPRODUCT(('Autumn Rivers'!B$2:B$51=A30)*('Autumn Rivers'!C$2:C$51)) + SUMPRODUCT(('Autumn Rivers'!D$2:D$51=A30)*('Autumn Rivers'!E$2:E$51))</f>
        <v>0</v>
      </c>
      <c r="G30" s="27">
        <f>SUMPRODUCT(('Autumn Rivers'!B$2:B$51=A30)*('Autumn Rivers'!H$2:H$51)) + SUMPRODUCT(('Autumn Rivers'!D$2:D$51=A30)*('Autumn Rivers'!I$2:I$51))</f>
        <v>0</v>
      </c>
      <c r="H30" s="26">
        <f>SUMPRODUCT(('Autumn Rivers'!B$2:B$51=A30)*1) + SUMPRODUCT(('Autumn Rivers'!D$2:D$51=A30)*1)</f>
        <v>0</v>
      </c>
      <c r="I30" s="26">
        <f t="shared" si="1"/>
        <v>19</v>
      </c>
      <c r="J30" s="26">
        <f t="shared" si="2"/>
        <v>0</v>
      </c>
      <c r="K30" s="27">
        <f t="shared" si="3"/>
        <v>0</v>
      </c>
      <c r="L30" s="26">
        <f t="shared" si="4"/>
        <v>23</v>
      </c>
    </row>
    <row r="31" spans="1:13" x14ac:dyDescent="0.2">
      <c r="A31" s="28" t="str">
        <f>'Names Master'!A31</f>
        <v>Tim Rolsten</v>
      </c>
      <c r="B31" s="26">
        <f>SUMPRODUCT(('Spring Rivers'!B$2:B$51=A31)*('Spring Rivers'!C$2:C$51)) + SUMPRODUCT(('Spring Rivers'!D$2:D$51=A31)*('Spring Rivers'!E$2:E$51))</f>
        <v>0</v>
      </c>
      <c r="C31" s="27">
        <f>SUMPRODUCT(('Spring Rivers'!B$2:B$51=A31)*('Spring Rivers'!H$2:H$51)) + SUMPRODUCT(('Spring Rivers'!D$2:D$51=A31)*('Spring Rivers'!I$2:I$51))</f>
        <v>0</v>
      </c>
      <c r="D31" s="26">
        <f>SUMPRODUCT(('Spring Rivers'!B$2:B$51=A31)*1) + SUMPRODUCT(('Spring Rivers'!D$2:D$51=A31)*1)</f>
        <v>0</v>
      </c>
      <c r="E31" s="26">
        <f t="shared" si="0"/>
        <v>18</v>
      </c>
      <c r="F31" s="26">
        <f>SUMPRODUCT(('Autumn Rivers'!B$2:B$51=A31)*('Autumn Rivers'!C$2:C$51)) + SUMPRODUCT(('Autumn Rivers'!D$2:D$51=A31)*('Autumn Rivers'!E$2:E$51))</f>
        <v>0</v>
      </c>
      <c r="G31" s="27">
        <f>SUMPRODUCT(('Autumn Rivers'!B$2:B$51=A31)*('Autumn Rivers'!H$2:H$51)) + SUMPRODUCT(('Autumn Rivers'!D$2:D$51=A31)*('Autumn Rivers'!I$2:I$51))</f>
        <v>0</v>
      </c>
      <c r="H31" s="26">
        <f>SUMPRODUCT(('Autumn Rivers'!B$2:B$51=A31)*1) + SUMPRODUCT(('Autumn Rivers'!D$2:D$51=A31)*1)</f>
        <v>0</v>
      </c>
      <c r="I31" s="26">
        <f t="shared" si="1"/>
        <v>19</v>
      </c>
      <c r="J31" s="26">
        <f t="shared" si="2"/>
        <v>0</v>
      </c>
      <c r="K31" s="27">
        <f t="shared" si="3"/>
        <v>0</v>
      </c>
      <c r="L31" s="26">
        <f t="shared" si="4"/>
        <v>23</v>
      </c>
    </row>
    <row r="32" spans="1:13" x14ac:dyDescent="0.2">
      <c r="A32" s="28" t="str">
        <f>'Names Master'!A32</f>
        <v>Johan Cronje</v>
      </c>
      <c r="B32" s="26">
        <f>SUMPRODUCT(('Spring Rivers'!B$2:B$51=A32)*('Spring Rivers'!C$2:C$51)) + SUMPRODUCT(('Spring Rivers'!D$2:D$51=A32)*('Spring Rivers'!E$2:E$51))</f>
        <v>0</v>
      </c>
      <c r="C32" s="27">
        <f>SUMPRODUCT(('Spring Rivers'!B$2:B$51=A32)*('Spring Rivers'!H$2:H$51)) + SUMPRODUCT(('Spring Rivers'!D$2:D$51=A32)*('Spring Rivers'!I$2:I$51))</f>
        <v>0</v>
      </c>
      <c r="D32" s="26">
        <f>SUMPRODUCT(('Spring Rivers'!B$2:B$51=A32)*1) + SUMPRODUCT(('Spring Rivers'!D$2:D$51=A32)*1)</f>
        <v>0</v>
      </c>
      <c r="E32" s="26">
        <f t="shared" si="0"/>
        <v>18</v>
      </c>
      <c r="F32" s="26">
        <f>SUMPRODUCT(('Autumn Rivers'!B$2:B$51=A32)*('Autumn Rivers'!C$2:C$51)) + SUMPRODUCT(('Autumn Rivers'!D$2:D$51=A32)*('Autumn Rivers'!E$2:E$51))</f>
        <v>0</v>
      </c>
      <c r="G32" s="27">
        <f>SUMPRODUCT(('Autumn Rivers'!B$2:B$51=A32)*('Autumn Rivers'!H$2:H$51)) + SUMPRODUCT(('Autumn Rivers'!D$2:D$51=A32)*('Autumn Rivers'!I$2:I$51))</f>
        <v>0</v>
      </c>
      <c r="H32" s="26">
        <f>SUMPRODUCT(('Autumn Rivers'!B$2:B$51=A32)*1) + SUMPRODUCT(('Autumn Rivers'!D$2:D$51=A32)*1)</f>
        <v>0</v>
      </c>
      <c r="I32" s="26">
        <f t="shared" si="1"/>
        <v>19</v>
      </c>
      <c r="J32" s="26">
        <f t="shared" si="2"/>
        <v>0</v>
      </c>
      <c r="K32" s="27">
        <f t="shared" si="3"/>
        <v>0</v>
      </c>
      <c r="L32" s="26">
        <f t="shared" si="4"/>
        <v>23</v>
      </c>
    </row>
    <row r="33" spans="1:12" x14ac:dyDescent="0.2">
      <c r="A33" s="28" t="str">
        <f>'Names Master'!A33</f>
        <v>Matt Holden</v>
      </c>
      <c r="B33" s="26">
        <f>SUMPRODUCT(('Spring Rivers'!B$2:B$51=A33)*('Spring Rivers'!C$2:C$51)) + SUMPRODUCT(('Spring Rivers'!D$2:D$51=A33)*('Spring Rivers'!E$2:E$51))</f>
        <v>0</v>
      </c>
      <c r="C33" s="27">
        <f>SUMPRODUCT(('Spring Rivers'!B$2:B$51=A33)*('Spring Rivers'!H$2:H$51)) + SUMPRODUCT(('Spring Rivers'!D$2:D$51=A33)*('Spring Rivers'!I$2:I$51))</f>
        <v>0</v>
      </c>
      <c r="D33" s="26">
        <f>SUMPRODUCT(('Spring Rivers'!B$2:B$51=A33)*1) + SUMPRODUCT(('Spring Rivers'!D$2:D$51=A33)*1)</f>
        <v>0</v>
      </c>
      <c r="E33" s="26">
        <f t="shared" si="0"/>
        <v>18</v>
      </c>
      <c r="F33" s="26">
        <f>SUMPRODUCT(('Autumn Rivers'!B$2:B$51=A33)*('Autumn Rivers'!C$2:C$51)) + SUMPRODUCT(('Autumn Rivers'!D$2:D$51=A33)*('Autumn Rivers'!E$2:E$51))</f>
        <v>0</v>
      </c>
      <c r="G33" s="27">
        <f>SUMPRODUCT(('Autumn Rivers'!B$2:B$51=A33)*('Autumn Rivers'!H$2:H$51)) + SUMPRODUCT(('Autumn Rivers'!D$2:D$51=A33)*('Autumn Rivers'!I$2:I$51))</f>
        <v>0</v>
      </c>
      <c r="H33" s="26">
        <f>SUMPRODUCT(('Autumn Rivers'!B$2:B$51=A33)*1) + SUMPRODUCT(('Autumn Rivers'!D$2:D$51=A33)*1)</f>
        <v>0</v>
      </c>
      <c r="I33" s="26">
        <f t="shared" si="1"/>
        <v>19</v>
      </c>
      <c r="J33" s="26">
        <f t="shared" si="2"/>
        <v>0</v>
      </c>
      <c r="K33" s="27">
        <f t="shared" si="3"/>
        <v>0</v>
      </c>
      <c r="L33" s="26">
        <f t="shared" si="4"/>
        <v>23</v>
      </c>
    </row>
    <row r="34" spans="1:12" x14ac:dyDescent="0.2">
      <c r="A34" s="28">
        <f>'Names Master'!A34</f>
        <v>0</v>
      </c>
      <c r="B34" s="26">
        <f>SUMPRODUCT(('Spring Rivers'!B$2:B$51=A34)*('Spring Rivers'!C$2:C$51)) + SUMPRODUCT(('Spring Rivers'!D$2:D$51=A34)*('Spring Rivers'!E$2:E$51))</f>
        <v>0</v>
      </c>
      <c r="C34" s="27">
        <f>SUMPRODUCT(('Spring Rivers'!B$2:B$51=A34)*('Spring Rivers'!H$2:H$51)) + SUMPRODUCT(('Spring Rivers'!D$2:D$51=A34)*('Spring Rivers'!I$2:I$51))</f>
        <v>0</v>
      </c>
      <c r="D34" s="26">
        <f>SUMPRODUCT(('Spring Rivers'!B$2:B$51=A34)*1) + SUMPRODUCT(('Spring Rivers'!D$2:D$51=A34)*1)</f>
        <v>30</v>
      </c>
      <c r="E34" s="26">
        <f t="shared" ref="E34:E50" si="5">RANK(C34,C$2:C$50,0)</f>
        <v>18</v>
      </c>
      <c r="F34" s="26">
        <f>SUMPRODUCT(('Autumn Rivers'!B$2:B$51=A34)*('Autumn Rivers'!C$2:C$51)) + SUMPRODUCT(('Autumn Rivers'!D$2:D$51=A34)*('Autumn Rivers'!E$2:E$51))</f>
        <v>0</v>
      </c>
      <c r="G34" s="27">
        <f>SUMPRODUCT(('Autumn Rivers'!B$2:B$51=A34)*('Autumn Rivers'!H$2:H$51)) + SUMPRODUCT(('Autumn Rivers'!D$2:D$51=A34)*('Autumn Rivers'!I$2:I$51))</f>
        <v>0</v>
      </c>
      <c r="H34" s="26">
        <f>SUMPRODUCT(('Autumn Rivers'!B$2:B$51=A34)*1) + SUMPRODUCT(('Autumn Rivers'!D$2:D$51=A34)*1)</f>
        <v>36</v>
      </c>
      <c r="I34" s="26">
        <f t="shared" ref="I34:I50" si="6">RANK(G34,G$2:G$50,0)</f>
        <v>19</v>
      </c>
      <c r="J34" s="26">
        <f t="shared" ref="J34:J50" si="7">SUM(B34,F34)</f>
        <v>0</v>
      </c>
      <c r="K34" s="27">
        <f t="shared" ref="K34:K50" si="8">SUM(C34,G34)</f>
        <v>0</v>
      </c>
      <c r="L34" s="26">
        <f t="shared" ref="L34:L51" si="9">RANK(K34,K$2:K$50,0)</f>
        <v>23</v>
      </c>
    </row>
    <row r="35" spans="1:12" x14ac:dyDescent="0.2">
      <c r="A35" s="28">
        <f>'Names Master'!A35</f>
        <v>0</v>
      </c>
      <c r="B35" s="26">
        <f>SUMPRODUCT(('Spring Rivers'!B$2:B$51=A35)*('Spring Rivers'!C$2:C$51)) + SUMPRODUCT(('Spring Rivers'!D$2:D$51=A35)*('Spring Rivers'!E$2:E$51))</f>
        <v>0</v>
      </c>
      <c r="C35" s="27">
        <f>SUMPRODUCT(('Spring Rivers'!B$2:B$51=A35)*('Spring Rivers'!H$2:H$51)) + SUMPRODUCT(('Spring Rivers'!D$2:D$51=A35)*('Spring Rivers'!I$2:I$51))</f>
        <v>0</v>
      </c>
      <c r="D35" s="26">
        <f>SUMPRODUCT(('Spring Rivers'!B$2:B$51=A35)*1) + SUMPRODUCT(('Spring Rivers'!D$2:D$51=A35)*1)</f>
        <v>30</v>
      </c>
      <c r="E35" s="26">
        <f t="shared" si="5"/>
        <v>18</v>
      </c>
      <c r="F35" s="26">
        <f>SUMPRODUCT(('Autumn Rivers'!B$2:B$51=A35)*('Autumn Rivers'!C$2:C$51)) + SUMPRODUCT(('Autumn Rivers'!D$2:D$51=A35)*('Autumn Rivers'!E$2:E$51))</f>
        <v>0</v>
      </c>
      <c r="G35" s="27">
        <f>SUMPRODUCT(('Autumn Rivers'!B$2:B$51=A35)*('Autumn Rivers'!H$2:H$51)) + SUMPRODUCT(('Autumn Rivers'!D$2:D$51=A35)*('Autumn Rivers'!I$2:I$51))</f>
        <v>0</v>
      </c>
      <c r="H35" s="26">
        <f>SUMPRODUCT(('Autumn Rivers'!B$2:B$51=A35)*1) + SUMPRODUCT(('Autumn Rivers'!D$2:D$51=A35)*1)</f>
        <v>36</v>
      </c>
      <c r="I35" s="26">
        <f t="shared" si="6"/>
        <v>19</v>
      </c>
      <c r="J35" s="26">
        <f t="shared" si="7"/>
        <v>0</v>
      </c>
      <c r="K35" s="27">
        <f t="shared" si="8"/>
        <v>0</v>
      </c>
      <c r="L35" s="26">
        <f t="shared" si="9"/>
        <v>23</v>
      </c>
    </row>
    <row r="36" spans="1:12" x14ac:dyDescent="0.2">
      <c r="A36" s="28">
        <f>'Names Master'!A36</f>
        <v>0</v>
      </c>
      <c r="B36" s="26">
        <f>SUMPRODUCT(('Spring Rivers'!B$2:B$51=A36)*('Spring Rivers'!C$2:C$51)) + SUMPRODUCT(('Spring Rivers'!D$2:D$51=A36)*('Spring Rivers'!E$2:E$51))</f>
        <v>0</v>
      </c>
      <c r="C36" s="27">
        <f>SUMPRODUCT(('Spring Rivers'!B$2:B$51=A36)*('Spring Rivers'!H$2:H$51)) + SUMPRODUCT(('Spring Rivers'!D$2:D$51=A36)*('Spring Rivers'!I$2:I$51))</f>
        <v>0</v>
      </c>
      <c r="D36" s="26">
        <f>SUMPRODUCT(('Spring Rivers'!B$2:B$51=A36)*1) + SUMPRODUCT(('Spring Rivers'!D$2:D$51=A36)*1)</f>
        <v>30</v>
      </c>
      <c r="E36" s="26">
        <f t="shared" si="5"/>
        <v>18</v>
      </c>
      <c r="F36" s="26">
        <f>SUMPRODUCT(('Autumn Rivers'!B$2:B$51=A36)*('Autumn Rivers'!C$2:C$51)) + SUMPRODUCT(('Autumn Rivers'!D$2:D$51=A36)*('Autumn Rivers'!E$2:E$51))</f>
        <v>0</v>
      </c>
      <c r="G36" s="27">
        <f>SUMPRODUCT(('Autumn Rivers'!B$2:B$51=A36)*('Autumn Rivers'!H$2:H$51)) + SUMPRODUCT(('Autumn Rivers'!D$2:D$51=A36)*('Autumn Rivers'!I$2:I$51))</f>
        <v>0</v>
      </c>
      <c r="H36" s="26">
        <f>SUMPRODUCT(('Autumn Rivers'!B$2:B$51=A36)*1) + SUMPRODUCT(('Autumn Rivers'!D$2:D$51=A36)*1)</f>
        <v>36</v>
      </c>
      <c r="I36" s="26">
        <f t="shared" si="6"/>
        <v>19</v>
      </c>
      <c r="J36" s="26">
        <f t="shared" si="7"/>
        <v>0</v>
      </c>
      <c r="K36" s="27">
        <f t="shared" si="8"/>
        <v>0</v>
      </c>
      <c r="L36" s="26">
        <f t="shared" si="9"/>
        <v>23</v>
      </c>
    </row>
    <row r="37" spans="1:12" x14ac:dyDescent="0.2">
      <c r="A37" s="28">
        <f>'Names Master'!A37</f>
        <v>0</v>
      </c>
      <c r="B37" s="26">
        <f>SUMPRODUCT(('Spring Rivers'!B$2:B$51=A37)*('Spring Rivers'!C$2:C$51)) + SUMPRODUCT(('Spring Rivers'!D$2:D$51=A37)*('Spring Rivers'!E$2:E$51))</f>
        <v>0</v>
      </c>
      <c r="C37" s="27">
        <f>SUMPRODUCT(('Spring Rivers'!B$2:B$51=A37)*('Spring Rivers'!H$2:H$51)) + SUMPRODUCT(('Spring Rivers'!D$2:D$51=A37)*('Spring Rivers'!I$2:I$51))</f>
        <v>0</v>
      </c>
      <c r="D37" s="26">
        <f>SUMPRODUCT(('Spring Rivers'!B$2:B$51=A37)*1) + SUMPRODUCT(('Spring Rivers'!D$2:D$51=A37)*1)</f>
        <v>30</v>
      </c>
      <c r="E37" s="26">
        <f t="shared" si="5"/>
        <v>18</v>
      </c>
      <c r="F37" s="26">
        <f>SUMPRODUCT(('Autumn Rivers'!B$2:B$51=A37)*('Autumn Rivers'!C$2:C$51)) + SUMPRODUCT(('Autumn Rivers'!D$2:D$51=A37)*('Autumn Rivers'!E$2:E$51))</f>
        <v>0</v>
      </c>
      <c r="G37" s="27">
        <f>SUMPRODUCT(('Autumn Rivers'!B$2:B$51=A37)*('Autumn Rivers'!H$2:H$51)) + SUMPRODUCT(('Autumn Rivers'!D$2:D$51=A37)*('Autumn Rivers'!I$2:I$51))</f>
        <v>0</v>
      </c>
      <c r="H37" s="26">
        <f>SUMPRODUCT(('Autumn Rivers'!B$2:B$51=A37)*1) + SUMPRODUCT(('Autumn Rivers'!D$2:D$51=A37)*1)</f>
        <v>36</v>
      </c>
      <c r="I37" s="26">
        <f t="shared" si="6"/>
        <v>19</v>
      </c>
      <c r="J37" s="26">
        <f t="shared" si="7"/>
        <v>0</v>
      </c>
      <c r="K37" s="27">
        <f t="shared" si="8"/>
        <v>0</v>
      </c>
      <c r="L37" s="26">
        <f t="shared" si="9"/>
        <v>23</v>
      </c>
    </row>
    <row r="38" spans="1:12" x14ac:dyDescent="0.2">
      <c r="A38" s="28">
        <f>'Names Master'!A38</f>
        <v>0</v>
      </c>
      <c r="B38" s="26">
        <f>SUMPRODUCT(('Spring Rivers'!B$2:B$51=A38)*('Spring Rivers'!C$2:C$51)) + SUMPRODUCT(('Spring Rivers'!D$2:D$51=A38)*('Spring Rivers'!E$2:E$51))</f>
        <v>0</v>
      </c>
      <c r="C38" s="27">
        <f>SUMPRODUCT(('Spring Rivers'!B$2:B$51=A38)*('Spring Rivers'!H$2:H$51)) + SUMPRODUCT(('Spring Rivers'!D$2:D$51=A38)*('Spring Rivers'!I$2:I$51))</f>
        <v>0</v>
      </c>
      <c r="D38" s="26">
        <f>SUMPRODUCT(('Spring Rivers'!B$2:B$51=A38)*1) + SUMPRODUCT(('Spring Rivers'!D$2:D$51=A38)*1)</f>
        <v>30</v>
      </c>
      <c r="E38" s="26">
        <f t="shared" si="5"/>
        <v>18</v>
      </c>
      <c r="F38" s="26">
        <f>SUMPRODUCT(('Autumn Rivers'!B$2:B$51=A38)*('Autumn Rivers'!C$2:C$51)) + SUMPRODUCT(('Autumn Rivers'!D$2:D$51=A38)*('Autumn Rivers'!E$2:E$51))</f>
        <v>0</v>
      </c>
      <c r="G38" s="27">
        <f>SUMPRODUCT(('Autumn Rivers'!B$2:B$51=A38)*('Autumn Rivers'!H$2:H$51)) + SUMPRODUCT(('Autumn Rivers'!D$2:D$51=A38)*('Autumn Rivers'!I$2:I$51))</f>
        <v>0</v>
      </c>
      <c r="H38" s="26">
        <f>SUMPRODUCT(('Autumn Rivers'!B$2:B$51=A38)*1) + SUMPRODUCT(('Autumn Rivers'!D$2:D$51=A38)*1)</f>
        <v>36</v>
      </c>
      <c r="I38" s="26">
        <f t="shared" si="6"/>
        <v>19</v>
      </c>
      <c r="J38" s="26">
        <f t="shared" si="7"/>
        <v>0</v>
      </c>
      <c r="K38" s="27">
        <f t="shared" si="8"/>
        <v>0</v>
      </c>
      <c r="L38" s="26">
        <f t="shared" si="9"/>
        <v>23</v>
      </c>
    </row>
    <row r="39" spans="1:12" x14ac:dyDescent="0.2">
      <c r="A39" s="28">
        <f>'Names Master'!A39</f>
        <v>0</v>
      </c>
      <c r="B39" s="26">
        <f>SUMPRODUCT(('Spring Rivers'!B$2:B$51=A39)*('Spring Rivers'!C$2:C$51)) + SUMPRODUCT(('Spring Rivers'!D$2:D$51=A39)*('Spring Rivers'!E$2:E$51))</f>
        <v>0</v>
      </c>
      <c r="C39" s="27">
        <f>SUMPRODUCT(('Spring Rivers'!B$2:B$51=A39)*('Spring Rivers'!H$2:H$51)) + SUMPRODUCT(('Spring Rivers'!D$2:D$51=A39)*('Spring Rivers'!I$2:I$51))</f>
        <v>0</v>
      </c>
      <c r="D39" s="26">
        <f>SUMPRODUCT(('Spring Rivers'!B$2:B$51=A39)*1) + SUMPRODUCT(('Spring Rivers'!D$2:D$51=A39)*1)</f>
        <v>30</v>
      </c>
      <c r="E39" s="26">
        <f t="shared" si="5"/>
        <v>18</v>
      </c>
      <c r="F39" s="26">
        <f>SUMPRODUCT(('Autumn Rivers'!B$2:B$51=A39)*('Autumn Rivers'!C$2:C$51)) + SUMPRODUCT(('Autumn Rivers'!D$2:D$51=A39)*('Autumn Rivers'!E$2:E$51))</f>
        <v>0</v>
      </c>
      <c r="G39" s="27">
        <f>SUMPRODUCT(('Autumn Rivers'!B$2:B$51=A39)*('Autumn Rivers'!H$2:H$51)) + SUMPRODUCT(('Autumn Rivers'!D$2:D$51=A39)*('Autumn Rivers'!I$2:I$51))</f>
        <v>0</v>
      </c>
      <c r="H39" s="26">
        <f>SUMPRODUCT(('Autumn Rivers'!B$2:B$51=A39)*1) + SUMPRODUCT(('Autumn Rivers'!D$2:D$51=A39)*1)</f>
        <v>36</v>
      </c>
      <c r="I39" s="26">
        <f t="shared" si="6"/>
        <v>19</v>
      </c>
      <c r="J39" s="26">
        <f t="shared" si="7"/>
        <v>0</v>
      </c>
      <c r="K39" s="27">
        <f t="shared" si="8"/>
        <v>0</v>
      </c>
      <c r="L39" s="26">
        <f t="shared" si="9"/>
        <v>23</v>
      </c>
    </row>
    <row r="40" spans="1:12" x14ac:dyDescent="0.2">
      <c r="A40" s="28">
        <f>'Names Master'!A40</f>
        <v>0</v>
      </c>
      <c r="B40" s="26">
        <f>SUMPRODUCT(('Spring Rivers'!B$2:B$51=A40)*('Spring Rivers'!C$2:C$51)) + SUMPRODUCT(('Spring Rivers'!D$2:D$51=A40)*('Spring Rivers'!E$2:E$51))</f>
        <v>0</v>
      </c>
      <c r="C40" s="27">
        <f>SUMPRODUCT(('Spring Rivers'!B$2:B$51=A40)*('Spring Rivers'!H$2:H$51)) + SUMPRODUCT(('Spring Rivers'!D$2:D$51=A40)*('Spring Rivers'!I$2:I$51))</f>
        <v>0</v>
      </c>
      <c r="D40" s="26">
        <f>SUMPRODUCT(('Spring Rivers'!B$2:B$51=A40)*1) + SUMPRODUCT(('Spring Rivers'!D$2:D$51=A40)*1)</f>
        <v>30</v>
      </c>
      <c r="E40" s="26">
        <f t="shared" si="5"/>
        <v>18</v>
      </c>
      <c r="F40" s="26">
        <f>SUMPRODUCT(('Autumn Rivers'!B$2:B$51=A40)*('Autumn Rivers'!C$2:C$51)) + SUMPRODUCT(('Autumn Rivers'!D$2:D$51=A40)*('Autumn Rivers'!E$2:E$51))</f>
        <v>0</v>
      </c>
      <c r="G40" s="27">
        <f>SUMPRODUCT(('Autumn Rivers'!B$2:B$51=A40)*('Autumn Rivers'!H$2:H$51)) + SUMPRODUCT(('Autumn Rivers'!D$2:D$51=A40)*('Autumn Rivers'!I$2:I$51))</f>
        <v>0</v>
      </c>
      <c r="H40" s="26">
        <f>SUMPRODUCT(('Autumn Rivers'!B$2:B$51=A40)*1) + SUMPRODUCT(('Autumn Rivers'!D$2:D$51=A40)*1)</f>
        <v>36</v>
      </c>
      <c r="I40" s="26">
        <f t="shared" si="6"/>
        <v>19</v>
      </c>
      <c r="J40" s="26">
        <f t="shared" si="7"/>
        <v>0</v>
      </c>
      <c r="K40" s="27">
        <f t="shared" si="8"/>
        <v>0</v>
      </c>
      <c r="L40" s="26">
        <f t="shared" si="9"/>
        <v>23</v>
      </c>
    </row>
    <row r="41" spans="1:12" x14ac:dyDescent="0.2">
      <c r="A41" s="28">
        <f>'Names Master'!A41</f>
        <v>0</v>
      </c>
      <c r="B41" s="26">
        <f>SUMPRODUCT(('Spring Rivers'!B$2:B$51=A41)*('Spring Rivers'!C$2:C$51)) + SUMPRODUCT(('Spring Rivers'!D$2:D$51=A41)*('Spring Rivers'!E$2:E$51))</f>
        <v>0</v>
      </c>
      <c r="C41" s="27">
        <f>SUMPRODUCT(('Spring Rivers'!B$2:B$51=A41)*('Spring Rivers'!H$2:H$51)) + SUMPRODUCT(('Spring Rivers'!D$2:D$51=A41)*('Spring Rivers'!I$2:I$51))</f>
        <v>0</v>
      </c>
      <c r="D41" s="26">
        <f>SUMPRODUCT(('Spring Rivers'!B$2:B$51=A41)*1) + SUMPRODUCT(('Spring Rivers'!D$2:D$51=A41)*1)</f>
        <v>30</v>
      </c>
      <c r="E41" s="26">
        <f t="shared" si="5"/>
        <v>18</v>
      </c>
      <c r="F41" s="26">
        <f>SUMPRODUCT(('Autumn Rivers'!B$2:B$51=A41)*('Autumn Rivers'!C$2:C$51)) + SUMPRODUCT(('Autumn Rivers'!D$2:D$51=A41)*('Autumn Rivers'!E$2:E$51))</f>
        <v>0</v>
      </c>
      <c r="G41" s="27">
        <f>SUMPRODUCT(('Autumn Rivers'!B$2:B$51=A41)*('Autumn Rivers'!H$2:H$51)) + SUMPRODUCT(('Autumn Rivers'!D$2:D$51=A41)*('Autumn Rivers'!I$2:I$51))</f>
        <v>0</v>
      </c>
      <c r="H41" s="26">
        <f>SUMPRODUCT(('Autumn Rivers'!B$2:B$51=A41)*1) + SUMPRODUCT(('Autumn Rivers'!D$2:D$51=A41)*1)</f>
        <v>36</v>
      </c>
      <c r="I41" s="26">
        <f t="shared" si="6"/>
        <v>19</v>
      </c>
      <c r="J41" s="26">
        <f t="shared" si="7"/>
        <v>0</v>
      </c>
      <c r="K41" s="27">
        <f t="shared" si="8"/>
        <v>0</v>
      </c>
      <c r="L41" s="26">
        <f t="shared" si="9"/>
        <v>23</v>
      </c>
    </row>
    <row r="42" spans="1:12" x14ac:dyDescent="0.2">
      <c r="A42" s="28">
        <f>'Names Master'!A42</f>
        <v>0</v>
      </c>
      <c r="B42" s="26">
        <f>SUMPRODUCT(('Spring Rivers'!B$2:B$51=A42)*('Spring Rivers'!C$2:C$51)) + SUMPRODUCT(('Spring Rivers'!D$2:D$51=A42)*('Spring Rivers'!E$2:E$51))</f>
        <v>0</v>
      </c>
      <c r="C42" s="27">
        <f>SUMPRODUCT(('Spring Rivers'!B$2:B$51=A42)*('Spring Rivers'!H$2:H$51)) + SUMPRODUCT(('Spring Rivers'!D$2:D$51=A42)*('Spring Rivers'!I$2:I$51))</f>
        <v>0</v>
      </c>
      <c r="D42" s="26">
        <f>SUMPRODUCT(('Spring Rivers'!B$2:B$51=A42)*1) + SUMPRODUCT(('Spring Rivers'!D$2:D$51=A42)*1)</f>
        <v>30</v>
      </c>
      <c r="E42" s="26">
        <f t="shared" si="5"/>
        <v>18</v>
      </c>
      <c r="F42" s="26">
        <f>SUMPRODUCT(('Autumn Rivers'!B$2:B$51=A42)*('Autumn Rivers'!C$2:C$51)) + SUMPRODUCT(('Autumn Rivers'!D$2:D$51=A42)*('Autumn Rivers'!E$2:E$51))</f>
        <v>0</v>
      </c>
      <c r="G42" s="27">
        <f>SUMPRODUCT(('Autumn Rivers'!B$2:B$51=A42)*('Autumn Rivers'!H$2:H$51)) + SUMPRODUCT(('Autumn Rivers'!D$2:D$51=A42)*('Autumn Rivers'!I$2:I$51))</f>
        <v>0</v>
      </c>
      <c r="H42" s="26">
        <f>SUMPRODUCT(('Autumn Rivers'!B$2:B$51=A42)*1) + SUMPRODUCT(('Autumn Rivers'!D$2:D$51=A42)*1)</f>
        <v>36</v>
      </c>
      <c r="I42" s="26">
        <f t="shared" si="6"/>
        <v>19</v>
      </c>
      <c r="J42" s="26">
        <f t="shared" si="7"/>
        <v>0</v>
      </c>
      <c r="K42" s="27">
        <f t="shared" si="8"/>
        <v>0</v>
      </c>
      <c r="L42" s="26">
        <f t="shared" si="9"/>
        <v>23</v>
      </c>
    </row>
    <row r="43" spans="1:12" x14ac:dyDescent="0.2">
      <c r="A43" s="28">
        <f>'Names Master'!A43</f>
        <v>0</v>
      </c>
      <c r="B43" s="26">
        <f>SUMPRODUCT(('Spring Rivers'!B$2:B$51=A43)*('Spring Rivers'!C$2:C$51)) + SUMPRODUCT(('Spring Rivers'!D$2:D$51=A43)*('Spring Rivers'!E$2:E$51))</f>
        <v>0</v>
      </c>
      <c r="C43" s="27">
        <f>SUMPRODUCT(('Spring Rivers'!B$2:B$51=A43)*('Spring Rivers'!H$2:H$51)) + SUMPRODUCT(('Spring Rivers'!D$2:D$51=A43)*('Spring Rivers'!I$2:I$51))</f>
        <v>0</v>
      </c>
      <c r="D43" s="26">
        <f>SUMPRODUCT(('Spring Rivers'!B$2:B$51=A43)*1) + SUMPRODUCT(('Spring Rivers'!D$2:D$51=A43)*1)</f>
        <v>30</v>
      </c>
      <c r="E43" s="26">
        <f t="shared" si="5"/>
        <v>18</v>
      </c>
      <c r="F43" s="26">
        <f>SUMPRODUCT(('Autumn Rivers'!B$2:B$51=A43)*('Autumn Rivers'!C$2:C$51)) + SUMPRODUCT(('Autumn Rivers'!D$2:D$51=A43)*('Autumn Rivers'!E$2:E$51))</f>
        <v>0</v>
      </c>
      <c r="G43" s="27">
        <f>SUMPRODUCT(('Autumn Rivers'!B$2:B$51=A43)*('Autumn Rivers'!H$2:H$51)) + SUMPRODUCT(('Autumn Rivers'!D$2:D$51=A43)*('Autumn Rivers'!I$2:I$51))</f>
        <v>0</v>
      </c>
      <c r="H43" s="26">
        <f>SUMPRODUCT(('Autumn Rivers'!B$2:B$51=A43)*1) + SUMPRODUCT(('Autumn Rivers'!D$2:D$51=A43)*1)</f>
        <v>36</v>
      </c>
      <c r="I43" s="26">
        <f t="shared" si="6"/>
        <v>19</v>
      </c>
      <c r="J43" s="26">
        <f t="shared" si="7"/>
        <v>0</v>
      </c>
      <c r="K43" s="27">
        <f t="shared" si="8"/>
        <v>0</v>
      </c>
      <c r="L43" s="26">
        <f t="shared" si="9"/>
        <v>23</v>
      </c>
    </row>
    <row r="44" spans="1:12" x14ac:dyDescent="0.2">
      <c r="A44" s="28">
        <f>'Names Master'!A44</f>
        <v>0</v>
      </c>
      <c r="B44" s="26">
        <f>SUMPRODUCT(('Spring Rivers'!B$2:B$51=A44)*('Spring Rivers'!C$2:C$51)) + SUMPRODUCT(('Spring Rivers'!D$2:D$51=A44)*('Spring Rivers'!E$2:E$51))</f>
        <v>0</v>
      </c>
      <c r="C44" s="27">
        <f>SUMPRODUCT(('Spring Rivers'!B$2:B$51=A44)*('Spring Rivers'!H$2:H$51)) + SUMPRODUCT(('Spring Rivers'!D$2:D$51=A44)*('Spring Rivers'!I$2:I$51))</f>
        <v>0</v>
      </c>
      <c r="D44" s="26">
        <f>SUMPRODUCT(('Spring Rivers'!B$2:B$51=A44)*1) + SUMPRODUCT(('Spring Rivers'!D$2:D$51=A44)*1)</f>
        <v>30</v>
      </c>
      <c r="E44" s="26">
        <f t="shared" si="5"/>
        <v>18</v>
      </c>
      <c r="F44" s="26">
        <f>SUMPRODUCT(('Autumn Rivers'!B$2:B$51=A44)*('Autumn Rivers'!C$2:C$51)) + SUMPRODUCT(('Autumn Rivers'!D$2:D$51=A44)*('Autumn Rivers'!E$2:E$51))</f>
        <v>0</v>
      </c>
      <c r="G44" s="27">
        <f>SUMPRODUCT(('Autumn Rivers'!B$2:B$51=A44)*('Autumn Rivers'!H$2:H$51)) + SUMPRODUCT(('Autumn Rivers'!D$2:D$51=A44)*('Autumn Rivers'!I$2:I$51))</f>
        <v>0</v>
      </c>
      <c r="H44" s="26">
        <f>SUMPRODUCT(('Autumn Rivers'!B$2:B$51=A44)*1) + SUMPRODUCT(('Autumn Rivers'!D$2:D$51=A44)*1)</f>
        <v>36</v>
      </c>
      <c r="I44" s="26">
        <f t="shared" si="6"/>
        <v>19</v>
      </c>
      <c r="J44" s="26">
        <f t="shared" si="7"/>
        <v>0</v>
      </c>
      <c r="K44" s="27">
        <f t="shared" si="8"/>
        <v>0</v>
      </c>
      <c r="L44" s="26">
        <f t="shared" si="9"/>
        <v>23</v>
      </c>
    </row>
    <row r="45" spans="1:12" x14ac:dyDescent="0.2">
      <c r="A45" s="28">
        <f>'Names Master'!A45</f>
        <v>0</v>
      </c>
      <c r="B45" s="26">
        <f>SUMPRODUCT(('Spring Rivers'!B$2:B$51=A45)*('Spring Rivers'!C$2:C$51)) + SUMPRODUCT(('Spring Rivers'!D$2:D$51=A45)*('Spring Rivers'!E$2:E$51))</f>
        <v>0</v>
      </c>
      <c r="C45" s="27">
        <f>SUMPRODUCT(('Spring Rivers'!B$2:B$51=A45)*('Spring Rivers'!H$2:H$51)) + SUMPRODUCT(('Spring Rivers'!D$2:D$51=A45)*('Spring Rivers'!I$2:I$51))</f>
        <v>0</v>
      </c>
      <c r="D45" s="26">
        <f>SUMPRODUCT(('Spring Rivers'!B$2:B$51=A45)*1) + SUMPRODUCT(('Spring Rivers'!D$2:D$51=A45)*1)</f>
        <v>30</v>
      </c>
      <c r="E45" s="26">
        <f t="shared" si="5"/>
        <v>18</v>
      </c>
      <c r="F45" s="26">
        <f>SUMPRODUCT(('Autumn Rivers'!B$2:B$51=A45)*('Autumn Rivers'!C$2:C$51)) + SUMPRODUCT(('Autumn Rivers'!D$2:D$51=A45)*('Autumn Rivers'!E$2:E$51))</f>
        <v>0</v>
      </c>
      <c r="G45" s="27">
        <f>SUMPRODUCT(('Autumn Rivers'!B$2:B$51=A45)*('Autumn Rivers'!H$2:H$51)) + SUMPRODUCT(('Autumn Rivers'!D$2:D$51=A45)*('Autumn Rivers'!I$2:I$51))</f>
        <v>0</v>
      </c>
      <c r="H45" s="26">
        <f>SUMPRODUCT(('Autumn Rivers'!B$2:B$51=A45)*1) + SUMPRODUCT(('Autumn Rivers'!D$2:D$51=A45)*1)</f>
        <v>36</v>
      </c>
      <c r="I45" s="26">
        <f t="shared" si="6"/>
        <v>19</v>
      </c>
      <c r="J45" s="26">
        <f t="shared" si="7"/>
        <v>0</v>
      </c>
      <c r="K45" s="27">
        <f t="shared" si="8"/>
        <v>0</v>
      </c>
      <c r="L45" s="26">
        <f t="shared" si="9"/>
        <v>23</v>
      </c>
    </row>
    <row r="46" spans="1:12" x14ac:dyDescent="0.2">
      <c r="A46" s="28">
        <f>'Names Master'!A46</f>
        <v>0</v>
      </c>
      <c r="B46" s="26">
        <f>SUMPRODUCT(('Spring Rivers'!B$2:B$51=A46)*('Spring Rivers'!C$2:C$51)) + SUMPRODUCT(('Spring Rivers'!D$2:D$51=A46)*('Spring Rivers'!E$2:E$51))</f>
        <v>0</v>
      </c>
      <c r="C46" s="27">
        <f>SUMPRODUCT(('Spring Rivers'!B$2:B$51=A46)*('Spring Rivers'!H$2:H$51)) + SUMPRODUCT(('Spring Rivers'!D$2:D$51=A46)*('Spring Rivers'!I$2:I$51))</f>
        <v>0</v>
      </c>
      <c r="D46" s="26">
        <f>SUMPRODUCT(('Spring Rivers'!B$2:B$51=A46)*1) + SUMPRODUCT(('Spring Rivers'!D$2:D$51=A46)*1)</f>
        <v>30</v>
      </c>
      <c r="E46" s="26">
        <f t="shared" si="5"/>
        <v>18</v>
      </c>
      <c r="F46" s="26">
        <f>SUMPRODUCT(('Autumn Rivers'!B$2:B$51=A46)*('Autumn Rivers'!C$2:C$51)) + SUMPRODUCT(('Autumn Rivers'!D$2:D$51=A46)*('Autumn Rivers'!E$2:E$51))</f>
        <v>0</v>
      </c>
      <c r="G46" s="27">
        <f>SUMPRODUCT(('Autumn Rivers'!B$2:B$51=A46)*('Autumn Rivers'!H$2:H$51)) + SUMPRODUCT(('Autumn Rivers'!D$2:D$51=A46)*('Autumn Rivers'!I$2:I$51))</f>
        <v>0</v>
      </c>
      <c r="H46" s="26">
        <f>SUMPRODUCT(('Autumn Rivers'!B$2:B$51=A46)*1) + SUMPRODUCT(('Autumn Rivers'!D$2:D$51=A46)*1)</f>
        <v>36</v>
      </c>
      <c r="I46" s="26">
        <f t="shared" si="6"/>
        <v>19</v>
      </c>
      <c r="J46" s="26">
        <f t="shared" si="7"/>
        <v>0</v>
      </c>
      <c r="K46" s="27">
        <f t="shared" si="8"/>
        <v>0</v>
      </c>
      <c r="L46" s="26">
        <f t="shared" si="9"/>
        <v>23</v>
      </c>
    </row>
    <row r="47" spans="1:12" x14ac:dyDescent="0.2">
      <c r="A47" s="28">
        <f>'Names Master'!A47</f>
        <v>0</v>
      </c>
      <c r="B47" s="26">
        <f>SUMPRODUCT(('Spring Rivers'!B$2:B$51=A47)*('Spring Rivers'!C$2:C$51)) + SUMPRODUCT(('Spring Rivers'!D$2:D$51=A47)*('Spring Rivers'!E$2:E$51))</f>
        <v>0</v>
      </c>
      <c r="C47" s="27">
        <f>SUMPRODUCT(('Spring Rivers'!B$2:B$51=A47)*('Spring Rivers'!H$2:H$51)) + SUMPRODUCT(('Spring Rivers'!D$2:D$51=A47)*('Spring Rivers'!I$2:I$51))</f>
        <v>0</v>
      </c>
      <c r="D47" s="26">
        <f>SUMPRODUCT(('Spring Rivers'!B$2:B$51=A47)*1) + SUMPRODUCT(('Spring Rivers'!D$2:D$51=A47)*1)</f>
        <v>30</v>
      </c>
      <c r="E47" s="26">
        <f t="shared" si="5"/>
        <v>18</v>
      </c>
      <c r="F47" s="26">
        <f>SUMPRODUCT(('Autumn Rivers'!B$2:B$51=A47)*('Autumn Rivers'!C$2:C$51)) + SUMPRODUCT(('Autumn Rivers'!D$2:D$51=A47)*('Autumn Rivers'!E$2:E$51))</f>
        <v>0</v>
      </c>
      <c r="G47" s="27">
        <f>SUMPRODUCT(('Autumn Rivers'!B$2:B$51=A47)*('Autumn Rivers'!H$2:H$51)) + SUMPRODUCT(('Autumn Rivers'!D$2:D$51=A47)*('Autumn Rivers'!I$2:I$51))</f>
        <v>0</v>
      </c>
      <c r="H47" s="26">
        <f>SUMPRODUCT(('Autumn Rivers'!B$2:B$51=A47)*1) + SUMPRODUCT(('Autumn Rivers'!D$2:D$51=A47)*1)</f>
        <v>36</v>
      </c>
      <c r="I47" s="26">
        <f t="shared" si="6"/>
        <v>19</v>
      </c>
      <c r="J47" s="26">
        <f t="shared" si="7"/>
        <v>0</v>
      </c>
      <c r="K47" s="27">
        <f t="shared" si="8"/>
        <v>0</v>
      </c>
      <c r="L47" s="26">
        <f t="shared" si="9"/>
        <v>23</v>
      </c>
    </row>
    <row r="48" spans="1:12" x14ac:dyDescent="0.2">
      <c r="A48" s="28">
        <f>'Names Master'!A48</f>
        <v>0</v>
      </c>
      <c r="B48" s="26">
        <f>SUMPRODUCT(('Spring Rivers'!B$2:B$51=A48)*('Spring Rivers'!C$2:C$51)) + SUMPRODUCT(('Spring Rivers'!D$2:D$51=A48)*('Spring Rivers'!E$2:E$51))</f>
        <v>0</v>
      </c>
      <c r="C48" s="27">
        <f>SUMPRODUCT(('Spring Rivers'!B$2:B$51=A48)*('Spring Rivers'!H$2:H$51)) + SUMPRODUCT(('Spring Rivers'!D$2:D$51=A48)*('Spring Rivers'!I$2:I$51))</f>
        <v>0</v>
      </c>
      <c r="D48" s="26">
        <f>SUMPRODUCT(('Spring Rivers'!B$2:B$51=A48)*1) + SUMPRODUCT(('Spring Rivers'!D$2:D$51=A48)*1)</f>
        <v>30</v>
      </c>
      <c r="E48" s="26">
        <f t="shared" si="5"/>
        <v>18</v>
      </c>
      <c r="F48" s="26">
        <f>SUMPRODUCT(('Autumn Rivers'!B$2:B$51=A48)*('Autumn Rivers'!C$2:C$51)) + SUMPRODUCT(('Autumn Rivers'!D$2:D$51=A48)*('Autumn Rivers'!E$2:E$51))</f>
        <v>0</v>
      </c>
      <c r="G48" s="27">
        <f>SUMPRODUCT(('Autumn Rivers'!B$2:B$51=A48)*('Autumn Rivers'!H$2:H$51)) + SUMPRODUCT(('Autumn Rivers'!D$2:D$51=A48)*('Autumn Rivers'!I$2:I$51))</f>
        <v>0</v>
      </c>
      <c r="H48" s="26">
        <f>SUMPRODUCT(('Autumn Rivers'!B$2:B$51=A48)*1) + SUMPRODUCT(('Autumn Rivers'!D$2:D$51=A48)*1)</f>
        <v>36</v>
      </c>
      <c r="I48" s="26">
        <f t="shared" si="6"/>
        <v>19</v>
      </c>
      <c r="J48" s="26">
        <f t="shared" si="7"/>
        <v>0</v>
      </c>
      <c r="K48" s="27">
        <f t="shared" si="8"/>
        <v>0</v>
      </c>
      <c r="L48" s="26">
        <f t="shared" si="9"/>
        <v>23</v>
      </c>
    </row>
    <row r="49" spans="1:12" x14ac:dyDescent="0.2">
      <c r="A49" s="28">
        <f>'Names Master'!A49</f>
        <v>0</v>
      </c>
      <c r="B49" s="26">
        <f>SUMPRODUCT(('Spring Rivers'!B$2:B$51=A49)*('Spring Rivers'!C$2:C$51)) + SUMPRODUCT(('Spring Rivers'!D$2:D$51=A49)*('Spring Rivers'!E$2:E$51))</f>
        <v>0</v>
      </c>
      <c r="C49" s="27">
        <f>SUMPRODUCT(('Spring Rivers'!B$2:B$51=A49)*('Spring Rivers'!H$2:H$51)) + SUMPRODUCT(('Spring Rivers'!D$2:D$51=A49)*('Spring Rivers'!I$2:I$51))</f>
        <v>0</v>
      </c>
      <c r="D49" s="26">
        <f>SUMPRODUCT(('Spring Rivers'!B$2:B$51=A49)*1) + SUMPRODUCT(('Spring Rivers'!D$2:D$51=A49)*1)</f>
        <v>30</v>
      </c>
      <c r="E49" s="26">
        <f t="shared" si="5"/>
        <v>18</v>
      </c>
      <c r="F49" s="26">
        <f>SUMPRODUCT(('Autumn Rivers'!B$2:B$51=A49)*('Autumn Rivers'!C$2:C$51)) + SUMPRODUCT(('Autumn Rivers'!D$2:D$51=A49)*('Autumn Rivers'!E$2:E$51))</f>
        <v>0</v>
      </c>
      <c r="G49" s="27">
        <f>SUMPRODUCT(('Autumn Rivers'!B$2:B$51=A49)*('Autumn Rivers'!H$2:H$51)) + SUMPRODUCT(('Autumn Rivers'!D$2:D$51=A49)*('Autumn Rivers'!I$2:I$51))</f>
        <v>0</v>
      </c>
      <c r="H49" s="26">
        <f>SUMPRODUCT(('Autumn Rivers'!B$2:B$51=A49)*1) + SUMPRODUCT(('Autumn Rivers'!D$2:D$51=A49)*1)</f>
        <v>36</v>
      </c>
      <c r="I49" s="26">
        <f t="shared" si="6"/>
        <v>19</v>
      </c>
      <c r="J49" s="26">
        <f t="shared" si="7"/>
        <v>0</v>
      </c>
      <c r="K49" s="27">
        <f t="shared" si="8"/>
        <v>0</v>
      </c>
      <c r="L49" s="26">
        <f t="shared" si="9"/>
        <v>23</v>
      </c>
    </row>
    <row r="50" spans="1:12" x14ac:dyDescent="0.2">
      <c r="A50" s="28">
        <f>'Names Master'!A50</f>
        <v>0</v>
      </c>
      <c r="B50" s="26">
        <f>SUMPRODUCT(('Spring Rivers'!B$2:B$51=A50)*('Spring Rivers'!C$2:C$51)) + SUMPRODUCT(('Spring Rivers'!D$2:D$51=A50)*('Spring Rivers'!E$2:E$51))</f>
        <v>0</v>
      </c>
      <c r="C50" s="27">
        <f>SUMPRODUCT(('Spring Rivers'!B$2:B$51=A50)*('Spring Rivers'!H$2:H$51)) + SUMPRODUCT(('Spring Rivers'!D$2:D$51=A50)*('Spring Rivers'!I$2:I$51))</f>
        <v>0</v>
      </c>
      <c r="D50" s="26">
        <f>SUMPRODUCT(('Spring Rivers'!B$2:B$51=A50)*1) + SUMPRODUCT(('Spring Rivers'!D$2:D$51=A50)*1)</f>
        <v>30</v>
      </c>
      <c r="E50" s="26">
        <f t="shared" si="5"/>
        <v>18</v>
      </c>
      <c r="F50" s="26">
        <f>SUMPRODUCT(('Autumn Rivers'!B$2:B$51=A50)*('Autumn Rivers'!C$2:C$51)) + SUMPRODUCT(('Autumn Rivers'!D$2:D$51=A50)*('Autumn Rivers'!E$2:E$51))</f>
        <v>0</v>
      </c>
      <c r="G50" s="27">
        <f>SUMPRODUCT(('Autumn Rivers'!B$2:B$51=A50)*('Autumn Rivers'!H$2:H$51)) + SUMPRODUCT(('Autumn Rivers'!D$2:D$51=A50)*('Autumn Rivers'!I$2:I$51))</f>
        <v>0</v>
      </c>
      <c r="H50" s="26">
        <f>SUMPRODUCT(('Autumn Rivers'!B$2:B$51=A50)*1) + SUMPRODUCT(('Autumn Rivers'!D$2:D$51=A50)*1)</f>
        <v>36</v>
      </c>
      <c r="I50" s="26">
        <f t="shared" si="6"/>
        <v>19</v>
      </c>
      <c r="J50" s="26">
        <f t="shared" si="7"/>
        <v>0</v>
      </c>
      <c r="K50" s="27">
        <f t="shared" si="8"/>
        <v>0</v>
      </c>
      <c r="L50" s="26">
        <f t="shared" si="9"/>
        <v>23</v>
      </c>
    </row>
    <row r="51" spans="1:12" x14ac:dyDescent="0.2">
      <c r="A51" s="28">
        <f>'Names Master'!A51</f>
        <v>0</v>
      </c>
      <c r="B51" s="26">
        <f>SUMPRODUCT(('Spring Rivers'!B$2:B$51=A51)*('Spring Rivers'!C$2:C$51)) + SUMPRODUCT(('Spring Rivers'!D$2:D$51=A51)*('Spring Rivers'!E$2:E$51))</f>
        <v>0</v>
      </c>
      <c r="C51" s="27">
        <f>SUMPRODUCT(('Spring Rivers'!B$2:B$51=A51)*('Spring Rivers'!H$2:H$51)) + SUMPRODUCT(('Spring Rivers'!D$2:D$51=A51)*('Spring Rivers'!I$2:I$51))</f>
        <v>0</v>
      </c>
      <c r="D51" s="26">
        <f>SUMPRODUCT(('Spring Rivers'!B$2:B$51=A51)*1) + SUMPRODUCT(('Spring Rivers'!D$2:D$51=A51)*1)</f>
        <v>30</v>
      </c>
      <c r="E51" s="26">
        <f t="shared" ref="E51" si="10">RANK(C51,C$2:C$50,0)</f>
        <v>18</v>
      </c>
      <c r="F51" s="26">
        <f>SUMPRODUCT(('Autumn Rivers'!B$2:B$51=A51)*('Autumn Rivers'!C$2:C$51)) + SUMPRODUCT(('Autumn Rivers'!D$2:D$51=A51)*('Autumn Rivers'!E$2:E$51))</f>
        <v>0</v>
      </c>
      <c r="G51" s="27">
        <f>SUMPRODUCT(('Autumn Rivers'!B$2:B$51=A51)*('Autumn Rivers'!H$2:H$51)) + SUMPRODUCT(('Autumn Rivers'!D$2:D$51=A51)*('Autumn Rivers'!I$2:I$51))</f>
        <v>0</v>
      </c>
      <c r="H51" s="26">
        <f>SUMPRODUCT(('Autumn Rivers'!B$2:B$51=A51)*1) + SUMPRODUCT(('Autumn Rivers'!D$2:D$51=A51)*1)</f>
        <v>36</v>
      </c>
      <c r="I51" s="26">
        <f t="shared" ref="I51" si="11">RANK(G51,G$2:G$50,0)</f>
        <v>19</v>
      </c>
      <c r="J51" s="26">
        <f t="shared" ref="J51" si="12">SUM(B51,F51)</f>
        <v>0</v>
      </c>
      <c r="K51" s="27">
        <f t="shared" ref="K51" si="13">SUM(C51,G51)</f>
        <v>0</v>
      </c>
      <c r="L51" s="26">
        <f t="shared" si="9"/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E723-D36E-144D-9A0F-B28D82EC2629}">
  <dimension ref="A1:S257"/>
  <sheetViews>
    <sheetView workbookViewId="0">
      <pane ySplit="1" topLeftCell="A63" activePane="bottomLeft" state="frozen"/>
      <selection pane="bottomLeft" activeCell="T11" sqref="T11"/>
    </sheetView>
  </sheetViews>
  <sheetFormatPr baseColWidth="10" defaultRowHeight="16" x14ac:dyDescent="0.2"/>
  <cols>
    <col min="1" max="1" width="14.5" style="114" bestFit="1" customWidth="1"/>
    <col min="2" max="2" width="7.5" style="114" customWidth="1"/>
    <col min="3" max="3" width="8.1640625" style="114" customWidth="1"/>
    <col min="4" max="8" width="6" style="114" bestFit="1" customWidth="1"/>
    <col min="9" max="10" width="6" style="114" customWidth="1"/>
    <col min="11" max="11" width="5.6640625" style="114" customWidth="1"/>
    <col min="12" max="12" width="6.6640625" style="114" customWidth="1"/>
    <col min="13" max="13" width="6.1640625" style="114" bestFit="1" customWidth="1"/>
    <col min="14" max="14" width="9.5" style="114" customWidth="1"/>
    <col min="15" max="15" width="7" style="114" customWidth="1"/>
    <col min="16" max="16" width="5.1640625" style="114" bestFit="1" customWidth="1"/>
    <col min="17" max="17" width="7.5" style="114" customWidth="1"/>
    <col min="18" max="16384" width="10.83203125" style="114"/>
  </cols>
  <sheetData>
    <row r="1" spans="1:18" ht="32" customHeight="1" x14ac:dyDescent="0.2">
      <c r="A1" s="117" t="s">
        <v>70</v>
      </c>
      <c r="B1" s="118" t="s">
        <v>83</v>
      </c>
      <c r="C1" s="118" t="s">
        <v>84</v>
      </c>
      <c r="D1" s="118" t="s">
        <v>85</v>
      </c>
      <c r="E1" s="118" t="s">
        <v>86</v>
      </c>
      <c r="F1" s="118" t="s">
        <v>87</v>
      </c>
      <c r="G1" s="118" t="s">
        <v>88</v>
      </c>
      <c r="H1" s="118" t="s">
        <v>89</v>
      </c>
      <c r="I1" s="118" t="s">
        <v>105</v>
      </c>
      <c r="J1" s="118" t="s">
        <v>110</v>
      </c>
      <c r="K1" s="118" t="s">
        <v>28</v>
      </c>
      <c r="L1" s="118" t="s">
        <v>90</v>
      </c>
      <c r="M1" s="118" t="s">
        <v>65</v>
      </c>
      <c r="N1" s="118" t="s">
        <v>91</v>
      </c>
      <c r="O1" s="118" t="s">
        <v>96</v>
      </c>
      <c r="P1" s="118" t="s">
        <v>92</v>
      </c>
      <c r="Q1" s="118" t="s">
        <v>93</v>
      </c>
      <c r="R1" s="113"/>
    </row>
    <row r="2" spans="1:18" x14ac:dyDescent="0.2">
      <c r="A2" s="114" t="s">
        <v>13</v>
      </c>
      <c r="B2" s="115">
        <v>1</v>
      </c>
      <c r="C2" s="115">
        <v>1</v>
      </c>
      <c r="D2" s="115">
        <v>420</v>
      </c>
      <c r="E2" s="115"/>
      <c r="F2" s="115"/>
      <c r="G2" s="115"/>
      <c r="H2" s="115"/>
      <c r="I2" s="115"/>
      <c r="J2" s="115"/>
      <c r="K2" s="115">
        <f>COUNTIF(D2:J2,"&gt;0")</f>
        <v>1</v>
      </c>
      <c r="L2" s="115">
        <f>SUM(D2:J2)</f>
        <v>420</v>
      </c>
      <c r="M2" s="115">
        <f>100*K2+2*L2</f>
        <v>940</v>
      </c>
      <c r="N2" s="115">
        <f>SUMPRODUCT((B:B=B2)*(C:C=C2))</f>
        <v>7</v>
      </c>
      <c r="O2" s="115">
        <f>N2/MAX(N$2:N$255)*10</f>
        <v>8.75</v>
      </c>
      <c r="P2" s="115">
        <f>IF(M2=0,N2,COUNTIFS(B$2:B$255,B2,C$2:C$255,C2,M$2:M$255,"&gt;"&amp;M2)+1)</f>
        <v>3</v>
      </c>
      <c r="Q2" s="116">
        <f>O2*((N2-1) - (P2 -1))/(N2-1)</f>
        <v>5.833333333333333</v>
      </c>
    </row>
    <row r="3" spans="1:18" x14ac:dyDescent="0.2">
      <c r="A3" s="114" t="s">
        <v>1</v>
      </c>
      <c r="B3" s="115">
        <v>1</v>
      </c>
      <c r="C3" s="115">
        <v>1</v>
      </c>
      <c r="D3" s="115">
        <v>510</v>
      </c>
      <c r="E3" s="115">
        <v>400</v>
      </c>
      <c r="F3" s="115"/>
      <c r="G3" s="115"/>
      <c r="H3" s="115"/>
      <c r="I3" s="115"/>
      <c r="J3" s="115"/>
      <c r="K3" s="115">
        <f t="shared" ref="K3:K66" si="0">COUNTIF(D3:J3,"&gt;0")</f>
        <v>2</v>
      </c>
      <c r="L3" s="115">
        <f t="shared" ref="L3:L66" si="1">SUM(D3:J3)</f>
        <v>910</v>
      </c>
      <c r="M3" s="115">
        <f t="shared" ref="M3:M66" si="2">100*K3+2*L3</f>
        <v>2020</v>
      </c>
      <c r="N3" s="115">
        <f t="shared" ref="N3:N66" si="3">SUMPRODUCT((B:B=B3)*(C:C=C3))</f>
        <v>7</v>
      </c>
      <c r="O3" s="115">
        <f t="shared" ref="O3:O66" si="4">N3/MAX(N$2:N$255)*10</f>
        <v>8.75</v>
      </c>
      <c r="P3" s="115">
        <f t="shared" ref="P3:P66" si="5">IF(M3=0,N3,COUNTIFS(B$2:B$255,B3,C$2:C$255,C3,M$2:M$255,"&gt;"&amp;M3)+1)</f>
        <v>1</v>
      </c>
      <c r="Q3" s="116">
        <f t="shared" ref="Q3:Q66" si="6">O3*((N3-1) - (P3 -1))/(N3-1)</f>
        <v>8.75</v>
      </c>
    </row>
    <row r="4" spans="1:18" x14ac:dyDescent="0.2">
      <c r="A4" s="114" t="s">
        <v>8</v>
      </c>
      <c r="B4" s="115">
        <v>1</v>
      </c>
      <c r="C4" s="115">
        <v>1</v>
      </c>
      <c r="D4" s="115"/>
      <c r="E4" s="115"/>
      <c r="F4" s="115"/>
      <c r="G4" s="115"/>
      <c r="H4" s="115"/>
      <c r="I4" s="115"/>
      <c r="J4" s="115"/>
      <c r="K4" s="115">
        <f t="shared" si="0"/>
        <v>0</v>
      </c>
      <c r="L4" s="115">
        <f t="shared" si="1"/>
        <v>0</v>
      </c>
      <c r="M4" s="115">
        <f t="shared" si="2"/>
        <v>0</v>
      </c>
      <c r="N4" s="115">
        <f t="shared" si="3"/>
        <v>7</v>
      </c>
      <c r="O4" s="115">
        <f t="shared" si="4"/>
        <v>8.75</v>
      </c>
      <c r="P4" s="115">
        <f t="shared" si="5"/>
        <v>7</v>
      </c>
      <c r="Q4" s="116">
        <f t="shared" si="6"/>
        <v>0</v>
      </c>
    </row>
    <row r="5" spans="1:18" x14ac:dyDescent="0.2">
      <c r="A5" s="114" t="s">
        <v>95</v>
      </c>
      <c r="B5" s="115">
        <v>1</v>
      </c>
      <c r="C5" s="115">
        <v>1</v>
      </c>
      <c r="D5" s="115"/>
      <c r="E5" s="115"/>
      <c r="F5" s="115"/>
      <c r="G5" s="115"/>
      <c r="H5" s="115"/>
      <c r="I5" s="115"/>
      <c r="J5" s="115"/>
      <c r="K5" s="115">
        <f t="shared" si="0"/>
        <v>0</v>
      </c>
      <c r="L5" s="115">
        <f t="shared" si="1"/>
        <v>0</v>
      </c>
      <c r="M5" s="115">
        <f t="shared" si="2"/>
        <v>0</v>
      </c>
      <c r="N5" s="115">
        <f t="shared" si="3"/>
        <v>7</v>
      </c>
      <c r="O5" s="115">
        <f t="shared" si="4"/>
        <v>8.75</v>
      </c>
      <c r="P5" s="115">
        <f t="shared" si="5"/>
        <v>7</v>
      </c>
      <c r="Q5" s="116">
        <f t="shared" si="6"/>
        <v>0</v>
      </c>
    </row>
    <row r="6" spans="1:18" x14ac:dyDescent="0.2">
      <c r="A6" s="114" t="s">
        <v>0</v>
      </c>
      <c r="B6" s="115">
        <v>1</v>
      </c>
      <c r="C6" s="115">
        <v>1</v>
      </c>
      <c r="D6" s="115">
        <v>410</v>
      </c>
      <c r="E6" s="115">
        <v>380</v>
      </c>
      <c r="F6" s="115"/>
      <c r="G6" s="115"/>
      <c r="H6" s="115"/>
      <c r="I6" s="115"/>
      <c r="J6" s="115"/>
      <c r="K6" s="115">
        <f t="shared" si="0"/>
        <v>2</v>
      </c>
      <c r="L6" s="115">
        <f t="shared" si="1"/>
        <v>790</v>
      </c>
      <c r="M6" s="115">
        <f t="shared" si="2"/>
        <v>1780</v>
      </c>
      <c r="N6" s="115">
        <f t="shared" si="3"/>
        <v>7</v>
      </c>
      <c r="O6" s="115">
        <f t="shared" si="4"/>
        <v>8.75</v>
      </c>
      <c r="P6" s="115">
        <f t="shared" si="5"/>
        <v>2</v>
      </c>
      <c r="Q6" s="116">
        <f t="shared" si="6"/>
        <v>7.291666666666667</v>
      </c>
    </row>
    <row r="7" spans="1:18" x14ac:dyDescent="0.2">
      <c r="A7" s="114" t="s">
        <v>6</v>
      </c>
      <c r="B7" s="115">
        <v>1</v>
      </c>
      <c r="C7" s="115">
        <v>1</v>
      </c>
      <c r="D7" s="115"/>
      <c r="E7" s="115"/>
      <c r="F7" s="115"/>
      <c r="G7" s="115"/>
      <c r="H7" s="115"/>
      <c r="I7" s="115"/>
      <c r="J7" s="115"/>
      <c r="K7" s="115">
        <f t="shared" si="0"/>
        <v>0</v>
      </c>
      <c r="L7" s="115">
        <f t="shared" si="1"/>
        <v>0</v>
      </c>
      <c r="M7" s="115">
        <f t="shared" si="2"/>
        <v>0</v>
      </c>
      <c r="N7" s="115">
        <f t="shared" si="3"/>
        <v>7</v>
      </c>
      <c r="O7" s="115">
        <f t="shared" si="4"/>
        <v>8.75</v>
      </c>
      <c r="P7" s="115">
        <f t="shared" si="5"/>
        <v>7</v>
      </c>
      <c r="Q7" s="116">
        <f t="shared" si="6"/>
        <v>0</v>
      </c>
    </row>
    <row r="8" spans="1:18" x14ac:dyDescent="0.2">
      <c r="A8" s="114" t="s">
        <v>12</v>
      </c>
      <c r="B8" s="115">
        <v>1</v>
      </c>
      <c r="C8" s="115">
        <v>1</v>
      </c>
      <c r="D8" s="115">
        <v>410</v>
      </c>
      <c r="E8" s="115"/>
      <c r="F8" s="115"/>
      <c r="G8" s="115"/>
      <c r="H8" s="115"/>
      <c r="I8" s="115"/>
      <c r="J8" s="115"/>
      <c r="K8" s="115">
        <f t="shared" si="0"/>
        <v>1</v>
      </c>
      <c r="L8" s="115">
        <f t="shared" si="1"/>
        <v>410</v>
      </c>
      <c r="M8" s="115">
        <f t="shared" si="2"/>
        <v>920</v>
      </c>
      <c r="N8" s="115">
        <f t="shared" si="3"/>
        <v>7</v>
      </c>
      <c r="O8" s="115">
        <f t="shared" si="4"/>
        <v>8.75</v>
      </c>
      <c r="P8" s="115">
        <f t="shared" si="5"/>
        <v>4</v>
      </c>
      <c r="Q8" s="116">
        <f t="shared" si="6"/>
        <v>4.375</v>
      </c>
    </row>
    <row r="9" spans="1:18" x14ac:dyDescent="0.2">
      <c r="A9" s="114" t="s">
        <v>13</v>
      </c>
      <c r="B9" s="115">
        <v>1</v>
      </c>
      <c r="C9" s="115">
        <v>2</v>
      </c>
      <c r="D9" s="115">
        <v>420</v>
      </c>
      <c r="E9" s="115"/>
      <c r="F9" s="115"/>
      <c r="G9" s="115"/>
      <c r="H9" s="115"/>
      <c r="I9" s="115"/>
      <c r="J9" s="115"/>
      <c r="K9" s="115">
        <f t="shared" si="0"/>
        <v>1</v>
      </c>
      <c r="L9" s="115">
        <f t="shared" si="1"/>
        <v>420</v>
      </c>
      <c r="M9" s="115">
        <f t="shared" si="2"/>
        <v>940</v>
      </c>
      <c r="N9" s="115">
        <f t="shared" si="3"/>
        <v>7</v>
      </c>
      <c r="O9" s="115">
        <f t="shared" si="4"/>
        <v>8.75</v>
      </c>
      <c r="P9" s="115">
        <f t="shared" si="5"/>
        <v>3</v>
      </c>
      <c r="Q9" s="116">
        <f t="shared" si="6"/>
        <v>5.833333333333333</v>
      </c>
    </row>
    <row r="10" spans="1:18" x14ac:dyDescent="0.2">
      <c r="A10" s="114" t="s">
        <v>1</v>
      </c>
      <c r="B10" s="115">
        <v>1</v>
      </c>
      <c r="C10" s="115">
        <v>2</v>
      </c>
      <c r="D10" s="115">
        <v>410</v>
      </c>
      <c r="E10" s="115">
        <v>470</v>
      </c>
      <c r="F10" s="115"/>
      <c r="G10" s="115"/>
      <c r="H10" s="115"/>
      <c r="I10" s="115"/>
      <c r="J10" s="115"/>
      <c r="K10" s="115">
        <f t="shared" si="0"/>
        <v>2</v>
      </c>
      <c r="L10" s="115">
        <f t="shared" si="1"/>
        <v>880</v>
      </c>
      <c r="M10" s="115">
        <f t="shared" si="2"/>
        <v>1960</v>
      </c>
      <c r="N10" s="115">
        <f t="shared" si="3"/>
        <v>7</v>
      </c>
      <c r="O10" s="115">
        <f t="shared" si="4"/>
        <v>8.75</v>
      </c>
      <c r="P10" s="115">
        <f t="shared" si="5"/>
        <v>2</v>
      </c>
      <c r="Q10" s="116">
        <f t="shared" si="6"/>
        <v>7.291666666666667</v>
      </c>
    </row>
    <row r="11" spans="1:18" x14ac:dyDescent="0.2">
      <c r="A11" s="114" t="s">
        <v>8</v>
      </c>
      <c r="B11" s="115">
        <v>1</v>
      </c>
      <c r="C11" s="115">
        <v>2</v>
      </c>
      <c r="D11" s="115"/>
      <c r="E11" s="115"/>
      <c r="F11" s="115"/>
      <c r="G11" s="115"/>
      <c r="H11" s="115"/>
      <c r="I11" s="115"/>
      <c r="J11" s="115"/>
      <c r="K11" s="115">
        <f t="shared" si="0"/>
        <v>0</v>
      </c>
      <c r="L11" s="115">
        <f t="shared" si="1"/>
        <v>0</v>
      </c>
      <c r="M11" s="115">
        <f t="shared" si="2"/>
        <v>0</v>
      </c>
      <c r="N11" s="115">
        <f t="shared" si="3"/>
        <v>7</v>
      </c>
      <c r="O11" s="115">
        <f t="shared" si="4"/>
        <v>8.75</v>
      </c>
      <c r="P11" s="115">
        <f t="shared" si="5"/>
        <v>7</v>
      </c>
      <c r="Q11" s="116">
        <f t="shared" si="6"/>
        <v>0</v>
      </c>
    </row>
    <row r="12" spans="1:18" x14ac:dyDescent="0.2">
      <c r="A12" s="114" t="s">
        <v>95</v>
      </c>
      <c r="B12" s="115">
        <v>1</v>
      </c>
      <c r="C12" s="115">
        <v>2</v>
      </c>
      <c r="D12" s="115"/>
      <c r="E12" s="115"/>
      <c r="F12" s="115"/>
      <c r="G12" s="115"/>
      <c r="H12" s="115"/>
      <c r="I12" s="115"/>
      <c r="J12" s="115"/>
      <c r="K12" s="115">
        <f t="shared" si="0"/>
        <v>0</v>
      </c>
      <c r="L12" s="115">
        <f t="shared" si="1"/>
        <v>0</v>
      </c>
      <c r="M12" s="115">
        <f t="shared" si="2"/>
        <v>0</v>
      </c>
      <c r="N12" s="115">
        <f t="shared" si="3"/>
        <v>7</v>
      </c>
      <c r="O12" s="115">
        <f t="shared" si="4"/>
        <v>8.75</v>
      </c>
      <c r="P12" s="115">
        <f t="shared" si="5"/>
        <v>7</v>
      </c>
      <c r="Q12" s="116">
        <f t="shared" si="6"/>
        <v>0</v>
      </c>
    </row>
    <row r="13" spans="1:18" x14ac:dyDescent="0.2">
      <c r="A13" s="114" t="s">
        <v>0</v>
      </c>
      <c r="B13" s="115">
        <v>1</v>
      </c>
      <c r="C13" s="115">
        <v>2</v>
      </c>
      <c r="D13" s="115"/>
      <c r="E13" s="115"/>
      <c r="F13" s="115"/>
      <c r="G13" s="115"/>
      <c r="H13" s="115"/>
      <c r="I13" s="115"/>
      <c r="J13" s="115"/>
      <c r="K13" s="115">
        <f t="shared" si="0"/>
        <v>0</v>
      </c>
      <c r="L13" s="115">
        <f t="shared" si="1"/>
        <v>0</v>
      </c>
      <c r="M13" s="115">
        <f t="shared" si="2"/>
        <v>0</v>
      </c>
      <c r="N13" s="115">
        <f t="shared" si="3"/>
        <v>7</v>
      </c>
      <c r="O13" s="115">
        <f t="shared" si="4"/>
        <v>8.75</v>
      </c>
      <c r="P13" s="115">
        <f t="shared" si="5"/>
        <v>7</v>
      </c>
      <c r="Q13" s="116">
        <f t="shared" si="6"/>
        <v>0</v>
      </c>
    </row>
    <row r="14" spans="1:18" x14ac:dyDescent="0.2">
      <c r="A14" s="114" t="s">
        <v>6</v>
      </c>
      <c r="B14" s="115">
        <v>1</v>
      </c>
      <c r="C14" s="115">
        <v>2</v>
      </c>
      <c r="D14" s="115">
        <v>410</v>
      </c>
      <c r="E14" s="115"/>
      <c r="F14" s="115"/>
      <c r="G14" s="115"/>
      <c r="H14" s="115"/>
      <c r="I14" s="115"/>
      <c r="J14" s="115"/>
      <c r="K14" s="115">
        <f t="shared" si="0"/>
        <v>1</v>
      </c>
      <c r="L14" s="115">
        <f t="shared" si="1"/>
        <v>410</v>
      </c>
      <c r="M14" s="115">
        <f t="shared" si="2"/>
        <v>920</v>
      </c>
      <c r="N14" s="115">
        <f t="shared" si="3"/>
        <v>7</v>
      </c>
      <c r="O14" s="115">
        <f t="shared" si="4"/>
        <v>8.75</v>
      </c>
      <c r="P14" s="115">
        <f t="shared" si="5"/>
        <v>4</v>
      </c>
      <c r="Q14" s="116">
        <f t="shared" si="6"/>
        <v>4.375</v>
      </c>
    </row>
    <row r="15" spans="1:18" x14ac:dyDescent="0.2">
      <c r="A15" s="114" t="s">
        <v>12</v>
      </c>
      <c r="B15" s="115">
        <v>1</v>
      </c>
      <c r="C15" s="115">
        <v>2</v>
      </c>
      <c r="D15" s="115">
        <v>480</v>
      </c>
      <c r="E15" s="115">
        <v>410</v>
      </c>
      <c r="F15" s="115"/>
      <c r="G15" s="115"/>
      <c r="H15" s="115"/>
      <c r="I15" s="115"/>
      <c r="J15" s="115"/>
      <c r="K15" s="115">
        <f t="shared" si="0"/>
        <v>2</v>
      </c>
      <c r="L15" s="115">
        <f t="shared" si="1"/>
        <v>890</v>
      </c>
      <c r="M15" s="115">
        <f t="shared" si="2"/>
        <v>1980</v>
      </c>
      <c r="N15" s="115">
        <f t="shared" si="3"/>
        <v>7</v>
      </c>
      <c r="O15" s="115">
        <f t="shared" si="4"/>
        <v>8.75</v>
      </c>
      <c r="P15" s="115">
        <f t="shared" si="5"/>
        <v>1</v>
      </c>
      <c r="Q15" s="116">
        <f t="shared" si="6"/>
        <v>8.75</v>
      </c>
    </row>
    <row r="16" spans="1:18" x14ac:dyDescent="0.2">
      <c r="A16" s="114" t="s">
        <v>13</v>
      </c>
      <c r="B16" s="115">
        <v>1</v>
      </c>
      <c r="C16" s="115">
        <v>3</v>
      </c>
      <c r="D16" s="115"/>
      <c r="E16" s="115"/>
      <c r="F16" s="115"/>
      <c r="G16" s="115"/>
      <c r="H16" s="115"/>
      <c r="I16" s="115"/>
      <c r="J16" s="115"/>
      <c r="K16" s="115">
        <f t="shared" si="0"/>
        <v>0</v>
      </c>
      <c r="L16" s="115">
        <f t="shared" si="1"/>
        <v>0</v>
      </c>
      <c r="M16" s="115">
        <f t="shared" si="2"/>
        <v>0</v>
      </c>
      <c r="N16" s="115">
        <f t="shared" si="3"/>
        <v>8</v>
      </c>
      <c r="O16" s="115">
        <f t="shared" si="4"/>
        <v>10</v>
      </c>
      <c r="P16" s="115">
        <f t="shared" si="5"/>
        <v>8</v>
      </c>
      <c r="Q16" s="116">
        <f t="shared" si="6"/>
        <v>0</v>
      </c>
    </row>
    <row r="17" spans="1:17" x14ac:dyDescent="0.2">
      <c r="A17" s="114" t="s">
        <v>1</v>
      </c>
      <c r="B17" s="115">
        <v>1</v>
      </c>
      <c r="C17" s="115">
        <v>3</v>
      </c>
      <c r="D17" s="115">
        <v>440</v>
      </c>
      <c r="E17" s="115">
        <v>480</v>
      </c>
      <c r="F17" s="115">
        <v>450</v>
      </c>
      <c r="G17" s="115"/>
      <c r="H17" s="115"/>
      <c r="I17" s="115"/>
      <c r="J17" s="115"/>
      <c r="K17" s="115">
        <f t="shared" si="0"/>
        <v>3</v>
      </c>
      <c r="L17" s="115">
        <f t="shared" si="1"/>
        <v>1370</v>
      </c>
      <c r="M17" s="115">
        <f t="shared" si="2"/>
        <v>3040</v>
      </c>
      <c r="N17" s="115">
        <f t="shared" si="3"/>
        <v>8</v>
      </c>
      <c r="O17" s="115">
        <f t="shared" si="4"/>
        <v>10</v>
      </c>
      <c r="P17" s="115">
        <f t="shared" si="5"/>
        <v>1</v>
      </c>
      <c r="Q17" s="116">
        <f t="shared" si="6"/>
        <v>10</v>
      </c>
    </row>
    <row r="18" spans="1:17" x14ac:dyDescent="0.2">
      <c r="A18" s="114" t="s">
        <v>8</v>
      </c>
      <c r="B18" s="115">
        <v>1</v>
      </c>
      <c r="C18" s="115">
        <v>3</v>
      </c>
      <c r="D18" s="115"/>
      <c r="E18" s="115"/>
      <c r="F18" s="115"/>
      <c r="G18" s="115"/>
      <c r="H18" s="115"/>
      <c r="I18" s="115"/>
      <c r="J18" s="115"/>
      <c r="K18" s="115">
        <f t="shared" si="0"/>
        <v>0</v>
      </c>
      <c r="L18" s="115">
        <f t="shared" si="1"/>
        <v>0</v>
      </c>
      <c r="M18" s="115">
        <f t="shared" si="2"/>
        <v>0</v>
      </c>
      <c r="N18" s="115">
        <f t="shared" si="3"/>
        <v>8</v>
      </c>
      <c r="O18" s="115">
        <f t="shared" si="4"/>
        <v>10</v>
      </c>
      <c r="P18" s="115">
        <f t="shared" si="5"/>
        <v>8</v>
      </c>
      <c r="Q18" s="116">
        <f t="shared" si="6"/>
        <v>0</v>
      </c>
    </row>
    <row r="19" spans="1:17" x14ac:dyDescent="0.2">
      <c r="A19" s="114" t="s">
        <v>15</v>
      </c>
      <c r="B19" s="115">
        <v>1</v>
      </c>
      <c r="C19" s="115">
        <v>3</v>
      </c>
      <c r="D19" s="115">
        <v>410</v>
      </c>
      <c r="E19" s="115"/>
      <c r="F19" s="115"/>
      <c r="G19" s="115"/>
      <c r="H19" s="115"/>
      <c r="I19" s="115"/>
      <c r="J19" s="115"/>
      <c r="K19" s="115">
        <f t="shared" si="0"/>
        <v>1</v>
      </c>
      <c r="L19" s="115">
        <f t="shared" si="1"/>
        <v>410</v>
      </c>
      <c r="M19" s="115">
        <f t="shared" si="2"/>
        <v>920</v>
      </c>
      <c r="N19" s="115">
        <f t="shared" si="3"/>
        <v>8</v>
      </c>
      <c r="O19" s="115">
        <f t="shared" si="4"/>
        <v>10</v>
      </c>
      <c r="P19" s="115">
        <f t="shared" si="5"/>
        <v>3</v>
      </c>
      <c r="Q19" s="116">
        <f t="shared" si="6"/>
        <v>7.1428571428571432</v>
      </c>
    </row>
    <row r="20" spans="1:17" x14ac:dyDescent="0.2">
      <c r="A20" s="114" t="s">
        <v>95</v>
      </c>
      <c r="B20" s="115">
        <v>1</v>
      </c>
      <c r="C20" s="115">
        <v>3</v>
      </c>
      <c r="D20" s="115">
        <v>380</v>
      </c>
      <c r="E20" s="115"/>
      <c r="F20" s="115"/>
      <c r="G20" s="115"/>
      <c r="H20" s="115"/>
      <c r="I20" s="115"/>
      <c r="J20" s="115"/>
      <c r="K20" s="115">
        <f t="shared" si="0"/>
        <v>1</v>
      </c>
      <c r="L20" s="115">
        <f t="shared" si="1"/>
        <v>380</v>
      </c>
      <c r="M20" s="115">
        <f t="shared" si="2"/>
        <v>860</v>
      </c>
      <c r="N20" s="115">
        <f t="shared" si="3"/>
        <v>8</v>
      </c>
      <c r="O20" s="115">
        <f t="shared" si="4"/>
        <v>10</v>
      </c>
      <c r="P20" s="115">
        <f t="shared" si="5"/>
        <v>4</v>
      </c>
      <c r="Q20" s="116">
        <f t="shared" si="6"/>
        <v>5.7142857142857144</v>
      </c>
    </row>
    <row r="21" spans="1:17" x14ac:dyDescent="0.2">
      <c r="A21" s="114" t="s">
        <v>0</v>
      </c>
      <c r="B21" s="115">
        <v>1</v>
      </c>
      <c r="C21" s="115">
        <v>3</v>
      </c>
      <c r="D21" s="115"/>
      <c r="E21" s="115"/>
      <c r="F21" s="115"/>
      <c r="G21" s="115"/>
      <c r="H21" s="115"/>
      <c r="I21" s="115"/>
      <c r="J21" s="115"/>
      <c r="K21" s="115">
        <f t="shared" si="0"/>
        <v>0</v>
      </c>
      <c r="L21" s="115">
        <f t="shared" si="1"/>
        <v>0</v>
      </c>
      <c r="M21" s="115">
        <f t="shared" si="2"/>
        <v>0</v>
      </c>
      <c r="N21" s="115">
        <f t="shared" si="3"/>
        <v>8</v>
      </c>
      <c r="O21" s="115">
        <f t="shared" si="4"/>
        <v>10</v>
      </c>
      <c r="P21" s="115">
        <f t="shared" si="5"/>
        <v>8</v>
      </c>
      <c r="Q21" s="116">
        <f t="shared" si="6"/>
        <v>0</v>
      </c>
    </row>
    <row r="22" spans="1:17" x14ac:dyDescent="0.2">
      <c r="A22" s="114" t="s">
        <v>6</v>
      </c>
      <c r="B22" s="115">
        <v>1</v>
      </c>
      <c r="C22" s="115">
        <v>3</v>
      </c>
      <c r="D22" s="115"/>
      <c r="E22" s="115"/>
      <c r="F22" s="115"/>
      <c r="G22" s="115"/>
      <c r="H22" s="115"/>
      <c r="I22" s="115"/>
      <c r="J22" s="115"/>
      <c r="K22" s="115">
        <f t="shared" si="0"/>
        <v>0</v>
      </c>
      <c r="L22" s="115">
        <f t="shared" si="1"/>
        <v>0</v>
      </c>
      <c r="M22" s="115">
        <f t="shared" si="2"/>
        <v>0</v>
      </c>
      <c r="N22" s="115">
        <f t="shared" si="3"/>
        <v>8</v>
      </c>
      <c r="O22" s="115">
        <f t="shared" si="4"/>
        <v>10</v>
      </c>
      <c r="P22" s="115">
        <f t="shared" si="5"/>
        <v>8</v>
      </c>
      <c r="Q22" s="116">
        <f t="shared" si="6"/>
        <v>0</v>
      </c>
    </row>
    <row r="23" spans="1:17" x14ac:dyDescent="0.2">
      <c r="A23" s="114" t="s">
        <v>12</v>
      </c>
      <c r="B23" s="115">
        <v>1</v>
      </c>
      <c r="C23" s="115">
        <v>3</v>
      </c>
      <c r="D23" s="115">
        <v>400</v>
      </c>
      <c r="E23" s="115">
        <v>430</v>
      </c>
      <c r="F23" s="115">
        <v>410</v>
      </c>
      <c r="G23" s="115"/>
      <c r="H23" s="115"/>
      <c r="I23" s="115"/>
      <c r="J23" s="115"/>
      <c r="K23" s="115">
        <f t="shared" si="0"/>
        <v>3</v>
      </c>
      <c r="L23" s="115">
        <f t="shared" si="1"/>
        <v>1240</v>
      </c>
      <c r="M23" s="115">
        <f t="shared" si="2"/>
        <v>2780</v>
      </c>
      <c r="N23" s="115">
        <f t="shared" si="3"/>
        <v>8</v>
      </c>
      <c r="O23" s="115">
        <f t="shared" si="4"/>
        <v>10</v>
      </c>
      <c r="P23" s="115">
        <f t="shared" si="5"/>
        <v>2</v>
      </c>
      <c r="Q23" s="116">
        <f t="shared" si="6"/>
        <v>8.5714285714285712</v>
      </c>
    </row>
    <row r="24" spans="1:17" x14ac:dyDescent="0.2">
      <c r="A24" s="114" t="s">
        <v>13</v>
      </c>
      <c r="B24" s="115">
        <v>1</v>
      </c>
      <c r="C24" s="115">
        <v>4</v>
      </c>
      <c r="D24" s="115">
        <v>420</v>
      </c>
      <c r="E24" s="115">
        <v>410</v>
      </c>
      <c r="F24" s="115"/>
      <c r="G24" s="115"/>
      <c r="H24" s="115"/>
      <c r="I24" s="115"/>
      <c r="J24" s="115"/>
      <c r="K24" s="115">
        <f t="shared" si="0"/>
        <v>2</v>
      </c>
      <c r="L24" s="115">
        <f t="shared" si="1"/>
        <v>830</v>
      </c>
      <c r="M24" s="115">
        <f t="shared" si="2"/>
        <v>1860</v>
      </c>
      <c r="N24" s="115">
        <f t="shared" si="3"/>
        <v>8</v>
      </c>
      <c r="O24" s="115">
        <f t="shared" si="4"/>
        <v>10</v>
      </c>
      <c r="P24" s="115">
        <f t="shared" si="5"/>
        <v>1</v>
      </c>
      <c r="Q24" s="116">
        <f t="shared" si="6"/>
        <v>10</v>
      </c>
    </row>
    <row r="25" spans="1:17" x14ac:dyDescent="0.2">
      <c r="A25" s="114" t="s">
        <v>1</v>
      </c>
      <c r="B25" s="115">
        <v>1</v>
      </c>
      <c r="C25" s="115">
        <v>4</v>
      </c>
      <c r="D25" s="115">
        <v>410</v>
      </c>
      <c r="E25" s="115"/>
      <c r="F25" s="115"/>
      <c r="G25" s="115"/>
      <c r="H25" s="115"/>
      <c r="I25" s="115"/>
      <c r="J25" s="115"/>
      <c r="K25" s="115">
        <f t="shared" si="0"/>
        <v>1</v>
      </c>
      <c r="L25" s="115">
        <f t="shared" si="1"/>
        <v>410</v>
      </c>
      <c r="M25" s="115">
        <f t="shared" si="2"/>
        <v>920</v>
      </c>
      <c r="N25" s="115">
        <f t="shared" si="3"/>
        <v>8</v>
      </c>
      <c r="O25" s="115">
        <f t="shared" si="4"/>
        <v>10</v>
      </c>
      <c r="P25" s="115">
        <f t="shared" si="5"/>
        <v>5</v>
      </c>
      <c r="Q25" s="116">
        <f t="shared" si="6"/>
        <v>4.2857142857142856</v>
      </c>
    </row>
    <row r="26" spans="1:17" x14ac:dyDescent="0.2">
      <c r="A26" s="114" t="s">
        <v>8</v>
      </c>
      <c r="B26" s="115">
        <v>1</v>
      </c>
      <c r="C26" s="115">
        <v>4</v>
      </c>
      <c r="D26" s="115">
        <v>420</v>
      </c>
      <c r="E26" s="115">
        <v>410</v>
      </c>
      <c r="F26" s="115"/>
      <c r="G26" s="115"/>
      <c r="H26" s="115"/>
      <c r="I26" s="115"/>
      <c r="J26" s="115"/>
      <c r="K26" s="115">
        <f t="shared" si="0"/>
        <v>2</v>
      </c>
      <c r="L26" s="115">
        <f t="shared" si="1"/>
        <v>830</v>
      </c>
      <c r="M26" s="115">
        <f t="shared" si="2"/>
        <v>1860</v>
      </c>
      <c r="N26" s="115">
        <f t="shared" si="3"/>
        <v>8</v>
      </c>
      <c r="O26" s="115">
        <f t="shared" si="4"/>
        <v>10</v>
      </c>
      <c r="P26" s="115">
        <f t="shared" si="5"/>
        <v>1</v>
      </c>
      <c r="Q26" s="116">
        <f t="shared" si="6"/>
        <v>10</v>
      </c>
    </row>
    <row r="27" spans="1:17" x14ac:dyDescent="0.2">
      <c r="A27" s="114" t="s">
        <v>15</v>
      </c>
      <c r="B27" s="115">
        <v>1</v>
      </c>
      <c r="C27" s="115">
        <v>4</v>
      </c>
      <c r="D27" s="115"/>
      <c r="E27" s="115"/>
      <c r="F27" s="115"/>
      <c r="G27" s="115"/>
      <c r="H27" s="115"/>
      <c r="I27" s="115"/>
      <c r="J27" s="115"/>
      <c r="K27" s="115">
        <f t="shared" si="0"/>
        <v>0</v>
      </c>
      <c r="L27" s="115">
        <f t="shared" si="1"/>
        <v>0</v>
      </c>
      <c r="M27" s="115">
        <f t="shared" si="2"/>
        <v>0</v>
      </c>
      <c r="N27" s="115">
        <f t="shared" si="3"/>
        <v>8</v>
      </c>
      <c r="O27" s="115">
        <f t="shared" si="4"/>
        <v>10</v>
      </c>
      <c r="P27" s="115">
        <f t="shared" si="5"/>
        <v>8</v>
      </c>
      <c r="Q27" s="116">
        <f t="shared" si="6"/>
        <v>0</v>
      </c>
    </row>
    <row r="28" spans="1:17" x14ac:dyDescent="0.2">
      <c r="A28" s="114" t="s">
        <v>95</v>
      </c>
      <c r="B28" s="115">
        <v>1</v>
      </c>
      <c r="C28" s="115">
        <v>4</v>
      </c>
      <c r="D28" s="115">
        <v>390</v>
      </c>
      <c r="E28" s="115"/>
      <c r="F28" s="115"/>
      <c r="G28" s="115"/>
      <c r="H28" s="115"/>
      <c r="I28" s="115"/>
      <c r="J28" s="115"/>
      <c r="K28" s="115">
        <f t="shared" si="0"/>
        <v>1</v>
      </c>
      <c r="L28" s="115">
        <f t="shared" si="1"/>
        <v>390</v>
      </c>
      <c r="M28" s="115">
        <f t="shared" si="2"/>
        <v>880</v>
      </c>
      <c r="N28" s="115">
        <f t="shared" si="3"/>
        <v>8</v>
      </c>
      <c r="O28" s="115">
        <f t="shared" si="4"/>
        <v>10</v>
      </c>
      <c r="P28" s="115">
        <f t="shared" si="5"/>
        <v>6</v>
      </c>
      <c r="Q28" s="116">
        <f t="shared" si="6"/>
        <v>2.8571428571428572</v>
      </c>
    </row>
    <row r="29" spans="1:17" x14ac:dyDescent="0.2">
      <c r="A29" s="114" t="s">
        <v>0</v>
      </c>
      <c r="B29" s="115">
        <v>1</v>
      </c>
      <c r="C29" s="115">
        <v>4</v>
      </c>
      <c r="D29" s="115"/>
      <c r="E29" s="115"/>
      <c r="F29" s="115"/>
      <c r="G29" s="115"/>
      <c r="H29" s="115"/>
      <c r="I29" s="115"/>
      <c r="J29" s="115"/>
      <c r="K29" s="115">
        <f t="shared" si="0"/>
        <v>0</v>
      </c>
      <c r="L29" s="115">
        <f t="shared" si="1"/>
        <v>0</v>
      </c>
      <c r="M29" s="115">
        <f t="shared" si="2"/>
        <v>0</v>
      </c>
      <c r="N29" s="115">
        <f t="shared" si="3"/>
        <v>8</v>
      </c>
      <c r="O29" s="115">
        <f t="shared" si="4"/>
        <v>10</v>
      </c>
      <c r="P29" s="115">
        <f t="shared" si="5"/>
        <v>8</v>
      </c>
      <c r="Q29" s="116">
        <f t="shared" si="6"/>
        <v>0</v>
      </c>
    </row>
    <row r="30" spans="1:17" x14ac:dyDescent="0.2">
      <c r="A30" s="114" t="s">
        <v>6</v>
      </c>
      <c r="B30" s="115">
        <v>1</v>
      </c>
      <c r="C30" s="115">
        <v>4</v>
      </c>
      <c r="D30" s="115">
        <v>440</v>
      </c>
      <c r="E30" s="115"/>
      <c r="F30" s="115"/>
      <c r="G30" s="115"/>
      <c r="H30" s="115"/>
      <c r="I30" s="115"/>
      <c r="J30" s="115"/>
      <c r="K30" s="115">
        <f t="shared" si="0"/>
        <v>1</v>
      </c>
      <c r="L30" s="115">
        <f t="shared" si="1"/>
        <v>440</v>
      </c>
      <c r="M30" s="115">
        <f t="shared" si="2"/>
        <v>980</v>
      </c>
      <c r="N30" s="115">
        <f t="shared" si="3"/>
        <v>8</v>
      </c>
      <c r="O30" s="115">
        <f t="shared" si="4"/>
        <v>10</v>
      </c>
      <c r="P30" s="115">
        <f t="shared" si="5"/>
        <v>3</v>
      </c>
      <c r="Q30" s="116">
        <f t="shared" si="6"/>
        <v>7.1428571428571432</v>
      </c>
    </row>
    <row r="31" spans="1:17" x14ac:dyDescent="0.2">
      <c r="A31" s="114" t="s">
        <v>12</v>
      </c>
      <c r="B31" s="115">
        <v>1</v>
      </c>
      <c r="C31" s="115">
        <v>4</v>
      </c>
      <c r="D31" s="115">
        <v>440</v>
      </c>
      <c r="E31" s="115"/>
      <c r="F31" s="115"/>
      <c r="G31" s="115"/>
      <c r="H31" s="115"/>
      <c r="I31" s="115"/>
      <c r="J31" s="115"/>
      <c r="K31" s="115">
        <f t="shared" si="0"/>
        <v>1</v>
      </c>
      <c r="L31" s="115">
        <f t="shared" si="1"/>
        <v>440</v>
      </c>
      <c r="M31" s="115">
        <f t="shared" si="2"/>
        <v>980</v>
      </c>
      <c r="N31" s="115">
        <f t="shared" si="3"/>
        <v>8</v>
      </c>
      <c r="O31" s="115">
        <f t="shared" si="4"/>
        <v>10</v>
      </c>
      <c r="P31" s="115">
        <f t="shared" si="5"/>
        <v>3</v>
      </c>
      <c r="Q31" s="116">
        <f t="shared" si="6"/>
        <v>7.1428571428571432</v>
      </c>
    </row>
    <row r="32" spans="1:17" x14ac:dyDescent="0.2">
      <c r="A32" s="114" t="s">
        <v>9</v>
      </c>
      <c r="B32" s="115">
        <v>2</v>
      </c>
      <c r="C32" s="115">
        <v>1</v>
      </c>
      <c r="D32" s="115">
        <v>440</v>
      </c>
      <c r="E32" s="115">
        <v>250</v>
      </c>
      <c r="F32" s="115"/>
      <c r="G32" s="115"/>
      <c r="H32" s="115"/>
      <c r="I32" s="115"/>
      <c r="J32" s="115"/>
      <c r="K32" s="115">
        <f t="shared" si="0"/>
        <v>2</v>
      </c>
      <c r="L32" s="115">
        <f t="shared" si="1"/>
        <v>690</v>
      </c>
      <c r="M32" s="115">
        <f t="shared" si="2"/>
        <v>1580</v>
      </c>
      <c r="N32" s="115">
        <f t="shared" si="3"/>
        <v>8</v>
      </c>
      <c r="O32" s="115">
        <f t="shared" si="4"/>
        <v>10</v>
      </c>
      <c r="P32" s="115">
        <f t="shared" si="5"/>
        <v>4</v>
      </c>
      <c r="Q32" s="116">
        <f t="shared" si="6"/>
        <v>5.7142857142857144</v>
      </c>
    </row>
    <row r="33" spans="1:17" x14ac:dyDescent="0.2">
      <c r="A33" s="114" t="s">
        <v>10</v>
      </c>
      <c r="B33" s="115">
        <v>2</v>
      </c>
      <c r="C33" s="115">
        <v>1</v>
      </c>
      <c r="D33" s="115">
        <v>420</v>
      </c>
      <c r="E33" s="115">
        <v>410</v>
      </c>
      <c r="F33" s="115"/>
      <c r="G33" s="115"/>
      <c r="H33" s="115"/>
      <c r="I33" s="115"/>
      <c r="J33" s="115"/>
      <c r="K33" s="115">
        <f t="shared" si="0"/>
        <v>2</v>
      </c>
      <c r="L33" s="115">
        <f t="shared" si="1"/>
        <v>830</v>
      </c>
      <c r="M33" s="115">
        <f t="shared" si="2"/>
        <v>1860</v>
      </c>
      <c r="N33" s="115">
        <f t="shared" si="3"/>
        <v>8</v>
      </c>
      <c r="O33" s="115">
        <f t="shared" si="4"/>
        <v>10</v>
      </c>
      <c r="P33" s="115">
        <f t="shared" si="5"/>
        <v>1</v>
      </c>
      <c r="Q33" s="116">
        <f t="shared" si="6"/>
        <v>10</v>
      </c>
    </row>
    <row r="34" spans="1:17" x14ac:dyDescent="0.2">
      <c r="A34" s="114" t="s">
        <v>21</v>
      </c>
      <c r="B34" s="115">
        <v>2</v>
      </c>
      <c r="C34" s="115">
        <v>1</v>
      </c>
      <c r="D34" s="115"/>
      <c r="E34" s="115"/>
      <c r="F34" s="115"/>
      <c r="G34" s="115"/>
      <c r="H34" s="115"/>
      <c r="I34" s="115"/>
      <c r="J34" s="115"/>
      <c r="K34" s="115">
        <f t="shared" si="0"/>
        <v>0</v>
      </c>
      <c r="L34" s="115">
        <f t="shared" si="1"/>
        <v>0</v>
      </c>
      <c r="M34" s="115">
        <f t="shared" si="2"/>
        <v>0</v>
      </c>
      <c r="N34" s="115">
        <f t="shared" si="3"/>
        <v>8</v>
      </c>
      <c r="O34" s="115">
        <f t="shared" si="4"/>
        <v>10</v>
      </c>
      <c r="P34" s="115">
        <f t="shared" si="5"/>
        <v>8</v>
      </c>
      <c r="Q34" s="116">
        <f t="shared" si="6"/>
        <v>0</v>
      </c>
    </row>
    <row r="35" spans="1:17" x14ac:dyDescent="0.2">
      <c r="A35" s="114" t="s">
        <v>104</v>
      </c>
      <c r="B35" s="115">
        <v>2</v>
      </c>
      <c r="C35" s="115">
        <v>1</v>
      </c>
      <c r="D35" s="115">
        <v>430</v>
      </c>
      <c r="E35" s="115">
        <v>390</v>
      </c>
      <c r="F35" s="115"/>
      <c r="G35" s="115"/>
      <c r="H35" s="115"/>
      <c r="I35" s="115"/>
      <c r="J35" s="115"/>
      <c r="K35" s="115">
        <f t="shared" si="0"/>
        <v>2</v>
      </c>
      <c r="L35" s="115">
        <f t="shared" si="1"/>
        <v>820</v>
      </c>
      <c r="M35" s="115">
        <f t="shared" si="2"/>
        <v>1840</v>
      </c>
      <c r="N35" s="115">
        <f t="shared" si="3"/>
        <v>8</v>
      </c>
      <c r="O35" s="115">
        <f t="shared" si="4"/>
        <v>10</v>
      </c>
      <c r="P35" s="115">
        <f t="shared" si="5"/>
        <v>2</v>
      </c>
      <c r="Q35" s="116">
        <f t="shared" si="6"/>
        <v>8.5714285714285712</v>
      </c>
    </row>
    <row r="36" spans="1:17" x14ac:dyDescent="0.2">
      <c r="A36" s="114" t="s">
        <v>103</v>
      </c>
      <c r="B36" s="115">
        <v>2</v>
      </c>
      <c r="C36" s="115">
        <v>1</v>
      </c>
      <c r="D36" s="115"/>
      <c r="E36" s="115"/>
      <c r="F36" s="115"/>
      <c r="G36" s="115"/>
      <c r="H36" s="115"/>
      <c r="I36" s="115"/>
      <c r="J36" s="115"/>
      <c r="K36" s="115">
        <f t="shared" si="0"/>
        <v>0</v>
      </c>
      <c r="L36" s="115">
        <f t="shared" si="1"/>
        <v>0</v>
      </c>
      <c r="M36" s="115">
        <f t="shared" si="2"/>
        <v>0</v>
      </c>
      <c r="N36" s="115">
        <f t="shared" si="3"/>
        <v>8</v>
      </c>
      <c r="O36" s="115">
        <f t="shared" si="4"/>
        <v>10</v>
      </c>
      <c r="P36" s="115">
        <f t="shared" si="5"/>
        <v>8</v>
      </c>
      <c r="Q36" s="116">
        <f t="shared" si="6"/>
        <v>0</v>
      </c>
    </row>
    <row r="37" spans="1:17" x14ac:dyDescent="0.2">
      <c r="A37" s="114" t="s">
        <v>11</v>
      </c>
      <c r="B37" s="115">
        <v>2</v>
      </c>
      <c r="C37" s="115">
        <v>1</v>
      </c>
      <c r="D37" s="115">
        <v>270</v>
      </c>
      <c r="E37" s="115">
        <v>380</v>
      </c>
      <c r="F37" s="115"/>
      <c r="G37" s="115"/>
      <c r="H37" s="115"/>
      <c r="I37" s="115"/>
      <c r="J37" s="115"/>
      <c r="K37" s="115">
        <f t="shared" si="0"/>
        <v>2</v>
      </c>
      <c r="L37" s="115">
        <f t="shared" si="1"/>
        <v>650</v>
      </c>
      <c r="M37" s="115">
        <f t="shared" si="2"/>
        <v>1500</v>
      </c>
      <c r="N37" s="115">
        <f t="shared" si="3"/>
        <v>8</v>
      </c>
      <c r="O37" s="115">
        <f t="shared" si="4"/>
        <v>10</v>
      </c>
      <c r="P37" s="115">
        <f t="shared" si="5"/>
        <v>5</v>
      </c>
      <c r="Q37" s="116">
        <f t="shared" si="6"/>
        <v>4.2857142857142856</v>
      </c>
    </row>
    <row r="38" spans="1:17" x14ac:dyDescent="0.2">
      <c r="A38" s="114" t="s">
        <v>107</v>
      </c>
      <c r="B38" s="115">
        <v>2</v>
      </c>
      <c r="C38" s="115">
        <v>1</v>
      </c>
      <c r="D38" s="115">
        <v>380</v>
      </c>
      <c r="E38" s="115">
        <v>440</v>
      </c>
      <c r="F38" s="115"/>
      <c r="G38" s="115"/>
      <c r="H38" s="115"/>
      <c r="I38" s="115"/>
      <c r="J38" s="115"/>
      <c r="K38" s="115">
        <f t="shared" si="0"/>
        <v>2</v>
      </c>
      <c r="L38" s="115">
        <f t="shared" si="1"/>
        <v>820</v>
      </c>
      <c r="M38" s="115">
        <f t="shared" si="2"/>
        <v>1840</v>
      </c>
      <c r="N38" s="115">
        <f t="shared" si="3"/>
        <v>8</v>
      </c>
      <c r="O38" s="115">
        <f t="shared" si="4"/>
        <v>10</v>
      </c>
      <c r="P38" s="115">
        <f t="shared" si="5"/>
        <v>2</v>
      </c>
      <c r="Q38" s="116">
        <f t="shared" si="6"/>
        <v>8.5714285714285712</v>
      </c>
    </row>
    <row r="39" spans="1:17" x14ac:dyDescent="0.2">
      <c r="A39" s="114" t="s">
        <v>106</v>
      </c>
      <c r="B39" s="115">
        <v>2</v>
      </c>
      <c r="C39" s="115">
        <v>1</v>
      </c>
      <c r="D39" s="115"/>
      <c r="E39" s="115"/>
      <c r="F39" s="115"/>
      <c r="G39" s="115"/>
      <c r="H39" s="115"/>
      <c r="I39" s="115"/>
      <c r="J39" s="115"/>
      <c r="K39" s="115">
        <f t="shared" si="0"/>
        <v>0</v>
      </c>
      <c r="L39" s="115">
        <f t="shared" si="1"/>
        <v>0</v>
      </c>
      <c r="M39" s="115">
        <f t="shared" si="2"/>
        <v>0</v>
      </c>
      <c r="N39" s="115">
        <f t="shared" si="3"/>
        <v>8</v>
      </c>
      <c r="O39" s="115">
        <f t="shared" si="4"/>
        <v>10</v>
      </c>
      <c r="P39" s="115">
        <f t="shared" si="5"/>
        <v>8</v>
      </c>
      <c r="Q39" s="116">
        <f t="shared" si="6"/>
        <v>0</v>
      </c>
    </row>
    <row r="40" spans="1:17" x14ac:dyDescent="0.2">
      <c r="A40" s="114" t="s">
        <v>9</v>
      </c>
      <c r="B40" s="115">
        <v>2</v>
      </c>
      <c r="C40" s="115">
        <v>2</v>
      </c>
      <c r="D40" s="115">
        <v>400</v>
      </c>
      <c r="E40" s="115">
        <v>430</v>
      </c>
      <c r="F40" s="115">
        <v>270</v>
      </c>
      <c r="G40" s="115"/>
      <c r="H40" s="115"/>
      <c r="I40" s="115"/>
      <c r="J40" s="115"/>
      <c r="K40" s="115">
        <f t="shared" si="0"/>
        <v>3</v>
      </c>
      <c r="L40" s="115">
        <f t="shared" si="1"/>
        <v>1100</v>
      </c>
      <c r="M40" s="115">
        <f t="shared" si="2"/>
        <v>2500</v>
      </c>
      <c r="N40" s="115">
        <f t="shared" si="3"/>
        <v>8</v>
      </c>
      <c r="O40" s="115">
        <f t="shared" si="4"/>
        <v>10</v>
      </c>
      <c r="P40" s="115">
        <f t="shared" si="5"/>
        <v>1</v>
      </c>
      <c r="Q40" s="116">
        <f t="shared" si="6"/>
        <v>10</v>
      </c>
    </row>
    <row r="41" spans="1:17" x14ac:dyDescent="0.2">
      <c r="A41" s="114" t="s">
        <v>10</v>
      </c>
      <c r="B41" s="115">
        <v>2</v>
      </c>
      <c r="C41" s="115">
        <v>2</v>
      </c>
      <c r="D41" s="115">
        <v>410</v>
      </c>
      <c r="E41" s="115">
        <v>420</v>
      </c>
      <c r="F41" s="115"/>
      <c r="G41" s="115"/>
      <c r="H41" s="115"/>
      <c r="I41" s="115"/>
      <c r="J41" s="115"/>
      <c r="K41" s="115">
        <f t="shared" si="0"/>
        <v>2</v>
      </c>
      <c r="L41" s="115">
        <f t="shared" si="1"/>
        <v>830</v>
      </c>
      <c r="M41" s="115">
        <f t="shared" si="2"/>
        <v>1860</v>
      </c>
      <c r="N41" s="115">
        <f t="shared" si="3"/>
        <v>8</v>
      </c>
      <c r="O41" s="115">
        <f t="shared" si="4"/>
        <v>10</v>
      </c>
      <c r="P41" s="115">
        <f t="shared" si="5"/>
        <v>2</v>
      </c>
      <c r="Q41" s="116">
        <f t="shared" si="6"/>
        <v>8.5714285714285712</v>
      </c>
    </row>
    <row r="42" spans="1:17" x14ac:dyDescent="0.2">
      <c r="A42" s="114" t="s">
        <v>21</v>
      </c>
      <c r="B42" s="115">
        <v>2</v>
      </c>
      <c r="C42" s="115">
        <v>2</v>
      </c>
      <c r="D42" s="115">
        <v>400</v>
      </c>
      <c r="E42" s="115">
        <v>250</v>
      </c>
      <c r="F42" s="115"/>
      <c r="G42" s="115"/>
      <c r="H42" s="115"/>
      <c r="I42" s="115"/>
      <c r="J42" s="115"/>
      <c r="K42" s="115">
        <f t="shared" si="0"/>
        <v>2</v>
      </c>
      <c r="L42" s="115">
        <f t="shared" si="1"/>
        <v>650</v>
      </c>
      <c r="M42" s="115">
        <f t="shared" si="2"/>
        <v>1500</v>
      </c>
      <c r="N42" s="115">
        <f t="shared" si="3"/>
        <v>8</v>
      </c>
      <c r="O42" s="115">
        <f t="shared" si="4"/>
        <v>10</v>
      </c>
      <c r="P42" s="115">
        <f t="shared" si="5"/>
        <v>3</v>
      </c>
      <c r="Q42" s="116">
        <f t="shared" si="6"/>
        <v>7.1428571428571432</v>
      </c>
    </row>
    <row r="43" spans="1:17" x14ac:dyDescent="0.2">
      <c r="A43" s="114" t="s">
        <v>104</v>
      </c>
      <c r="B43" s="115">
        <v>2</v>
      </c>
      <c r="C43" s="115">
        <v>2</v>
      </c>
      <c r="D43" s="115">
        <v>420</v>
      </c>
      <c r="E43" s="115"/>
      <c r="F43" s="115"/>
      <c r="G43" s="115"/>
      <c r="H43" s="115"/>
      <c r="I43" s="115"/>
      <c r="J43" s="115"/>
      <c r="K43" s="115">
        <f t="shared" si="0"/>
        <v>1</v>
      </c>
      <c r="L43" s="115">
        <f t="shared" si="1"/>
        <v>420</v>
      </c>
      <c r="M43" s="115">
        <f t="shared" si="2"/>
        <v>940</v>
      </c>
      <c r="N43" s="115">
        <f t="shared" si="3"/>
        <v>8</v>
      </c>
      <c r="O43" s="115">
        <f t="shared" si="4"/>
        <v>10</v>
      </c>
      <c r="P43" s="115">
        <f t="shared" si="5"/>
        <v>4</v>
      </c>
      <c r="Q43" s="116">
        <f t="shared" si="6"/>
        <v>5.7142857142857144</v>
      </c>
    </row>
    <row r="44" spans="1:17" x14ac:dyDescent="0.2">
      <c r="A44" s="114" t="s">
        <v>103</v>
      </c>
      <c r="B44" s="115">
        <v>2</v>
      </c>
      <c r="C44" s="115">
        <v>2</v>
      </c>
      <c r="D44" s="115"/>
      <c r="E44" s="115"/>
      <c r="F44" s="115"/>
      <c r="G44" s="115"/>
      <c r="H44" s="115"/>
      <c r="I44" s="115"/>
      <c r="J44" s="115"/>
      <c r="K44" s="115">
        <f t="shared" si="0"/>
        <v>0</v>
      </c>
      <c r="L44" s="115">
        <f t="shared" si="1"/>
        <v>0</v>
      </c>
      <c r="M44" s="115">
        <f t="shared" si="2"/>
        <v>0</v>
      </c>
      <c r="N44" s="115">
        <f t="shared" si="3"/>
        <v>8</v>
      </c>
      <c r="O44" s="115">
        <f t="shared" si="4"/>
        <v>10</v>
      </c>
      <c r="P44" s="115">
        <f t="shared" si="5"/>
        <v>8</v>
      </c>
      <c r="Q44" s="116">
        <f t="shared" si="6"/>
        <v>0</v>
      </c>
    </row>
    <row r="45" spans="1:17" x14ac:dyDescent="0.2">
      <c r="A45" s="114" t="s">
        <v>11</v>
      </c>
      <c r="B45" s="115">
        <v>2</v>
      </c>
      <c r="C45" s="115">
        <v>2</v>
      </c>
      <c r="D45" s="115">
        <v>410</v>
      </c>
      <c r="E45" s="115"/>
      <c r="F45" s="115"/>
      <c r="G45" s="115"/>
      <c r="H45" s="115"/>
      <c r="I45" s="115"/>
      <c r="J45" s="115"/>
      <c r="K45" s="115">
        <f t="shared" si="0"/>
        <v>1</v>
      </c>
      <c r="L45" s="115">
        <f t="shared" si="1"/>
        <v>410</v>
      </c>
      <c r="M45" s="115">
        <f t="shared" si="2"/>
        <v>920</v>
      </c>
      <c r="N45" s="115">
        <f t="shared" si="3"/>
        <v>8</v>
      </c>
      <c r="O45" s="115">
        <f t="shared" si="4"/>
        <v>10</v>
      </c>
      <c r="P45" s="115">
        <f t="shared" si="5"/>
        <v>5</v>
      </c>
      <c r="Q45" s="116">
        <f t="shared" si="6"/>
        <v>4.2857142857142856</v>
      </c>
    </row>
    <row r="46" spans="1:17" x14ac:dyDescent="0.2">
      <c r="A46" s="114" t="s">
        <v>107</v>
      </c>
      <c r="B46" s="115">
        <v>2</v>
      </c>
      <c r="C46" s="115">
        <v>2</v>
      </c>
      <c r="D46" s="115">
        <v>330</v>
      </c>
      <c r="E46" s="115"/>
      <c r="F46" s="115"/>
      <c r="G46" s="115"/>
      <c r="H46" s="115"/>
      <c r="I46" s="115"/>
      <c r="J46" s="115"/>
      <c r="K46" s="115">
        <f t="shared" si="0"/>
        <v>1</v>
      </c>
      <c r="L46" s="115">
        <f t="shared" si="1"/>
        <v>330</v>
      </c>
      <c r="M46" s="115">
        <f t="shared" si="2"/>
        <v>760</v>
      </c>
      <c r="N46" s="115">
        <f t="shared" si="3"/>
        <v>8</v>
      </c>
      <c r="O46" s="115">
        <f t="shared" si="4"/>
        <v>10</v>
      </c>
      <c r="P46" s="115">
        <f t="shared" si="5"/>
        <v>6</v>
      </c>
      <c r="Q46" s="116">
        <f t="shared" si="6"/>
        <v>2.8571428571428572</v>
      </c>
    </row>
    <row r="47" spans="1:17" x14ac:dyDescent="0.2">
      <c r="A47" s="114" t="s">
        <v>106</v>
      </c>
      <c r="B47" s="115">
        <v>2</v>
      </c>
      <c r="C47" s="115">
        <v>2</v>
      </c>
      <c r="D47" s="115">
        <v>240</v>
      </c>
      <c r="E47" s="115"/>
      <c r="F47" s="115"/>
      <c r="G47" s="115"/>
      <c r="H47" s="115"/>
      <c r="I47" s="115"/>
      <c r="J47" s="115"/>
      <c r="K47" s="115">
        <f t="shared" si="0"/>
        <v>1</v>
      </c>
      <c r="L47" s="115">
        <f t="shared" si="1"/>
        <v>240</v>
      </c>
      <c r="M47" s="115">
        <f t="shared" si="2"/>
        <v>580</v>
      </c>
      <c r="N47" s="115">
        <f t="shared" si="3"/>
        <v>8</v>
      </c>
      <c r="O47" s="115">
        <f t="shared" si="4"/>
        <v>10</v>
      </c>
      <c r="P47" s="115">
        <f t="shared" si="5"/>
        <v>7</v>
      </c>
      <c r="Q47" s="116">
        <f t="shared" si="6"/>
        <v>1.4285714285714286</v>
      </c>
    </row>
    <row r="48" spans="1:17" x14ac:dyDescent="0.2">
      <c r="A48" s="114" t="s">
        <v>9</v>
      </c>
      <c r="B48" s="115">
        <v>2</v>
      </c>
      <c r="C48" s="115">
        <v>3</v>
      </c>
      <c r="D48" s="115">
        <v>420</v>
      </c>
      <c r="E48" s="115"/>
      <c r="F48" s="115"/>
      <c r="G48" s="115"/>
      <c r="H48" s="115"/>
      <c r="I48" s="115"/>
      <c r="J48" s="115"/>
      <c r="K48" s="115">
        <f t="shared" si="0"/>
        <v>1</v>
      </c>
      <c r="L48" s="115">
        <f t="shared" si="1"/>
        <v>420</v>
      </c>
      <c r="M48" s="115">
        <f t="shared" si="2"/>
        <v>940</v>
      </c>
      <c r="N48" s="115">
        <f t="shared" si="3"/>
        <v>8</v>
      </c>
      <c r="O48" s="115">
        <f t="shared" si="4"/>
        <v>10</v>
      </c>
      <c r="P48" s="115">
        <f t="shared" si="5"/>
        <v>2</v>
      </c>
      <c r="Q48" s="116">
        <f t="shared" si="6"/>
        <v>8.5714285714285712</v>
      </c>
    </row>
    <row r="49" spans="1:19" x14ac:dyDescent="0.2">
      <c r="A49" s="114" t="s">
        <v>10</v>
      </c>
      <c r="B49" s="115">
        <v>2</v>
      </c>
      <c r="C49" s="115">
        <v>3</v>
      </c>
      <c r="D49" s="115">
        <v>450</v>
      </c>
      <c r="E49" s="115"/>
      <c r="F49" s="115"/>
      <c r="G49" s="115"/>
      <c r="H49" s="115"/>
      <c r="I49" s="115"/>
      <c r="J49" s="115"/>
      <c r="K49" s="115">
        <f t="shared" si="0"/>
        <v>1</v>
      </c>
      <c r="L49" s="115">
        <f t="shared" si="1"/>
        <v>450</v>
      </c>
      <c r="M49" s="115">
        <f t="shared" si="2"/>
        <v>1000</v>
      </c>
      <c r="N49" s="115">
        <f t="shared" si="3"/>
        <v>8</v>
      </c>
      <c r="O49" s="115">
        <f t="shared" si="4"/>
        <v>10</v>
      </c>
      <c r="P49" s="115">
        <f t="shared" si="5"/>
        <v>1</v>
      </c>
      <c r="Q49" s="116">
        <f t="shared" si="6"/>
        <v>10</v>
      </c>
    </row>
    <row r="50" spans="1:19" x14ac:dyDescent="0.2">
      <c r="A50" s="114" t="s">
        <v>21</v>
      </c>
      <c r="B50" s="115">
        <v>2</v>
      </c>
      <c r="C50" s="115">
        <v>3</v>
      </c>
      <c r="D50" s="115"/>
      <c r="E50" s="115"/>
      <c r="F50" s="115"/>
      <c r="G50" s="115"/>
      <c r="H50" s="115"/>
      <c r="I50" s="115"/>
      <c r="J50" s="115"/>
      <c r="K50" s="115">
        <f t="shared" si="0"/>
        <v>0</v>
      </c>
      <c r="L50" s="115">
        <f t="shared" si="1"/>
        <v>0</v>
      </c>
      <c r="M50" s="115">
        <f t="shared" si="2"/>
        <v>0</v>
      </c>
      <c r="N50" s="115">
        <f t="shared" si="3"/>
        <v>8</v>
      </c>
      <c r="O50" s="115">
        <f t="shared" si="4"/>
        <v>10</v>
      </c>
      <c r="P50" s="115">
        <f t="shared" si="5"/>
        <v>8</v>
      </c>
      <c r="Q50" s="116">
        <f t="shared" si="6"/>
        <v>0</v>
      </c>
    </row>
    <row r="51" spans="1:19" x14ac:dyDescent="0.2">
      <c r="A51" s="114" t="s">
        <v>104</v>
      </c>
      <c r="B51" s="115">
        <v>2</v>
      </c>
      <c r="C51" s="115">
        <v>3</v>
      </c>
      <c r="D51" s="115"/>
      <c r="E51" s="115"/>
      <c r="F51" s="115"/>
      <c r="G51" s="115"/>
      <c r="H51" s="115"/>
      <c r="I51" s="115"/>
      <c r="J51" s="115"/>
      <c r="K51" s="115">
        <f t="shared" si="0"/>
        <v>0</v>
      </c>
      <c r="L51" s="115">
        <f t="shared" si="1"/>
        <v>0</v>
      </c>
      <c r="M51" s="115">
        <f t="shared" si="2"/>
        <v>0</v>
      </c>
      <c r="N51" s="115">
        <f t="shared" si="3"/>
        <v>8</v>
      </c>
      <c r="O51" s="115">
        <f t="shared" si="4"/>
        <v>10</v>
      </c>
      <c r="P51" s="115">
        <f t="shared" si="5"/>
        <v>8</v>
      </c>
      <c r="Q51" s="116">
        <f t="shared" si="6"/>
        <v>0</v>
      </c>
    </row>
    <row r="52" spans="1:19" x14ac:dyDescent="0.2">
      <c r="A52" s="114" t="s">
        <v>103</v>
      </c>
      <c r="B52" s="115">
        <v>2</v>
      </c>
      <c r="C52" s="115">
        <v>3</v>
      </c>
      <c r="D52" s="115"/>
      <c r="E52" s="115"/>
      <c r="F52" s="115"/>
      <c r="G52" s="115"/>
      <c r="H52" s="115"/>
      <c r="I52" s="115"/>
      <c r="J52" s="115"/>
      <c r="K52" s="115">
        <f t="shared" si="0"/>
        <v>0</v>
      </c>
      <c r="L52" s="115">
        <f t="shared" si="1"/>
        <v>0</v>
      </c>
      <c r="M52" s="115">
        <f t="shared" si="2"/>
        <v>0</v>
      </c>
      <c r="N52" s="115">
        <f t="shared" si="3"/>
        <v>8</v>
      </c>
      <c r="O52" s="115">
        <f t="shared" si="4"/>
        <v>10</v>
      </c>
      <c r="P52" s="115">
        <f t="shared" si="5"/>
        <v>8</v>
      </c>
      <c r="Q52" s="116">
        <f t="shared" si="6"/>
        <v>0</v>
      </c>
    </row>
    <row r="53" spans="1:19" x14ac:dyDescent="0.2">
      <c r="A53" s="114" t="s">
        <v>11</v>
      </c>
      <c r="B53" s="115">
        <v>2</v>
      </c>
      <c r="C53" s="115">
        <v>3</v>
      </c>
      <c r="D53" s="115"/>
      <c r="E53" s="115"/>
      <c r="F53" s="115"/>
      <c r="G53" s="115"/>
      <c r="H53" s="115"/>
      <c r="I53" s="115"/>
      <c r="J53" s="115"/>
      <c r="K53" s="115">
        <f t="shared" si="0"/>
        <v>0</v>
      </c>
      <c r="L53" s="115">
        <f t="shared" si="1"/>
        <v>0</v>
      </c>
      <c r="M53" s="115">
        <f t="shared" si="2"/>
        <v>0</v>
      </c>
      <c r="N53" s="115">
        <f t="shared" si="3"/>
        <v>8</v>
      </c>
      <c r="O53" s="115">
        <f t="shared" si="4"/>
        <v>10</v>
      </c>
      <c r="P53" s="115">
        <f t="shared" si="5"/>
        <v>8</v>
      </c>
      <c r="Q53" s="116">
        <f t="shared" si="6"/>
        <v>0</v>
      </c>
    </row>
    <row r="54" spans="1:19" x14ac:dyDescent="0.2">
      <c r="A54" s="114" t="s">
        <v>107</v>
      </c>
      <c r="B54" s="115">
        <v>2</v>
      </c>
      <c r="C54" s="115">
        <v>3</v>
      </c>
      <c r="D54" s="115">
        <v>370</v>
      </c>
      <c r="E54" s="115"/>
      <c r="F54" s="115"/>
      <c r="G54" s="115"/>
      <c r="H54" s="115"/>
      <c r="I54" s="115"/>
      <c r="J54" s="115"/>
      <c r="K54" s="115">
        <f t="shared" si="0"/>
        <v>1</v>
      </c>
      <c r="L54" s="115">
        <f t="shared" si="1"/>
        <v>370</v>
      </c>
      <c r="M54" s="115">
        <f t="shared" si="2"/>
        <v>840</v>
      </c>
      <c r="N54" s="115">
        <f t="shared" si="3"/>
        <v>8</v>
      </c>
      <c r="O54" s="115">
        <f t="shared" si="4"/>
        <v>10</v>
      </c>
      <c r="P54" s="115">
        <f t="shared" si="5"/>
        <v>3</v>
      </c>
      <c r="Q54" s="116">
        <f t="shared" si="6"/>
        <v>7.1428571428571432</v>
      </c>
    </row>
    <row r="55" spans="1:19" x14ac:dyDescent="0.2">
      <c r="A55" s="114" t="s">
        <v>106</v>
      </c>
      <c r="B55" s="115">
        <v>2</v>
      </c>
      <c r="C55" s="115">
        <v>3</v>
      </c>
      <c r="D55" s="115"/>
      <c r="E55" s="115"/>
      <c r="F55" s="115"/>
      <c r="G55" s="115"/>
      <c r="H55" s="115"/>
      <c r="I55" s="115"/>
      <c r="J55" s="115"/>
      <c r="K55" s="115">
        <f t="shared" si="0"/>
        <v>0</v>
      </c>
      <c r="L55" s="115">
        <f t="shared" si="1"/>
        <v>0</v>
      </c>
      <c r="M55" s="115">
        <f t="shared" si="2"/>
        <v>0</v>
      </c>
      <c r="N55" s="115">
        <f t="shared" si="3"/>
        <v>8</v>
      </c>
      <c r="O55" s="115">
        <f t="shared" si="4"/>
        <v>10</v>
      </c>
      <c r="P55" s="115">
        <f t="shared" si="5"/>
        <v>8</v>
      </c>
      <c r="Q55" s="116">
        <f t="shared" si="6"/>
        <v>0</v>
      </c>
    </row>
    <row r="56" spans="1:19" x14ac:dyDescent="0.2">
      <c r="A56" s="114" t="s">
        <v>9</v>
      </c>
      <c r="B56" s="115">
        <v>2</v>
      </c>
      <c r="C56" s="115">
        <v>4</v>
      </c>
      <c r="D56" s="115">
        <v>420</v>
      </c>
      <c r="E56" s="115">
        <v>410</v>
      </c>
      <c r="F56" s="115">
        <v>430</v>
      </c>
      <c r="G56" s="115">
        <v>420</v>
      </c>
      <c r="H56" s="115">
        <v>260</v>
      </c>
      <c r="I56" s="115">
        <v>250</v>
      </c>
      <c r="J56" s="115"/>
      <c r="K56" s="115">
        <f t="shared" si="0"/>
        <v>6</v>
      </c>
      <c r="L56" s="115">
        <f t="shared" si="1"/>
        <v>2190</v>
      </c>
      <c r="M56" s="115">
        <f t="shared" si="2"/>
        <v>4980</v>
      </c>
      <c r="N56" s="115">
        <f t="shared" si="3"/>
        <v>8</v>
      </c>
      <c r="O56" s="115">
        <f t="shared" si="4"/>
        <v>10</v>
      </c>
      <c r="P56" s="115">
        <f t="shared" si="5"/>
        <v>1</v>
      </c>
      <c r="Q56" s="116">
        <f t="shared" si="6"/>
        <v>10</v>
      </c>
    </row>
    <row r="57" spans="1:19" x14ac:dyDescent="0.2">
      <c r="A57" s="114" t="s">
        <v>10</v>
      </c>
      <c r="B57" s="115">
        <v>2</v>
      </c>
      <c r="C57" s="115">
        <v>4</v>
      </c>
      <c r="D57" s="115">
        <v>440</v>
      </c>
      <c r="E57" s="115">
        <v>400</v>
      </c>
      <c r="F57" s="115">
        <v>460</v>
      </c>
      <c r="G57" s="115"/>
      <c r="H57" s="115"/>
      <c r="I57" s="115"/>
      <c r="J57" s="115"/>
      <c r="K57" s="115">
        <f t="shared" si="0"/>
        <v>3</v>
      </c>
      <c r="L57" s="115">
        <f t="shared" si="1"/>
        <v>1300</v>
      </c>
      <c r="M57" s="115">
        <f t="shared" si="2"/>
        <v>2900</v>
      </c>
      <c r="N57" s="115">
        <f t="shared" si="3"/>
        <v>8</v>
      </c>
      <c r="O57" s="115">
        <f t="shared" si="4"/>
        <v>10</v>
      </c>
      <c r="P57" s="115">
        <f t="shared" si="5"/>
        <v>2</v>
      </c>
      <c r="Q57" s="116">
        <f t="shared" si="6"/>
        <v>8.5714285714285712</v>
      </c>
    </row>
    <row r="58" spans="1:19" x14ac:dyDescent="0.2">
      <c r="A58" s="114" t="s">
        <v>21</v>
      </c>
      <c r="B58" s="115">
        <v>2</v>
      </c>
      <c r="C58" s="115">
        <v>4</v>
      </c>
      <c r="D58" s="115">
        <v>250</v>
      </c>
      <c r="E58" s="115"/>
      <c r="F58" s="115"/>
      <c r="G58" s="115"/>
      <c r="H58" s="115"/>
      <c r="I58" s="115"/>
      <c r="J58" s="115"/>
      <c r="K58" s="115">
        <f t="shared" si="0"/>
        <v>1</v>
      </c>
      <c r="L58" s="115">
        <f t="shared" si="1"/>
        <v>250</v>
      </c>
      <c r="M58" s="115">
        <f t="shared" si="2"/>
        <v>600</v>
      </c>
      <c r="N58" s="115">
        <f t="shared" si="3"/>
        <v>8</v>
      </c>
      <c r="O58" s="115">
        <f t="shared" si="4"/>
        <v>10</v>
      </c>
      <c r="P58" s="115">
        <f t="shared" si="5"/>
        <v>4</v>
      </c>
      <c r="Q58" s="116">
        <f t="shared" si="6"/>
        <v>5.7142857142857144</v>
      </c>
    </row>
    <row r="59" spans="1:19" x14ac:dyDescent="0.2">
      <c r="A59" s="114" t="s">
        <v>104</v>
      </c>
      <c r="B59" s="115">
        <v>2</v>
      </c>
      <c r="C59" s="115">
        <v>4</v>
      </c>
      <c r="D59" s="115"/>
      <c r="E59" s="115"/>
      <c r="F59" s="115"/>
      <c r="G59" s="115"/>
      <c r="H59" s="115"/>
      <c r="I59" s="115"/>
      <c r="J59" s="115"/>
      <c r="K59" s="115">
        <f t="shared" si="0"/>
        <v>0</v>
      </c>
      <c r="L59" s="115">
        <f t="shared" si="1"/>
        <v>0</v>
      </c>
      <c r="M59" s="115">
        <f t="shared" si="2"/>
        <v>0</v>
      </c>
      <c r="N59" s="115">
        <f t="shared" si="3"/>
        <v>8</v>
      </c>
      <c r="O59" s="115">
        <f t="shared" si="4"/>
        <v>10</v>
      </c>
      <c r="P59" s="115">
        <f t="shared" si="5"/>
        <v>8</v>
      </c>
      <c r="Q59" s="116">
        <f t="shared" si="6"/>
        <v>0</v>
      </c>
    </row>
    <row r="60" spans="1:19" x14ac:dyDescent="0.2">
      <c r="A60" s="114" t="s">
        <v>103</v>
      </c>
      <c r="B60" s="115">
        <v>2</v>
      </c>
      <c r="C60" s="115">
        <v>4</v>
      </c>
      <c r="D60" s="115"/>
      <c r="E60" s="115"/>
      <c r="F60" s="115"/>
      <c r="G60" s="115"/>
      <c r="H60" s="115"/>
      <c r="I60" s="115"/>
      <c r="J60" s="115"/>
      <c r="K60" s="115">
        <f t="shared" si="0"/>
        <v>0</v>
      </c>
      <c r="L60" s="115">
        <f t="shared" si="1"/>
        <v>0</v>
      </c>
      <c r="M60" s="115">
        <f t="shared" si="2"/>
        <v>0</v>
      </c>
      <c r="N60" s="115">
        <f t="shared" si="3"/>
        <v>8</v>
      </c>
      <c r="O60" s="115">
        <f t="shared" si="4"/>
        <v>10</v>
      </c>
      <c r="P60" s="115">
        <f t="shared" si="5"/>
        <v>8</v>
      </c>
      <c r="Q60" s="116">
        <f t="shared" si="6"/>
        <v>0</v>
      </c>
    </row>
    <row r="61" spans="1:19" x14ac:dyDescent="0.2">
      <c r="A61" s="114" t="s">
        <v>11</v>
      </c>
      <c r="B61" s="115">
        <v>2</v>
      </c>
      <c r="C61" s="115">
        <v>4</v>
      </c>
      <c r="D61" s="115">
        <v>410</v>
      </c>
      <c r="E61" s="115">
        <v>430</v>
      </c>
      <c r="F61" s="115">
        <v>430</v>
      </c>
      <c r="G61" s="115"/>
      <c r="H61" s="115"/>
      <c r="I61" s="115"/>
      <c r="J61" s="115"/>
      <c r="K61" s="115">
        <f t="shared" si="0"/>
        <v>3</v>
      </c>
      <c r="L61" s="115">
        <f t="shared" si="1"/>
        <v>1270</v>
      </c>
      <c r="M61" s="115">
        <f t="shared" si="2"/>
        <v>2840</v>
      </c>
      <c r="N61" s="115">
        <f t="shared" si="3"/>
        <v>8</v>
      </c>
      <c r="O61" s="115">
        <f t="shared" si="4"/>
        <v>10</v>
      </c>
      <c r="P61" s="115">
        <f t="shared" si="5"/>
        <v>3</v>
      </c>
      <c r="Q61" s="116">
        <f t="shared" si="6"/>
        <v>7.1428571428571432</v>
      </c>
      <c r="S61" s="114" t="s">
        <v>113</v>
      </c>
    </row>
    <row r="62" spans="1:19" x14ac:dyDescent="0.2">
      <c r="A62" s="114" t="s">
        <v>107</v>
      </c>
      <c r="B62" s="115">
        <v>2</v>
      </c>
      <c r="C62" s="115">
        <v>4</v>
      </c>
      <c r="D62" s="115"/>
      <c r="E62" s="115"/>
      <c r="F62" s="115"/>
      <c r="G62" s="115"/>
      <c r="H62" s="115"/>
      <c r="I62" s="115"/>
      <c r="J62" s="115"/>
      <c r="K62" s="115">
        <f t="shared" si="0"/>
        <v>0</v>
      </c>
      <c r="L62" s="115">
        <f t="shared" si="1"/>
        <v>0</v>
      </c>
      <c r="M62" s="115">
        <f t="shared" si="2"/>
        <v>0</v>
      </c>
      <c r="N62" s="115">
        <f t="shared" si="3"/>
        <v>8</v>
      </c>
      <c r="O62" s="115">
        <f t="shared" si="4"/>
        <v>10</v>
      </c>
      <c r="P62" s="115">
        <f t="shared" si="5"/>
        <v>8</v>
      </c>
      <c r="Q62" s="116">
        <f t="shared" si="6"/>
        <v>0</v>
      </c>
    </row>
    <row r="63" spans="1:19" x14ac:dyDescent="0.2">
      <c r="A63" s="114" t="s">
        <v>106</v>
      </c>
      <c r="B63" s="115">
        <v>2</v>
      </c>
      <c r="C63" s="115">
        <v>4</v>
      </c>
      <c r="D63" s="115">
        <v>240</v>
      </c>
      <c r="E63" s="115"/>
      <c r="F63" s="115"/>
      <c r="G63" s="115"/>
      <c r="H63" s="115"/>
      <c r="I63" s="115"/>
      <c r="J63" s="115"/>
      <c r="K63" s="115">
        <f t="shared" si="0"/>
        <v>1</v>
      </c>
      <c r="L63" s="115">
        <f t="shared" si="1"/>
        <v>240</v>
      </c>
      <c r="M63" s="115">
        <f t="shared" si="2"/>
        <v>580</v>
      </c>
      <c r="N63" s="115">
        <f t="shared" si="3"/>
        <v>8</v>
      </c>
      <c r="O63" s="115">
        <f t="shared" si="4"/>
        <v>10</v>
      </c>
      <c r="P63" s="115">
        <f t="shared" si="5"/>
        <v>5</v>
      </c>
      <c r="Q63" s="116">
        <f t="shared" si="6"/>
        <v>4.2857142857142856</v>
      </c>
    </row>
    <row r="64" spans="1:19" x14ac:dyDescent="0.2">
      <c r="A64" s="114" t="s">
        <v>20</v>
      </c>
      <c r="B64" s="115">
        <v>3</v>
      </c>
      <c r="C64" s="115">
        <v>1</v>
      </c>
      <c r="D64" s="115">
        <v>280</v>
      </c>
      <c r="E64" s="115">
        <v>400</v>
      </c>
      <c r="F64" s="115"/>
      <c r="G64" s="115"/>
      <c r="H64" s="115"/>
      <c r="I64" s="115"/>
      <c r="J64" s="115"/>
      <c r="K64" s="115">
        <f t="shared" si="0"/>
        <v>2</v>
      </c>
      <c r="L64" s="115">
        <f t="shared" si="1"/>
        <v>680</v>
      </c>
      <c r="M64" s="115">
        <f t="shared" si="2"/>
        <v>1560</v>
      </c>
      <c r="N64" s="115">
        <f t="shared" si="3"/>
        <v>8</v>
      </c>
      <c r="O64" s="115">
        <f t="shared" si="4"/>
        <v>10</v>
      </c>
      <c r="P64" s="115">
        <f t="shared" si="5"/>
        <v>2</v>
      </c>
      <c r="Q64" s="116">
        <f t="shared" si="6"/>
        <v>8.5714285714285712</v>
      </c>
    </row>
    <row r="65" spans="1:17" x14ac:dyDescent="0.2">
      <c r="A65" s="114" t="s">
        <v>18</v>
      </c>
      <c r="B65" s="115">
        <v>3</v>
      </c>
      <c r="C65" s="115">
        <v>1</v>
      </c>
      <c r="D65" s="115">
        <v>430</v>
      </c>
      <c r="E65" s="115">
        <v>400</v>
      </c>
      <c r="F65" s="115">
        <v>500</v>
      </c>
      <c r="G65" s="115"/>
      <c r="H65" s="115"/>
      <c r="I65" s="115"/>
      <c r="J65" s="115"/>
      <c r="K65" s="115">
        <f t="shared" si="0"/>
        <v>3</v>
      </c>
      <c r="L65" s="115">
        <f t="shared" si="1"/>
        <v>1330</v>
      </c>
      <c r="M65" s="115">
        <f t="shared" si="2"/>
        <v>2960</v>
      </c>
      <c r="N65" s="115">
        <f t="shared" si="3"/>
        <v>8</v>
      </c>
      <c r="O65" s="115">
        <f t="shared" si="4"/>
        <v>10</v>
      </c>
      <c r="P65" s="115">
        <f t="shared" si="5"/>
        <v>1</v>
      </c>
      <c r="Q65" s="116">
        <f t="shared" si="6"/>
        <v>10</v>
      </c>
    </row>
    <row r="66" spans="1:17" x14ac:dyDescent="0.2">
      <c r="A66" s="114" t="s">
        <v>7</v>
      </c>
      <c r="B66" s="115">
        <v>3</v>
      </c>
      <c r="C66" s="115">
        <v>1</v>
      </c>
      <c r="D66" s="115">
        <v>400</v>
      </c>
      <c r="E66" s="115"/>
      <c r="F66" s="115"/>
      <c r="G66" s="115"/>
      <c r="H66" s="115"/>
      <c r="I66" s="115"/>
      <c r="J66" s="115"/>
      <c r="K66" s="115">
        <f t="shared" si="0"/>
        <v>1</v>
      </c>
      <c r="L66" s="115">
        <f t="shared" si="1"/>
        <v>400</v>
      </c>
      <c r="M66" s="115">
        <f t="shared" si="2"/>
        <v>900</v>
      </c>
      <c r="N66" s="115">
        <f t="shared" si="3"/>
        <v>8</v>
      </c>
      <c r="O66" s="115">
        <f t="shared" si="4"/>
        <v>10</v>
      </c>
      <c r="P66" s="115">
        <f t="shared" si="5"/>
        <v>3</v>
      </c>
      <c r="Q66" s="116">
        <f t="shared" si="6"/>
        <v>7.1428571428571432</v>
      </c>
    </row>
    <row r="67" spans="1:17" x14ac:dyDescent="0.2">
      <c r="A67" s="114" t="s">
        <v>4</v>
      </c>
      <c r="B67" s="115">
        <v>3</v>
      </c>
      <c r="C67" s="115">
        <v>1</v>
      </c>
      <c r="D67" s="115">
        <v>280</v>
      </c>
      <c r="E67" s="115"/>
      <c r="F67" s="115"/>
      <c r="G67" s="115"/>
      <c r="H67" s="115"/>
      <c r="I67" s="115"/>
      <c r="J67" s="115"/>
      <c r="K67" s="115">
        <f t="shared" ref="K67:K95" si="7">COUNTIF(D67:J67,"&gt;0")</f>
        <v>1</v>
      </c>
      <c r="L67" s="115">
        <f t="shared" ref="L67:L95" si="8">SUM(D67:J67)</f>
        <v>280</v>
      </c>
      <c r="M67" s="115">
        <f t="shared" ref="M67:M95" si="9">100*K67+2*L67</f>
        <v>660</v>
      </c>
      <c r="N67" s="115">
        <f t="shared" ref="N67:N95" si="10">SUMPRODUCT((B:B=B67)*(C:C=C67))</f>
        <v>8</v>
      </c>
      <c r="O67" s="115">
        <f t="shared" ref="O67:O95" si="11">N67/MAX(N$2:N$255)*10</f>
        <v>10</v>
      </c>
      <c r="P67" s="115">
        <f t="shared" ref="P67:P95" si="12">IF(M67=0,N67,COUNTIFS(B$2:B$255,B67,C$2:C$255,C67,M$2:M$255,"&gt;"&amp;M67)+1)</f>
        <v>4</v>
      </c>
      <c r="Q67" s="116">
        <f t="shared" ref="Q67:Q95" si="13">O67*((N67-1) - (P67 -1))/(N67-1)</f>
        <v>5.7142857142857144</v>
      </c>
    </row>
    <row r="68" spans="1:17" x14ac:dyDescent="0.2">
      <c r="A68" s="114" t="s">
        <v>109</v>
      </c>
      <c r="B68" s="115">
        <v>3</v>
      </c>
      <c r="C68" s="115">
        <v>1</v>
      </c>
      <c r="D68" s="115">
        <v>270</v>
      </c>
      <c r="E68" s="115"/>
      <c r="F68" s="115"/>
      <c r="G68" s="115"/>
      <c r="H68" s="115"/>
      <c r="I68" s="115"/>
      <c r="J68" s="115"/>
      <c r="K68" s="115">
        <f t="shared" si="7"/>
        <v>1</v>
      </c>
      <c r="L68" s="115">
        <f t="shared" si="8"/>
        <v>270</v>
      </c>
      <c r="M68" s="115">
        <f t="shared" si="9"/>
        <v>640</v>
      </c>
      <c r="N68" s="115">
        <f t="shared" si="10"/>
        <v>8</v>
      </c>
      <c r="O68" s="115">
        <f t="shared" si="11"/>
        <v>10</v>
      </c>
      <c r="P68" s="115">
        <f t="shared" si="12"/>
        <v>5</v>
      </c>
      <c r="Q68" s="116">
        <f t="shared" si="13"/>
        <v>4.2857142857142856</v>
      </c>
    </row>
    <row r="69" spans="1:17" x14ac:dyDescent="0.2">
      <c r="A69" s="114" t="s">
        <v>15</v>
      </c>
      <c r="B69" s="115">
        <v>3</v>
      </c>
      <c r="C69" s="115">
        <v>1</v>
      </c>
      <c r="D69" s="115"/>
      <c r="E69" s="115"/>
      <c r="F69" s="115"/>
      <c r="G69" s="115"/>
      <c r="H69" s="115"/>
      <c r="I69" s="115"/>
      <c r="J69" s="115"/>
      <c r="K69" s="115">
        <f t="shared" si="7"/>
        <v>0</v>
      </c>
      <c r="L69" s="115">
        <f t="shared" si="8"/>
        <v>0</v>
      </c>
      <c r="M69" s="115">
        <f t="shared" si="9"/>
        <v>0</v>
      </c>
      <c r="N69" s="115">
        <f t="shared" si="10"/>
        <v>8</v>
      </c>
      <c r="O69" s="115">
        <f t="shared" si="11"/>
        <v>10</v>
      </c>
      <c r="P69" s="115">
        <f t="shared" si="12"/>
        <v>8</v>
      </c>
      <c r="Q69" s="116">
        <f t="shared" si="13"/>
        <v>0</v>
      </c>
    </row>
    <row r="70" spans="1:17" x14ac:dyDescent="0.2">
      <c r="A70" s="114" t="s">
        <v>108</v>
      </c>
      <c r="B70" s="115">
        <v>3</v>
      </c>
      <c r="C70" s="115">
        <v>1</v>
      </c>
      <c r="D70" s="115"/>
      <c r="E70" s="115"/>
      <c r="F70" s="115"/>
      <c r="G70" s="115"/>
      <c r="H70" s="115"/>
      <c r="I70" s="115"/>
      <c r="J70" s="115"/>
      <c r="K70" s="115">
        <f t="shared" si="7"/>
        <v>0</v>
      </c>
      <c r="L70" s="115">
        <f t="shared" si="8"/>
        <v>0</v>
      </c>
      <c r="M70" s="115">
        <f t="shared" si="9"/>
        <v>0</v>
      </c>
      <c r="N70" s="115">
        <f t="shared" si="10"/>
        <v>8</v>
      </c>
      <c r="O70" s="115">
        <f t="shared" si="11"/>
        <v>10</v>
      </c>
      <c r="P70" s="115">
        <f t="shared" si="12"/>
        <v>8</v>
      </c>
      <c r="Q70" s="116">
        <f t="shared" si="13"/>
        <v>0</v>
      </c>
    </row>
    <row r="71" spans="1:17" x14ac:dyDescent="0.2">
      <c r="A71" s="114" t="s">
        <v>64</v>
      </c>
      <c r="B71" s="115">
        <v>3</v>
      </c>
      <c r="C71" s="115">
        <v>1</v>
      </c>
      <c r="D71" s="115"/>
      <c r="E71" s="115"/>
      <c r="F71" s="115"/>
      <c r="G71" s="115"/>
      <c r="H71" s="115"/>
      <c r="I71" s="115"/>
      <c r="J71" s="115"/>
      <c r="K71" s="115">
        <f t="shared" si="7"/>
        <v>0</v>
      </c>
      <c r="L71" s="115">
        <f t="shared" si="8"/>
        <v>0</v>
      </c>
      <c r="M71" s="115">
        <f t="shared" si="9"/>
        <v>0</v>
      </c>
      <c r="N71" s="115">
        <f t="shared" si="10"/>
        <v>8</v>
      </c>
      <c r="O71" s="115">
        <f t="shared" si="11"/>
        <v>10</v>
      </c>
      <c r="P71" s="115">
        <f t="shared" si="12"/>
        <v>8</v>
      </c>
      <c r="Q71" s="116">
        <f t="shared" si="13"/>
        <v>0</v>
      </c>
    </row>
    <row r="72" spans="1:17" x14ac:dyDescent="0.2">
      <c r="A72" s="114" t="s">
        <v>20</v>
      </c>
      <c r="B72" s="115">
        <v>3</v>
      </c>
      <c r="C72" s="115">
        <v>2</v>
      </c>
      <c r="D72" s="115">
        <v>270</v>
      </c>
      <c r="E72" s="115">
        <v>280</v>
      </c>
      <c r="F72" s="115">
        <v>230</v>
      </c>
      <c r="G72" s="115">
        <v>270</v>
      </c>
      <c r="H72" s="115">
        <v>390</v>
      </c>
      <c r="I72" s="115">
        <v>370</v>
      </c>
      <c r="J72" s="115">
        <v>410</v>
      </c>
      <c r="K72" s="115">
        <f t="shared" si="7"/>
        <v>7</v>
      </c>
      <c r="L72" s="115">
        <f t="shared" si="8"/>
        <v>2220</v>
      </c>
      <c r="M72" s="115">
        <f t="shared" si="9"/>
        <v>5140</v>
      </c>
      <c r="N72" s="115">
        <f t="shared" si="10"/>
        <v>8</v>
      </c>
      <c r="O72" s="115">
        <f t="shared" si="11"/>
        <v>10</v>
      </c>
      <c r="P72" s="115">
        <f t="shared" si="12"/>
        <v>1</v>
      </c>
      <c r="Q72" s="116">
        <f t="shared" si="13"/>
        <v>10</v>
      </c>
    </row>
    <row r="73" spans="1:17" x14ac:dyDescent="0.2">
      <c r="A73" s="114" t="s">
        <v>18</v>
      </c>
      <c r="B73" s="115">
        <v>3</v>
      </c>
      <c r="C73" s="115">
        <v>2</v>
      </c>
      <c r="D73" s="115">
        <v>410</v>
      </c>
      <c r="E73" s="115">
        <v>460</v>
      </c>
      <c r="F73" s="115"/>
      <c r="G73" s="115"/>
      <c r="H73" s="115"/>
      <c r="I73" s="115"/>
      <c r="J73" s="115"/>
      <c r="K73" s="115">
        <f t="shared" si="7"/>
        <v>2</v>
      </c>
      <c r="L73" s="115">
        <f t="shared" si="8"/>
        <v>870</v>
      </c>
      <c r="M73" s="115">
        <f t="shared" si="9"/>
        <v>1940</v>
      </c>
      <c r="N73" s="115">
        <f t="shared" si="10"/>
        <v>8</v>
      </c>
      <c r="O73" s="115">
        <f t="shared" si="11"/>
        <v>10</v>
      </c>
      <c r="P73" s="115">
        <f t="shared" si="12"/>
        <v>3</v>
      </c>
      <c r="Q73" s="116">
        <f t="shared" si="13"/>
        <v>7.1428571428571432</v>
      </c>
    </row>
    <row r="74" spans="1:17" x14ac:dyDescent="0.2">
      <c r="A74" s="114" t="s">
        <v>7</v>
      </c>
      <c r="B74" s="115">
        <v>3</v>
      </c>
      <c r="C74" s="115">
        <v>2</v>
      </c>
      <c r="D74" s="115"/>
      <c r="E74" s="115"/>
      <c r="F74" s="115"/>
      <c r="G74" s="115"/>
      <c r="H74" s="115"/>
      <c r="I74" s="115"/>
      <c r="J74" s="115"/>
      <c r="K74" s="115">
        <f t="shared" si="7"/>
        <v>0</v>
      </c>
      <c r="L74" s="115">
        <f t="shared" si="8"/>
        <v>0</v>
      </c>
      <c r="M74" s="115">
        <f t="shared" si="9"/>
        <v>0</v>
      </c>
      <c r="N74" s="115">
        <f t="shared" si="10"/>
        <v>8</v>
      </c>
      <c r="O74" s="115">
        <f t="shared" si="11"/>
        <v>10</v>
      </c>
      <c r="P74" s="115">
        <f t="shared" si="12"/>
        <v>8</v>
      </c>
      <c r="Q74" s="116">
        <f t="shared" si="13"/>
        <v>0</v>
      </c>
    </row>
    <row r="75" spans="1:17" x14ac:dyDescent="0.2">
      <c r="A75" s="114" t="s">
        <v>4</v>
      </c>
      <c r="B75" s="115">
        <v>3</v>
      </c>
      <c r="C75" s="115">
        <v>2</v>
      </c>
      <c r="D75" s="115">
        <v>390</v>
      </c>
      <c r="E75" s="115">
        <v>390</v>
      </c>
      <c r="F75" s="115">
        <v>260</v>
      </c>
      <c r="G75" s="115">
        <v>400</v>
      </c>
      <c r="H75" s="115"/>
      <c r="I75" s="115"/>
      <c r="J75" s="115"/>
      <c r="K75" s="115">
        <f t="shared" si="7"/>
        <v>4</v>
      </c>
      <c r="L75" s="115">
        <f t="shared" si="8"/>
        <v>1440</v>
      </c>
      <c r="M75" s="115">
        <f t="shared" si="9"/>
        <v>3280</v>
      </c>
      <c r="N75" s="115">
        <f t="shared" si="10"/>
        <v>8</v>
      </c>
      <c r="O75" s="115">
        <f t="shared" si="11"/>
        <v>10</v>
      </c>
      <c r="P75" s="115">
        <f t="shared" si="12"/>
        <v>2</v>
      </c>
      <c r="Q75" s="116">
        <f t="shared" si="13"/>
        <v>8.5714285714285712</v>
      </c>
    </row>
    <row r="76" spans="1:17" x14ac:dyDescent="0.2">
      <c r="A76" s="114" t="s">
        <v>109</v>
      </c>
      <c r="B76" s="115">
        <v>3</v>
      </c>
      <c r="C76" s="115">
        <v>2</v>
      </c>
      <c r="D76" s="115">
        <v>260</v>
      </c>
      <c r="E76" s="115">
        <v>260</v>
      </c>
      <c r="F76" s="115"/>
      <c r="G76" s="115"/>
      <c r="H76" s="115"/>
      <c r="I76" s="115"/>
      <c r="J76" s="115"/>
      <c r="K76" s="115">
        <f t="shared" si="7"/>
        <v>2</v>
      </c>
      <c r="L76" s="115">
        <f t="shared" si="8"/>
        <v>520</v>
      </c>
      <c r="M76" s="115">
        <f t="shared" si="9"/>
        <v>1240</v>
      </c>
      <c r="N76" s="115">
        <f t="shared" si="10"/>
        <v>8</v>
      </c>
      <c r="O76" s="115">
        <f t="shared" si="11"/>
        <v>10</v>
      </c>
      <c r="P76" s="115">
        <f t="shared" si="12"/>
        <v>4</v>
      </c>
      <c r="Q76" s="116">
        <f t="shared" si="13"/>
        <v>5.7142857142857144</v>
      </c>
    </row>
    <row r="77" spans="1:17" x14ac:dyDescent="0.2">
      <c r="A77" s="114" t="s">
        <v>15</v>
      </c>
      <c r="B77" s="115">
        <v>3</v>
      </c>
      <c r="C77" s="115">
        <v>2</v>
      </c>
      <c r="D77" s="115"/>
      <c r="E77" s="115"/>
      <c r="F77" s="115"/>
      <c r="G77" s="115"/>
      <c r="H77" s="115"/>
      <c r="I77" s="115"/>
      <c r="J77" s="115"/>
      <c r="K77" s="115">
        <f t="shared" si="7"/>
        <v>0</v>
      </c>
      <c r="L77" s="115">
        <f t="shared" si="8"/>
        <v>0</v>
      </c>
      <c r="M77" s="115">
        <f t="shared" si="9"/>
        <v>0</v>
      </c>
      <c r="N77" s="115">
        <f t="shared" si="10"/>
        <v>8</v>
      </c>
      <c r="O77" s="115">
        <f t="shared" si="11"/>
        <v>10</v>
      </c>
      <c r="P77" s="115">
        <f t="shared" si="12"/>
        <v>8</v>
      </c>
      <c r="Q77" s="116">
        <f t="shared" si="13"/>
        <v>0</v>
      </c>
    </row>
    <row r="78" spans="1:17" x14ac:dyDescent="0.2">
      <c r="A78" s="114" t="s">
        <v>108</v>
      </c>
      <c r="B78" s="115">
        <v>3</v>
      </c>
      <c r="C78" s="115">
        <v>2</v>
      </c>
      <c r="D78" s="115"/>
      <c r="E78" s="115"/>
      <c r="F78" s="115"/>
      <c r="G78" s="115"/>
      <c r="H78" s="115"/>
      <c r="I78" s="115"/>
      <c r="J78" s="115"/>
      <c r="K78" s="115">
        <f t="shared" si="7"/>
        <v>0</v>
      </c>
      <c r="L78" s="115">
        <f t="shared" si="8"/>
        <v>0</v>
      </c>
      <c r="M78" s="115">
        <f t="shared" si="9"/>
        <v>0</v>
      </c>
      <c r="N78" s="115">
        <f t="shared" si="10"/>
        <v>8</v>
      </c>
      <c r="O78" s="115">
        <f t="shared" si="11"/>
        <v>10</v>
      </c>
      <c r="P78" s="115">
        <f t="shared" si="12"/>
        <v>8</v>
      </c>
      <c r="Q78" s="116">
        <f t="shared" si="13"/>
        <v>0</v>
      </c>
    </row>
    <row r="79" spans="1:17" x14ac:dyDescent="0.2">
      <c r="A79" s="114" t="s">
        <v>64</v>
      </c>
      <c r="B79" s="115">
        <v>3</v>
      </c>
      <c r="C79" s="115">
        <v>2</v>
      </c>
      <c r="D79" s="115">
        <v>230</v>
      </c>
      <c r="E79" s="115"/>
      <c r="F79" s="115"/>
      <c r="G79" s="115"/>
      <c r="H79" s="115"/>
      <c r="I79" s="115"/>
      <c r="J79" s="115"/>
      <c r="K79" s="115">
        <f t="shared" si="7"/>
        <v>1</v>
      </c>
      <c r="L79" s="115">
        <f t="shared" si="8"/>
        <v>230</v>
      </c>
      <c r="M79" s="115">
        <f t="shared" si="9"/>
        <v>560</v>
      </c>
      <c r="N79" s="115">
        <f t="shared" si="10"/>
        <v>8</v>
      </c>
      <c r="O79" s="115">
        <f t="shared" si="11"/>
        <v>10</v>
      </c>
      <c r="P79" s="115">
        <f t="shared" si="12"/>
        <v>5</v>
      </c>
      <c r="Q79" s="116">
        <f t="shared" si="13"/>
        <v>4.2857142857142856</v>
      </c>
    </row>
    <row r="80" spans="1:17" x14ac:dyDescent="0.2">
      <c r="A80" s="114" t="s">
        <v>20</v>
      </c>
      <c r="B80" s="115">
        <v>3</v>
      </c>
      <c r="C80" s="115">
        <v>3</v>
      </c>
      <c r="D80" s="115">
        <v>380</v>
      </c>
      <c r="E80" s="115"/>
      <c r="F80" s="115"/>
      <c r="G80" s="115"/>
      <c r="H80" s="115"/>
      <c r="I80" s="115"/>
      <c r="J80" s="115"/>
      <c r="K80" s="115">
        <f t="shared" si="7"/>
        <v>1</v>
      </c>
      <c r="L80" s="115">
        <f t="shared" si="8"/>
        <v>380</v>
      </c>
      <c r="M80" s="115">
        <f t="shared" si="9"/>
        <v>860</v>
      </c>
      <c r="N80" s="115">
        <f t="shared" si="10"/>
        <v>8</v>
      </c>
      <c r="O80" s="115">
        <f t="shared" si="11"/>
        <v>10</v>
      </c>
      <c r="P80" s="115">
        <f t="shared" si="12"/>
        <v>5</v>
      </c>
      <c r="Q80" s="116">
        <f t="shared" si="13"/>
        <v>4.2857142857142856</v>
      </c>
    </row>
    <row r="81" spans="1:19" x14ac:dyDescent="0.2">
      <c r="A81" s="114" t="s">
        <v>18</v>
      </c>
      <c r="B81" s="115">
        <v>3</v>
      </c>
      <c r="C81" s="115">
        <v>3</v>
      </c>
      <c r="D81" s="115">
        <v>270</v>
      </c>
      <c r="E81" s="115"/>
      <c r="F81" s="115"/>
      <c r="G81" s="115"/>
      <c r="H81" s="115"/>
      <c r="I81" s="115"/>
      <c r="J81" s="115"/>
      <c r="K81" s="115">
        <f t="shared" si="7"/>
        <v>1</v>
      </c>
      <c r="L81" s="115">
        <f t="shared" si="8"/>
        <v>270</v>
      </c>
      <c r="M81" s="115">
        <f t="shared" si="9"/>
        <v>640</v>
      </c>
      <c r="N81" s="115">
        <f t="shared" si="10"/>
        <v>8</v>
      </c>
      <c r="O81" s="115">
        <f t="shared" si="11"/>
        <v>10</v>
      </c>
      <c r="P81" s="115">
        <f t="shared" si="12"/>
        <v>6</v>
      </c>
      <c r="Q81" s="116">
        <f t="shared" si="13"/>
        <v>2.8571428571428572</v>
      </c>
    </row>
    <row r="82" spans="1:19" x14ac:dyDescent="0.2">
      <c r="A82" s="114" t="s">
        <v>7</v>
      </c>
      <c r="B82" s="115">
        <v>3</v>
      </c>
      <c r="C82" s="115">
        <v>3</v>
      </c>
      <c r="D82" s="115">
        <v>470</v>
      </c>
      <c r="E82" s="115"/>
      <c r="F82" s="115"/>
      <c r="G82" s="115"/>
      <c r="H82" s="115"/>
      <c r="I82" s="115"/>
      <c r="J82" s="115"/>
      <c r="K82" s="115">
        <f t="shared" si="7"/>
        <v>1</v>
      </c>
      <c r="L82" s="115">
        <f t="shared" si="8"/>
        <v>470</v>
      </c>
      <c r="M82" s="115">
        <f t="shared" si="9"/>
        <v>1040</v>
      </c>
      <c r="N82" s="115">
        <f t="shared" si="10"/>
        <v>8</v>
      </c>
      <c r="O82" s="115">
        <f t="shared" si="11"/>
        <v>10</v>
      </c>
      <c r="P82" s="115">
        <f t="shared" si="12"/>
        <v>3</v>
      </c>
      <c r="Q82" s="116">
        <f t="shared" si="13"/>
        <v>7.1428571428571432</v>
      </c>
    </row>
    <row r="83" spans="1:19" x14ac:dyDescent="0.2">
      <c r="A83" s="114" t="s">
        <v>4</v>
      </c>
      <c r="B83" s="115">
        <v>3</v>
      </c>
      <c r="C83" s="115">
        <v>3</v>
      </c>
      <c r="D83" s="115">
        <v>270</v>
      </c>
      <c r="E83" s="115">
        <v>270</v>
      </c>
      <c r="F83" s="115">
        <v>280</v>
      </c>
      <c r="G83" s="115">
        <v>400</v>
      </c>
      <c r="H83" s="115">
        <v>280</v>
      </c>
      <c r="I83" s="115"/>
      <c r="J83" s="115"/>
      <c r="K83" s="115">
        <f t="shared" si="7"/>
        <v>5</v>
      </c>
      <c r="L83" s="115">
        <f t="shared" si="8"/>
        <v>1500</v>
      </c>
      <c r="M83" s="115">
        <f t="shared" si="9"/>
        <v>3500</v>
      </c>
      <c r="N83" s="115">
        <f t="shared" si="10"/>
        <v>8</v>
      </c>
      <c r="O83" s="115">
        <f t="shared" si="11"/>
        <v>10</v>
      </c>
      <c r="P83" s="115">
        <f t="shared" si="12"/>
        <v>1</v>
      </c>
      <c r="Q83" s="116">
        <f t="shared" si="13"/>
        <v>10</v>
      </c>
    </row>
    <row r="84" spans="1:19" x14ac:dyDescent="0.2">
      <c r="A84" s="114" t="s">
        <v>109</v>
      </c>
      <c r="B84" s="115">
        <v>3</v>
      </c>
      <c r="C84" s="115">
        <v>3</v>
      </c>
      <c r="D84" s="115"/>
      <c r="E84" s="115"/>
      <c r="F84" s="115"/>
      <c r="G84" s="115"/>
      <c r="H84" s="115"/>
      <c r="I84" s="115"/>
      <c r="J84" s="115"/>
      <c r="K84" s="115">
        <f t="shared" si="7"/>
        <v>0</v>
      </c>
      <c r="L84" s="115">
        <f t="shared" si="8"/>
        <v>0</v>
      </c>
      <c r="M84" s="115">
        <f t="shared" si="9"/>
        <v>0</v>
      </c>
      <c r="N84" s="115">
        <f t="shared" si="10"/>
        <v>8</v>
      </c>
      <c r="O84" s="115">
        <f t="shared" si="11"/>
        <v>10</v>
      </c>
      <c r="P84" s="115">
        <f t="shared" si="12"/>
        <v>8</v>
      </c>
      <c r="Q84" s="116">
        <f t="shared" si="13"/>
        <v>0</v>
      </c>
    </row>
    <row r="85" spans="1:19" x14ac:dyDescent="0.2">
      <c r="A85" s="114" t="s">
        <v>111</v>
      </c>
      <c r="B85" s="115">
        <v>3</v>
      </c>
      <c r="C85" s="115">
        <v>3</v>
      </c>
      <c r="D85" s="115">
        <v>270</v>
      </c>
      <c r="E85" s="115">
        <v>270</v>
      </c>
      <c r="F85" s="115">
        <v>270</v>
      </c>
      <c r="G85" s="115">
        <v>270</v>
      </c>
      <c r="H85" s="115"/>
      <c r="I85" s="115"/>
      <c r="J85" s="115"/>
      <c r="K85" s="115">
        <f t="shared" si="7"/>
        <v>4</v>
      </c>
      <c r="L85" s="115">
        <f t="shared" si="8"/>
        <v>1080</v>
      </c>
      <c r="M85" s="115">
        <f t="shared" si="9"/>
        <v>2560</v>
      </c>
      <c r="N85" s="115">
        <f t="shared" si="10"/>
        <v>8</v>
      </c>
      <c r="O85" s="115">
        <f t="shared" si="11"/>
        <v>10</v>
      </c>
      <c r="P85" s="115">
        <f t="shared" si="12"/>
        <v>2</v>
      </c>
      <c r="Q85" s="116">
        <f t="shared" si="13"/>
        <v>8.5714285714285712</v>
      </c>
      <c r="S85" s="114" t="s">
        <v>112</v>
      </c>
    </row>
    <row r="86" spans="1:19" x14ac:dyDescent="0.2">
      <c r="A86" s="114" t="s">
        <v>108</v>
      </c>
      <c r="B86" s="115">
        <v>3</v>
      </c>
      <c r="C86" s="115">
        <v>3</v>
      </c>
      <c r="D86" s="115">
        <v>400</v>
      </c>
      <c r="E86" s="115"/>
      <c r="F86" s="115"/>
      <c r="G86" s="115"/>
      <c r="H86" s="115"/>
      <c r="I86" s="115"/>
      <c r="J86" s="115"/>
      <c r="K86" s="115">
        <f t="shared" si="7"/>
        <v>1</v>
      </c>
      <c r="L86" s="115">
        <f t="shared" si="8"/>
        <v>400</v>
      </c>
      <c r="M86" s="115">
        <f t="shared" si="9"/>
        <v>900</v>
      </c>
      <c r="N86" s="115">
        <f t="shared" si="10"/>
        <v>8</v>
      </c>
      <c r="O86" s="115">
        <f t="shared" si="11"/>
        <v>10</v>
      </c>
      <c r="P86" s="115">
        <f t="shared" si="12"/>
        <v>4</v>
      </c>
      <c r="Q86" s="116">
        <f t="shared" si="13"/>
        <v>5.7142857142857144</v>
      </c>
    </row>
    <row r="87" spans="1:19" x14ac:dyDescent="0.2">
      <c r="A87" s="114" t="s">
        <v>64</v>
      </c>
      <c r="B87" s="115">
        <v>3</v>
      </c>
      <c r="C87" s="115">
        <v>3</v>
      </c>
      <c r="D87" s="115">
        <v>250</v>
      </c>
      <c r="E87" s="115"/>
      <c r="F87" s="115"/>
      <c r="G87" s="115"/>
      <c r="H87" s="115"/>
      <c r="I87" s="115"/>
      <c r="J87" s="115"/>
      <c r="K87" s="115">
        <f t="shared" si="7"/>
        <v>1</v>
      </c>
      <c r="L87" s="115">
        <f t="shared" si="8"/>
        <v>250</v>
      </c>
      <c r="M87" s="115">
        <f t="shared" si="9"/>
        <v>600</v>
      </c>
      <c r="N87" s="115">
        <f t="shared" si="10"/>
        <v>8</v>
      </c>
      <c r="O87" s="115">
        <f t="shared" si="11"/>
        <v>10</v>
      </c>
      <c r="P87" s="115">
        <f t="shared" si="12"/>
        <v>7</v>
      </c>
      <c r="Q87" s="116">
        <f t="shared" si="13"/>
        <v>1.4285714285714286</v>
      </c>
    </row>
    <row r="88" spans="1:19" x14ac:dyDescent="0.2">
      <c r="A88" s="114" t="s">
        <v>20</v>
      </c>
      <c r="B88" s="115">
        <v>3</v>
      </c>
      <c r="C88" s="115">
        <v>4</v>
      </c>
      <c r="D88" s="115">
        <v>250</v>
      </c>
      <c r="E88" s="115">
        <v>230</v>
      </c>
      <c r="F88" s="115"/>
      <c r="G88" s="115"/>
      <c r="H88" s="115"/>
      <c r="I88" s="115"/>
      <c r="J88" s="115"/>
      <c r="K88" s="115">
        <f t="shared" si="7"/>
        <v>2</v>
      </c>
      <c r="L88" s="115">
        <f t="shared" si="8"/>
        <v>480</v>
      </c>
      <c r="M88" s="115">
        <f t="shared" si="9"/>
        <v>1160</v>
      </c>
      <c r="N88" s="115">
        <f t="shared" si="10"/>
        <v>8</v>
      </c>
      <c r="O88" s="115">
        <f t="shared" si="11"/>
        <v>10</v>
      </c>
      <c r="P88" s="115">
        <f t="shared" si="12"/>
        <v>5</v>
      </c>
      <c r="Q88" s="116">
        <f t="shared" si="13"/>
        <v>4.2857142857142856</v>
      </c>
    </row>
    <row r="89" spans="1:19" x14ac:dyDescent="0.2">
      <c r="A89" s="114" t="s">
        <v>18</v>
      </c>
      <c r="B89" s="115">
        <v>3</v>
      </c>
      <c r="C89" s="115">
        <v>4</v>
      </c>
      <c r="D89" s="115">
        <v>210</v>
      </c>
      <c r="E89" s="115"/>
      <c r="F89" s="115"/>
      <c r="G89" s="115"/>
      <c r="H89" s="115"/>
      <c r="I89" s="115"/>
      <c r="J89" s="115"/>
      <c r="K89" s="115">
        <f t="shared" si="7"/>
        <v>1</v>
      </c>
      <c r="L89" s="115">
        <f t="shared" si="8"/>
        <v>210</v>
      </c>
      <c r="M89" s="115">
        <f t="shared" si="9"/>
        <v>520</v>
      </c>
      <c r="N89" s="115">
        <f t="shared" si="10"/>
        <v>8</v>
      </c>
      <c r="O89" s="115">
        <f t="shared" si="11"/>
        <v>10</v>
      </c>
      <c r="P89" s="115">
        <f t="shared" si="12"/>
        <v>7</v>
      </c>
      <c r="Q89" s="116">
        <f t="shared" si="13"/>
        <v>1.4285714285714286</v>
      </c>
    </row>
    <row r="90" spans="1:19" x14ac:dyDescent="0.2">
      <c r="A90" s="114" t="s">
        <v>7</v>
      </c>
      <c r="B90" s="115">
        <v>3</v>
      </c>
      <c r="C90" s="115">
        <v>4</v>
      </c>
      <c r="D90" s="115">
        <v>240</v>
      </c>
      <c r="E90" s="115">
        <v>270</v>
      </c>
      <c r="F90" s="115">
        <v>300</v>
      </c>
      <c r="G90" s="115"/>
      <c r="H90" s="115"/>
      <c r="I90" s="115"/>
      <c r="J90" s="115"/>
      <c r="K90" s="115">
        <f t="shared" si="7"/>
        <v>3</v>
      </c>
      <c r="L90" s="115">
        <f t="shared" si="8"/>
        <v>810</v>
      </c>
      <c r="M90" s="115">
        <f t="shared" si="9"/>
        <v>1920</v>
      </c>
      <c r="N90" s="115">
        <f t="shared" si="10"/>
        <v>8</v>
      </c>
      <c r="O90" s="115">
        <f t="shared" si="11"/>
        <v>10</v>
      </c>
      <c r="P90" s="115">
        <f t="shared" si="12"/>
        <v>4</v>
      </c>
      <c r="Q90" s="116">
        <f t="shared" si="13"/>
        <v>5.7142857142857144</v>
      </c>
    </row>
    <row r="91" spans="1:19" x14ac:dyDescent="0.2">
      <c r="A91" s="114" t="s">
        <v>4</v>
      </c>
      <c r="B91" s="115">
        <v>3</v>
      </c>
      <c r="C91" s="115">
        <v>4</v>
      </c>
      <c r="D91" s="115">
        <v>300</v>
      </c>
      <c r="E91" s="115">
        <v>290</v>
      </c>
      <c r="F91" s="115">
        <v>260</v>
      </c>
      <c r="G91" s="115">
        <v>250</v>
      </c>
      <c r="H91" s="115">
        <v>230</v>
      </c>
      <c r="I91" s="115">
        <v>280</v>
      </c>
      <c r="J91" s="115"/>
      <c r="K91" s="115">
        <f t="shared" si="7"/>
        <v>6</v>
      </c>
      <c r="L91" s="115">
        <f t="shared" si="8"/>
        <v>1610</v>
      </c>
      <c r="M91" s="115">
        <f t="shared" si="9"/>
        <v>3820</v>
      </c>
      <c r="N91" s="115">
        <f t="shared" si="10"/>
        <v>8</v>
      </c>
      <c r="O91" s="115">
        <f t="shared" si="11"/>
        <v>10</v>
      </c>
      <c r="P91" s="115">
        <f t="shared" si="12"/>
        <v>1</v>
      </c>
      <c r="Q91" s="116">
        <f t="shared" si="13"/>
        <v>10</v>
      </c>
    </row>
    <row r="92" spans="1:19" x14ac:dyDescent="0.2">
      <c r="A92" s="114" t="s">
        <v>109</v>
      </c>
      <c r="B92" s="115">
        <v>3</v>
      </c>
      <c r="C92" s="115">
        <v>4</v>
      </c>
      <c r="D92" s="115">
        <v>240</v>
      </c>
      <c r="E92" s="115"/>
      <c r="F92" s="115"/>
      <c r="G92" s="115"/>
      <c r="H92" s="115"/>
      <c r="I92" s="115"/>
      <c r="J92" s="115"/>
      <c r="K92" s="115">
        <f t="shared" si="7"/>
        <v>1</v>
      </c>
      <c r="L92" s="115">
        <f t="shared" si="8"/>
        <v>240</v>
      </c>
      <c r="M92" s="115">
        <f t="shared" si="9"/>
        <v>580</v>
      </c>
      <c r="N92" s="115">
        <f t="shared" si="10"/>
        <v>8</v>
      </c>
      <c r="O92" s="115">
        <f t="shared" si="11"/>
        <v>10</v>
      </c>
      <c r="P92" s="115">
        <f t="shared" si="12"/>
        <v>6</v>
      </c>
      <c r="Q92" s="116">
        <f t="shared" si="13"/>
        <v>2.8571428571428572</v>
      </c>
    </row>
    <row r="93" spans="1:19" x14ac:dyDescent="0.2">
      <c r="A93" s="114" t="s">
        <v>111</v>
      </c>
      <c r="B93" s="115">
        <v>3</v>
      </c>
      <c r="C93" s="115">
        <v>4</v>
      </c>
      <c r="D93" s="115">
        <v>260</v>
      </c>
      <c r="E93" s="115">
        <v>260</v>
      </c>
      <c r="F93" s="115">
        <v>260</v>
      </c>
      <c r="G93" s="115">
        <v>260</v>
      </c>
      <c r="H93" s="115">
        <v>260</v>
      </c>
      <c r="I93" s="115">
        <v>260</v>
      </c>
      <c r="J93" s="115"/>
      <c r="K93" s="115">
        <f t="shared" si="7"/>
        <v>6</v>
      </c>
      <c r="L93" s="115">
        <f t="shared" si="8"/>
        <v>1560</v>
      </c>
      <c r="M93" s="115">
        <f t="shared" si="9"/>
        <v>3720</v>
      </c>
      <c r="N93" s="115">
        <f t="shared" si="10"/>
        <v>8</v>
      </c>
      <c r="O93" s="115">
        <f t="shared" si="11"/>
        <v>10</v>
      </c>
      <c r="P93" s="115">
        <f t="shared" si="12"/>
        <v>2</v>
      </c>
      <c r="Q93" s="116">
        <f t="shared" si="13"/>
        <v>8.5714285714285712</v>
      </c>
      <c r="S93" s="114" t="s">
        <v>112</v>
      </c>
    </row>
    <row r="94" spans="1:19" x14ac:dyDescent="0.2">
      <c r="A94" s="114" t="s">
        <v>108</v>
      </c>
      <c r="B94" s="115">
        <v>3</v>
      </c>
      <c r="C94" s="115">
        <v>4</v>
      </c>
      <c r="D94" s="115">
        <v>360</v>
      </c>
      <c r="E94" s="115">
        <v>270</v>
      </c>
      <c r="F94" s="115">
        <v>410</v>
      </c>
      <c r="G94" s="115"/>
      <c r="H94" s="115"/>
      <c r="I94" s="115"/>
      <c r="J94" s="115"/>
      <c r="K94" s="115">
        <f t="shared" si="7"/>
        <v>3</v>
      </c>
      <c r="L94" s="115">
        <f t="shared" si="8"/>
        <v>1040</v>
      </c>
      <c r="M94" s="115">
        <f t="shared" si="9"/>
        <v>2380</v>
      </c>
      <c r="N94" s="115">
        <f t="shared" si="10"/>
        <v>8</v>
      </c>
      <c r="O94" s="115">
        <f t="shared" si="11"/>
        <v>10</v>
      </c>
      <c r="P94" s="115">
        <f t="shared" si="12"/>
        <v>3</v>
      </c>
      <c r="Q94" s="116">
        <f t="shared" si="13"/>
        <v>7.1428571428571432</v>
      </c>
    </row>
    <row r="95" spans="1:19" x14ac:dyDescent="0.2">
      <c r="A95" s="114" t="s">
        <v>64</v>
      </c>
      <c r="B95" s="115">
        <v>3</v>
      </c>
      <c r="C95" s="115">
        <v>4</v>
      </c>
      <c r="D95" s="115"/>
      <c r="E95" s="115"/>
      <c r="F95" s="115"/>
      <c r="G95" s="115"/>
      <c r="H95" s="115"/>
      <c r="I95" s="115"/>
      <c r="J95" s="115"/>
      <c r="K95" s="115">
        <f t="shared" si="7"/>
        <v>0</v>
      </c>
      <c r="L95" s="115">
        <f t="shared" si="8"/>
        <v>0</v>
      </c>
      <c r="M95" s="115">
        <f t="shared" si="9"/>
        <v>0</v>
      </c>
      <c r="N95" s="115">
        <f t="shared" si="10"/>
        <v>8</v>
      </c>
      <c r="O95" s="115">
        <f t="shared" si="11"/>
        <v>10</v>
      </c>
      <c r="P95" s="115">
        <f t="shared" si="12"/>
        <v>8</v>
      </c>
      <c r="Q95" s="116">
        <f t="shared" si="13"/>
        <v>0</v>
      </c>
    </row>
    <row r="96" spans="1:19" x14ac:dyDescent="0.2"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</row>
    <row r="97" spans="2:17" x14ac:dyDescent="0.2"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</row>
    <row r="98" spans="2:17" x14ac:dyDescent="0.2"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</row>
    <row r="99" spans="2:17" x14ac:dyDescent="0.2"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</row>
    <row r="100" spans="2:17" x14ac:dyDescent="0.2"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</row>
    <row r="101" spans="2:17" x14ac:dyDescent="0.2"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</row>
    <row r="102" spans="2:17" x14ac:dyDescent="0.2"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</row>
    <row r="103" spans="2:17" x14ac:dyDescent="0.2"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</row>
    <row r="104" spans="2:17" x14ac:dyDescent="0.2"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</row>
    <row r="105" spans="2:17" x14ac:dyDescent="0.2"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</row>
    <row r="106" spans="2:17" x14ac:dyDescent="0.2"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</row>
    <row r="107" spans="2:17" x14ac:dyDescent="0.2"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</row>
    <row r="108" spans="2:17" x14ac:dyDescent="0.2"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</row>
    <row r="109" spans="2:17" x14ac:dyDescent="0.2"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</row>
    <row r="110" spans="2:17" x14ac:dyDescent="0.2"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</row>
    <row r="111" spans="2:17" x14ac:dyDescent="0.2"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</row>
    <row r="112" spans="2:17" x14ac:dyDescent="0.2"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</row>
    <row r="113" spans="2:17" x14ac:dyDescent="0.2"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</row>
    <row r="114" spans="2:17" x14ac:dyDescent="0.2"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</row>
    <row r="115" spans="2:17" x14ac:dyDescent="0.2"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</row>
    <row r="116" spans="2:17" x14ac:dyDescent="0.2"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</row>
    <row r="117" spans="2:17" x14ac:dyDescent="0.2"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</row>
    <row r="118" spans="2:17" x14ac:dyDescent="0.2"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</row>
    <row r="119" spans="2:17" x14ac:dyDescent="0.2"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</row>
    <row r="120" spans="2:17" x14ac:dyDescent="0.2"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</row>
    <row r="121" spans="2:17" x14ac:dyDescent="0.2"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</row>
    <row r="122" spans="2:17" x14ac:dyDescent="0.2"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</row>
    <row r="123" spans="2:17" x14ac:dyDescent="0.2"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</row>
    <row r="124" spans="2:17" x14ac:dyDescent="0.2"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</row>
    <row r="125" spans="2:17" x14ac:dyDescent="0.2"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</row>
    <row r="126" spans="2:17" x14ac:dyDescent="0.2"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</row>
    <row r="127" spans="2:17" x14ac:dyDescent="0.2"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</row>
    <row r="128" spans="2:17" x14ac:dyDescent="0.2"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</row>
    <row r="129" spans="2:17" x14ac:dyDescent="0.2"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</row>
    <row r="130" spans="2:17" x14ac:dyDescent="0.2"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</row>
    <row r="131" spans="2:17" x14ac:dyDescent="0.2"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</row>
    <row r="132" spans="2:17" x14ac:dyDescent="0.2"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</row>
    <row r="133" spans="2:17" x14ac:dyDescent="0.2"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</row>
    <row r="134" spans="2:17" x14ac:dyDescent="0.2"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</row>
    <row r="135" spans="2:17" x14ac:dyDescent="0.2"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</row>
    <row r="136" spans="2:17" x14ac:dyDescent="0.2"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</row>
    <row r="137" spans="2:17" x14ac:dyDescent="0.2"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</row>
    <row r="138" spans="2:17" x14ac:dyDescent="0.2"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</row>
    <row r="139" spans="2:17" x14ac:dyDescent="0.2"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</row>
    <row r="140" spans="2:17" x14ac:dyDescent="0.2"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</row>
    <row r="141" spans="2:17" x14ac:dyDescent="0.2"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</row>
    <row r="142" spans="2:17" x14ac:dyDescent="0.2"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</row>
    <row r="143" spans="2:17" x14ac:dyDescent="0.2"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</row>
    <row r="144" spans="2:17" x14ac:dyDescent="0.2"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</row>
    <row r="145" spans="2:17" x14ac:dyDescent="0.2"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</row>
    <row r="146" spans="2:17" x14ac:dyDescent="0.2"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</row>
    <row r="147" spans="2:17" x14ac:dyDescent="0.2"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</row>
    <row r="148" spans="2:17" x14ac:dyDescent="0.2"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</row>
    <row r="149" spans="2:17" x14ac:dyDescent="0.2"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</row>
    <row r="150" spans="2:17" x14ac:dyDescent="0.2"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</row>
    <row r="151" spans="2:17" x14ac:dyDescent="0.2"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</row>
    <row r="152" spans="2:17" x14ac:dyDescent="0.2"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</row>
    <row r="153" spans="2:17" x14ac:dyDescent="0.2"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</row>
    <row r="154" spans="2:17" x14ac:dyDescent="0.2"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</row>
    <row r="155" spans="2:17" x14ac:dyDescent="0.2"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</row>
    <row r="156" spans="2:17" x14ac:dyDescent="0.2"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</row>
    <row r="157" spans="2:17" x14ac:dyDescent="0.2"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</row>
    <row r="158" spans="2:17" x14ac:dyDescent="0.2"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</row>
    <row r="159" spans="2:17" x14ac:dyDescent="0.2"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</row>
    <row r="160" spans="2:17" x14ac:dyDescent="0.2"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</row>
    <row r="161" spans="2:17" x14ac:dyDescent="0.2"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</row>
    <row r="162" spans="2:17" x14ac:dyDescent="0.2"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</row>
    <row r="163" spans="2:17" x14ac:dyDescent="0.2"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</row>
    <row r="164" spans="2:17" x14ac:dyDescent="0.2"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</row>
    <row r="165" spans="2:17" x14ac:dyDescent="0.2"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</row>
    <row r="166" spans="2:17" x14ac:dyDescent="0.2"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</row>
    <row r="167" spans="2:17" x14ac:dyDescent="0.2"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</row>
    <row r="168" spans="2:17" x14ac:dyDescent="0.2"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</row>
    <row r="169" spans="2:17" x14ac:dyDescent="0.2"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</row>
    <row r="170" spans="2:17" x14ac:dyDescent="0.2"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</row>
    <row r="171" spans="2:17" x14ac:dyDescent="0.2"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</row>
    <row r="172" spans="2:17" x14ac:dyDescent="0.2"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</row>
    <row r="173" spans="2:17" x14ac:dyDescent="0.2"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</row>
    <row r="174" spans="2:17" x14ac:dyDescent="0.2"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</row>
    <row r="175" spans="2:17" x14ac:dyDescent="0.2"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</row>
    <row r="176" spans="2:17" x14ac:dyDescent="0.2"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</row>
    <row r="177" spans="2:17" x14ac:dyDescent="0.2"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</row>
    <row r="178" spans="2:17" x14ac:dyDescent="0.2"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</row>
    <row r="179" spans="2:17" x14ac:dyDescent="0.2"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</row>
    <row r="180" spans="2:17" x14ac:dyDescent="0.2"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</row>
    <row r="181" spans="2:17" x14ac:dyDescent="0.2"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</row>
    <row r="182" spans="2:17" x14ac:dyDescent="0.2"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</row>
    <row r="183" spans="2:17" x14ac:dyDescent="0.2"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</row>
    <row r="184" spans="2:17" x14ac:dyDescent="0.2"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</row>
    <row r="185" spans="2:17" x14ac:dyDescent="0.2"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</row>
    <row r="186" spans="2:17" x14ac:dyDescent="0.2"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</row>
    <row r="187" spans="2:17" x14ac:dyDescent="0.2"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</row>
    <row r="188" spans="2:17" x14ac:dyDescent="0.2"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</row>
    <row r="189" spans="2:17" x14ac:dyDescent="0.2"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</row>
    <row r="190" spans="2:17" x14ac:dyDescent="0.2"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</row>
    <row r="191" spans="2:17" x14ac:dyDescent="0.2"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</row>
    <row r="192" spans="2:17" x14ac:dyDescent="0.2"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</row>
    <row r="193" spans="2:17" x14ac:dyDescent="0.2"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</row>
    <row r="194" spans="2:17" x14ac:dyDescent="0.2"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</row>
    <row r="195" spans="2:17" x14ac:dyDescent="0.2"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</row>
    <row r="196" spans="2:17" x14ac:dyDescent="0.2"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</row>
    <row r="197" spans="2:17" x14ac:dyDescent="0.2"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</row>
    <row r="198" spans="2:17" x14ac:dyDescent="0.2"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</row>
    <row r="199" spans="2:17" x14ac:dyDescent="0.2"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</row>
    <row r="200" spans="2:17" x14ac:dyDescent="0.2"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</row>
    <row r="201" spans="2:17" x14ac:dyDescent="0.2"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</row>
    <row r="202" spans="2:17" x14ac:dyDescent="0.2"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</row>
    <row r="203" spans="2:17" x14ac:dyDescent="0.2"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</row>
    <row r="204" spans="2:17" x14ac:dyDescent="0.2"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</row>
    <row r="205" spans="2:17" x14ac:dyDescent="0.2"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</row>
    <row r="206" spans="2:17" x14ac:dyDescent="0.2"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</row>
    <row r="207" spans="2:17" x14ac:dyDescent="0.2"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</row>
    <row r="208" spans="2:17" x14ac:dyDescent="0.2"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</row>
    <row r="209" spans="2:17" x14ac:dyDescent="0.2"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</row>
    <row r="210" spans="2:17" x14ac:dyDescent="0.2"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</row>
    <row r="211" spans="2:17" x14ac:dyDescent="0.2"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</row>
    <row r="212" spans="2:17" x14ac:dyDescent="0.2"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</row>
    <row r="213" spans="2:17" x14ac:dyDescent="0.2"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</row>
    <row r="214" spans="2:17" x14ac:dyDescent="0.2"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</row>
    <row r="215" spans="2:17" x14ac:dyDescent="0.2"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</row>
    <row r="216" spans="2:17" x14ac:dyDescent="0.2"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</row>
    <row r="217" spans="2:17" x14ac:dyDescent="0.2"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</row>
    <row r="218" spans="2:17" x14ac:dyDescent="0.2"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</row>
    <row r="219" spans="2:17" x14ac:dyDescent="0.2"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</row>
    <row r="220" spans="2:17" x14ac:dyDescent="0.2"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</row>
    <row r="221" spans="2:17" x14ac:dyDescent="0.2"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</row>
    <row r="222" spans="2:17" x14ac:dyDescent="0.2"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</row>
    <row r="223" spans="2:17" x14ac:dyDescent="0.2"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</row>
    <row r="224" spans="2:17" x14ac:dyDescent="0.2"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</row>
    <row r="225" spans="2:17" x14ac:dyDescent="0.2"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</row>
    <row r="226" spans="2:17" x14ac:dyDescent="0.2"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</row>
    <row r="227" spans="2:17" x14ac:dyDescent="0.2"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</row>
    <row r="228" spans="2:17" x14ac:dyDescent="0.2"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</row>
    <row r="229" spans="2:17" x14ac:dyDescent="0.2"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</row>
    <row r="230" spans="2:17" x14ac:dyDescent="0.2"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</row>
    <row r="231" spans="2:17" x14ac:dyDescent="0.2"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</row>
    <row r="232" spans="2:17" x14ac:dyDescent="0.2"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</row>
    <row r="233" spans="2:17" x14ac:dyDescent="0.2"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</row>
    <row r="234" spans="2:17" x14ac:dyDescent="0.2"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</row>
    <row r="235" spans="2:17" x14ac:dyDescent="0.2"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</row>
    <row r="236" spans="2:17" x14ac:dyDescent="0.2"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</row>
    <row r="237" spans="2:17" x14ac:dyDescent="0.2"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</row>
    <row r="238" spans="2:17" x14ac:dyDescent="0.2"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</row>
    <row r="239" spans="2:17" x14ac:dyDescent="0.2"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</row>
    <row r="240" spans="2:17" x14ac:dyDescent="0.2"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</row>
    <row r="241" spans="2:17" x14ac:dyDescent="0.2"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</row>
    <row r="242" spans="2:17" x14ac:dyDescent="0.2"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</row>
    <row r="243" spans="2:17" x14ac:dyDescent="0.2"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</row>
    <row r="244" spans="2:17" x14ac:dyDescent="0.2"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</row>
    <row r="245" spans="2:17" x14ac:dyDescent="0.2"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</row>
    <row r="246" spans="2:17" x14ac:dyDescent="0.2"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</row>
    <row r="247" spans="2:17" x14ac:dyDescent="0.2"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</row>
    <row r="248" spans="2:17" x14ac:dyDescent="0.2"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</row>
    <row r="249" spans="2:17" x14ac:dyDescent="0.2"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</row>
    <row r="250" spans="2:17" x14ac:dyDescent="0.2"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</row>
    <row r="251" spans="2:17" x14ac:dyDescent="0.2"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</row>
    <row r="252" spans="2:17" x14ac:dyDescent="0.2"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</row>
    <row r="253" spans="2:17" x14ac:dyDescent="0.2"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</row>
    <row r="254" spans="2:17" x14ac:dyDescent="0.2"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</row>
    <row r="255" spans="2:17" x14ac:dyDescent="0.2"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</row>
    <row r="256" spans="2:17" x14ac:dyDescent="0.2"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</row>
    <row r="257" spans="2:17" x14ac:dyDescent="0.2">
      <c r="B257" s="115" t="s">
        <v>94</v>
      </c>
      <c r="C257" s="115" t="s">
        <v>94</v>
      </c>
      <c r="D257" s="115" t="s">
        <v>94</v>
      </c>
      <c r="E257" s="115" t="s">
        <v>94</v>
      </c>
      <c r="F257" s="115" t="s">
        <v>94</v>
      </c>
      <c r="G257" s="115" t="s">
        <v>94</v>
      </c>
      <c r="H257" s="115" t="s">
        <v>94</v>
      </c>
      <c r="I257" s="115"/>
      <c r="J257" s="115"/>
      <c r="K257" s="115" t="s">
        <v>94</v>
      </c>
      <c r="L257" s="115" t="s">
        <v>94</v>
      </c>
      <c r="M257" s="115" t="s">
        <v>94</v>
      </c>
      <c r="N257" s="115" t="s">
        <v>94</v>
      </c>
      <c r="O257" s="115"/>
      <c r="P257" s="115" t="s">
        <v>94</v>
      </c>
      <c r="Q257" s="115" t="s">
        <v>94</v>
      </c>
    </row>
  </sheetData>
  <conditionalFormatting sqref="A40:B45 A2:Q2 D40:J63 A3:J37 A56:B61 A48:B53 B38:J39 B46:B47 B54:B55 B62:B63 A96:Q256 A64:J84 K3:Q95 A86:J92 B85:J85 A94:J95 B93:J93">
    <cfRule type="expression" dxfId="3" priority="4">
      <formula>MOD($C2,2)&lt;&gt;0</formula>
    </cfRule>
  </conditionalFormatting>
  <conditionalFormatting sqref="C40:C63">
    <cfRule type="expression" dxfId="2" priority="3">
      <formula>MOD($C40,2)&lt;&gt;0</formula>
    </cfRule>
  </conditionalFormatting>
  <conditionalFormatting sqref="A54:A55">
    <cfRule type="expression" dxfId="1" priority="2">
      <formula>MOD($C54,2)&lt;&gt;0</formula>
    </cfRule>
  </conditionalFormatting>
  <conditionalFormatting sqref="A38:A39">
    <cfRule type="expression" dxfId="0" priority="1">
      <formula>MOD($C38,2)&lt;&gt;0</formula>
    </cfRule>
  </conditionalFormatting>
  <dataValidations count="3">
    <dataValidation type="list" allowBlank="1" showInputMessage="1" showErrorMessage="1" sqref="B2:B256" xr:uid="{CEEE1047-8255-9F40-B007-4E01F3486C0B}">
      <formula1>"1,2,3"</formula1>
    </dataValidation>
    <dataValidation type="list" allowBlank="1" showInputMessage="1" showErrorMessage="1" sqref="C2:C39 C64:C256" xr:uid="{ADBAE8D8-8395-3C4A-B7E5-AF360E67F3B6}">
      <formula1>"1,2,3,4,5"</formula1>
    </dataValidation>
    <dataValidation type="whole" allowBlank="1" showInputMessage="1" showErrorMessage="1" sqref="D2:J256" xr:uid="{A9DF7257-6E11-C949-9379-CC8D65DC3B34}">
      <formula1>100</formula1>
      <formula2>700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E4AD9A-7BAB-514C-9371-E863B4D5F381}">
          <x14:formula1>
            <xm:f>'Names Master'!$A:$A</xm:f>
          </x14:formula1>
          <xm:sqref>A40:A45 A56:A61 A48:A53 A2:A37 A64:A84 A86:A92 A94:A256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3183-40B3-1648-B5AF-080D7BD2A9E2}">
  <dimension ref="A1:I51"/>
  <sheetViews>
    <sheetView workbookViewId="0">
      <selection activeCell="H18" sqref="H18"/>
    </sheetView>
  </sheetViews>
  <sheetFormatPr baseColWidth="10" defaultRowHeight="16" x14ac:dyDescent="0.2"/>
  <cols>
    <col min="2" max="2" width="5.6640625" customWidth="1"/>
    <col min="3" max="3" width="8.1640625" customWidth="1"/>
    <col min="4" max="4" width="7.6640625" customWidth="1"/>
    <col min="5" max="5" width="6.5" customWidth="1"/>
    <col min="6" max="6" width="7.6640625" customWidth="1"/>
    <col min="8" max="8" width="10.1640625" customWidth="1"/>
    <col min="9" max="9" width="5.33203125" customWidth="1"/>
  </cols>
  <sheetData>
    <row r="1" spans="1:9" ht="32" customHeight="1" x14ac:dyDescent="0.2">
      <c r="A1" s="29" t="s">
        <v>42</v>
      </c>
      <c r="B1" s="112" t="s">
        <v>28</v>
      </c>
      <c r="C1" s="112" t="s">
        <v>97</v>
      </c>
      <c r="D1" s="112" t="s">
        <v>98</v>
      </c>
      <c r="E1" s="112" t="s">
        <v>99</v>
      </c>
      <c r="F1" s="112" t="s">
        <v>100</v>
      </c>
      <c r="G1" s="112" t="s">
        <v>101</v>
      </c>
      <c r="H1" s="112" t="s">
        <v>102</v>
      </c>
      <c r="I1" s="112" t="s">
        <v>52</v>
      </c>
    </row>
    <row r="2" spans="1:9" x14ac:dyDescent="0.2">
      <c r="A2" t="str">
        <f>'Names Master'!A2</f>
        <v>Barry U</v>
      </c>
      <c r="C2">
        <f>SUMPRODUCT((Stillwater!A$2:A$255=A2)*1)</f>
        <v>4</v>
      </c>
      <c r="D2">
        <f t="shared" ref="D2:D33" si="0">IF(C2=0,"",B2/C2)</f>
        <v>0</v>
      </c>
      <c r="E2">
        <f>SUMPRODUCT((Stillwater!A$2:A$255=A2)*(Stillwater!K$2:K$255 =0))</f>
        <v>0</v>
      </c>
      <c r="F2">
        <f>IF(C2=0,"",SUMPRODUCT((Stillwater!A$2:A$255=A2)*(Stillwater!P$2:P$255))/C2)</f>
        <v>3.25</v>
      </c>
      <c r="G2">
        <f>IF(C2=0,"",SUMPRODUCT((Stillwater!A$2:A$255=A2)*(Stillwater!N$2:N$255))/C2)</f>
        <v>8</v>
      </c>
      <c r="H2">
        <f>SUMPRODUCT((Stillwater!A$2:A$255=A2)*(Stillwater!Q$2:Q$255))</f>
        <v>27.142857142857139</v>
      </c>
      <c r="I2">
        <f t="shared" ref="I2:I33" si="1">RANK(H2,H$2:H$29)</f>
        <v>6</v>
      </c>
    </row>
    <row r="3" spans="1:9" x14ac:dyDescent="0.2">
      <c r="A3" t="str">
        <f>'Names Master'!A3</f>
        <v>Craig F</v>
      </c>
      <c r="B3">
        <f>SUMPRODUCT((Stillwater!A$2:A$255=A3)*(Stillwater!K$2:K$255))</f>
        <v>0</v>
      </c>
      <c r="C3">
        <f>SUMPRODUCT((Stillwater!A$2:A$255=A3)*1)</f>
        <v>0</v>
      </c>
      <c r="D3" t="str">
        <f t="shared" si="0"/>
        <v/>
      </c>
      <c r="E3">
        <f>SUMPRODUCT((Stillwater!A$2:A$255=A3)*(Stillwater!K$2:K$255 =0))</f>
        <v>0</v>
      </c>
      <c r="F3" t="str">
        <f>IF(C3=0,"",SUMPRODUCT((Stillwater!A$2:A$255=A3)*(Stillwater!P$2:P$255))/C3)</f>
        <v/>
      </c>
      <c r="G3" t="str">
        <f>IF(C3=0,"",SUMPRODUCT((Stillwater!A$2:A$255=A3)*(Stillwater!N$2:N$255))/C3)</f>
        <v/>
      </c>
      <c r="H3">
        <f>SUMPRODUCT((Stillwater!A$2:A$255=A3)*(Stillwater!Q$2:Q$255))</f>
        <v>0</v>
      </c>
      <c r="I3">
        <f t="shared" si="1"/>
        <v>18</v>
      </c>
    </row>
    <row r="4" spans="1:9" x14ac:dyDescent="0.2">
      <c r="A4" t="str">
        <f>'Names Master'!A4</f>
        <v>Dan</v>
      </c>
      <c r="B4">
        <f>SUMPRODUCT((Stillwater!A$2:A$255=A4)*(Stillwater!K$2:K$255))</f>
        <v>12</v>
      </c>
      <c r="C4">
        <f>SUMPRODUCT((Stillwater!A$2:A$255=A4)*1)</f>
        <v>4</v>
      </c>
      <c r="D4">
        <f t="shared" si="0"/>
        <v>3</v>
      </c>
      <c r="E4">
        <f>SUMPRODUCT((Stillwater!A$2:A$255=A4)*(Stillwater!K$2:K$255 =0))</f>
        <v>0</v>
      </c>
      <c r="F4">
        <f>IF(C4=0,"",SUMPRODUCT((Stillwater!A$2:A$255=A4)*(Stillwater!P$2:P$255))/C4)</f>
        <v>2</v>
      </c>
      <c r="G4">
        <f>IF(C4=0,"",SUMPRODUCT((Stillwater!A$2:A$255=A4)*(Stillwater!N$2:N$255))/C4)</f>
        <v>8</v>
      </c>
      <c r="H4">
        <f>SUMPRODUCT((Stillwater!A$2:A$255=A4)*(Stillwater!Q$2:Q$255))</f>
        <v>34.285714285714285</v>
      </c>
      <c r="I4">
        <f t="shared" si="1"/>
        <v>2</v>
      </c>
    </row>
    <row r="5" spans="1:9" x14ac:dyDescent="0.2">
      <c r="A5" t="str">
        <f>'Names Master'!A5</f>
        <v>David</v>
      </c>
      <c r="B5">
        <f>SUMPRODUCT((Stillwater!A$2:A$255=A5)*(Stillwater!K$2:K$255))</f>
        <v>0</v>
      </c>
      <c r="C5">
        <f>SUMPRODUCT((Stillwater!A$2:A$255=A5)*1)</f>
        <v>0</v>
      </c>
      <c r="D5" t="str">
        <f t="shared" si="0"/>
        <v/>
      </c>
      <c r="E5">
        <f>SUMPRODUCT((Stillwater!A$2:A$255=A5)*(Stillwater!K$2:K$255 =0))</f>
        <v>0</v>
      </c>
      <c r="F5" t="str">
        <f>IF(C5=0,"",SUMPRODUCT((Stillwater!A$2:A$255=A5)*(Stillwater!P$2:P$255))/C5)</f>
        <v/>
      </c>
      <c r="G5" t="str">
        <f>IF(C5=0,"",SUMPRODUCT((Stillwater!A$2:A$255=A5)*(Stillwater!N$2:N$255))/C5)</f>
        <v/>
      </c>
      <c r="H5">
        <f>SUMPRODUCT((Stillwater!A$2:A$255=A5)*(Stillwater!Q$2:Q$255))</f>
        <v>0</v>
      </c>
      <c r="I5">
        <f t="shared" si="1"/>
        <v>18</v>
      </c>
    </row>
    <row r="6" spans="1:9" x14ac:dyDescent="0.2">
      <c r="A6" t="str">
        <f>'Names Master'!A6</f>
        <v>Dirk</v>
      </c>
      <c r="B6">
        <f>SUMPRODUCT((Stillwater!A$2:A$255=A6)*(Stillwater!K$2:K$255))</f>
        <v>7</v>
      </c>
      <c r="C6">
        <f>SUMPRODUCT((Stillwater!A$2:A$255=A6)*1)</f>
        <v>4</v>
      </c>
      <c r="D6">
        <f t="shared" si="0"/>
        <v>1.75</v>
      </c>
      <c r="E6">
        <f>SUMPRODUCT((Stillwater!A$2:A$255=A6)*(Stillwater!K$2:K$255 =0))</f>
        <v>0</v>
      </c>
      <c r="F6">
        <f>IF(C6=0,"",SUMPRODUCT((Stillwater!A$2:A$255=A6)*(Stillwater!P$2:P$255))/C6)</f>
        <v>2.5</v>
      </c>
      <c r="G6">
        <f>IF(C6=0,"",SUMPRODUCT((Stillwater!A$2:A$255=A6)*(Stillwater!N$2:N$255))/C6)</f>
        <v>7.5</v>
      </c>
      <c r="H6">
        <f>SUMPRODUCT((Stillwater!A$2:A$255=A6)*(Stillwater!Q$2:Q$255))</f>
        <v>28.839285714285712</v>
      </c>
      <c r="I6">
        <f t="shared" si="1"/>
        <v>5</v>
      </c>
    </row>
    <row r="7" spans="1:9" x14ac:dyDescent="0.2">
      <c r="A7" t="str">
        <f>'Names Master'!A7</f>
        <v>Doug</v>
      </c>
      <c r="B7">
        <f>SUMPRODUCT((Stillwater!A$2:A$255=A7)*(Stillwater!K$2:K$255))</f>
        <v>0</v>
      </c>
      <c r="C7">
        <f>SUMPRODUCT((Stillwater!A$2:A$255=A7)*1)</f>
        <v>0</v>
      </c>
      <c r="D7" t="str">
        <f t="shared" si="0"/>
        <v/>
      </c>
      <c r="E7">
        <f>SUMPRODUCT((Stillwater!A$2:A$255=A7)*(Stillwater!K$2:K$255 =0))</f>
        <v>0</v>
      </c>
      <c r="F7" t="str">
        <f>IF(C7=0,"",SUMPRODUCT((Stillwater!A$2:A$255=A7)*(Stillwater!P$2:P$255))/C7)</f>
        <v/>
      </c>
      <c r="G7" t="str">
        <f>IF(C7=0,"",SUMPRODUCT((Stillwater!A$2:A$255=A7)*(Stillwater!N$2:N$255))/C7)</f>
        <v/>
      </c>
      <c r="H7">
        <f>SUMPRODUCT((Stillwater!A$2:A$255=A7)*(Stillwater!Q$2:Q$255))</f>
        <v>0</v>
      </c>
      <c r="I7">
        <f t="shared" si="1"/>
        <v>18</v>
      </c>
    </row>
    <row r="8" spans="1:9" x14ac:dyDescent="0.2">
      <c r="A8" t="str">
        <f>'Names Master'!A8</f>
        <v>Garth</v>
      </c>
      <c r="B8">
        <f>SUMPRODUCT((Stillwater!A$2:A$255=A8)*(Stillwater!K$2:K$255))</f>
        <v>8</v>
      </c>
      <c r="C8">
        <f>SUMPRODUCT((Stillwater!A$2:A$255=A8)*1)</f>
        <v>4</v>
      </c>
      <c r="D8">
        <f t="shared" si="0"/>
        <v>2</v>
      </c>
      <c r="E8">
        <f>SUMPRODUCT((Stillwater!A$2:A$255=A8)*(Stillwater!K$2:K$255 =0))</f>
        <v>0</v>
      </c>
      <c r="F8">
        <f>IF(C8=0,"",SUMPRODUCT((Stillwater!A$2:A$255=A8)*(Stillwater!P$2:P$255))/C8)</f>
        <v>2.25</v>
      </c>
      <c r="G8">
        <f>IF(C8=0,"",SUMPRODUCT((Stillwater!A$2:A$255=A8)*(Stillwater!N$2:N$255))/C8)</f>
        <v>7.5</v>
      </c>
      <c r="H8">
        <f>SUMPRODUCT((Stillwater!A$2:A$255=A8)*(Stillwater!Q$2:Q$255))</f>
        <v>30.327380952380953</v>
      </c>
      <c r="I8">
        <f t="shared" si="1"/>
        <v>4</v>
      </c>
    </row>
    <row r="9" spans="1:9" x14ac:dyDescent="0.2">
      <c r="A9" t="str">
        <f>'Names Master'!A9</f>
        <v>Greg G</v>
      </c>
      <c r="B9">
        <f>SUMPRODUCT((Stillwater!A$2:A$255=A9)*(Stillwater!K$2:K$255))</f>
        <v>0</v>
      </c>
      <c r="C9">
        <f>SUMPRODUCT((Stillwater!A$2:A$255=A9)*1)</f>
        <v>0</v>
      </c>
      <c r="D9" t="str">
        <f t="shared" si="0"/>
        <v/>
      </c>
      <c r="E9">
        <f>SUMPRODUCT((Stillwater!A$2:A$255=A9)*(Stillwater!K$2:K$255 =0))</f>
        <v>0</v>
      </c>
      <c r="F9" t="str">
        <f>IF(C9=0,"",SUMPRODUCT((Stillwater!A$2:A$255=A9)*(Stillwater!P$2:P$255))/C9)</f>
        <v/>
      </c>
      <c r="G9" t="str">
        <f>IF(C9=0,"",SUMPRODUCT((Stillwater!A$2:A$255=A9)*(Stillwater!N$2:N$255))/C9)</f>
        <v/>
      </c>
      <c r="H9">
        <f>SUMPRODUCT((Stillwater!A$2:A$255=A9)*(Stillwater!Q$2:Q$255))</f>
        <v>0</v>
      </c>
      <c r="I9">
        <f t="shared" si="1"/>
        <v>18</v>
      </c>
    </row>
    <row r="10" spans="1:9" x14ac:dyDescent="0.2">
      <c r="A10" t="str">
        <f>'Names Master'!A10</f>
        <v xml:space="preserve">Jean </v>
      </c>
      <c r="B10">
        <f>SUMPRODUCT((Stillwater!A$2:A$255=A10)*(Stillwater!K$2:K$255))</f>
        <v>0</v>
      </c>
      <c r="C10">
        <f>SUMPRODUCT((Stillwater!A$2:A$255=A10)*1)</f>
        <v>0</v>
      </c>
      <c r="D10" t="str">
        <f t="shared" si="0"/>
        <v/>
      </c>
      <c r="E10">
        <f>SUMPRODUCT((Stillwater!A$2:A$255=A10)*(Stillwater!K$2:K$255 =0))</f>
        <v>0</v>
      </c>
      <c r="F10" t="str">
        <f>IF(C10=0,"",SUMPRODUCT((Stillwater!A$2:A$255=A10)*(Stillwater!P$2:P$255))/C10)</f>
        <v/>
      </c>
      <c r="G10" t="str">
        <f>IF(C10=0,"",SUMPRODUCT((Stillwater!A$2:A$255=A10)*(Stillwater!N$2:N$255))/C10)</f>
        <v/>
      </c>
      <c r="H10">
        <f>SUMPRODUCT((Stillwater!A$2:A$255=A10)*(Stillwater!Q$2:Q$255))</f>
        <v>0</v>
      </c>
      <c r="I10">
        <f t="shared" si="1"/>
        <v>18</v>
      </c>
    </row>
    <row r="11" spans="1:9" x14ac:dyDescent="0.2">
      <c r="A11" t="str">
        <f>'Names Master'!A11</f>
        <v>Jess</v>
      </c>
      <c r="B11">
        <f>SUMPRODUCT((Stillwater!A$2:A$255=A11)*(Stillwater!K$2:K$255))</f>
        <v>5</v>
      </c>
      <c r="C11">
        <f>SUMPRODUCT((Stillwater!A$2:A$255=A11)*1)</f>
        <v>4</v>
      </c>
      <c r="D11">
        <f t="shared" si="0"/>
        <v>1.25</v>
      </c>
      <c r="E11">
        <f>SUMPRODUCT((Stillwater!A$2:A$255=A11)*(Stillwater!K$2:K$255 =0))</f>
        <v>1</v>
      </c>
      <c r="F11">
        <f>IF(C11=0,"",SUMPRODUCT((Stillwater!A$2:A$255=A11)*(Stillwater!P$2:P$255))/C11)</f>
        <v>4.5</v>
      </c>
      <c r="G11">
        <f>IF(C11=0,"",SUMPRODUCT((Stillwater!A$2:A$255=A11)*(Stillwater!N$2:N$255))/C11)</f>
        <v>8</v>
      </c>
      <c r="H11">
        <f>SUMPRODUCT((Stillwater!A$2:A$255=A11)*(Stillwater!Q$2:Q$255))</f>
        <v>20</v>
      </c>
      <c r="I11">
        <f t="shared" si="1"/>
        <v>9</v>
      </c>
    </row>
    <row r="12" spans="1:9" x14ac:dyDescent="0.2">
      <c r="A12" t="str">
        <f>'Names Master'!A12</f>
        <v>Johan</v>
      </c>
      <c r="B12">
        <f>SUMPRODUCT((Stillwater!A$2:A$255=A12)*(Stillwater!K$2:K$255))</f>
        <v>2</v>
      </c>
      <c r="C12">
        <f>SUMPRODUCT((Stillwater!A$2:A$255=A12)*1)</f>
        <v>4</v>
      </c>
      <c r="D12">
        <f t="shared" si="0"/>
        <v>0.5</v>
      </c>
      <c r="E12">
        <f>SUMPRODUCT((Stillwater!A$2:A$255=A12)*(Stillwater!K$2:K$255 =0))</f>
        <v>3</v>
      </c>
      <c r="F12">
        <f>IF(C12=0,"",SUMPRODUCT((Stillwater!A$2:A$255=A12)*(Stillwater!P$2:P$255))/C12)</f>
        <v>6.25</v>
      </c>
      <c r="G12">
        <f>IF(C12=0,"",SUMPRODUCT((Stillwater!A$2:A$255=A12)*(Stillwater!N$2:N$255))/C12)</f>
        <v>7.5</v>
      </c>
      <c r="H12">
        <f>SUMPRODUCT((Stillwater!A$2:A$255=A12)*(Stillwater!Q$2:Q$255))</f>
        <v>7.291666666666667</v>
      </c>
      <c r="I12">
        <f t="shared" si="1"/>
        <v>15</v>
      </c>
    </row>
    <row r="13" spans="1:9" x14ac:dyDescent="0.2">
      <c r="A13" t="str">
        <f>'Names Master'!A13</f>
        <v>Korrie</v>
      </c>
      <c r="B13">
        <f>SUMPRODUCT((Stillwater!A$2:A$255=A13)*(Stillwater!K$2:K$255))</f>
        <v>6</v>
      </c>
      <c r="C13">
        <f>SUMPRODUCT((Stillwater!A$2:A$255=A13)*1)</f>
        <v>4</v>
      </c>
      <c r="D13">
        <f t="shared" si="0"/>
        <v>1.5</v>
      </c>
      <c r="E13">
        <f>SUMPRODUCT((Stillwater!A$2:A$255=A13)*(Stillwater!K$2:K$255 =0))</f>
        <v>1</v>
      </c>
      <c r="F13">
        <f>IF(C13=0,"",SUMPRODUCT((Stillwater!A$2:A$255=A13)*(Stillwater!P$2:P$255))/C13)</f>
        <v>5.25</v>
      </c>
      <c r="G13">
        <f>IF(C13=0,"",SUMPRODUCT((Stillwater!A$2:A$255=A13)*(Stillwater!N$2:N$255))/C13)</f>
        <v>8</v>
      </c>
      <c r="H13">
        <f>SUMPRODUCT((Stillwater!A$2:A$255=A13)*(Stillwater!Q$2:Q$255))</f>
        <v>15.714285714285715</v>
      </c>
      <c r="I13">
        <f t="shared" si="1"/>
        <v>10</v>
      </c>
    </row>
    <row r="14" spans="1:9" x14ac:dyDescent="0.2">
      <c r="A14" t="str">
        <f>'Names Master'!A14</f>
        <v>Kyle Hinde</v>
      </c>
      <c r="B14">
        <f>SUMPRODUCT((Stillwater!A$2:A$255=A14)*(Stillwater!K$2:K$255))</f>
        <v>7</v>
      </c>
      <c r="C14">
        <f>SUMPRODUCT((Stillwater!A$2:A$255=A14)*1)</f>
        <v>4</v>
      </c>
      <c r="D14">
        <f t="shared" si="0"/>
        <v>1.75</v>
      </c>
      <c r="E14">
        <f>SUMPRODUCT((Stillwater!A$2:A$255=A14)*(Stillwater!K$2:K$255 =0))</f>
        <v>0</v>
      </c>
      <c r="F14">
        <f>IF(C14=0,"",SUMPRODUCT((Stillwater!A$2:A$255=A14)*(Stillwater!P$2:P$255))/C14)</f>
        <v>4.25</v>
      </c>
      <c r="G14">
        <f>IF(C14=0,"",SUMPRODUCT((Stillwater!A$2:A$255=A14)*(Stillwater!N$2:N$255))/C14)</f>
        <v>8</v>
      </c>
      <c r="H14">
        <f>SUMPRODUCT((Stillwater!A$2:A$255=A14)*(Stillwater!Q$2:Q$255))</f>
        <v>21.428571428571427</v>
      </c>
      <c r="I14">
        <f t="shared" si="1"/>
        <v>8</v>
      </c>
    </row>
    <row r="15" spans="1:9" x14ac:dyDescent="0.2">
      <c r="A15" t="str">
        <f>'Names Master'!A15</f>
        <v>Kyle K</v>
      </c>
      <c r="B15">
        <f>SUMPRODUCT((Stillwater!A$2:A$255=A15)*(Stillwater!K$2:K$255))</f>
        <v>1</v>
      </c>
      <c r="C15">
        <f>SUMPRODUCT((Stillwater!A$2:A$255=A15)*1)</f>
        <v>4</v>
      </c>
      <c r="D15">
        <f t="shared" si="0"/>
        <v>0.25</v>
      </c>
      <c r="E15">
        <f>SUMPRODUCT((Stillwater!A$2:A$255=A15)*(Stillwater!K$2:K$255 =0))</f>
        <v>3</v>
      </c>
      <c r="F15">
        <f>IF(C15=0,"",SUMPRODUCT((Stillwater!A$2:A$255=A15)*(Stillwater!P$2:P$255))/C15)</f>
        <v>6.75</v>
      </c>
      <c r="G15">
        <f>IF(C15=0,"",SUMPRODUCT((Stillwater!A$2:A$255=A15)*(Stillwater!N$2:N$255))/C15)</f>
        <v>8</v>
      </c>
      <c r="H15">
        <f>SUMPRODUCT((Stillwater!A$2:A$255=A15)*(Stillwater!Q$2:Q$255))</f>
        <v>7.1428571428571432</v>
      </c>
      <c r="I15">
        <f t="shared" si="1"/>
        <v>16</v>
      </c>
    </row>
    <row r="16" spans="1:9" x14ac:dyDescent="0.2">
      <c r="A16" t="str">
        <f>'Names Master'!A16</f>
        <v>Luke P</v>
      </c>
      <c r="B16">
        <f>SUMPRODUCT((Stillwater!A$2:A$255=A16)*(Stillwater!K$2:K$255))</f>
        <v>8</v>
      </c>
      <c r="C16">
        <f>SUMPRODUCT((Stillwater!A$2:A$255=A16)*1)</f>
        <v>4</v>
      </c>
      <c r="D16">
        <f t="shared" si="0"/>
        <v>2</v>
      </c>
      <c r="E16">
        <f>SUMPRODUCT((Stillwater!A$2:A$255=A16)*(Stillwater!K$2:K$255 =0))</f>
        <v>0</v>
      </c>
      <c r="F16">
        <f>IF(C16=0,"",SUMPRODUCT((Stillwater!A$2:A$255=A16)*(Stillwater!P$2:P$255))/C16)</f>
        <v>1.5</v>
      </c>
      <c r="G16">
        <f>IF(C16=0,"",SUMPRODUCT((Stillwater!A$2:A$255=A16)*(Stillwater!N$2:N$255))/C16)</f>
        <v>8</v>
      </c>
      <c r="H16">
        <f>SUMPRODUCT((Stillwater!A$2:A$255=A16)*(Stillwater!Q$2:Q$255))</f>
        <v>37.142857142857139</v>
      </c>
      <c r="I16">
        <f t="shared" si="1"/>
        <v>1</v>
      </c>
    </row>
    <row r="17" spans="1:9" x14ac:dyDescent="0.2">
      <c r="A17" t="str">
        <f>'Names Master'!A17</f>
        <v>Luke VDH</v>
      </c>
      <c r="B17">
        <f>SUMPRODUCT((Stillwater!A$2:A$255=A17)*(Stillwater!K$2:K$255))</f>
        <v>4</v>
      </c>
      <c r="C17">
        <f>SUMPRODUCT((Stillwater!A$2:A$255=A17)*1)</f>
        <v>4</v>
      </c>
      <c r="D17">
        <f t="shared" si="0"/>
        <v>1</v>
      </c>
      <c r="E17">
        <f>SUMPRODUCT((Stillwater!A$2:A$255=A17)*(Stillwater!K$2:K$255 =0))</f>
        <v>1</v>
      </c>
      <c r="F17">
        <f>IF(C17=0,"",SUMPRODUCT((Stillwater!A$2:A$255=A17)*(Stillwater!P$2:P$255))/C17)</f>
        <v>3.75</v>
      </c>
      <c r="G17">
        <f>IF(C17=0,"",SUMPRODUCT((Stillwater!A$2:A$255=A17)*(Stillwater!N$2:N$255))/C17)</f>
        <v>7.5</v>
      </c>
      <c r="H17">
        <f>SUMPRODUCT((Stillwater!A$2:A$255=A17)*(Stillwater!Q$2:Q$255))</f>
        <v>21.666666666666664</v>
      </c>
      <c r="I17">
        <f t="shared" si="1"/>
        <v>7</v>
      </c>
    </row>
    <row r="18" spans="1:9" x14ac:dyDescent="0.2">
      <c r="A18" t="str">
        <f>'Names Master'!A18</f>
        <v>Matt</v>
      </c>
      <c r="B18">
        <f>SUMPRODUCT((Stillwater!A$2:A$255=A18)*(Stillwater!K$2:K$255))</f>
        <v>16</v>
      </c>
      <c r="C18">
        <f>SUMPRODUCT((Stillwater!A$2:A$255=A18)*1)</f>
        <v>4</v>
      </c>
      <c r="D18">
        <f t="shared" si="0"/>
        <v>4</v>
      </c>
      <c r="E18">
        <f>SUMPRODUCT((Stillwater!A$2:A$255=A18)*(Stillwater!K$2:K$255 =0))</f>
        <v>0</v>
      </c>
      <c r="F18">
        <f>IF(C18=0,"",SUMPRODUCT((Stillwater!A$2:A$255=A18)*(Stillwater!P$2:P$255))/C18)</f>
        <v>2</v>
      </c>
      <c r="G18">
        <f>IF(C18=0,"",SUMPRODUCT((Stillwater!A$2:A$255=A18)*(Stillwater!N$2:N$255))/C18)</f>
        <v>8</v>
      </c>
      <c r="H18">
        <f>SUMPRODUCT((Stillwater!A$2:A$255=A18)*(Stillwater!Q$2:Q$255))</f>
        <v>34.285714285714285</v>
      </c>
      <c r="I18">
        <f t="shared" si="1"/>
        <v>2</v>
      </c>
    </row>
    <row r="19" spans="1:9" x14ac:dyDescent="0.2">
      <c r="A19" t="str">
        <f>'Names Master'!A19</f>
        <v>Matt Bekker</v>
      </c>
      <c r="B19">
        <f>SUMPRODUCT((Stillwater!A$2:A$255=A19)*(Stillwater!K$2:K$255))</f>
        <v>0</v>
      </c>
      <c r="C19">
        <f>SUMPRODUCT((Stillwater!A$2:A$255=A19)*1)</f>
        <v>0</v>
      </c>
      <c r="D19" t="str">
        <f t="shared" si="0"/>
        <v/>
      </c>
      <c r="E19">
        <f>SUMPRODUCT((Stillwater!A$2:A$255=A19)*(Stillwater!K$2:K$255 =0))</f>
        <v>0</v>
      </c>
      <c r="F19" t="str">
        <f>IF(C19=0,"",SUMPRODUCT((Stillwater!A$2:A$255=A19)*(Stillwater!P$2:P$255))/C19)</f>
        <v/>
      </c>
      <c r="G19" t="str">
        <f>IF(C19=0,"",SUMPRODUCT((Stillwater!A$2:A$255=A19)*(Stillwater!N$2:N$255))/C19)</f>
        <v/>
      </c>
      <c r="H19">
        <f>SUMPRODUCT((Stillwater!A$2:A$255=A19)*(Stillwater!Q$2:Q$255))</f>
        <v>0</v>
      </c>
      <c r="I19">
        <f t="shared" si="1"/>
        <v>18</v>
      </c>
    </row>
    <row r="20" spans="1:9" x14ac:dyDescent="0.2">
      <c r="A20" t="str">
        <f>'Names Master'!A20</f>
        <v>Pierre</v>
      </c>
      <c r="B20">
        <f>SUMPRODUCT((Stillwater!A$2:A$255=A20)*(Stillwater!K$2:K$255))</f>
        <v>2</v>
      </c>
      <c r="C20">
        <f>SUMPRODUCT((Stillwater!A$2:A$255=A20)*1)</f>
        <v>4</v>
      </c>
      <c r="D20">
        <f t="shared" si="0"/>
        <v>0.5</v>
      </c>
      <c r="E20">
        <f>SUMPRODUCT((Stillwater!A$2:A$255=A20)*(Stillwater!K$2:K$255 =0))</f>
        <v>3</v>
      </c>
      <c r="F20">
        <f>IF(C20=0,"",SUMPRODUCT((Stillwater!A$2:A$255=A20)*(Stillwater!P$2:P$255))/C20)</f>
        <v>5.75</v>
      </c>
      <c r="G20">
        <f>IF(C20=0,"",SUMPRODUCT((Stillwater!A$2:A$255=A20)*(Stillwater!N$2:N$255))/C20)</f>
        <v>7.5</v>
      </c>
      <c r="H20">
        <f>SUMPRODUCT((Stillwater!A$2:A$255=A20)*(Stillwater!Q$2:Q$255))</f>
        <v>10</v>
      </c>
      <c r="I20">
        <f t="shared" si="1"/>
        <v>13</v>
      </c>
    </row>
    <row r="21" spans="1:9" x14ac:dyDescent="0.2">
      <c r="A21" t="str">
        <f>'Names Master'!A21</f>
        <v>Ryan</v>
      </c>
      <c r="B21">
        <f>SUMPRODUCT((Stillwater!A$2:A$255=A21)*(Stillwater!K$2:K$255))</f>
        <v>0</v>
      </c>
      <c r="C21">
        <f>SUMPRODUCT((Stillwater!A$2:A$255=A21)*1)</f>
        <v>0</v>
      </c>
      <c r="D21" t="str">
        <f t="shared" si="0"/>
        <v/>
      </c>
      <c r="E21">
        <f>SUMPRODUCT((Stillwater!A$2:A$255=A21)*(Stillwater!K$2:K$255 =0))</f>
        <v>0</v>
      </c>
      <c r="F21" t="str">
        <f>IF(C21=0,"",SUMPRODUCT((Stillwater!A$2:A$255=A21)*(Stillwater!P$2:P$255))/C21)</f>
        <v/>
      </c>
      <c r="G21" t="str">
        <f>IF(C21=0,"",SUMPRODUCT((Stillwater!A$2:A$255=A21)*(Stillwater!N$2:N$255))/C21)</f>
        <v/>
      </c>
      <c r="H21">
        <f>SUMPRODUCT((Stillwater!A$2:A$255=A21)*(Stillwater!Q$2:Q$255))</f>
        <v>0</v>
      </c>
      <c r="I21">
        <f t="shared" si="1"/>
        <v>18</v>
      </c>
    </row>
    <row r="22" spans="1:9" x14ac:dyDescent="0.2">
      <c r="A22" t="str">
        <f>'Names Master'!A22</f>
        <v>Sean B</v>
      </c>
      <c r="B22">
        <f>SUMPRODUCT((Stillwater!A$2:A$255=A22)*(Stillwater!K$2:K$255))</f>
        <v>2</v>
      </c>
      <c r="C22">
        <f>SUMPRODUCT((Stillwater!A$2:A$255=A22)*1)</f>
        <v>4</v>
      </c>
      <c r="D22">
        <f t="shared" si="0"/>
        <v>0.5</v>
      </c>
      <c r="E22">
        <f>SUMPRODUCT((Stillwater!A$2:A$255=A22)*(Stillwater!K$2:K$255 =0))</f>
        <v>2</v>
      </c>
      <c r="F22">
        <f>IF(C22=0,"",SUMPRODUCT((Stillwater!A$2:A$255=A22)*(Stillwater!P$2:P$255))/C22)</f>
        <v>5.5</v>
      </c>
      <c r="G22">
        <f>IF(C22=0,"",SUMPRODUCT((Stillwater!A$2:A$255=A22)*(Stillwater!N$2:N$255))/C22)</f>
        <v>7.5</v>
      </c>
      <c r="H22">
        <f>SUMPRODUCT((Stillwater!A$2:A$255=A22)*(Stillwater!Q$2:Q$255))</f>
        <v>11.517857142857142</v>
      </c>
      <c r="I22">
        <f t="shared" si="1"/>
        <v>12</v>
      </c>
    </row>
    <row r="23" spans="1:9" x14ac:dyDescent="0.2">
      <c r="A23" t="str">
        <f>'Names Master'!A23</f>
        <v>Shaun C</v>
      </c>
      <c r="B23">
        <f>SUMPRODUCT((Stillwater!A$2:A$255=A23)*(Stillwater!K$2:K$255))</f>
        <v>0</v>
      </c>
      <c r="C23">
        <f>SUMPRODUCT((Stillwater!A$2:A$255=A23)*1)</f>
        <v>0</v>
      </c>
      <c r="D23" t="str">
        <f t="shared" si="0"/>
        <v/>
      </c>
      <c r="E23">
        <f>SUMPRODUCT((Stillwater!A$2:A$255=A23)*(Stillwater!K$2:K$255 =0))</f>
        <v>0</v>
      </c>
      <c r="F23" t="str">
        <f>IF(C23=0,"",SUMPRODUCT((Stillwater!A$2:A$255=A23)*(Stillwater!P$2:P$255))/C23)</f>
        <v/>
      </c>
      <c r="G23" t="str">
        <f>IF(C23=0,"",SUMPRODUCT((Stillwater!A$2:A$255=A23)*(Stillwater!N$2:N$255))/C23)</f>
        <v/>
      </c>
      <c r="H23">
        <f>SUMPRODUCT((Stillwater!A$2:A$255=A23)*(Stillwater!Q$2:Q$255))</f>
        <v>0</v>
      </c>
      <c r="I23">
        <f t="shared" si="1"/>
        <v>18</v>
      </c>
    </row>
    <row r="24" spans="1:9" x14ac:dyDescent="0.2">
      <c r="A24" t="str">
        <f>'Names Master'!A24</f>
        <v>Steve B</v>
      </c>
      <c r="B24">
        <f>SUMPRODUCT((Stillwater!A$2:A$255=A24)*(Stillwater!K$2:K$255))</f>
        <v>3</v>
      </c>
      <c r="C24">
        <f>SUMPRODUCT((Stillwater!A$2:A$255=A24)*1)</f>
        <v>4</v>
      </c>
      <c r="D24">
        <f t="shared" si="0"/>
        <v>0.75</v>
      </c>
      <c r="E24">
        <f>SUMPRODUCT((Stillwater!A$2:A$255=A24)*(Stillwater!K$2:K$255 =0))</f>
        <v>2</v>
      </c>
      <c r="F24">
        <f>IF(C24=0,"",SUMPRODUCT((Stillwater!A$2:A$255=A24)*(Stillwater!P$2:P$255))/C24)</f>
        <v>5.75</v>
      </c>
      <c r="G24">
        <f>IF(C24=0,"",SUMPRODUCT((Stillwater!A$2:A$255=A24)*(Stillwater!N$2:N$255))/C24)</f>
        <v>8</v>
      </c>
      <c r="H24">
        <f>SUMPRODUCT((Stillwater!A$2:A$255=A24)*(Stillwater!Q$2:Q$255))</f>
        <v>12.857142857142858</v>
      </c>
      <c r="I24">
        <f t="shared" si="1"/>
        <v>11</v>
      </c>
    </row>
    <row r="25" spans="1:9" x14ac:dyDescent="0.2">
      <c r="A25" t="str">
        <f>'Names Master'!A25</f>
        <v>Stuart</v>
      </c>
      <c r="B25">
        <f>SUMPRODUCT((Stillwater!A$2:A$255=A25)*(Stillwater!K$2:K$255))</f>
        <v>0</v>
      </c>
      <c r="C25">
        <f>SUMPRODUCT((Stillwater!A$2:A$255=A25)*1)</f>
        <v>0</v>
      </c>
      <c r="D25" t="str">
        <f t="shared" si="0"/>
        <v/>
      </c>
      <c r="E25">
        <f>SUMPRODUCT((Stillwater!A$2:A$255=A25)*(Stillwater!K$2:K$255 =0))</f>
        <v>0</v>
      </c>
      <c r="F25" t="str">
        <f>IF(C25=0,"",SUMPRODUCT((Stillwater!A$2:A$255=A25)*(Stillwater!P$2:P$255))/C25)</f>
        <v/>
      </c>
      <c r="G25" t="str">
        <f>IF(C25=0,"",SUMPRODUCT((Stillwater!A$2:A$255=A25)*(Stillwater!N$2:N$255))/C25)</f>
        <v/>
      </c>
      <c r="H25">
        <f>SUMPRODUCT((Stillwater!A$2:A$255=A25)*(Stillwater!Q$2:Q$255))</f>
        <v>0</v>
      </c>
      <c r="I25">
        <f t="shared" si="1"/>
        <v>18</v>
      </c>
    </row>
    <row r="26" spans="1:9" x14ac:dyDescent="0.2">
      <c r="A26" t="str">
        <f>'Names Master'!A26</f>
        <v>Duggie W</v>
      </c>
      <c r="B26">
        <f>SUMPRODUCT((Stillwater!A$2:A$255=A26)*(Stillwater!K$2:K$255))</f>
        <v>2</v>
      </c>
      <c r="C26">
        <f>SUMPRODUCT((Stillwater!A$2:A$255=A26)*1)</f>
        <v>4</v>
      </c>
      <c r="D26">
        <f t="shared" si="0"/>
        <v>0.5</v>
      </c>
      <c r="E26">
        <f>SUMPRODUCT((Stillwater!A$2:A$255=A26)*(Stillwater!K$2:K$255 =0))</f>
        <v>2</v>
      </c>
      <c r="F26">
        <f>IF(C26=0,"",SUMPRODUCT((Stillwater!A$2:A$255=A26)*(Stillwater!P$2:P$255))/C26)</f>
        <v>7</v>
      </c>
      <c r="G26">
        <f>IF(C26=0,"",SUMPRODUCT((Stillwater!A$2:A$255=A26)*(Stillwater!N$2:N$255))/C26)</f>
        <v>8</v>
      </c>
      <c r="H26">
        <f>SUMPRODUCT((Stillwater!A$2:A$255=A26)*(Stillwater!Q$2:Q$255))</f>
        <v>5.7142857142857144</v>
      </c>
      <c r="I26">
        <f t="shared" si="1"/>
        <v>17</v>
      </c>
    </row>
    <row r="27" spans="1:9" x14ac:dyDescent="0.2">
      <c r="A27" t="str">
        <f>'Names Master'!A27</f>
        <v>Dale Hes</v>
      </c>
      <c r="B27">
        <f>SUMPRODUCT((Stillwater!A$2:A$255=A27)*(Stillwater!K$2:K$255))</f>
        <v>0</v>
      </c>
      <c r="C27">
        <f>SUMPRODUCT((Stillwater!A$2:A$255=A27)*1)</f>
        <v>0</v>
      </c>
      <c r="D27" t="str">
        <f t="shared" si="0"/>
        <v/>
      </c>
      <c r="E27">
        <f>SUMPRODUCT((Stillwater!A$2:A$255=A27)*(Stillwater!K$2:K$255 =0))</f>
        <v>0</v>
      </c>
      <c r="F27" t="str">
        <f>IF(C27=0,"",SUMPRODUCT((Stillwater!A$2:A$255=A27)*(Stillwater!P$2:P$255))/C27)</f>
        <v/>
      </c>
      <c r="G27" t="str">
        <f>IF(C27=0,"",SUMPRODUCT((Stillwater!A$2:A$255=A27)*(Stillwater!N$2:N$255))/C27)</f>
        <v/>
      </c>
      <c r="H27">
        <f>SUMPRODUCT((Stillwater!A$2:A$255=A27)*(Stillwater!Q$2:Q$255))</f>
        <v>0</v>
      </c>
      <c r="I27">
        <f t="shared" si="1"/>
        <v>18</v>
      </c>
    </row>
    <row r="28" spans="1:9" x14ac:dyDescent="0.2">
      <c r="A28" t="str">
        <f>'Names Master'!A28</f>
        <v>George Thom</v>
      </c>
      <c r="B28">
        <f>SUMPRODUCT((Stillwater!A$2:A$255=A28)*(Stillwater!K$2:K$255))</f>
        <v>0</v>
      </c>
      <c r="C28">
        <f>SUMPRODUCT((Stillwater!A$2:A$255=A28)*1)</f>
        <v>0</v>
      </c>
      <c r="D28" t="str">
        <f t="shared" si="0"/>
        <v/>
      </c>
      <c r="E28">
        <f>SUMPRODUCT((Stillwater!A$2:A$255=A28)*(Stillwater!K$2:K$255 =0))</f>
        <v>0</v>
      </c>
      <c r="F28" t="str">
        <f>IF(C28=0,"",SUMPRODUCT((Stillwater!A$2:A$255=A28)*(Stillwater!P$2:P$255))/C28)</f>
        <v/>
      </c>
      <c r="G28" t="str">
        <f>IF(C28=0,"",SUMPRODUCT((Stillwater!A$2:A$255=A28)*(Stillwater!N$2:N$255))/C28)</f>
        <v/>
      </c>
      <c r="H28">
        <f>SUMPRODUCT((Stillwater!A$2:A$255=A28)*(Stillwater!Q$2:Q$255))</f>
        <v>0</v>
      </c>
      <c r="I28">
        <f t="shared" si="1"/>
        <v>18</v>
      </c>
    </row>
    <row r="29" spans="1:9" x14ac:dyDescent="0.2">
      <c r="A29" t="str">
        <f>'Names Master'!A29</f>
        <v>Rory Grobbelaar</v>
      </c>
      <c r="B29">
        <f>SUMPRODUCT((Stillwater!A$2:A$255=A29)*(Stillwater!K$2:K$255))</f>
        <v>2</v>
      </c>
      <c r="C29">
        <f>SUMPRODUCT((Stillwater!A$2:A$255=A29)*1)</f>
        <v>4</v>
      </c>
      <c r="D29">
        <f t="shared" si="0"/>
        <v>0.5</v>
      </c>
      <c r="E29">
        <f>SUMPRODUCT((Stillwater!A$2:A$255=A29)*(Stillwater!K$2:K$255 =0))</f>
        <v>2</v>
      </c>
      <c r="F29">
        <f>IF(C29=0,"",SUMPRODUCT((Stillwater!A$2:A$255=A29)*(Stillwater!P$2:P$255))/C29)</f>
        <v>6</v>
      </c>
      <c r="G29">
        <f>IF(C29=0,"",SUMPRODUCT((Stillwater!A$2:A$255=A29)*(Stillwater!N$2:N$255))/C29)</f>
        <v>7.5</v>
      </c>
      <c r="H29">
        <f>SUMPRODUCT((Stillwater!A$2:A$255=A29)*(Stillwater!Q$2:Q$255))</f>
        <v>8.5714285714285712</v>
      </c>
      <c r="I29">
        <f t="shared" si="1"/>
        <v>14</v>
      </c>
    </row>
    <row r="30" spans="1:9" x14ac:dyDescent="0.2">
      <c r="A30" t="str">
        <f>'Names Master'!A30</f>
        <v>Thom Blendulf</v>
      </c>
      <c r="B30">
        <f>SUMPRODUCT((Stillwater!A$2:A$255=A30)*(Stillwater!K$2:K$255))</f>
        <v>0</v>
      </c>
      <c r="C30">
        <f>SUMPRODUCT((Stillwater!A$2:A$255=A30)*1)</f>
        <v>4</v>
      </c>
      <c r="D30">
        <f t="shared" si="0"/>
        <v>0</v>
      </c>
      <c r="E30">
        <f>SUMPRODUCT((Stillwater!A$2:A$255=A30)*(Stillwater!K$2:K$255 =0))</f>
        <v>4</v>
      </c>
      <c r="F30">
        <f>IF(C30=0,"",SUMPRODUCT((Stillwater!A$2:A$255=A30)*(Stillwater!P$2:P$255))/C30)</f>
        <v>8</v>
      </c>
      <c r="G30">
        <f>IF(C30=0,"",SUMPRODUCT((Stillwater!A$2:A$255=A30)*(Stillwater!N$2:N$255))/C30)</f>
        <v>8</v>
      </c>
      <c r="H30">
        <f>SUMPRODUCT((Stillwater!A$2:A$255=A30)*(Stillwater!Q$2:Q$255))</f>
        <v>0</v>
      </c>
      <c r="I30">
        <f t="shared" si="1"/>
        <v>18</v>
      </c>
    </row>
    <row r="31" spans="1:9" x14ac:dyDescent="0.2">
      <c r="A31" t="str">
        <f>'Names Master'!A31</f>
        <v>Tim Rolsten</v>
      </c>
      <c r="B31">
        <f>SUMPRODUCT((Stillwater!A$2:A$255=A31)*(Stillwater!K$2:K$255))</f>
        <v>3</v>
      </c>
      <c r="C31">
        <f>SUMPRODUCT((Stillwater!A$2:A$255=A31)*1)</f>
        <v>4</v>
      </c>
      <c r="D31">
        <f t="shared" si="0"/>
        <v>0.75</v>
      </c>
      <c r="E31">
        <f>SUMPRODUCT((Stillwater!A$2:A$255=A31)*(Stillwater!K$2:K$255 =0))</f>
        <v>2</v>
      </c>
      <c r="F31">
        <f>IF(C31=0,"",SUMPRODUCT((Stillwater!A$2:A$255=A31)*(Stillwater!P$2:P$255))/C31)</f>
        <v>5.5</v>
      </c>
      <c r="G31">
        <f>IF(C31=0,"",SUMPRODUCT((Stillwater!A$2:A$255=A31)*(Stillwater!N$2:N$255))/C31)</f>
        <v>8</v>
      </c>
      <c r="H31">
        <f>SUMPRODUCT((Stillwater!A$2:A$255=A31)*(Stillwater!Q$2:Q$255))</f>
        <v>14.285714285714285</v>
      </c>
      <c r="I31" t="e">
        <f t="shared" si="1"/>
        <v>#N/A</v>
      </c>
    </row>
    <row r="32" spans="1:9" x14ac:dyDescent="0.2">
      <c r="A32" t="str">
        <f>'Names Master'!A32</f>
        <v>Johan Cronje</v>
      </c>
      <c r="B32">
        <f>SUMPRODUCT((Stillwater!A$2:A$255=A32)*(Stillwater!K$2:K$255))</f>
        <v>4</v>
      </c>
      <c r="C32">
        <f>SUMPRODUCT((Stillwater!A$2:A$255=A32)*1)</f>
        <v>4</v>
      </c>
      <c r="D32">
        <f t="shared" si="0"/>
        <v>1</v>
      </c>
      <c r="E32">
        <f>SUMPRODUCT((Stillwater!A$2:A$255=A32)*(Stillwater!K$2:K$255 =0))</f>
        <v>2</v>
      </c>
      <c r="F32">
        <f>IF(C32=0,"",SUMPRODUCT((Stillwater!A$2:A$255=A32)*(Stillwater!P$2:P$255))/C32)</f>
        <v>5.75</v>
      </c>
      <c r="G32">
        <f>IF(C32=0,"",SUMPRODUCT((Stillwater!A$2:A$255=A32)*(Stillwater!N$2:N$255))/C32)</f>
        <v>8</v>
      </c>
      <c r="H32">
        <f>SUMPRODUCT((Stillwater!A$2:A$255=A32)*(Stillwater!Q$2:Q$255))</f>
        <v>12.857142857142858</v>
      </c>
      <c r="I32">
        <f t="shared" si="1"/>
        <v>11</v>
      </c>
    </row>
    <row r="33" spans="1:9" x14ac:dyDescent="0.2">
      <c r="A33" t="str">
        <f>'Names Master'!A33</f>
        <v>Matt Holden</v>
      </c>
      <c r="B33">
        <f>SUMPRODUCT((Stillwater!A$2:A$255=A33)*(Stillwater!K$2:K$255))</f>
        <v>4</v>
      </c>
      <c r="C33">
        <f>SUMPRODUCT((Stillwater!A$2:A$255=A33)*1)</f>
        <v>4</v>
      </c>
      <c r="D33">
        <f t="shared" si="0"/>
        <v>1</v>
      </c>
      <c r="E33">
        <f>SUMPRODUCT((Stillwater!A$2:A$255=A33)*(Stillwater!K$2:K$255 =0))</f>
        <v>1</v>
      </c>
      <c r="F33">
        <f>IF(C33=0,"",SUMPRODUCT((Stillwater!A$2:A$255=A33)*(Stillwater!P$2:P$255))/C33)</f>
        <v>5.75</v>
      </c>
      <c r="G33">
        <f>IF(C33=0,"",SUMPRODUCT((Stillwater!A$2:A$255=A33)*(Stillwater!N$2:N$255))/C33)</f>
        <v>8</v>
      </c>
      <c r="H33">
        <f>SUMPRODUCT((Stillwater!A$2:A$255=A33)*(Stillwater!Q$2:Q$255))</f>
        <v>12.857142857142858</v>
      </c>
      <c r="I33">
        <f t="shared" si="1"/>
        <v>11</v>
      </c>
    </row>
    <row r="34" spans="1:9" x14ac:dyDescent="0.2">
      <c r="A34">
        <f>'Names Master'!A34</f>
        <v>0</v>
      </c>
      <c r="B34">
        <f>SUMPRODUCT((Stillwater!A$2:A$255=A34)*(Stillwater!K$2:K$255))</f>
        <v>0</v>
      </c>
      <c r="C34">
        <f>SUMPRODUCT((Stillwater!A$2:A$255=A34)*1)</f>
        <v>160</v>
      </c>
      <c r="D34">
        <f t="shared" ref="D34:D51" si="2">IF(C34=0,"",B34/C34)</f>
        <v>0</v>
      </c>
      <c r="E34">
        <f>SUMPRODUCT((Stillwater!A$2:A$255=A34)*(Stillwater!K$2:K$255 =0))</f>
        <v>160</v>
      </c>
      <c r="F34">
        <f>IF(C34=0,"",SUMPRODUCT((Stillwater!A$2:A$255=A34)*(Stillwater!P$2:P$255))/C34)</f>
        <v>0</v>
      </c>
      <c r="G34">
        <f>IF(C34=0,"",SUMPRODUCT((Stillwater!A$2:A$255=A34)*(Stillwater!N$2:N$255))/C34)</f>
        <v>0</v>
      </c>
      <c r="H34">
        <f>SUMPRODUCT((Stillwater!A$2:A$255=A34)*(Stillwater!Q$2:Q$255))</f>
        <v>0</v>
      </c>
      <c r="I34">
        <f t="shared" ref="I34:I51" si="3">RANK(H34,H$2:H$29)</f>
        <v>18</v>
      </c>
    </row>
    <row r="35" spans="1:9" x14ac:dyDescent="0.2">
      <c r="A35">
        <f>'Names Master'!A35</f>
        <v>0</v>
      </c>
      <c r="B35">
        <f>SUMPRODUCT((Stillwater!A$2:A$255=A35)*(Stillwater!K$2:K$255))</f>
        <v>0</v>
      </c>
      <c r="C35">
        <f>SUMPRODUCT((Stillwater!A$2:A$255=A35)*1)</f>
        <v>160</v>
      </c>
      <c r="D35">
        <f t="shared" si="2"/>
        <v>0</v>
      </c>
      <c r="E35">
        <f>SUMPRODUCT((Stillwater!A$2:A$255=A35)*(Stillwater!K$2:K$255 =0))</f>
        <v>160</v>
      </c>
      <c r="F35">
        <f>IF(C35=0,"",SUMPRODUCT((Stillwater!A$2:A$255=A35)*(Stillwater!P$2:P$255))/C35)</f>
        <v>0</v>
      </c>
      <c r="G35">
        <f>IF(C35=0,"",SUMPRODUCT((Stillwater!A$2:A$255=A35)*(Stillwater!N$2:N$255))/C35)</f>
        <v>0</v>
      </c>
      <c r="H35">
        <f>SUMPRODUCT((Stillwater!A$2:A$255=A35)*(Stillwater!Q$2:Q$255))</f>
        <v>0</v>
      </c>
      <c r="I35">
        <f t="shared" si="3"/>
        <v>18</v>
      </c>
    </row>
    <row r="36" spans="1:9" x14ac:dyDescent="0.2">
      <c r="A36">
        <f>'Names Master'!A36</f>
        <v>0</v>
      </c>
      <c r="B36">
        <f>SUMPRODUCT((Stillwater!A$2:A$255=A36)*(Stillwater!K$2:K$255))</f>
        <v>0</v>
      </c>
      <c r="C36">
        <f>SUMPRODUCT((Stillwater!A$2:A$255=A36)*1)</f>
        <v>160</v>
      </c>
      <c r="D36">
        <f t="shared" si="2"/>
        <v>0</v>
      </c>
      <c r="E36">
        <f>SUMPRODUCT((Stillwater!A$2:A$255=A36)*(Stillwater!K$2:K$255 =0))</f>
        <v>160</v>
      </c>
      <c r="F36">
        <f>IF(C36=0,"",SUMPRODUCT((Stillwater!A$2:A$255=A36)*(Stillwater!P$2:P$255))/C36)</f>
        <v>0</v>
      </c>
      <c r="G36">
        <f>IF(C36=0,"",SUMPRODUCT((Stillwater!A$2:A$255=A36)*(Stillwater!N$2:N$255))/C36)</f>
        <v>0</v>
      </c>
      <c r="H36">
        <f>SUMPRODUCT((Stillwater!A$2:A$255=A36)*(Stillwater!Q$2:Q$255))</f>
        <v>0</v>
      </c>
      <c r="I36">
        <f t="shared" si="3"/>
        <v>18</v>
      </c>
    </row>
    <row r="37" spans="1:9" x14ac:dyDescent="0.2">
      <c r="A37">
        <f>'Names Master'!A37</f>
        <v>0</v>
      </c>
      <c r="B37">
        <f>SUMPRODUCT((Stillwater!A$2:A$255=A37)*(Stillwater!K$2:K$255))</f>
        <v>0</v>
      </c>
      <c r="C37">
        <f>SUMPRODUCT((Stillwater!A$2:A$255=A37)*1)</f>
        <v>160</v>
      </c>
      <c r="D37">
        <f t="shared" si="2"/>
        <v>0</v>
      </c>
      <c r="E37">
        <f>SUMPRODUCT((Stillwater!A$2:A$255=A37)*(Stillwater!K$2:K$255 =0))</f>
        <v>160</v>
      </c>
      <c r="F37">
        <f>IF(C37=0,"",SUMPRODUCT((Stillwater!A$2:A$255=A37)*(Stillwater!P$2:P$255))/C37)</f>
        <v>0</v>
      </c>
      <c r="G37">
        <f>IF(C37=0,"",SUMPRODUCT((Stillwater!A$2:A$255=A37)*(Stillwater!N$2:N$255))/C37)</f>
        <v>0</v>
      </c>
      <c r="H37">
        <f>SUMPRODUCT((Stillwater!A$2:A$255=A37)*(Stillwater!Q$2:Q$255))</f>
        <v>0</v>
      </c>
      <c r="I37">
        <f t="shared" si="3"/>
        <v>18</v>
      </c>
    </row>
    <row r="38" spans="1:9" x14ac:dyDescent="0.2">
      <c r="A38">
        <f>'Names Master'!A38</f>
        <v>0</v>
      </c>
      <c r="B38">
        <f>SUMPRODUCT((Stillwater!A$2:A$255=A38)*(Stillwater!K$2:K$255))</f>
        <v>0</v>
      </c>
      <c r="C38">
        <f>SUMPRODUCT((Stillwater!A$2:A$255=A38)*1)</f>
        <v>160</v>
      </c>
      <c r="D38">
        <f t="shared" si="2"/>
        <v>0</v>
      </c>
      <c r="E38">
        <f>SUMPRODUCT((Stillwater!A$2:A$255=A38)*(Stillwater!K$2:K$255 =0))</f>
        <v>160</v>
      </c>
      <c r="F38">
        <f>IF(C38=0,"",SUMPRODUCT((Stillwater!A$2:A$255=A38)*(Stillwater!P$2:P$255))/C38)</f>
        <v>0</v>
      </c>
      <c r="G38">
        <f>IF(C38=0,"",SUMPRODUCT((Stillwater!A$2:A$255=A38)*(Stillwater!N$2:N$255))/C38)</f>
        <v>0</v>
      </c>
      <c r="H38">
        <f>SUMPRODUCT((Stillwater!A$2:A$255=A38)*(Stillwater!Q$2:Q$255))</f>
        <v>0</v>
      </c>
      <c r="I38">
        <f t="shared" si="3"/>
        <v>18</v>
      </c>
    </row>
    <row r="39" spans="1:9" x14ac:dyDescent="0.2">
      <c r="A39">
        <f>'Names Master'!A39</f>
        <v>0</v>
      </c>
      <c r="B39">
        <f>SUMPRODUCT((Stillwater!A$2:A$255=A39)*(Stillwater!K$2:K$255))</f>
        <v>0</v>
      </c>
      <c r="C39">
        <f>SUMPRODUCT((Stillwater!A$2:A$255=A39)*1)</f>
        <v>160</v>
      </c>
      <c r="D39">
        <f t="shared" si="2"/>
        <v>0</v>
      </c>
      <c r="E39">
        <f>SUMPRODUCT((Stillwater!A$2:A$255=A39)*(Stillwater!K$2:K$255 =0))</f>
        <v>160</v>
      </c>
      <c r="F39">
        <f>IF(C39=0,"",SUMPRODUCT((Stillwater!A$2:A$255=A39)*(Stillwater!P$2:P$255))/C39)</f>
        <v>0</v>
      </c>
      <c r="G39">
        <f>IF(C39=0,"",SUMPRODUCT((Stillwater!A$2:A$255=A39)*(Stillwater!N$2:N$255))/C39)</f>
        <v>0</v>
      </c>
      <c r="H39">
        <f>SUMPRODUCT((Stillwater!A$2:A$255=A39)*(Stillwater!Q$2:Q$255))</f>
        <v>0</v>
      </c>
      <c r="I39">
        <f t="shared" si="3"/>
        <v>18</v>
      </c>
    </row>
    <row r="40" spans="1:9" x14ac:dyDescent="0.2">
      <c r="A40">
        <f>'Names Master'!A40</f>
        <v>0</v>
      </c>
      <c r="B40">
        <f>SUMPRODUCT((Stillwater!A$2:A$255=A40)*(Stillwater!K$2:K$255))</f>
        <v>0</v>
      </c>
      <c r="C40">
        <f>SUMPRODUCT((Stillwater!A$2:A$255=A40)*1)</f>
        <v>160</v>
      </c>
      <c r="D40">
        <f t="shared" si="2"/>
        <v>0</v>
      </c>
      <c r="E40">
        <f>SUMPRODUCT((Stillwater!A$2:A$255=A40)*(Stillwater!K$2:K$255 =0))</f>
        <v>160</v>
      </c>
      <c r="F40">
        <f>IF(C40=0,"",SUMPRODUCT((Stillwater!A$2:A$255=A40)*(Stillwater!P$2:P$255))/C40)</f>
        <v>0</v>
      </c>
      <c r="G40">
        <f>IF(C40=0,"",SUMPRODUCT((Stillwater!A$2:A$255=A40)*(Stillwater!N$2:N$255))/C40)</f>
        <v>0</v>
      </c>
      <c r="H40">
        <f>SUMPRODUCT((Stillwater!A$2:A$255=A40)*(Stillwater!Q$2:Q$255))</f>
        <v>0</v>
      </c>
      <c r="I40">
        <f t="shared" si="3"/>
        <v>18</v>
      </c>
    </row>
    <row r="41" spans="1:9" x14ac:dyDescent="0.2">
      <c r="A41">
        <f>'Names Master'!A41</f>
        <v>0</v>
      </c>
      <c r="B41">
        <f>SUMPRODUCT((Stillwater!A$2:A$255=A41)*(Stillwater!K$2:K$255))</f>
        <v>0</v>
      </c>
      <c r="C41">
        <f>SUMPRODUCT((Stillwater!A$2:A$255=A41)*1)</f>
        <v>160</v>
      </c>
      <c r="D41">
        <f t="shared" si="2"/>
        <v>0</v>
      </c>
      <c r="E41">
        <f>SUMPRODUCT((Stillwater!A$2:A$255=A41)*(Stillwater!K$2:K$255 =0))</f>
        <v>160</v>
      </c>
      <c r="F41">
        <f>IF(C41=0,"",SUMPRODUCT((Stillwater!A$2:A$255=A41)*(Stillwater!P$2:P$255))/C41)</f>
        <v>0</v>
      </c>
      <c r="G41">
        <f>IF(C41=0,"",SUMPRODUCT((Stillwater!A$2:A$255=A41)*(Stillwater!N$2:N$255))/C41)</f>
        <v>0</v>
      </c>
      <c r="H41">
        <f>SUMPRODUCT((Stillwater!A$2:A$255=A41)*(Stillwater!Q$2:Q$255))</f>
        <v>0</v>
      </c>
      <c r="I41">
        <f t="shared" si="3"/>
        <v>18</v>
      </c>
    </row>
    <row r="42" spans="1:9" x14ac:dyDescent="0.2">
      <c r="A42">
        <f>'Names Master'!A42</f>
        <v>0</v>
      </c>
      <c r="B42">
        <f>SUMPRODUCT((Stillwater!A$2:A$255=A42)*(Stillwater!K$2:K$255))</f>
        <v>0</v>
      </c>
      <c r="C42">
        <f>SUMPRODUCT((Stillwater!A$2:A$255=A42)*1)</f>
        <v>160</v>
      </c>
      <c r="D42">
        <f t="shared" si="2"/>
        <v>0</v>
      </c>
      <c r="E42">
        <f>SUMPRODUCT((Stillwater!A$2:A$255=A42)*(Stillwater!K$2:K$255 =0))</f>
        <v>160</v>
      </c>
      <c r="F42">
        <f>IF(C42=0,"",SUMPRODUCT((Stillwater!A$2:A$255=A42)*(Stillwater!P$2:P$255))/C42)</f>
        <v>0</v>
      </c>
      <c r="G42">
        <f>IF(C42=0,"",SUMPRODUCT((Stillwater!A$2:A$255=A42)*(Stillwater!N$2:N$255))/C42)</f>
        <v>0</v>
      </c>
      <c r="H42">
        <f>SUMPRODUCT((Stillwater!A$2:A$255=A42)*(Stillwater!Q$2:Q$255))</f>
        <v>0</v>
      </c>
      <c r="I42">
        <f t="shared" si="3"/>
        <v>18</v>
      </c>
    </row>
    <row r="43" spans="1:9" x14ac:dyDescent="0.2">
      <c r="A43">
        <f>'Names Master'!A43</f>
        <v>0</v>
      </c>
      <c r="B43">
        <f>SUMPRODUCT((Stillwater!A$2:A$255=A43)*(Stillwater!K$2:K$255))</f>
        <v>0</v>
      </c>
      <c r="C43">
        <f>SUMPRODUCT((Stillwater!A$2:A$255=A43)*1)</f>
        <v>160</v>
      </c>
      <c r="D43">
        <f t="shared" si="2"/>
        <v>0</v>
      </c>
      <c r="E43">
        <f>SUMPRODUCT((Stillwater!A$2:A$255=A43)*(Stillwater!K$2:K$255 =0))</f>
        <v>160</v>
      </c>
      <c r="F43">
        <f>IF(C43=0,"",SUMPRODUCT((Stillwater!A$2:A$255=A43)*(Stillwater!P$2:P$255))/C43)</f>
        <v>0</v>
      </c>
      <c r="G43">
        <f>IF(C43=0,"",SUMPRODUCT((Stillwater!A$2:A$255=A43)*(Stillwater!N$2:N$255))/C43)</f>
        <v>0</v>
      </c>
      <c r="H43">
        <f>SUMPRODUCT((Stillwater!A$2:A$255=A43)*(Stillwater!Q$2:Q$255))</f>
        <v>0</v>
      </c>
      <c r="I43">
        <f t="shared" si="3"/>
        <v>18</v>
      </c>
    </row>
    <row r="44" spans="1:9" x14ac:dyDescent="0.2">
      <c r="A44">
        <f>'Names Master'!A44</f>
        <v>0</v>
      </c>
      <c r="B44">
        <f>SUMPRODUCT((Stillwater!A$2:A$255=A44)*(Stillwater!K$2:K$255))</f>
        <v>0</v>
      </c>
      <c r="C44">
        <f>SUMPRODUCT((Stillwater!A$2:A$255=A44)*1)</f>
        <v>160</v>
      </c>
      <c r="D44">
        <f t="shared" si="2"/>
        <v>0</v>
      </c>
      <c r="E44">
        <f>SUMPRODUCT((Stillwater!A$2:A$255=A44)*(Stillwater!K$2:K$255 =0))</f>
        <v>160</v>
      </c>
      <c r="F44">
        <f>IF(C44=0,"",SUMPRODUCT((Stillwater!A$2:A$255=A44)*(Stillwater!P$2:P$255))/C44)</f>
        <v>0</v>
      </c>
      <c r="G44">
        <f>IF(C44=0,"",SUMPRODUCT((Stillwater!A$2:A$255=A44)*(Stillwater!N$2:N$255))/C44)</f>
        <v>0</v>
      </c>
      <c r="H44">
        <f>SUMPRODUCT((Stillwater!A$2:A$255=A44)*(Stillwater!Q$2:Q$255))</f>
        <v>0</v>
      </c>
      <c r="I44">
        <f t="shared" si="3"/>
        <v>18</v>
      </c>
    </row>
    <row r="45" spans="1:9" x14ac:dyDescent="0.2">
      <c r="A45">
        <f>'Names Master'!A45</f>
        <v>0</v>
      </c>
      <c r="B45">
        <f>SUMPRODUCT((Stillwater!A$2:A$255=A45)*(Stillwater!K$2:K$255))</f>
        <v>0</v>
      </c>
      <c r="C45">
        <f>SUMPRODUCT((Stillwater!A$2:A$255=A45)*1)</f>
        <v>160</v>
      </c>
      <c r="D45">
        <f t="shared" si="2"/>
        <v>0</v>
      </c>
      <c r="E45">
        <f>SUMPRODUCT((Stillwater!A$2:A$255=A45)*(Stillwater!K$2:K$255 =0))</f>
        <v>160</v>
      </c>
      <c r="F45">
        <f>IF(C45=0,"",SUMPRODUCT((Stillwater!A$2:A$255=A45)*(Stillwater!P$2:P$255))/C45)</f>
        <v>0</v>
      </c>
      <c r="G45">
        <f>IF(C45=0,"",SUMPRODUCT((Stillwater!A$2:A$255=A45)*(Stillwater!N$2:N$255))/C45)</f>
        <v>0</v>
      </c>
      <c r="H45">
        <f>SUMPRODUCT((Stillwater!A$2:A$255=A45)*(Stillwater!Q$2:Q$255))</f>
        <v>0</v>
      </c>
      <c r="I45">
        <f t="shared" si="3"/>
        <v>18</v>
      </c>
    </row>
    <row r="46" spans="1:9" x14ac:dyDescent="0.2">
      <c r="A46">
        <f>'Names Master'!A46</f>
        <v>0</v>
      </c>
      <c r="B46">
        <f>SUMPRODUCT((Stillwater!A$2:A$255=A46)*(Stillwater!K$2:K$255))</f>
        <v>0</v>
      </c>
      <c r="C46">
        <f>SUMPRODUCT((Stillwater!A$2:A$255=A46)*1)</f>
        <v>160</v>
      </c>
      <c r="D46">
        <f t="shared" si="2"/>
        <v>0</v>
      </c>
      <c r="E46">
        <f>SUMPRODUCT((Stillwater!A$2:A$255=A46)*(Stillwater!K$2:K$255 =0))</f>
        <v>160</v>
      </c>
      <c r="F46">
        <f>IF(C46=0,"",SUMPRODUCT((Stillwater!A$2:A$255=A46)*(Stillwater!P$2:P$255))/C46)</f>
        <v>0</v>
      </c>
      <c r="G46">
        <f>IF(C46=0,"",SUMPRODUCT((Stillwater!A$2:A$255=A46)*(Stillwater!N$2:N$255))/C46)</f>
        <v>0</v>
      </c>
      <c r="H46">
        <f>SUMPRODUCT((Stillwater!A$2:A$255=A46)*(Stillwater!Q$2:Q$255))</f>
        <v>0</v>
      </c>
      <c r="I46">
        <f t="shared" si="3"/>
        <v>18</v>
      </c>
    </row>
    <row r="47" spans="1:9" x14ac:dyDescent="0.2">
      <c r="A47">
        <f>'Names Master'!A47</f>
        <v>0</v>
      </c>
      <c r="B47">
        <f>SUMPRODUCT((Stillwater!A$2:A$255=A47)*(Stillwater!K$2:K$255))</f>
        <v>0</v>
      </c>
      <c r="C47">
        <f>SUMPRODUCT((Stillwater!A$2:A$255=A47)*1)</f>
        <v>160</v>
      </c>
      <c r="D47">
        <f t="shared" si="2"/>
        <v>0</v>
      </c>
      <c r="E47">
        <f>SUMPRODUCT((Stillwater!A$2:A$255=A47)*(Stillwater!K$2:K$255 =0))</f>
        <v>160</v>
      </c>
      <c r="F47">
        <f>IF(C47=0,"",SUMPRODUCT((Stillwater!A$2:A$255=A47)*(Stillwater!P$2:P$255))/C47)</f>
        <v>0</v>
      </c>
      <c r="G47">
        <f>IF(C47=0,"",SUMPRODUCT((Stillwater!A$2:A$255=A47)*(Stillwater!N$2:N$255))/C47)</f>
        <v>0</v>
      </c>
      <c r="H47">
        <f>SUMPRODUCT((Stillwater!A$2:A$255=A47)*(Stillwater!Q$2:Q$255))</f>
        <v>0</v>
      </c>
      <c r="I47">
        <f t="shared" si="3"/>
        <v>18</v>
      </c>
    </row>
    <row r="48" spans="1:9" x14ac:dyDescent="0.2">
      <c r="A48">
        <f>'Names Master'!A48</f>
        <v>0</v>
      </c>
      <c r="B48">
        <f>SUMPRODUCT((Stillwater!A$2:A$255=A48)*(Stillwater!K$2:K$255))</f>
        <v>0</v>
      </c>
      <c r="C48">
        <f>SUMPRODUCT((Stillwater!A$2:A$255=A48)*1)</f>
        <v>160</v>
      </c>
      <c r="D48">
        <f t="shared" si="2"/>
        <v>0</v>
      </c>
      <c r="E48">
        <f>SUMPRODUCT((Stillwater!A$2:A$255=A48)*(Stillwater!K$2:K$255 =0))</f>
        <v>160</v>
      </c>
      <c r="F48">
        <f>IF(C48=0,"",SUMPRODUCT((Stillwater!A$2:A$255=A48)*(Stillwater!P$2:P$255))/C48)</f>
        <v>0</v>
      </c>
      <c r="G48">
        <f>IF(C48=0,"",SUMPRODUCT((Stillwater!A$2:A$255=A48)*(Stillwater!N$2:N$255))/C48)</f>
        <v>0</v>
      </c>
      <c r="H48">
        <f>SUMPRODUCT((Stillwater!A$2:A$255=A48)*(Stillwater!Q$2:Q$255))</f>
        <v>0</v>
      </c>
      <c r="I48">
        <f t="shared" si="3"/>
        <v>18</v>
      </c>
    </row>
    <row r="49" spans="1:9" x14ac:dyDescent="0.2">
      <c r="A49">
        <f>'Names Master'!A49</f>
        <v>0</v>
      </c>
      <c r="B49">
        <f>SUMPRODUCT((Stillwater!A$2:A$255=A49)*(Stillwater!K$2:K$255))</f>
        <v>0</v>
      </c>
      <c r="C49">
        <f>SUMPRODUCT((Stillwater!A$2:A$255=A49)*1)</f>
        <v>160</v>
      </c>
      <c r="D49">
        <f t="shared" si="2"/>
        <v>0</v>
      </c>
      <c r="E49">
        <f>SUMPRODUCT((Stillwater!A$2:A$255=A49)*(Stillwater!K$2:K$255 =0))</f>
        <v>160</v>
      </c>
      <c r="F49">
        <f>IF(C49=0,"",SUMPRODUCT((Stillwater!A$2:A$255=A49)*(Stillwater!P$2:P$255))/C49)</f>
        <v>0</v>
      </c>
      <c r="G49">
        <f>IF(C49=0,"",SUMPRODUCT((Stillwater!A$2:A$255=A49)*(Stillwater!N$2:N$255))/C49)</f>
        <v>0</v>
      </c>
      <c r="H49">
        <f>SUMPRODUCT((Stillwater!A$2:A$255=A49)*(Stillwater!Q$2:Q$255))</f>
        <v>0</v>
      </c>
      <c r="I49">
        <f t="shared" si="3"/>
        <v>18</v>
      </c>
    </row>
    <row r="50" spans="1:9" x14ac:dyDescent="0.2">
      <c r="A50">
        <f>'Names Master'!A50</f>
        <v>0</v>
      </c>
      <c r="B50">
        <f>SUMPRODUCT((Stillwater!A$2:A$255=A50)*(Stillwater!K$2:K$255))</f>
        <v>0</v>
      </c>
      <c r="C50">
        <f>SUMPRODUCT((Stillwater!A$2:A$255=A50)*1)</f>
        <v>160</v>
      </c>
      <c r="D50">
        <f t="shared" si="2"/>
        <v>0</v>
      </c>
      <c r="E50">
        <f>SUMPRODUCT((Stillwater!A$2:A$255=A50)*(Stillwater!K$2:K$255 =0))</f>
        <v>160</v>
      </c>
      <c r="F50">
        <f>IF(C50=0,"",SUMPRODUCT((Stillwater!A$2:A$255=A50)*(Stillwater!P$2:P$255))/C50)</f>
        <v>0</v>
      </c>
      <c r="G50">
        <f>IF(C50=0,"",SUMPRODUCT((Stillwater!A$2:A$255=A50)*(Stillwater!N$2:N$255))/C50)</f>
        <v>0</v>
      </c>
      <c r="H50">
        <f>SUMPRODUCT((Stillwater!A$2:A$255=A50)*(Stillwater!Q$2:Q$255))</f>
        <v>0</v>
      </c>
      <c r="I50">
        <f t="shared" si="3"/>
        <v>18</v>
      </c>
    </row>
    <row r="51" spans="1:9" x14ac:dyDescent="0.2">
      <c r="A51">
        <f>'Names Master'!A51</f>
        <v>0</v>
      </c>
      <c r="B51">
        <f>SUMPRODUCT((Stillwater!A$2:A$255=A51)*(Stillwater!K$2:K$255))</f>
        <v>0</v>
      </c>
      <c r="C51">
        <f>SUMPRODUCT((Stillwater!A$2:A$255=A51)*1)</f>
        <v>160</v>
      </c>
      <c r="D51">
        <f t="shared" si="2"/>
        <v>0</v>
      </c>
      <c r="E51">
        <f>SUMPRODUCT((Stillwater!A$2:A$255=A51)*(Stillwater!K$2:K$255 =0))</f>
        <v>160</v>
      </c>
      <c r="F51">
        <f>IF(C51=0,"",SUMPRODUCT((Stillwater!A$2:A$255=A51)*(Stillwater!P$2:P$255))/C51)</f>
        <v>0</v>
      </c>
      <c r="G51">
        <f>IF(C51=0,"",SUMPRODUCT((Stillwater!A$2:A$255=A51)*(Stillwater!N$2:N$255))/C51)</f>
        <v>0</v>
      </c>
      <c r="H51">
        <f>SUMPRODUCT((Stillwater!A$2:A$255=A51)*(Stillwater!Q$2:Q$255))</f>
        <v>0</v>
      </c>
      <c r="I51">
        <f t="shared" si="3"/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3BAF-739A-724E-8FF2-94115180406C}">
  <dimension ref="A1:A33"/>
  <sheetViews>
    <sheetView workbookViewId="0">
      <selection activeCell="A34" sqref="A34"/>
    </sheetView>
  </sheetViews>
  <sheetFormatPr baseColWidth="10" defaultRowHeight="16" x14ac:dyDescent="0.2"/>
  <sheetData>
    <row r="1" spans="1:1" x14ac:dyDescent="0.2">
      <c r="A1" s="29" t="s">
        <v>24</v>
      </c>
    </row>
    <row r="2" spans="1:1" x14ac:dyDescent="0.2">
      <c r="A2" s="1" t="s">
        <v>20</v>
      </c>
    </row>
    <row r="3" spans="1:1" x14ac:dyDescent="0.2">
      <c r="A3" s="1" t="s">
        <v>22</v>
      </c>
    </row>
    <row r="4" spans="1:1" x14ac:dyDescent="0.2">
      <c r="A4" s="2" t="s">
        <v>9</v>
      </c>
    </row>
    <row r="5" spans="1:1" x14ac:dyDescent="0.2">
      <c r="A5" s="3" t="s">
        <v>23</v>
      </c>
    </row>
    <row r="6" spans="1:1" x14ac:dyDescent="0.2">
      <c r="A6" s="2" t="s">
        <v>12</v>
      </c>
    </row>
    <row r="7" spans="1:1" x14ac:dyDescent="0.2">
      <c r="A7" s="3" t="s">
        <v>2</v>
      </c>
    </row>
    <row r="8" spans="1:1" x14ac:dyDescent="0.2">
      <c r="A8" s="4" t="s">
        <v>1</v>
      </c>
    </row>
    <row r="9" spans="1:1" x14ac:dyDescent="0.2">
      <c r="A9" s="2" t="s">
        <v>14</v>
      </c>
    </row>
    <row r="10" spans="1:1" x14ac:dyDescent="0.2">
      <c r="A10" s="5" t="s">
        <v>3</v>
      </c>
    </row>
    <row r="11" spans="1:1" x14ac:dyDescent="0.2">
      <c r="A11" s="5" t="s">
        <v>7</v>
      </c>
    </row>
    <row r="12" spans="1:1" x14ac:dyDescent="0.2">
      <c r="A12" s="3" t="s">
        <v>0</v>
      </c>
    </row>
    <row r="13" spans="1:1" x14ac:dyDescent="0.2">
      <c r="A13" s="2" t="s">
        <v>11</v>
      </c>
    </row>
    <row r="14" spans="1:1" x14ac:dyDescent="0.2">
      <c r="A14" s="1" t="s">
        <v>18</v>
      </c>
    </row>
    <row r="15" spans="1:1" x14ac:dyDescent="0.2">
      <c r="A15" s="2" t="s">
        <v>15</v>
      </c>
    </row>
    <row r="16" spans="1:1" x14ac:dyDescent="0.2">
      <c r="A16" s="5" t="s">
        <v>10</v>
      </c>
    </row>
    <row r="17" spans="1:1" x14ac:dyDescent="0.2">
      <c r="A17" s="2" t="s">
        <v>13</v>
      </c>
    </row>
    <row r="18" spans="1:1" x14ac:dyDescent="0.2">
      <c r="A18" s="4" t="s">
        <v>4</v>
      </c>
    </row>
    <row r="19" spans="1:1" x14ac:dyDescent="0.2">
      <c r="A19" s="1" t="s">
        <v>17</v>
      </c>
    </row>
    <row r="20" spans="1:1" x14ac:dyDescent="0.2">
      <c r="A20" s="1" t="s">
        <v>8</v>
      </c>
    </row>
    <row r="21" spans="1:1" x14ac:dyDescent="0.2">
      <c r="A21" s="1" t="s">
        <v>16</v>
      </c>
    </row>
    <row r="22" spans="1:1" x14ac:dyDescent="0.2">
      <c r="A22" s="5" t="s">
        <v>6</v>
      </c>
    </row>
    <row r="23" spans="1:1" x14ac:dyDescent="0.2">
      <c r="A23" s="1" t="s">
        <v>19</v>
      </c>
    </row>
    <row r="24" spans="1:1" x14ac:dyDescent="0.2">
      <c r="A24" s="1" t="s">
        <v>21</v>
      </c>
    </row>
    <row r="25" spans="1:1" x14ac:dyDescent="0.2">
      <c r="A25" s="4" t="s">
        <v>5</v>
      </c>
    </row>
    <row r="26" spans="1:1" x14ac:dyDescent="0.2">
      <c r="A26" s="46" t="s">
        <v>64</v>
      </c>
    </row>
    <row r="27" spans="1:1" x14ac:dyDescent="0.2">
      <c r="A27" s="46" t="s">
        <v>57</v>
      </c>
    </row>
    <row r="28" spans="1:1" x14ac:dyDescent="0.2">
      <c r="A28" s="46" t="s">
        <v>56</v>
      </c>
    </row>
    <row r="29" spans="1:1" x14ac:dyDescent="0.2">
      <c r="A29" s="46" t="s">
        <v>95</v>
      </c>
    </row>
    <row r="30" spans="1:1" x14ac:dyDescent="0.2">
      <c r="A30" s="46" t="s">
        <v>103</v>
      </c>
    </row>
    <row r="31" spans="1:1" x14ac:dyDescent="0.2">
      <c r="A31" s="46" t="s">
        <v>104</v>
      </c>
    </row>
    <row r="32" spans="1:1" x14ac:dyDescent="0.2">
      <c r="A32" s="46" t="s">
        <v>108</v>
      </c>
    </row>
    <row r="33" spans="1:1" x14ac:dyDescent="0.2">
      <c r="A33" s="46" t="s">
        <v>109</v>
      </c>
    </row>
  </sheetData>
  <sortState ref="A2:A2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 Results</vt:lpstr>
      <vt:lpstr>Past Record</vt:lpstr>
      <vt:lpstr>Spring Rivers</vt:lpstr>
      <vt:lpstr>Autumn Rivers</vt:lpstr>
      <vt:lpstr>River Summary</vt:lpstr>
      <vt:lpstr>Stillwater</vt:lpstr>
      <vt:lpstr>Stillwater Summary</vt:lpstr>
      <vt:lpstr>Names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2021-04-16T13:50:25Z</dcterms:created>
  <dcterms:modified xsi:type="dcterms:W3CDTF">2021-09-13T18:24:19Z</dcterms:modified>
</cp:coreProperties>
</file>