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30440" yWindow="800" windowWidth="25600" windowHeight="16060" tabRatio="961"/>
  </bookViews>
  <sheets>
    <sheet name="2010 M&amp;V Data_Project" sheetId="12" r:id="rId1"/>
    <sheet name="Surplus-Shortfall Summary" sheetId="32" r:id="rId2"/>
    <sheet name="ECM Tech Categories" sheetId="30" r:id="rId3"/>
    <sheet name="M&amp;V Options" sheetId="31" r:id="rId4"/>
  </sheets>
  <externalReferences>
    <externalReference r:id="rId5"/>
  </externalReferences>
  <definedNames>
    <definedName name="_xlnm.Print_Area" localSheetId="2">'ECM Tech Categories'!$A$2:$C$23</definedName>
    <definedName name="SwapDat">'[1]Swap rate'!$A$2:$G$662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Y45" i="12" l="1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W48" i="12"/>
  <c r="CX48" i="12"/>
  <c r="CY48" i="12"/>
  <c r="CZ48" i="12"/>
  <c r="DA48" i="12"/>
  <c r="DB48" i="12"/>
  <c r="DC48" i="12"/>
  <c r="DD48" i="12"/>
  <c r="DE48" i="12"/>
  <c r="DF48" i="12"/>
  <c r="DG48" i="12"/>
  <c r="DH48" i="12"/>
  <c r="DI48" i="12"/>
  <c r="DJ48" i="12"/>
  <c r="DK48" i="12"/>
  <c r="DL48" i="12"/>
  <c r="DM48" i="12"/>
  <c r="DN48" i="12"/>
  <c r="DO48" i="12"/>
  <c r="DP48" i="12"/>
  <c r="DQ48" i="12"/>
  <c r="DR48" i="12"/>
  <c r="DS48" i="12"/>
  <c r="DT48" i="12"/>
  <c r="DU48" i="12"/>
  <c r="DV48" i="12"/>
  <c r="DW48" i="12"/>
  <c r="DX48" i="12"/>
  <c r="D48" i="12"/>
  <c r="DY47" i="12"/>
  <c r="DY27" i="12"/>
  <c r="DY28" i="12"/>
  <c r="DY29" i="12"/>
  <c r="DY30" i="12"/>
  <c r="DY31" i="12"/>
  <c r="DY32" i="12"/>
  <c r="DY33" i="12"/>
  <c r="DY34" i="12"/>
  <c r="DY51" i="12"/>
  <c r="DY52" i="12"/>
  <c r="DY53" i="12"/>
  <c r="DY54" i="12"/>
  <c r="DY6" i="12"/>
  <c r="DY7" i="12"/>
  <c r="DY8" i="12"/>
  <c r="DY9" i="12"/>
  <c r="DY10" i="12"/>
  <c r="DY11" i="12"/>
  <c r="DY12" i="12"/>
  <c r="DY13" i="12"/>
  <c r="C11" i="32"/>
  <c r="C10" i="32"/>
  <c r="D11" i="32"/>
  <c r="D10" i="32"/>
  <c r="C6" i="32"/>
  <c r="B6" i="32"/>
  <c r="D6" i="32"/>
  <c r="C4" i="32"/>
  <c r="B4" i="32"/>
  <c r="D4" i="32"/>
  <c r="B5" i="32"/>
  <c r="DY55" i="12"/>
  <c r="DY44" i="12"/>
  <c r="DY43" i="12"/>
  <c r="DY23" i="12"/>
  <c r="DY24" i="12"/>
  <c r="DY22" i="12"/>
</calcChain>
</file>

<file path=xl/sharedStrings.xml><?xml version="1.0" encoding="utf-8"?>
<sst xmlns="http://schemas.openxmlformats.org/spreadsheetml/2006/main" count="190" uniqueCount="96">
  <si>
    <t>Electric</t>
  </si>
  <si>
    <t>Gas</t>
  </si>
  <si>
    <t>Oil</t>
  </si>
  <si>
    <t>Chilled Water</t>
  </si>
  <si>
    <t>Other</t>
  </si>
  <si>
    <t>A</t>
  </si>
  <si>
    <t>B</t>
  </si>
  <si>
    <t>C</t>
  </si>
  <si>
    <t>D</t>
  </si>
  <si>
    <t>Total</t>
  </si>
  <si>
    <t>$</t>
  </si>
  <si>
    <t>Steam</t>
  </si>
  <si>
    <t>O&amp;M</t>
  </si>
  <si>
    <t>elec energy</t>
  </si>
  <si>
    <t>steam</t>
  </si>
  <si>
    <t>gas</t>
  </si>
  <si>
    <t>oil</t>
  </si>
  <si>
    <t>chilled water</t>
  </si>
  <si>
    <t>other</t>
  </si>
  <si>
    <t>total</t>
  </si>
  <si>
    <t>Water</t>
  </si>
  <si>
    <t>Energy</t>
  </si>
  <si>
    <t>ESTIMATED</t>
  </si>
  <si>
    <t>REPORTED</t>
  </si>
  <si>
    <t>kWh</t>
  </si>
  <si>
    <t>MMBtu</t>
  </si>
  <si>
    <t>Demand</t>
  </si>
  <si>
    <r>
      <rPr>
        <sz val="10"/>
        <rFont val="Arial"/>
      </rPr>
      <t>Mbtu</t>
    </r>
  </si>
  <si>
    <t>Mbtu</t>
  </si>
  <si>
    <t>Project #</t>
  </si>
  <si>
    <t>Boiler Plant Improvements</t>
  </si>
  <si>
    <t>TOTALS</t>
  </si>
  <si>
    <t>Water and Sewer Conservation Systems</t>
  </si>
  <si>
    <t>Chiller Plant Improvements</t>
  </si>
  <si>
    <t>Renewable Energy Systems</t>
  </si>
  <si>
    <t>Distributed Generation</t>
  </si>
  <si>
    <t>Commissioning</t>
  </si>
  <si>
    <t>Energy/Utility Distribution Systems</t>
  </si>
  <si>
    <t>Advanced Metering Systems</t>
  </si>
  <si>
    <t>Refrigeration</t>
  </si>
  <si>
    <t>ECM Description</t>
  </si>
  <si>
    <t>Building Automation System (BAS) / Energy Management Control Systems (EMCS)</t>
  </si>
  <si>
    <t>Heating, Ventilating, and Air Conditioning</t>
  </si>
  <si>
    <t>Lighting Improvements</t>
  </si>
  <si>
    <t>Building Envelope Modifications</t>
  </si>
  <si>
    <t>Chilled Water, Hot Water, and Steam Distribution Systems</t>
  </si>
  <si>
    <t>Electric Motors and Drives</t>
  </si>
  <si>
    <t>Electric Peak Shaving / Load Shifting</t>
  </si>
  <si>
    <t>Energy Cost Reductions Through Rate Adjustments</t>
  </si>
  <si>
    <t>Energy Related Process Improvements</t>
  </si>
  <si>
    <t>Appliance/Plug Load Reduction</t>
  </si>
  <si>
    <t xml:space="preserve">﻿M&amp;V Option </t>
  </si>
  <si>
    <t>Performance1 and Usage2 Factors</t>
  </si>
  <si>
    <t xml:space="preserve"> Savings Calculation</t>
  </si>
  <si>
    <t xml:space="preserve"> </t>
  </si>
  <si>
    <r>
      <rPr>
        <b/>
        <sz val="14"/>
        <color theme="1"/>
        <rFont val="Calibri"/>
        <family val="2"/>
        <scheme val="minor"/>
      </rPr>
      <t xml:space="preserve">Option A </t>
    </r>
    <r>
      <rPr>
        <sz val="14"/>
        <color theme="1"/>
        <rFont val="Calibri"/>
        <family val="2"/>
        <scheme val="minor"/>
      </rPr>
      <t xml:space="preserve">– Estimated and Short-Term Measured Factors </t>
    </r>
  </si>
  <si>
    <t xml:space="preserve">Based on a combination of measured and estimated factors. Measurements are spot or short-term taken at the component or system level. Estimated (non-measured) factors are supported by historical or manufacturer’s data. </t>
  </si>
  <si>
    <t xml:space="preserve">Engineering calculations, component or system models. </t>
  </si>
  <si>
    <r>
      <rPr>
        <b/>
        <sz val="14"/>
        <color theme="1"/>
        <rFont val="Calibri"/>
        <family val="2"/>
        <scheme val="minor"/>
      </rPr>
      <t>﻿Option B</t>
    </r>
    <r>
      <rPr>
        <sz val="14"/>
        <color theme="1"/>
        <rFont val="Calibri"/>
        <family val="2"/>
        <scheme val="minor"/>
      </rPr>
      <t xml:space="preserve"> – Periodically or Continuously Measured and Estimated Factors </t>
    </r>
  </si>
  <si>
    <t xml:space="preserve">Based on periodic or continuous measurements taken at the component or system level when variations in factors are expected. Spot or short-term measurements may suffice when variations in factors are not expected. </t>
  </si>
  <si>
    <r>
      <rPr>
        <b/>
        <sz val="14"/>
        <color theme="1"/>
        <rFont val="Calibri"/>
        <family val="2"/>
        <scheme val="minor"/>
      </rPr>
      <t xml:space="preserve">Option C </t>
    </r>
    <r>
      <rPr>
        <sz val="14"/>
        <color theme="1"/>
        <rFont val="Calibri"/>
        <family val="2"/>
        <scheme val="minor"/>
      </rPr>
      <t>– 
Utility Billing Data Analysis</t>
    </r>
  </si>
  <si>
    <t xml:space="preserve">Based on long-term whole-building utility meter, facility level, or sub-meter data. </t>
  </si>
  <si>
    <t>Based on regression analysis of utility billing meter data to account for factors that drive energy use.</t>
  </si>
  <si>
    <r>
      <rPr>
        <b/>
        <sz val="14"/>
        <color theme="1"/>
        <rFont val="Calibri"/>
        <family val="2"/>
        <scheme val="minor"/>
      </rPr>
      <t xml:space="preserve"> Option D</t>
    </r>
    <r>
      <rPr>
        <sz val="14"/>
        <color theme="1"/>
        <rFont val="Calibri"/>
        <family val="2"/>
        <scheme val="minor"/>
      </rPr>
      <t xml:space="preserve"> – Calibrated Computer Simulation </t>
    </r>
  </si>
  <si>
    <t xml:space="preserve">Computer simulation inputs may be based on a combination of the following: reasonable assumptions based on historical data gathered at facilities, performance specifications of equipment or system being installed, engineering estimates, spot-, short-term, or long-term measurements of system components, and long-term whole-building utility meter data. </t>
  </si>
  <si>
    <t>Based on computer simulation model calibrated with whole-building or end-use metered data or both.</t>
  </si>
  <si>
    <t>ECM Technology Category</t>
  </si>
  <si>
    <t>Estimated Cost Savings</t>
  </si>
  <si>
    <t>Reported Cost Savings</t>
  </si>
  <si>
    <t>Guaranteed Cost Savings</t>
  </si>
  <si>
    <t>Surplus/Shortfall to Guarantee</t>
  </si>
  <si>
    <t>DOE IDIQ ESPC</t>
  </si>
  <si>
    <t>Shortfall responsibility</t>
  </si>
  <si>
    <t>Shortfall due to technology performance issue?</t>
  </si>
  <si>
    <t>ECM Category tied to shortfall</t>
  </si>
  <si>
    <t>M&amp;V Option tied to shortfall</t>
  </si>
  <si>
    <t>ESCO</t>
  </si>
  <si>
    <t>Agency</t>
  </si>
  <si>
    <t>Reported Cost Savings:
 M&amp;V Method</t>
  </si>
  <si>
    <t>Projects with reported savings exceeding guarantee</t>
  </si>
  <si>
    <t>Projects with reported savings equal to guarantee</t>
  </si>
  <si>
    <t>Summary of Surplus and Shortfalls to Guaranteed Savings</t>
  </si>
  <si>
    <t>Qty</t>
  </si>
  <si>
    <t>N/A</t>
  </si>
  <si>
    <t>Total $ Excess/(Shortfall) to Guarantee</t>
  </si>
  <si>
    <t>Average $ Excess/(Shortfall) to Guarantee</t>
  </si>
  <si>
    <t>Projects with reported savings less than guarantee (shortfalls)</t>
  </si>
  <si>
    <t>Total $ Shortfall to Guarantee</t>
  </si>
  <si>
    <t>Average $ Shortfall to Guarantee</t>
  </si>
  <si>
    <t>Shortfall Responsibility</t>
  </si>
  <si>
    <t>Ground Source Heat Pump</t>
  </si>
  <si>
    <t>2010 Estimated and Reported Cost and Energy Savings by Project</t>
  </si>
  <si>
    <t>coal</t>
  </si>
  <si>
    <t>NO</t>
  </si>
  <si>
    <t>YES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</si>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</sst>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6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"/>
    </font>
    <font>
      <b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3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0" fillId="0" borderId="0" xfId="0" applyFont="1"/>
    <xf numFmtId="0" fontId="3" fillId="5" borderId="1" xfId="0" applyFont="1" applyFill="1" applyBorder="1"/>
    <xf numFmtId="0" fontId="3" fillId="4" borderId="1" xfId="0" applyFont="1" applyFill="1" applyBorder="1"/>
    <xf numFmtId="0" fontId="2" fillId="3" borderId="1" xfId="3" applyFont="1" applyFill="1" applyBorder="1"/>
    <xf numFmtId="3" fontId="2" fillId="3" borderId="1" xfId="3" applyNumberFormat="1" applyFont="1" applyFill="1" applyBorder="1"/>
    <xf numFmtId="164" fontId="3" fillId="2" borderId="1" xfId="3" applyNumberFormat="1" applyFont="1" applyFill="1" applyBorder="1"/>
    <xf numFmtId="0" fontId="0" fillId="5" borderId="1" xfId="0" applyFont="1" applyFill="1" applyBorder="1"/>
    <xf numFmtId="164" fontId="3" fillId="5" borderId="1" xfId="3" applyNumberFormat="1" applyFont="1" applyFill="1" applyBorder="1"/>
    <xf numFmtId="164" fontId="2" fillId="2" borderId="1" xfId="3" applyNumberFormat="1" applyFont="1" applyFill="1" applyBorder="1"/>
    <xf numFmtId="164" fontId="2" fillId="0" borderId="1" xfId="3" applyNumberFormat="1" applyFont="1" applyFill="1" applyBorder="1"/>
    <xf numFmtId="0" fontId="0" fillId="0" borderId="0" xfId="0" applyFont="1" applyFill="1"/>
    <xf numFmtId="3" fontId="0" fillId="3" borderId="1" xfId="3" applyNumberFormat="1" applyFont="1" applyFill="1" applyBorder="1"/>
    <xf numFmtId="3" fontId="4" fillId="3" borderId="1" xfId="3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3" fontId="3" fillId="3" borderId="4" xfId="3" applyNumberFormat="1" applyFont="1" applyFill="1" applyBorder="1" applyAlignment="1">
      <alignment horizontal="left"/>
    </xf>
    <xf numFmtId="3" fontId="3" fillId="3" borderId="4" xfId="3" applyNumberFormat="1" applyFont="1" applyFill="1" applyBorder="1"/>
    <xf numFmtId="164" fontId="2" fillId="2" borderId="5" xfId="3" applyNumberFormat="1" applyFont="1" applyFill="1" applyBorder="1"/>
    <xf numFmtId="0" fontId="0" fillId="5" borderId="5" xfId="0" applyFont="1" applyFill="1" applyBorder="1"/>
    <xf numFmtId="164" fontId="3" fillId="0" borderId="8" xfId="3" applyNumberFormat="1" applyFont="1" applyFill="1" applyBorder="1"/>
    <xf numFmtId="3" fontId="0" fillId="3" borderId="1" xfId="3" applyNumberFormat="1" applyFont="1" applyFill="1" applyBorder="1" applyAlignment="1">
      <alignment horizontal="left"/>
    </xf>
    <xf numFmtId="0" fontId="0" fillId="3" borderId="1" xfId="3" applyFont="1" applyFill="1" applyBorder="1"/>
    <xf numFmtId="0" fontId="0" fillId="0" borderId="8" xfId="0" applyFont="1" applyBorder="1"/>
    <xf numFmtId="164" fontId="0" fillId="0" borderId="1" xfId="0" applyNumberFormat="1" applyFont="1" applyBorder="1"/>
    <xf numFmtId="164" fontId="0" fillId="0" borderId="0" xfId="0" applyNumberFormat="1" applyFont="1"/>
    <xf numFmtId="0" fontId="2" fillId="6" borderId="1" xfId="3" applyFont="1" applyFill="1" applyBorder="1"/>
    <xf numFmtId="3" fontId="5" fillId="6" borderId="1" xfId="3" applyNumberFormat="1" applyFont="1" applyFill="1" applyBorder="1"/>
    <xf numFmtId="3" fontId="0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3" fontId="2" fillId="6" borderId="1" xfId="3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164" fontId="2" fillId="2" borderId="6" xfId="3" applyNumberFormat="1" applyFont="1" applyFill="1" applyBorder="1"/>
    <xf numFmtId="164" fontId="0" fillId="2" borderId="6" xfId="3" applyNumberFormat="1" applyFont="1" applyFill="1" applyBorder="1"/>
    <xf numFmtId="164" fontId="0" fillId="2" borderId="1" xfId="3" applyNumberFormat="1" applyFont="1" applyFill="1" applyBorder="1"/>
    <xf numFmtId="0" fontId="3" fillId="8" borderId="7" xfId="0" applyFont="1" applyFill="1" applyBorder="1"/>
    <xf numFmtId="0" fontId="0" fillId="8" borderId="9" xfId="0" applyFont="1" applyFill="1" applyBorder="1"/>
    <xf numFmtId="0" fontId="0" fillId="8" borderId="0" xfId="0" applyFont="1" applyFill="1"/>
    <xf numFmtId="0" fontId="0" fillId="8" borderId="0" xfId="0" applyFill="1"/>
    <xf numFmtId="0" fontId="3" fillId="8" borderId="1" xfId="0" applyFont="1" applyFill="1" applyBorder="1"/>
    <xf numFmtId="0" fontId="0" fillId="8" borderId="1" xfId="0" applyFont="1" applyFill="1" applyBorder="1"/>
    <xf numFmtId="164" fontId="3" fillId="4" borderId="1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Border="1"/>
    <xf numFmtId="164" fontId="0" fillId="0" borderId="0" xfId="0" applyNumberFormat="1" applyFont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0" fontId="0" fillId="0" borderId="3" xfId="0" applyFont="1" applyBorder="1"/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2" xfId="0" applyNumberFormat="1" applyFont="1" applyFill="1" applyBorder="1"/>
    <xf numFmtId="164" fontId="3" fillId="0" borderId="0" xfId="0" applyNumberFormat="1" applyFont="1" applyFill="1" applyBorder="1"/>
    <xf numFmtId="0" fontId="10" fillId="7" borderId="1" xfId="481" applyFont="1" applyFill="1" applyBorder="1" applyAlignment="1">
      <alignment horizontal="center" wrapText="1"/>
    </xf>
    <xf numFmtId="0" fontId="9" fillId="0" borderId="0" xfId="481" applyAlignment="1">
      <alignment wrapText="1"/>
    </xf>
    <xf numFmtId="0" fontId="11" fillId="0" borderId="1" xfId="481" applyFont="1" applyBorder="1" applyAlignment="1">
      <alignment horizontal="center" wrapText="1"/>
    </xf>
    <xf numFmtId="0" fontId="11" fillId="0" borderId="1" xfId="481" applyFont="1" applyBorder="1" applyAlignment="1">
      <alignment wrapText="1"/>
    </xf>
    <xf numFmtId="0" fontId="9" fillId="0" borderId="0" xfId="481"/>
    <xf numFmtId="0" fontId="11" fillId="7" borderId="1" xfId="481" applyFont="1" applyFill="1" applyBorder="1" applyAlignment="1">
      <alignment horizontal="center" vertical="center" wrapText="1"/>
    </xf>
    <xf numFmtId="0" fontId="12" fillId="0" borderId="1" xfId="481" applyFont="1" applyBorder="1" applyAlignment="1">
      <alignment horizontal="left" vertical="top" wrapText="1"/>
    </xf>
    <xf numFmtId="0" fontId="12" fillId="0" borderId="0" xfId="481" applyFont="1" applyAlignment="1">
      <alignment horizontal="left" vertical="top" wrapText="1"/>
    </xf>
    <xf numFmtId="0" fontId="12" fillId="0" borderId="0" xfId="481" applyFont="1" applyAlignment="1">
      <alignment horizontal="center" wrapText="1"/>
    </xf>
    <xf numFmtId="0" fontId="12" fillId="0" borderId="0" xfId="481" applyFont="1" applyAlignment="1">
      <alignment wrapText="1"/>
    </xf>
    <xf numFmtId="0" fontId="9" fillId="0" borderId="0" xfId="481" applyAlignment="1">
      <alignment horizontal="center" wrapText="1"/>
    </xf>
    <xf numFmtId="0" fontId="8" fillId="0" borderId="0" xfId="0" applyFont="1"/>
    <xf numFmtId="0" fontId="13" fillId="0" borderId="1" xfId="0" applyFont="1" applyFill="1" applyBorder="1" applyAlignment="1">
      <alignment horizontal="center"/>
    </xf>
    <xf numFmtId="0" fontId="13" fillId="0" borderId="0" xfId="0" applyFont="1" applyFill="1"/>
    <xf numFmtId="164" fontId="3" fillId="4" borderId="1" xfId="3" applyNumberFormat="1" applyFont="1" applyFill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3" fillId="5" borderId="3" xfId="0" applyFont="1" applyFill="1" applyBorder="1"/>
    <xf numFmtId="164" fontId="3" fillId="5" borderId="3" xfId="3" applyNumberFormat="1" applyFont="1" applyFill="1" applyBorder="1"/>
    <xf numFmtId="0" fontId="0" fillId="0" borderId="11" xfId="0" applyFont="1" applyBorder="1"/>
    <xf numFmtId="164" fontId="0" fillId="0" borderId="0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164" fontId="3" fillId="0" borderId="10" xfId="3" applyNumberFormat="1" applyFont="1" applyFill="1" applyBorder="1"/>
    <xf numFmtId="0" fontId="3" fillId="0" borderId="10" xfId="0" applyFont="1" applyFill="1" applyBorder="1"/>
    <xf numFmtId="0" fontId="0" fillId="0" borderId="0" xfId="0" applyAlignment="1">
      <alignment horizontal="left"/>
    </xf>
    <xf numFmtId="0" fontId="13" fillId="0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wrapText="1"/>
    </xf>
    <xf numFmtId="6" fontId="15" fillId="0" borderId="0" xfId="0" applyNumberFormat="1" applyFont="1" applyAlignment="1">
      <alignment horizontal="center"/>
    </xf>
    <xf numFmtId="6" fontId="15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0" borderId="0" xfId="481" applyFont="1" applyAlignment="1">
      <alignment horizontal="center" wrapText="1"/>
    </xf>
    <xf numFmtId="0" fontId="11" fillId="0" borderId="0" xfId="481" applyFont="1" applyAlignment="1">
      <alignment wrapText="1"/>
    </xf>
    <xf numFmtId="0" fontId="0" fillId="0" borderId="0" xfId="0" applyAlignment="1"/>
    <xf numFmtId="0" fontId="0" fillId="8" borderId="0" xfId="0" applyFill="1" applyAlignment="1"/>
    <xf numFmtId="3" fontId="0" fillId="0" borderId="0" xfId="0" applyNumberFormat="1" applyFont="1" applyAlignment="1">
      <alignment horizontal="left"/>
    </xf>
    <xf numFmtId="164" fontId="3" fillId="5" borderId="2" xfId="3" applyNumberFormat="1" applyFont="1" applyFill="1" applyBorder="1" applyAlignment="1">
      <alignment wrapText="1"/>
    </xf>
    <xf numFmtId="0" fontId="0" fillId="0" borderId="3" xfId="0" applyBorder="1" applyAlignment="1"/>
    <xf numFmtId="0" fontId="13" fillId="0" borderId="2" xfId="0" applyFont="1" applyFill="1" applyBorder="1" applyAlignment="1">
      <alignment horizontal="right"/>
    </xf>
    <xf numFmtId="0" fontId="14" fillId="0" borderId="3" xfId="0" applyFont="1" applyBorder="1" applyAlignment="1">
      <alignment horizontal="right"/>
    </xf>
  </cellXfs>
  <cellStyles count="538">
    <cellStyle name="Comma 3" xfId="1"/>
    <cellStyle name="Currency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  <cellStyle name="Normal 2" xfId="3"/>
    <cellStyle name="Normal 2 2" xfId="4"/>
    <cellStyle name="Normal 2 3" xfId="466"/>
    <cellStyle name="Normal 3" xfId="481"/>
    <cellStyle name="Normal 4" xfId="5"/>
    <cellStyle name="Normal 5" xfId="6"/>
    <cellStyle name="Percent 2" xfId="7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8v/Documents/Bob's%20ORNL%20Work%20Files/Agencies/DOE/FEMP/ESPC%20Program/Program%20Reporting/Annual%20Report/2014/Macintosh%20HDESPC%20Project%20Data/Work%20Files/FEMP/Economics/Historical%20interest%20r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X68"/>
  <sheetViews>
    <sheetView tabSelected="1" zoomScale="125" zoomScaleNormal="125" zoomScalePageLayoutView="125" workbookViewId="0">
      <pane xSplit="2" ySplit="4" topLeftCell="C5" activePane="bottomRight" state="frozen"/>
      <selection activeCell="K141" sqref="K141"/>
      <selection pane="topRight" activeCell="K141" sqref="K141"/>
      <selection pane="bottomLeft" activeCell="K141" sqref="K141"/>
      <selection pane="bottomRight" activeCell="DT60" sqref="DT60"/>
    </sheetView>
  </sheetViews>
  <sheetFormatPr baseColWidth="10" defaultRowHeight="12" x14ac:dyDescent="0"/>
  <cols>
    <col min="1" max="1" width="12.33203125" customWidth="1"/>
    <col min="2" max="2" width="19.83203125" customWidth="1"/>
    <col min="3" max="3" width="13.83203125" customWidth="1"/>
    <col min="4" max="128" width="11" customWidth="1"/>
    <col min="129" max="129" width="12.33203125" customWidth="1"/>
    <col min="130" max="130" width="8" customWidth="1"/>
    <col min="131" max="131" width="21.83203125" style="112" customWidth="1"/>
  </cols>
  <sheetData>
    <row r="1" spans="1:132" ht="24" customHeight="1">
      <c r="A1" s="77" t="s">
        <v>71</v>
      </c>
    </row>
    <row r="2" spans="1:132" ht="17">
      <c r="A2" s="77" t="s">
        <v>91</v>
      </c>
    </row>
    <row r="4" spans="1:132" s="79" customFormat="1" ht="14" thickBot="1">
      <c r="B4" s="146" t="s">
        <v>29</v>
      </c>
      <c r="C4" s="147"/>
      <c r="D4" s="78">
        <v>1</v>
      </c>
      <c r="E4" s="78">
        <v>2</v>
      </c>
      <c r="F4" s="78">
        <v>3</v>
      </c>
      <c r="G4" s="78">
        <v>4</v>
      </c>
      <c r="H4" s="78">
        <v>5</v>
      </c>
      <c r="I4" s="78">
        <v>6</v>
      </c>
      <c r="J4" s="78">
        <v>7</v>
      </c>
      <c r="K4" s="78">
        <v>8</v>
      </c>
      <c r="L4" s="78">
        <v>9</v>
      </c>
      <c r="M4" s="78">
        <v>10</v>
      </c>
      <c r="N4" s="78">
        <v>11</v>
      </c>
      <c r="O4" s="78">
        <v>12</v>
      </c>
      <c r="P4" s="78">
        <v>13</v>
      </c>
      <c r="Q4" s="78">
        <v>14</v>
      </c>
      <c r="R4" s="78">
        <v>15</v>
      </c>
      <c r="S4" s="78">
        <v>16</v>
      </c>
      <c r="T4" s="78">
        <v>17</v>
      </c>
      <c r="U4" s="78">
        <v>18</v>
      </c>
      <c r="V4" s="78">
        <v>19</v>
      </c>
      <c r="W4" s="78">
        <v>20</v>
      </c>
      <c r="X4" s="78">
        <v>21</v>
      </c>
      <c r="Y4" s="78">
        <v>22</v>
      </c>
      <c r="Z4" s="78">
        <v>23</v>
      </c>
      <c r="AA4" s="78">
        <v>24</v>
      </c>
      <c r="AB4" s="78">
        <v>25</v>
      </c>
      <c r="AC4" s="78">
        <v>26</v>
      </c>
      <c r="AD4" s="78">
        <v>27</v>
      </c>
      <c r="AE4" s="78">
        <v>28</v>
      </c>
      <c r="AF4" s="78">
        <v>29</v>
      </c>
      <c r="AG4" s="78">
        <v>30</v>
      </c>
      <c r="AH4" s="78">
        <v>31</v>
      </c>
      <c r="AI4" s="78">
        <v>32</v>
      </c>
      <c r="AJ4" s="78">
        <v>33</v>
      </c>
      <c r="AK4" s="78">
        <v>34</v>
      </c>
      <c r="AL4" s="78">
        <v>35</v>
      </c>
      <c r="AM4" s="78">
        <v>36</v>
      </c>
      <c r="AN4" s="78">
        <v>37</v>
      </c>
      <c r="AO4" s="78">
        <v>38</v>
      </c>
      <c r="AP4" s="78">
        <v>39</v>
      </c>
      <c r="AQ4" s="78">
        <v>40</v>
      </c>
      <c r="AR4" s="78">
        <v>41</v>
      </c>
      <c r="AS4" s="78">
        <v>42</v>
      </c>
      <c r="AT4" s="78">
        <v>43</v>
      </c>
      <c r="AU4" s="78">
        <v>44</v>
      </c>
      <c r="AV4" s="78">
        <v>45</v>
      </c>
      <c r="AW4" s="78">
        <v>46</v>
      </c>
      <c r="AX4" s="78">
        <v>47</v>
      </c>
      <c r="AY4" s="78">
        <v>48</v>
      </c>
      <c r="AZ4" s="78">
        <v>49</v>
      </c>
      <c r="BA4" s="78">
        <v>50</v>
      </c>
      <c r="BB4" s="78">
        <v>51</v>
      </c>
      <c r="BC4" s="78">
        <v>52</v>
      </c>
      <c r="BD4" s="78">
        <v>53</v>
      </c>
      <c r="BE4" s="78">
        <v>54</v>
      </c>
      <c r="BF4" s="78">
        <v>55</v>
      </c>
      <c r="BG4" s="78">
        <v>56</v>
      </c>
      <c r="BH4" s="78">
        <v>57</v>
      </c>
      <c r="BI4" s="78">
        <v>58</v>
      </c>
      <c r="BJ4" s="78">
        <v>59</v>
      </c>
      <c r="BK4" s="78">
        <v>60</v>
      </c>
      <c r="BL4" s="78">
        <v>61</v>
      </c>
      <c r="BM4" s="78">
        <v>62</v>
      </c>
      <c r="BN4" s="78">
        <v>63</v>
      </c>
      <c r="BO4" s="78">
        <v>64</v>
      </c>
      <c r="BP4" s="78">
        <v>65</v>
      </c>
      <c r="BQ4" s="78">
        <v>66</v>
      </c>
      <c r="BR4" s="78">
        <v>67</v>
      </c>
      <c r="BS4" s="78">
        <v>68</v>
      </c>
      <c r="BT4" s="78">
        <v>69</v>
      </c>
      <c r="BU4" s="78">
        <v>70</v>
      </c>
      <c r="BV4" s="78">
        <v>71</v>
      </c>
      <c r="BW4" s="78">
        <v>72</v>
      </c>
      <c r="BX4" s="78">
        <v>73</v>
      </c>
      <c r="BY4" s="78">
        <v>74</v>
      </c>
      <c r="BZ4" s="78">
        <v>75</v>
      </c>
      <c r="CA4" s="78">
        <v>76</v>
      </c>
      <c r="CB4" s="78">
        <v>77</v>
      </c>
      <c r="CC4" s="78">
        <v>78</v>
      </c>
      <c r="CD4" s="78">
        <v>79</v>
      </c>
      <c r="CE4" s="78">
        <v>80</v>
      </c>
      <c r="CF4" s="78">
        <v>81</v>
      </c>
      <c r="CG4" s="78">
        <v>82</v>
      </c>
      <c r="CH4" s="78">
        <v>83</v>
      </c>
      <c r="CI4" s="78">
        <v>84</v>
      </c>
      <c r="CJ4" s="78">
        <v>85</v>
      </c>
      <c r="CK4" s="78">
        <v>86</v>
      </c>
      <c r="CL4" s="78">
        <v>87</v>
      </c>
      <c r="CM4" s="78">
        <v>88</v>
      </c>
      <c r="CN4" s="78">
        <v>89</v>
      </c>
      <c r="CO4" s="78">
        <v>90</v>
      </c>
      <c r="CP4" s="78">
        <v>91</v>
      </c>
      <c r="CQ4" s="78">
        <v>92</v>
      </c>
      <c r="CR4" s="78">
        <v>93</v>
      </c>
      <c r="CS4" s="78">
        <v>94</v>
      </c>
      <c r="CT4" s="78">
        <v>95</v>
      </c>
      <c r="CU4" s="78">
        <v>96</v>
      </c>
      <c r="CV4" s="78">
        <v>97</v>
      </c>
      <c r="CW4" s="78">
        <v>98</v>
      </c>
      <c r="CX4" s="78">
        <v>99</v>
      </c>
      <c r="CY4" s="78">
        <v>100</v>
      </c>
      <c r="CZ4" s="78">
        <v>101</v>
      </c>
      <c r="DA4" s="78">
        <v>102</v>
      </c>
      <c r="DB4" s="78">
        <v>103</v>
      </c>
      <c r="DC4" s="78">
        <v>104</v>
      </c>
      <c r="DD4" s="78">
        <v>105</v>
      </c>
      <c r="DE4" s="78">
        <v>106</v>
      </c>
      <c r="DF4" s="78">
        <v>107</v>
      </c>
      <c r="DG4" s="78">
        <v>108</v>
      </c>
      <c r="DH4" s="78">
        <v>109</v>
      </c>
      <c r="DI4" s="78">
        <v>110</v>
      </c>
      <c r="DJ4" s="78">
        <v>111</v>
      </c>
      <c r="DK4" s="78">
        <v>112</v>
      </c>
      <c r="DL4" s="78">
        <v>113</v>
      </c>
      <c r="DM4" s="78">
        <v>114</v>
      </c>
      <c r="DN4" s="78">
        <v>115</v>
      </c>
      <c r="DO4" s="78">
        <v>116</v>
      </c>
      <c r="DP4" s="78">
        <v>117</v>
      </c>
      <c r="DQ4" s="78">
        <v>118</v>
      </c>
      <c r="DR4" s="78">
        <v>119</v>
      </c>
      <c r="DS4" s="78">
        <v>120</v>
      </c>
      <c r="DT4" s="78">
        <v>121</v>
      </c>
      <c r="DU4" s="78">
        <v>122</v>
      </c>
      <c r="DV4" s="78">
        <v>123</v>
      </c>
      <c r="DW4" s="78">
        <v>124</v>
      </c>
      <c r="DX4" s="78">
        <v>125</v>
      </c>
      <c r="DY4" s="79" t="s">
        <v>31</v>
      </c>
      <c r="EA4" s="113"/>
    </row>
    <row r="5" spans="1:132" s="47" customFormat="1" ht="13" thickBot="1">
      <c r="B5" s="44" t="s">
        <v>22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6"/>
      <c r="DZ5" s="46"/>
      <c r="EA5" s="114"/>
      <c r="EB5" s="46"/>
    </row>
    <row r="6" spans="1:132" ht="12" customHeight="1">
      <c r="A6" s="137"/>
      <c r="B6" s="28" t="s">
        <v>13</v>
      </c>
      <c r="C6" s="19" t="s">
        <v>24</v>
      </c>
      <c r="D6" s="19">
        <v>10556.791255999999</v>
      </c>
      <c r="E6" s="19">
        <v>3077.7648652370899</v>
      </c>
      <c r="F6" s="19">
        <v>7741.0833209999992</v>
      </c>
      <c r="G6" s="19">
        <v>46068.339525999996</v>
      </c>
      <c r="H6" s="19">
        <v>16445.738453999998</v>
      </c>
      <c r="I6" s="19">
        <v>28313.121709999999</v>
      </c>
      <c r="J6" s="19">
        <v>9758.2414069999995</v>
      </c>
      <c r="K6" s="19">
        <v>2664.0612068169962</v>
      </c>
      <c r="L6" s="19">
        <v>4106.9618769999997</v>
      </c>
      <c r="M6" s="19">
        <v>9540.782111999999</v>
      </c>
      <c r="N6" s="19">
        <v>4886.5541059999996</v>
      </c>
      <c r="O6" s="19">
        <v>8857.9534409999997</v>
      </c>
      <c r="P6" s="19">
        <v>1034.985424</v>
      </c>
      <c r="Q6" s="19">
        <v>5416.6426059999994</v>
      </c>
      <c r="R6" s="19">
        <v>13796.823828999999</v>
      </c>
      <c r="S6" s="19">
        <v>3718.6443889999996</v>
      </c>
      <c r="T6" s="19">
        <v>8258.675009999999</v>
      </c>
      <c r="U6" s="19">
        <v>655.54173600000001</v>
      </c>
      <c r="V6" s="19">
        <v>89098.941814999998</v>
      </c>
      <c r="W6" s="19">
        <v>11602.674389</v>
      </c>
      <c r="X6" s="19">
        <v>37934.983049999995</v>
      </c>
      <c r="Y6" s="19">
        <v>40563.648345999994</v>
      </c>
      <c r="Z6" s="19">
        <v>6442.2525189999997</v>
      </c>
      <c r="AA6" s="19">
        <v>1714.601433480836</v>
      </c>
      <c r="AB6" s="19">
        <v>12542.607763</v>
      </c>
      <c r="AC6" s="19">
        <v>36749.583302999999</v>
      </c>
      <c r="AD6" s="19">
        <v>10733.588068999999</v>
      </c>
      <c r="AE6" s="19">
        <v>3825.3791379999998</v>
      </c>
      <c r="AF6" s="19">
        <v>3633.1555649999996</v>
      </c>
      <c r="AG6" s="19">
        <v>7429.1794899999995</v>
      </c>
      <c r="AH6" s="19">
        <v>5695.610987</v>
      </c>
      <c r="AI6" s="19">
        <v>80618.780169999998</v>
      </c>
      <c r="AJ6" s="19">
        <v>40207.638315999997</v>
      </c>
      <c r="AK6" s="19">
        <v>7657.3487789999999</v>
      </c>
      <c r="AL6" s="19">
        <v>10464.541278999999</v>
      </c>
      <c r="AM6" s="19">
        <v>7294.7448329999997</v>
      </c>
      <c r="AN6" s="19">
        <v>22790.413302999998</v>
      </c>
      <c r="AO6" s="19">
        <v>726.40603494330969</v>
      </c>
      <c r="AP6" s="19">
        <v>10009.697595</v>
      </c>
      <c r="AQ6" s="19">
        <v>2848.8421239899999</v>
      </c>
      <c r="AR6" s="19">
        <v>18244.926171159615</v>
      </c>
      <c r="AS6" s="19">
        <v>1574.662636</v>
      </c>
      <c r="AT6" s="19">
        <v>24385.417418999998</v>
      </c>
      <c r="AU6" s="19">
        <v>21393.288100999998</v>
      </c>
      <c r="AV6" s="19"/>
      <c r="AW6" s="19">
        <v>10184.170155</v>
      </c>
      <c r="AX6" s="19">
        <v>14776.52319229</v>
      </c>
      <c r="AY6" s="19">
        <v>18140.473843</v>
      </c>
      <c r="AZ6" s="19">
        <v>5951.207144</v>
      </c>
      <c r="BA6" s="19">
        <v>13464.343020999999</v>
      </c>
      <c r="BB6" s="19">
        <v>4088.2927669999999</v>
      </c>
      <c r="BC6" s="19">
        <v>1477.6242199999999</v>
      </c>
      <c r="BD6" s="19">
        <v>4453.937696</v>
      </c>
      <c r="BE6" s="19">
        <v>4045.5125184999997</v>
      </c>
      <c r="BF6" s="19">
        <v>13961.152952999999</v>
      </c>
      <c r="BG6" s="19">
        <v>8365.0889369999986</v>
      </c>
      <c r="BH6" s="19">
        <v>1544.4029779999998</v>
      </c>
      <c r="BI6" s="19"/>
      <c r="BJ6" s="19">
        <v>8488.8613819999991</v>
      </c>
      <c r="BK6" s="19">
        <v>1918.9319459999999</v>
      </c>
      <c r="BL6" s="19">
        <v>21259.600890999998</v>
      </c>
      <c r="BM6" s="19">
        <v>6954.7588379999997</v>
      </c>
      <c r="BN6" s="19">
        <v>6112.4475029999994</v>
      </c>
      <c r="BO6" s="19">
        <v>14892.802975999999</v>
      </c>
      <c r="BP6" s="19">
        <v>27981.774018</v>
      </c>
      <c r="BQ6" s="19">
        <v>2491.4695219999999</v>
      </c>
      <c r="BR6" s="19">
        <v>10360.710992999999</v>
      </c>
      <c r="BS6" s="19">
        <v>3481.526214</v>
      </c>
      <c r="BT6" s="19">
        <v>3197.8205889999999</v>
      </c>
      <c r="BU6" s="19">
        <v>5076.9671939999998</v>
      </c>
      <c r="BV6" s="19">
        <v>9035.3782460000002</v>
      </c>
      <c r="BW6" s="19">
        <v>106456.50758799999</v>
      </c>
      <c r="BX6" s="19">
        <v>1309.240452</v>
      </c>
      <c r="BY6" s="19">
        <v>4762.0667489999996</v>
      </c>
      <c r="BZ6" s="19">
        <v>15093.86</v>
      </c>
      <c r="CA6" s="19">
        <v>43410.544275</v>
      </c>
      <c r="CB6" s="19">
        <v>4759.9267979999995</v>
      </c>
      <c r="CC6" s="19">
        <v>29481.009353999998</v>
      </c>
      <c r="CD6" s="19">
        <v>2061.5441510000001</v>
      </c>
      <c r="CE6" s="19">
        <v>3231.8925679999998</v>
      </c>
      <c r="CF6" s="19">
        <v>-127.82708899999999</v>
      </c>
      <c r="CG6" s="19">
        <v>29489.941175</v>
      </c>
      <c r="CH6" s="19">
        <v>5599.3882779999994</v>
      </c>
      <c r="CI6" s="19">
        <v>126735.563818</v>
      </c>
      <c r="CJ6" s="19">
        <v>5573.4153479999995</v>
      </c>
      <c r="CK6" s="19">
        <v>10452.100893999999</v>
      </c>
      <c r="CL6" s="19">
        <v>12936.457724</v>
      </c>
      <c r="CM6" s="19">
        <v>6690.2581639999999</v>
      </c>
      <c r="CN6" s="19">
        <v>5184.8384719999995</v>
      </c>
      <c r="CO6" s="19">
        <v>11729.371775</v>
      </c>
      <c r="CP6" s="19">
        <v>7547.1464219999998</v>
      </c>
      <c r="CQ6" s="19"/>
      <c r="CR6" s="19">
        <v>6485.7443779999994</v>
      </c>
      <c r="CS6" s="19">
        <v>11376.303750999999</v>
      </c>
      <c r="CT6" s="19">
        <v>14653.633587999999</v>
      </c>
      <c r="CU6" s="19">
        <v>15905.805267</v>
      </c>
      <c r="CV6" s="19">
        <v>8216.6234370000002</v>
      </c>
      <c r="CW6" s="19">
        <v>56702.585403999998</v>
      </c>
      <c r="CX6" s="19">
        <v>10360.710992999999</v>
      </c>
      <c r="CY6" s="19">
        <v>4663.3013549999996</v>
      </c>
      <c r="CZ6" s="19">
        <v>15773.234107999999</v>
      </c>
      <c r="DA6" s="19">
        <v>35580.525000000001</v>
      </c>
      <c r="DB6" s="19">
        <v>4976.1266959999994</v>
      </c>
      <c r="DC6" s="19">
        <v>29489.939672109223</v>
      </c>
      <c r="DD6" s="19">
        <v>33995.036327999995</v>
      </c>
      <c r="DE6" s="19">
        <v>24880.319484</v>
      </c>
      <c r="DF6" s="19">
        <v>30699.849674999998</v>
      </c>
      <c r="DG6" s="19">
        <v>26144.989568999998</v>
      </c>
      <c r="DH6" s="19">
        <v>30955.155889537098</v>
      </c>
      <c r="DI6" s="19">
        <v>5666.3206209999998</v>
      </c>
      <c r="DJ6" s="19">
        <v>4373.7287829999996</v>
      </c>
      <c r="DK6" s="19">
        <v>9401.4702779999989</v>
      </c>
      <c r="DL6" s="19">
        <v>15457.555498999998</v>
      </c>
      <c r="DM6" s="19">
        <v>14199.158507999999</v>
      </c>
      <c r="DN6" s="19">
        <v>31591.519815999996</v>
      </c>
      <c r="DO6" s="19">
        <v>19073.861083</v>
      </c>
      <c r="DP6" s="19">
        <v>-7080.2275439999994</v>
      </c>
      <c r="DQ6" s="19">
        <v>27061.646282999998</v>
      </c>
      <c r="DR6" s="19">
        <v>26071.016206999997</v>
      </c>
      <c r="DS6" s="19">
        <v>43348.311632999998</v>
      </c>
      <c r="DT6" s="19"/>
      <c r="DU6" s="19">
        <v>5866.4623539999993</v>
      </c>
      <c r="DV6" s="19">
        <v>4660.0590050000001</v>
      </c>
      <c r="DW6" s="19">
        <v>7670.2942879999991</v>
      </c>
      <c r="DX6" s="19">
        <v>3895.5879609999997</v>
      </c>
      <c r="DY6" s="35">
        <f>SUM(D6:DX6)*0.003413</f>
        <v>6577.811059586069</v>
      </c>
      <c r="DZ6" s="8" t="s">
        <v>28</v>
      </c>
      <c r="EA6" s="115"/>
      <c r="EB6" s="8"/>
    </row>
    <row r="7" spans="1:132" s="8" customFormat="1">
      <c r="A7" s="137"/>
      <c r="B7" s="11" t="s">
        <v>15</v>
      </c>
      <c r="C7" s="12" t="s">
        <v>25</v>
      </c>
      <c r="D7" s="12">
        <v>-5928</v>
      </c>
      <c r="E7" s="12">
        <v>36559.802000000003</v>
      </c>
      <c r="F7" s="12">
        <v>15257.2</v>
      </c>
      <c r="G7" s="12">
        <v>53316</v>
      </c>
      <c r="H7" s="12">
        <v>5717</v>
      </c>
      <c r="I7" s="12">
        <v>7196.874499999999</v>
      </c>
      <c r="J7" s="12">
        <v>0</v>
      </c>
      <c r="K7" s="12">
        <v>0</v>
      </c>
      <c r="L7" s="12">
        <v>0</v>
      </c>
      <c r="M7" s="12">
        <v>11494.6</v>
      </c>
      <c r="N7" s="12">
        <v>1362.3</v>
      </c>
      <c r="O7" s="12">
        <v>13235.5</v>
      </c>
      <c r="P7" s="12">
        <v>0</v>
      </c>
      <c r="Q7" s="12">
        <v>0</v>
      </c>
      <c r="R7" s="12">
        <v>8906.7999999999993</v>
      </c>
      <c r="S7" s="12">
        <v>0</v>
      </c>
      <c r="T7" s="12">
        <v>8188</v>
      </c>
      <c r="U7" s="12">
        <v>19039</v>
      </c>
      <c r="V7" s="12">
        <v>8290.7306319999916</v>
      </c>
      <c r="W7" s="12">
        <v>1642</v>
      </c>
      <c r="X7" s="12">
        <v>44941.3</v>
      </c>
      <c r="Y7" s="12">
        <v>109176</v>
      </c>
      <c r="Z7" s="12">
        <v>16351</v>
      </c>
      <c r="AA7" s="12">
        <v>318</v>
      </c>
      <c r="AB7" s="12">
        <v>-194.8</v>
      </c>
      <c r="AC7" s="12">
        <v>17070</v>
      </c>
      <c r="AD7" s="12">
        <v>-265</v>
      </c>
      <c r="AE7" s="12">
        <v>1150</v>
      </c>
      <c r="AF7" s="12">
        <v>5895.6</v>
      </c>
      <c r="AG7" s="12">
        <v>6234</v>
      </c>
      <c r="AH7" s="12">
        <v>0</v>
      </c>
      <c r="AI7" s="12">
        <v>70647</v>
      </c>
      <c r="AJ7" s="12">
        <v>73542.019455999995</v>
      </c>
      <c r="AK7" s="12">
        <v>3468</v>
      </c>
      <c r="AL7" s="12"/>
      <c r="AM7" s="12"/>
      <c r="AN7" s="12">
        <v>74994</v>
      </c>
      <c r="AO7" s="12">
        <v>5755.7762928826505</v>
      </c>
      <c r="AP7" s="12"/>
      <c r="AQ7" s="12">
        <v>7117.26</v>
      </c>
      <c r="AR7" s="12">
        <v>92754.5</v>
      </c>
      <c r="AS7" s="12">
        <v>32762.5</v>
      </c>
      <c r="AT7" s="12">
        <v>4698</v>
      </c>
      <c r="AU7" s="12"/>
      <c r="AV7" s="12">
        <v>12805.9</v>
      </c>
      <c r="AW7" s="12">
        <v>24017.200000000001</v>
      </c>
      <c r="AX7" s="12">
        <v>22795.05</v>
      </c>
      <c r="AY7" s="12">
        <v>23.7</v>
      </c>
      <c r="AZ7" s="12">
        <v>-217.72399999999999</v>
      </c>
      <c r="BA7" s="12">
        <v>2256</v>
      </c>
      <c r="BB7" s="12"/>
      <c r="BC7" s="12">
        <v>121</v>
      </c>
      <c r="BD7" s="12">
        <v>21126</v>
      </c>
      <c r="BE7" s="12">
        <v>19456.011999999999</v>
      </c>
      <c r="BF7" s="12">
        <v>5704</v>
      </c>
      <c r="BG7" s="12">
        <v>2772</v>
      </c>
      <c r="BH7" s="12">
        <v>3435.3</v>
      </c>
      <c r="BI7" s="12"/>
      <c r="BJ7" s="12">
        <v>3402</v>
      </c>
      <c r="BK7" s="12">
        <v>8828.7000000000007</v>
      </c>
      <c r="BL7" s="12">
        <v>31119.7</v>
      </c>
      <c r="BM7" s="12">
        <v>13068.3</v>
      </c>
      <c r="BN7" s="12">
        <v>16684.8</v>
      </c>
      <c r="BO7" s="12">
        <v>-10853.7</v>
      </c>
      <c r="BP7" s="12">
        <v>-1662</v>
      </c>
      <c r="BQ7" s="12">
        <v>0</v>
      </c>
      <c r="BR7" s="12">
        <v>19211</v>
      </c>
      <c r="BS7" s="12">
        <v>22325</v>
      </c>
      <c r="BT7" s="12">
        <v>9335.1</v>
      </c>
      <c r="BU7" s="12">
        <v>-13146.9</v>
      </c>
      <c r="BV7" s="12">
        <v>39648</v>
      </c>
      <c r="BW7" s="12">
        <v>29219</v>
      </c>
      <c r="BX7" s="12">
        <v>1844.7</v>
      </c>
      <c r="BY7" s="12">
        <v>-380</v>
      </c>
      <c r="BZ7" s="12"/>
      <c r="CA7" s="12">
        <v>-1820</v>
      </c>
      <c r="CB7" s="12">
        <v>16470</v>
      </c>
      <c r="CC7" s="12"/>
      <c r="CD7" s="12">
        <v>6491.8499999999995</v>
      </c>
      <c r="CE7" s="12">
        <v>12198</v>
      </c>
      <c r="CF7" s="12">
        <v>-4521</v>
      </c>
      <c r="CG7" s="12"/>
      <c r="CH7" s="12"/>
      <c r="CI7" s="12">
        <v>-202600</v>
      </c>
      <c r="CJ7" s="12">
        <v>1631.7600439999987</v>
      </c>
      <c r="CK7" s="12">
        <v>11435</v>
      </c>
      <c r="CL7" s="12"/>
      <c r="CM7" s="12">
        <v>-391518</v>
      </c>
      <c r="CN7" s="12">
        <v>589460</v>
      </c>
      <c r="CO7" s="12">
        <v>112686</v>
      </c>
      <c r="CP7" s="12"/>
      <c r="CQ7" s="12"/>
      <c r="CR7" s="12">
        <v>23262</v>
      </c>
      <c r="CS7" s="12">
        <v>13803</v>
      </c>
      <c r="CT7" s="12">
        <v>15576</v>
      </c>
      <c r="CU7" s="12">
        <v>38373</v>
      </c>
      <c r="CV7" s="12">
        <v>5393</v>
      </c>
      <c r="CW7" s="12"/>
      <c r="CX7" s="12">
        <v>19211</v>
      </c>
      <c r="CY7" s="12">
        <v>3319</v>
      </c>
      <c r="CZ7" s="12"/>
      <c r="DA7" s="12">
        <v>46450</v>
      </c>
      <c r="DB7" s="12">
        <v>11018</v>
      </c>
      <c r="DC7" s="12">
        <v>-4479.8464688014028</v>
      </c>
      <c r="DD7" s="12">
        <v>111197</v>
      </c>
      <c r="DE7" s="12">
        <v>6986.0547099999967</v>
      </c>
      <c r="DF7" s="12">
        <v>26781</v>
      </c>
      <c r="DG7" s="12">
        <v>8427</v>
      </c>
      <c r="DH7" s="12">
        <v>-50635.89750323441</v>
      </c>
      <c r="DI7" s="12"/>
      <c r="DJ7" s="12">
        <v>151</v>
      </c>
      <c r="DK7" s="12"/>
      <c r="DL7" s="12">
        <v>53310</v>
      </c>
      <c r="DM7" s="12"/>
      <c r="DN7" s="12">
        <v>27279</v>
      </c>
      <c r="DO7" s="12">
        <v>38588</v>
      </c>
      <c r="DP7" s="12"/>
      <c r="DQ7" s="12">
        <v>36335</v>
      </c>
      <c r="DR7" s="12">
        <v>4403</v>
      </c>
      <c r="DS7" s="12"/>
      <c r="DT7" s="12">
        <v>40729</v>
      </c>
      <c r="DU7" s="12">
        <v>4375</v>
      </c>
      <c r="DV7" s="12">
        <v>-39032</v>
      </c>
      <c r="DW7" s="12">
        <v>6429</v>
      </c>
      <c r="DX7" s="12"/>
      <c r="DY7" s="35">
        <f>SUM(D7:DX7)</f>
        <v>1630792.0216628467</v>
      </c>
      <c r="DZ7" s="8" t="s">
        <v>28</v>
      </c>
      <c r="EA7" s="115"/>
    </row>
    <row r="8" spans="1:132">
      <c r="A8" s="137"/>
      <c r="B8" s="29" t="s">
        <v>16</v>
      </c>
      <c r="C8" s="20" t="s">
        <v>27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>
        <v>1102</v>
      </c>
      <c r="AI8" s="19">
        <v>0</v>
      </c>
      <c r="AJ8" s="19"/>
      <c r="AK8" s="19"/>
      <c r="AL8" s="19"/>
      <c r="AM8" s="19"/>
      <c r="AN8" s="19"/>
      <c r="AO8" s="19"/>
      <c r="AP8" s="19"/>
      <c r="AQ8" s="19"/>
      <c r="AR8" s="19">
        <v>3384.4479999999999</v>
      </c>
      <c r="AS8" s="19"/>
      <c r="AT8" s="19"/>
      <c r="AU8" s="19">
        <v>44272.942999999999</v>
      </c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>
        <v>3242.1</v>
      </c>
      <c r="BU8" s="19">
        <v>20929.5</v>
      </c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>
        <v>286</v>
      </c>
      <c r="CG8" s="19"/>
      <c r="CH8" s="19">
        <v>27946.649999999998</v>
      </c>
      <c r="CI8" s="19">
        <v>-9898.2000000000007</v>
      </c>
      <c r="CJ8" s="19">
        <v>0</v>
      </c>
      <c r="CK8" s="19"/>
      <c r="CL8" s="19"/>
      <c r="CM8" s="19">
        <v>-43113</v>
      </c>
      <c r="CN8" s="19"/>
      <c r="CO8" s="19"/>
      <c r="CP8" s="19">
        <v>45987</v>
      </c>
      <c r="CQ8" s="19"/>
      <c r="CR8" s="19"/>
      <c r="CS8" s="19"/>
      <c r="CT8" s="19"/>
      <c r="CU8" s="19">
        <v>-3</v>
      </c>
      <c r="CV8" s="19"/>
      <c r="CW8" s="19"/>
      <c r="CX8" s="19"/>
      <c r="CY8" s="19"/>
      <c r="CZ8" s="19"/>
      <c r="DA8" s="19"/>
      <c r="DB8" s="19"/>
      <c r="DC8" s="19"/>
      <c r="DD8" s="19">
        <v>48532</v>
      </c>
      <c r="DE8" s="19">
        <v>0</v>
      </c>
      <c r="DF8" s="19"/>
      <c r="DG8" s="19">
        <v>18493</v>
      </c>
      <c r="DH8" s="19">
        <v>502.16144999999995</v>
      </c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35">
        <f>SUM(D8:DX8)</f>
        <v>161663.60245000001</v>
      </c>
      <c r="DZ8" s="8" t="s">
        <v>28</v>
      </c>
      <c r="EA8" s="115"/>
      <c r="EB8" s="8"/>
    </row>
    <row r="9" spans="1:132" s="4" customFormat="1">
      <c r="A9" s="137"/>
      <c r="B9" s="33" t="s">
        <v>14</v>
      </c>
      <c r="C9" s="34" t="s">
        <v>27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>
        <v>33166</v>
      </c>
      <c r="AN9" s="38">
        <v>17218</v>
      </c>
      <c r="AO9" s="38"/>
      <c r="AP9" s="38">
        <v>16838.330000000002</v>
      </c>
      <c r="AQ9" s="38"/>
      <c r="AR9" s="38"/>
      <c r="AS9" s="38"/>
      <c r="AT9" s="38"/>
      <c r="AU9" s="38">
        <v>21183</v>
      </c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>
        <v>7588</v>
      </c>
      <c r="CA9" s="38"/>
      <c r="CB9" s="38"/>
      <c r="CC9" s="38"/>
      <c r="CD9" s="38"/>
      <c r="CE9" s="38"/>
      <c r="CF9" s="38">
        <v>56834</v>
      </c>
      <c r="CG9" s="38"/>
      <c r="CH9" s="38"/>
      <c r="CI9" s="38"/>
      <c r="CJ9" s="38"/>
      <c r="CK9" s="38"/>
      <c r="CL9" s="38"/>
      <c r="CM9" s="38"/>
      <c r="CN9" s="38"/>
      <c r="CO9" s="38"/>
      <c r="CP9" s="38">
        <v>35239</v>
      </c>
      <c r="CQ9" s="38">
        <v>18628</v>
      </c>
      <c r="CR9" s="38"/>
      <c r="CS9" s="38"/>
      <c r="CT9" s="38"/>
      <c r="CU9" s="38"/>
      <c r="CV9" s="38"/>
      <c r="CW9" s="38">
        <v>946</v>
      </c>
      <c r="CX9" s="38"/>
      <c r="CY9" s="38">
        <v>10664.004000000001</v>
      </c>
      <c r="CZ9" s="38"/>
      <c r="DA9" s="38"/>
      <c r="DB9" s="38"/>
      <c r="DC9" s="38"/>
      <c r="DD9" s="38"/>
      <c r="DE9" s="38"/>
      <c r="DF9" s="38"/>
      <c r="DG9" s="38"/>
      <c r="DH9" s="38">
        <v>107907.98953121081</v>
      </c>
      <c r="DI9" s="38"/>
      <c r="DJ9" s="38"/>
      <c r="DK9" s="38">
        <v>1180</v>
      </c>
      <c r="DL9" s="38"/>
      <c r="DM9" s="38"/>
      <c r="DN9" s="38"/>
      <c r="DO9" s="38"/>
      <c r="DP9" s="38">
        <v>43594</v>
      </c>
      <c r="DQ9" s="38">
        <v>17866</v>
      </c>
      <c r="DR9" s="38"/>
      <c r="DS9" s="38">
        <v>15081</v>
      </c>
      <c r="DT9" s="38"/>
      <c r="DU9" s="38"/>
      <c r="DV9" s="38"/>
      <c r="DW9" s="38"/>
      <c r="DX9" s="38">
        <v>1502</v>
      </c>
      <c r="DY9" s="35">
        <f>SUM(D9:DX9)</f>
        <v>405435.32353121083</v>
      </c>
      <c r="DZ9" s="8" t="s">
        <v>28</v>
      </c>
      <c r="EA9" s="115"/>
      <c r="EB9" s="18"/>
    </row>
    <row r="10" spans="1:132">
      <c r="A10" s="137"/>
      <c r="B10" s="28" t="s">
        <v>92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>
        <v>-55797</v>
      </c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>
        <v>606768</v>
      </c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35">
        <f>SUM(D10:DX10)</f>
        <v>550971</v>
      </c>
      <c r="DZ10" s="8" t="s">
        <v>28</v>
      </c>
      <c r="EA10" s="115"/>
      <c r="EB10" s="8"/>
    </row>
    <row r="11" spans="1:132">
      <c r="A11" s="137"/>
      <c r="B11" s="29" t="s">
        <v>17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>
        <v>11850.575999999999</v>
      </c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35">
        <f>SUM(D11:DX11)</f>
        <v>11850.575999999999</v>
      </c>
      <c r="DZ11" s="8" t="s">
        <v>28</v>
      </c>
      <c r="EA11" s="115"/>
      <c r="EB11" s="8"/>
    </row>
    <row r="12" spans="1:132">
      <c r="A12" s="137"/>
      <c r="B12" s="29" t="s">
        <v>18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>
        <v>2721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>
        <v>0</v>
      </c>
      <c r="BA12" s="19"/>
      <c r="BB12" s="19"/>
      <c r="BC12" s="19"/>
      <c r="BD12" s="19"/>
      <c r="BE12" s="19">
        <v>8879.6805989999993</v>
      </c>
      <c r="BF12" s="19">
        <v>0</v>
      </c>
      <c r="BG12" s="19">
        <v>0</v>
      </c>
      <c r="BH12" s="19">
        <v>0</v>
      </c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>
        <v>1280</v>
      </c>
      <c r="CF12" s="19"/>
      <c r="CG12" s="19">
        <v>65748</v>
      </c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>
        <v>11865</v>
      </c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>
        <v>65747.892176066845</v>
      </c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>
        <v>84235</v>
      </c>
      <c r="DW12" s="19"/>
      <c r="DX12" s="19"/>
      <c r="DY12" s="35">
        <f>SUM(D12:DX12)</f>
        <v>240476.57277506683</v>
      </c>
      <c r="DZ12" s="8" t="s">
        <v>28</v>
      </c>
      <c r="EA12" s="115"/>
      <c r="EB12" s="8"/>
    </row>
    <row r="13" spans="1:132" s="1" customFormat="1" ht="13" thickBot="1">
      <c r="A13" s="138"/>
      <c r="B13" s="23" t="s">
        <v>19</v>
      </c>
      <c r="C13" s="24" t="s">
        <v>25</v>
      </c>
      <c r="D13" s="24">
        <v>4629</v>
      </c>
      <c r="E13" s="24">
        <v>39637.566865237088</v>
      </c>
      <c r="F13" s="24">
        <v>22998.283320999999</v>
      </c>
      <c r="G13" s="24">
        <v>99384.339525999996</v>
      </c>
      <c r="H13" s="24">
        <v>22162.738453999998</v>
      </c>
      <c r="I13" s="24">
        <v>24373.121709999999</v>
      </c>
      <c r="J13" s="24">
        <v>9758.2414069999995</v>
      </c>
      <c r="K13" s="24">
        <v>2664.0612068169962</v>
      </c>
      <c r="L13" s="24">
        <v>4106.9618769999997</v>
      </c>
      <c r="M13" s="24">
        <v>21035.382111999999</v>
      </c>
      <c r="N13" s="24">
        <v>6248.8541059999998</v>
      </c>
      <c r="O13" s="24">
        <v>22094</v>
      </c>
      <c r="P13" s="24">
        <v>1034.985424</v>
      </c>
      <c r="Q13" s="24">
        <v>5416.6426059999994</v>
      </c>
      <c r="R13" s="24">
        <v>22703.623828999996</v>
      </c>
      <c r="S13" s="24">
        <v>3718.6443889999996</v>
      </c>
      <c r="T13" s="24">
        <v>16446.675009999999</v>
      </c>
      <c r="U13" s="24">
        <v>19694.541735999999</v>
      </c>
      <c r="V13" s="24">
        <v>-120469.058185</v>
      </c>
      <c r="W13" s="24">
        <v>13244.674389</v>
      </c>
      <c r="X13" s="24">
        <v>82876.283049999998</v>
      </c>
      <c r="Y13" s="24">
        <v>150285</v>
      </c>
      <c r="Z13" s="24">
        <v>22791.629214820001</v>
      </c>
      <c r="AA13" s="24">
        <v>2039</v>
      </c>
      <c r="AB13" s="24">
        <v>12344.647305140001</v>
      </c>
      <c r="AC13" s="24">
        <v>53819.583302999999</v>
      </c>
      <c r="AD13" s="24">
        <v>10468.588068999999</v>
      </c>
      <c r="AE13" s="24">
        <v>4975.3791380000002</v>
      </c>
      <c r="AF13" s="24">
        <v>9528.7555649999995</v>
      </c>
      <c r="AG13" s="24">
        <v>13663.179489999999</v>
      </c>
      <c r="AH13" s="24">
        <v>6797.610987</v>
      </c>
      <c r="AI13" s="24">
        <v>151120</v>
      </c>
      <c r="AJ13" s="24">
        <v>25993.506886479998</v>
      </c>
      <c r="AK13" s="24">
        <v>11125.348779</v>
      </c>
      <c r="AL13" s="24">
        <v>10464.541278999999</v>
      </c>
      <c r="AM13" s="24">
        <v>43181.744832999997</v>
      </c>
      <c r="AN13" s="24">
        <v>59204</v>
      </c>
      <c r="AO13" s="24">
        <v>6482.1823278259599</v>
      </c>
      <c r="AP13" s="24">
        <v>26845.505374100001</v>
      </c>
      <c r="AQ13" s="24">
        <v>9965.3842792121995</v>
      </c>
      <c r="AR13" s="24">
        <v>114379.27685603884</v>
      </c>
      <c r="AS13" s="24">
        <v>34337</v>
      </c>
      <c r="AT13" s="24">
        <v>29090.462282</v>
      </c>
      <c r="AU13" s="24">
        <v>86849.231100999998</v>
      </c>
      <c r="AV13" s="24">
        <v>12805.9</v>
      </c>
      <c r="AW13" s="24">
        <v>34201.370154999997</v>
      </c>
      <c r="AX13" s="24">
        <v>37567.849837486188</v>
      </c>
      <c r="AY13" s="24">
        <v>18164.173843</v>
      </c>
      <c r="AZ13" s="24">
        <v>5737.7075723200005</v>
      </c>
      <c r="BA13" s="24">
        <v>15720.343020999999</v>
      </c>
      <c r="BB13" s="24">
        <v>4088.2927669999999</v>
      </c>
      <c r="BC13" s="24">
        <v>1598.6242199999999</v>
      </c>
      <c r="BD13" s="24">
        <v>25579.937696000001</v>
      </c>
      <c r="BE13" s="24">
        <v>32381.205117499998</v>
      </c>
      <c r="BF13" s="24">
        <v>19665.152952999997</v>
      </c>
      <c r="BG13" s="24">
        <v>11137.088936999999</v>
      </c>
      <c r="BH13" s="24">
        <v>4979.7029780000003</v>
      </c>
      <c r="BI13" s="24"/>
      <c r="BJ13" s="24">
        <v>11890.861381999999</v>
      </c>
      <c r="BK13" s="24">
        <v>10747.631946000001</v>
      </c>
      <c r="BL13" s="24">
        <v>52379.300890999999</v>
      </c>
      <c r="BM13" s="24">
        <v>20023.058837999997</v>
      </c>
      <c r="BN13" s="24">
        <v>22797.247502999999</v>
      </c>
      <c r="BO13" s="24">
        <v>4035.350321280001</v>
      </c>
      <c r="BP13" s="24">
        <v>26319.774018</v>
      </c>
      <c r="BQ13" s="24">
        <v>2491.4695219999999</v>
      </c>
      <c r="BR13" s="24">
        <v>29571.710993000001</v>
      </c>
      <c r="BS13" s="24">
        <v>25806.526214000001</v>
      </c>
      <c r="BT13" s="24">
        <v>15775.020589000002</v>
      </c>
      <c r="BU13" s="24">
        <v>12859.567193999999</v>
      </c>
      <c r="BV13" s="24">
        <v>48683.378246</v>
      </c>
      <c r="BW13" s="24">
        <v>135675.50758799998</v>
      </c>
      <c r="BX13" s="24">
        <v>3153.9404519999998</v>
      </c>
      <c r="BY13" s="24">
        <v>4382.0667489999996</v>
      </c>
      <c r="BZ13" s="24">
        <v>22681.859</v>
      </c>
      <c r="CA13" s="24">
        <v>41590.544275</v>
      </c>
      <c r="CB13" s="24">
        <v>21229.926798</v>
      </c>
      <c r="CC13" s="24">
        <v>29481.009353999998</v>
      </c>
      <c r="CD13" s="24">
        <v>8553.3941510000004</v>
      </c>
      <c r="CE13" s="24">
        <v>16709.892567999999</v>
      </c>
      <c r="CF13" s="24">
        <v>52471.519999999997</v>
      </c>
      <c r="CG13" s="24">
        <v>95237.941175</v>
      </c>
      <c r="CH13" s="24">
        <v>33546.038278</v>
      </c>
      <c r="CI13" s="24">
        <v>-85499</v>
      </c>
      <c r="CJ13" s="24">
        <v>-1792.5846520000005</v>
      </c>
      <c r="CK13" s="24">
        <v>21886</v>
      </c>
      <c r="CL13" s="24">
        <v>12933.198024720001</v>
      </c>
      <c r="CM13" s="24">
        <v>178827</v>
      </c>
      <c r="CN13" s="24">
        <v>594644.83847199997</v>
      </c>
      <c r="CO13" s="24">
        <v>124415</v>
      </c>
      <c r="CP13" s="24">
        <v>88773</v>
      </c>
      <c r="CQ13" s="24">
        <v>18628</v>
      </c>
      <c r="CR13" s="24">
        <v>41339</v>
      </c>
      <c r="CS13" s="24">
        <v>25180</v>
      </c>
      <c r="CT13" s="24">
        <v>30235</v>
      </c>
      <c r="CU13" s="24">
        <v>52169.797358260003</v>
      </c>
      <c r="CV13" s="24">
        <v>13609</v>
      </c>
      <c r="CW13" s="24">
        <v>57648.585403999998</v>
      </c>
      <c r="CX13" s="24">
        <v>29571.710993000001</v>
      </c>
      <c r="CY13" s="24">
        <v>30496.881354999998</v>
      </c>
      <c r="CZ13" s="24">
        <v>15773.234107999999</v>
      </c>
      <c r="DA13" s="24">
        <v>82030.524999999994</v>
      </c>
      <c r="DB13" s="24">
        <v>15994.126695999999</v>
      </c>
      <c r="DC13" s="24">
        <v>73695.463389374665</v>
      </c>
      <c r="DD13" s="24">
        <v>193724.03632799999</v>
      </c>
      <c r="DE13" s="24">
        <v>-22242.680516</v>
      </c>
      <c r="DF13" s="24">
        <v>57480.849674999998</v>
      </c>
      <c r="DG13" s="24">
        <v>53064.989568999998</v>
      </c>
      <c r="DH13" s="24">
        <v>88729.409367513494</v>
      </c>
      <c r="DI13" s="24">
        <v>5666.3206209999998</v>
      </c>
      <c r="DJ13" s="24">
        <v>4524.7287829999996</v>
      </c>
      <c r="DK13" s="24">
        <v>9403</v>
      </c>
      <c r="DL13" s="24">
        <v>68763</v>
      </c>
      <c r="DM13" s="24">
        <v>14199.158507999999</v>
      </c>
      <c r="DN13" s="24">
        <v>58871</v>
      </c>
      <c r="DO13" s="24">
        <v>57662</v>
      </c>
      <c r="DP13" s="24">
        <v>36514</v>
      </c>
      <c r="DQ13" s="24">
        <v>81262.646282999995</v>
      </c>
      <c r="DR13" s="24">
        <v>30474.016206999997</v>
      </c>
      <c r="DS13" s="24">
        <v>58429.311632999998</v>
      </c>
      <c r="DT13" s="24">
        <v>40729</v>
      </c>
      <c r="DU13" s="24">
        <v>10241.462353999999</v>
      </c>
      <c r="DV13" s="24">
        <v>49863.059005000003</v>
      </c>
      <c r="DW13" s="24">
        <v>14099.294287999999</v>
      </c>
      <c r="DX13" s="24">
        <v>5397.5879609999993</v>
      </c>
      <c r="DY13" s="36">
        <f>SUM(DY6:DY12)</f>
        <v>3007766.9074787102</v>
      </c>
      <c r="DZ13" s="8" t="s">
        <v>28</v>
      </c>
      <c r="EA13" s="143"/>
    </row>
    <row r="14" spans="1:132" s="8" customFormat="1" ht="12" customHeight="1">
      <c r="A14" s="136" t="s">
        <v>67</v>
      </c>
      <c r="B14" s="25" t="s">
        <v>0</v>
      </c>
      <c r="C14" s="26" t="s">
        <v>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EA14" s="115"/>
    </row>
    <row r="15" spans="1:132" s="8" customFormat="1">
      <c r="A15" s="137"/>
      <c r="B15" s="42" t="s">
        <v>26</v>
      </c>
      <c r="C15" s="14" t="s">
        <v>10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EA15" s="115"/>
    </row>
    <row r="16" spans="1:132" s="8" customFormat="1">
      <c r="A16" s="137"/>
      <c r="B16" s="16" t="s">
        <v>1</v>
      </c>
      <c r="C16" s="14" t="s">
        <v>10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EA16" s="115"/>
    </row>
    <row r="17" spans="1:132" s="8" customFormat="1">
      <c r="A17" s="137"/>
      <c r="B17" s="16" t="s">
        <v>20</v>
      </c>
      <c r="C17" s="14" t="s">
        <v>10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EA17" s="115"/>
    </row>
    <row r="18" spans="1:132" s="8" customFormat="1">
      <c r="A18" s="137"/>
      <c r="B18" s="43" t="s">
        <v>3</v>
      </c>
      <c r="C18" s="14" t="s">
        <v>10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EA18" s="115"/>
    </row>
    <row r="19" spans="1:132" s="8" customFormat="1">
      <c r="A19" s="137"/>
      <c r="B19" s="43" t="s">
        <v>4</v>
      </c>
      <c r="C19" s="14" t="s">
        <v>10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EA19" s="115"/>
    </row>
    <row r="20" spans="1:132" s="8" customFormat="1">
      <c r="A20" s="137"/>
      <c r="B20" s="43" t="s">
        <v>11</v>
      </c>
      <c r="C20" s="14" t="s">
        <v>10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EA20" s="115"/>
    </row>
    <row r="21" spans="1:132" s="8" customFormat="1">
      <c r="A21" s="137"/>
      <c r="B21" s="43" t="s">
        <v>2</v>
      </c>
      <c r="C21" s="14" t="s">
        <v>10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EA21" s="115"/>
    </row>
    <row r="22" spans="1:132" s="1" customFormat="1">
      <c r="A22" s="137"/>
      <c r="B22" s="13" t="s">
        <v>21</v>
      </c>
      <c r="C22" s="9" t="s">
        <v>10</v>
      </c>
      <c r="D22" s="13"/>
      <c r="E22" s="13"/>
      <c r="F22" s="13"/>
      <c r="G22" s="13"/>
      <c r="H22" s="13"/>
      <c r="I22" s="13"/>
      <c r="J22" s="1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5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7">
        <f>SUM(D22:DX22)</f>
        <v>0</v>
      </c>
      <c r="EA22" s="116"/>
    </row>
    <row r="23" spans="1:132" s="1" customFormat="1">
      <c r="A23" s="137"/>
      <c r="B23" s="13" t="s">
        <v>12</v>
      </c>
      <c r="C23" s="9" t="s">
        <v>10</v>
      </c>
      <c r="D23" s="13"/>
      <c r="E23" s="13"/>
      <c r="F23" s="13"/>
      <c r="G23" s="13"/>
      <c r="H23" s="13"/>
      <c r="I23" s="13"/>
      <c r="J23" s="1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7">
        <f>SUM(D23:DX23)</f>
        <v>0</v>
      </c>
      <c r="EA23" s="116"/>
    </row>
    <row r="24" spans="1:132" s="1" customFormat="1">
      <c r="A24" s="138"/>
      <c r="B24" s="13" t="s">
        <v>9</v>
      </c>
      <c r="C24" s="9" t="s">
        <v>10</v>
      </c>
      <c r="D24" s="13">
        <v>277090</v>
      </c>
      <c r="E24" s="13">
        <v>497632</v>
      </c>
      <c r="F24" s="13">
        <v>264922</v>
      </c>
      <c r="G24" s="13">
        <v>815531</v>
      </c>
      <c r="H24" s="13">
        <v>742672</v>
      </c>
      <c r="I24" s="13">
        <v>1476509</v>
      </c>
      <c r="J24" s="13">
        <v>483957</v>
      </c>
      <c r="K24" s="13">
        <v>97186</v>
      </c>
      <c r="L24" s="13">
        <v>112224</v>
      </c>
      <c r="M24" s="13">
        <v>325772</v>
      </c>
      <c r="N24" s="13">
        <v>251571</v>
      </c>
      <c r="O24" s="13">
        <v>478631</v>
      </c>
      <c r="P24" s="13">
        <v>29256</v>
      </c>
      <c r="Q24" s="13">
        <v>187620</v>
      </c>
      <c r="R24" s="13">
        <v>267061</v>
      </c>
      <c r="S24" s="13">
        <v>58576</v>
      </c>
      <c r="T24" s="13">
        <v>689866</v>
      </c>
      <c r="U24" s="13">
        <v>456017</v>
      </c>
      <c r="V24" s="13">
        <v>1829250</v>
      </c>
      <c r="W24" s="13">
        <v>558906</v>
      </c>
      <c r="X24" s="13">
        <v>793374</v>
      </c>
      <c r="Y24" s="13">
        <v>1354792</v>
      </c>
      <c r="Z24" s="13">
        <v>315695</v>
      </c>
      <c r="AA24" s="13">
        <v>340416</v>
      </c>
      <c r="AB24" s="13">
        <v>255946</v>
      </c>
      <c r="AC24" s="13">
        <v>1003485</v>
      </c>
      <c r="AD24" s="13">
        <v>202284</v>
      </c>
      <c r="AE24" s="13">
        <v>438960</v>
      </c>
      <c r="AF24" s="13">
        <v>83311</v>
      </c>
      <c r="AG24" s="13">
        <v>224931</v>
      </c>
      <c r="AH24" s="13">
        <v>116306</v>
      </c>
      <c r="AI24" s="13">
        <v>2080049</v>
      </c>
      <c r="AJ24" s="13">
        <v>764868</v>
      </c>
      <c r="AK24" s="13">
        <v>145119</v>
      </c>
      <c r="AL24" s="13">
        <v>179659</v>
      </c>
      <c r="AM24" s="13">
        <v>344236</v>
      </c>
      <c r="AN24" s="13">
        <v>1226670</v>
      </c>
      <c r="AO24" s="13">
        <v>83678</v>
      </c>
      <c r="AP24" s="13">
        <v>259962</v>
      </c>
      <c r="AQ24" s="13">
        <v>96209</v>
      </c>
      <c r="AR24" s="13">
        <v>795298</v>
      </c>
      <c r="AS24" s="13">
        <v>505397</v>
      </c>
      <c r="AT24" s="13">
        <v>496802</v>
      </c>
      <c r="AU24" s="13">
        <v>626280</v>
      </c>
      <c r="AV24" s="13">
        <v>320542</v>
      </c>
      <c r="AW24" s="13">
        <v>314929</v>
      </c>
      <c r="AX24" s="13">
        <v>309059</v>
      </c>
      <c r="AY24" s="13">
        <v>394664</v>
      </c>
      <c r="AZ24" s="13"/>
      <c r="BA24" s="13">
        <v>302170</v>
      </c>
      <c r="BB24" s="13">
        <v>180855</v>
      </c>
      <c r="BC24" s="13">
        <v>60676</v>
      </c>
      <c r="BD24" s="13">
        <v>198166</v>
      </c>
      <c r="BE24" s="13">
        <v>282896</v>
      </c>
      <c r="BF24" s="13">
        <v>209738</v>
      </c>
      <c r="BG24" s="13">
        <v>269178</v>
      </c>
      <c r="BH24" s="13">
        <v>38365</v>
      </c>
      <c r="BI24" s="13">
        <v>100595</v>
      </c>
      <c r="BJ24" s="13">
        <v>217789</v>
      </c>
      <c r="BK24" s="13">
        <v>79821</v>
      </c>
      <c r="BL24" s="13">
        <v>833636</v>
      </c>
      <c r="BM24" s="13">
        <v>925457</v>
      </c>
      <c r="BN24" s="13">
        <v>435660</v>
      </c>
      <c r="BO24" s="13">
        <v>211203</v>
      </c>
      <c r="BP24" s="13">
        <v>784053</v>
      </c>
      <c r="BQ24" s="13">
        <v>73615</v>
      </c>
      <c r="BR24" s="13">
        <v>1335462</v>
      </c>
      <c r="BS24" s="13">
        <v>1220304</v>
      </c>
      <c r="BT24" s="13">
        <v>137471</v>
      </c>
      <c r="BU24" s="13">
        <v>138192</v>
      </c>
      <c r="BV24" s="13">
        <v>819358</v>
      </c>
      <c r="BW24" s="13">
        <v>3079526</v>
      </c>
      <c r="BX24" s="13">
        <v>57315</v>
      </c>
      <c r="BY24" s="13">
        <v>164745</v>
      </c>
      <c r="BZ24" s="13">
        <v>365719</v>
      </c>
      <c r="CA24" s="13"/>
      <c r="CB24" s="13">
        <v>639402</v>
      </c>
      <c r="CC24" s="13">
        <v>671771</v>
      </c>
      <c r="CD24" s="13">
        <v>266717</v>
      </c>
      <c r="CE24" s="13">
        <v>379147</v>
      </c>
      <c r="CF24" s="13">
        <v>1068689</v>
      </c>
      <c r="CG24" s="13">
        <v>1123088</v>
      </c>
      <c r="CH24" s="13">
        <v>633456</v>
      </c>
      <c r="CI24" s="13">
        <v>4225097</v>
      </c>
      <c r="CJ24" s="13">
        <v>169597</v>
      </c>
      <c r="CK24" s="13">
        <v>447533</v>
      </c>
      <c r="CL24" s="13">
        <v>265210</v>
      </c>
      <c r="CM24" s="13">
        <v>2130648</v>
      </c>
      <c r="CN24" s="13">
        <v>4225155</v>
      </c>
      <c r="CO24" s="13">
        <v>1395485</v>
      </c>
      <c r="CP24" s="13">
        <v>2001050</v>
      </c>
      <c r="CQ24" s="13">
        <v>195827</v>
      </c>
      <c r="CR24" s="13">
        <v>534571</v>
      </c>
      <c r="CS24" s="13">
        <v>260501</v>
      </c>
      <c r="CT24" s="13">
        <v>474778</v>
      </c>
      <c r="CU24" s="13">
        <v>790710</v>
      </c>
      <c r="CV24" s="13">
        <v>1077392</v>
      </c>
      <c r="CW24" s="13">
        <v>1089972</v>
      </c>
      <c r="CX24" s="13">
        <v>1335462</v>
      </c>
      <c r="CY24" s="13">
        <v>527520</v>
      </c>
      <c r="CZ24" s="13">
        <v>335320</v>
      </c>
      <c r="DA24" s="13">
        <v>1207954</v>
      </c>
      <c r="DB24" s="13">
        <v>229389</v>
      </c>
      <c r="DC24" s="13">
        <v>989999</v>
      </c>
      <c r="DD24" s="13">
        <v>2136557</v>
      </c>
      <c r="DE24" s="13">
        <v>671626</v>
      </c>
      <c r="DF24" s="13">
        <v>1435335</v>
      </c>
      <c r="DG24" s="13">
        <v>885888</v>
      </c>
      <c r="DH24" s="13">
        <v>3030701</v>
      </c>
      <c r="DI24" s="13">
        <v>246059</v>
      </c>
      <c r="DJ24" s="13">
        <v>187047</v>
      </c>
      <c r="DK24" s="13">
        <v>146275</v>
      </c>
      <c r="DL24" s="13">
        <v>627657</v>
      </c>
      <c r="DM24" s="13">
        <v>337597</v>
      </c>
      <c r="DN24" s="13">
        <v>1212999</v>
      </c>
      <c r="DO24" s="13">
        <v>916631</v>
      </c>
      <c r="DP24" s="13">
        <v>706571</v>
      </c>
      <c r="DQ24" s="13">
        <v>3853500</v>
      </c>
      <c r="DR24" s="13">
        <v>506310</v>
      </c>
      <c r="DS24" s="13">
        <v>704356</v>
      </c>
      <c r="DT24" s="13">
        <v>402011</v>
      </c>
      <c r="DU24" s="13">
        <v>124818</v>
      </c>
      <c r="DV24" s="13">
        <v>640947</v>
      </c>
      <c r="DW24" s="13">
        <v>262185</v>
      </c>
      <c r="DX24" s="13">
        <v>653793</v>
      </c>
      <c r="DY24" s="6">
        <f>SUM(D24:DX24)</f>
        <v>84875438</v>
      </c>
      <c r="EA24" s="116"/>
    </row>
    <row r="25" spans="1:132">
      <c r="A25" s="141"/>
      <c r="B25" s="27"/>
      <c r="C25" s="3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115"/>
      <c r="EB25" s="8"/>
    </row>
    <row r="26" spans="1:132" s="47" customFormat="1">
      <c r="A26" s="142"/>
      <c r="B26" s="48" t="s">
        <v>23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6"/>
      <c r="DZ26" s="46"/>
      <c r="EA26" s="114"/>
      <c r="EB26" s="46"/>
    </row>
    <row r="27" spans="1:132" ht="12" customHeight="1">
      <c r="A27" s="137"/>
      <c r="B27" s="28" t="s">
        <v>13</v>
      </c>
      <c r="C27" s="19" t="s">
        <v>24</v>
      </c>
      <c r="D27" s="19">
        <v>10556.791255999999</v>
      </c>
      <c r="E27" s="19">
        <v>5130.3704049999997</v>
      </c>
      <c r="F27" s="19">
        <v>7561.2489379999997</v>
      </c>
      <c r="G27" s="19">
        <v>45885.880546</v>
      </c>
      <c r="H27" s="19">
        <v>16373.167834999998</v>
      </c>
      <c r="I27" s="19">
        <v>28352.490664999998</v>
      </c>
      <c r="J27" s="19">
        <v>10186.211128999999</v>
      </c>
      <c r="K27" s="19">
        <v>2754.758581</v>
      </c>
      <c r="L27" s="19">
        <v>4106.9618769999997</v>
      </c>
      <c r="M27" s="19">
        <v>9147.0004109999991</v>
      </c>
      <c r="N27" s="19">
        <v>5316.5734459999994</v>
      </c>
      <c r="O27" s="19">
        <v>9669.4283209999994</v>
      </c>
      <c r="P27" s="19">
        <v>985.88941899999998</v>
      </c>
      <c r="Q27" s="19">
        <v>5573.9375369999998</v>
      </c>
      <c r="R27" s="19">
        <v>13418.349432999999</v>
      </c>
      <c r="S27" s="19">
        <v>3791.7815659999997</v>
      </c>
      <c r="T27" s="19">
        <v>8182.1555499999995</v>
      </c>
      <c r="U27" s="19">
        <v>774.38239599999997</v>
      </c>
      <c r="V27" s="19">
        <v>89098.941814999998</v>
      </c>
      <c r="W27" s="19">
        <v>11133.373237</v>
      </c>
      <c r="X27" s="19">
        <v>37934.983049999995</v>
      </c>
      <c r="Y27" s="19">
        <v>41856.209467000001</v>
      </c>
      <c r="Z27" s="19">
        <v>7933.4229359999999</v>
      </c>
      <c r="AA27" s="19">
        <v>1714.601433480836</v>
      </c>
      <c r="AB27" s="19">
        <v>11479.424132999999</v>
      </c>
      <c r="AC27" s="19">
        <v>35614.678890999996</v>
      </c>
      <c r="AD27" s="19">
        <v>10848.155653</v>
      </c>
      <c r="AE27" s="19">
        <v>4478.7229019999995</v>
      </c>
      <c r="AF27" s="19">
        <v>2580.2723689999998</v>
      </c>
      <c r="AG27" s="19">
        <v>7429.1794899999995</v>
      </c>
      <c r="AH27" s="19">
        <v>6156.9223059999995</v>
      </c>
      <c r="AI27" s="19">
        <v>80618.780169999998</v>
      </c>
      <c r="AJ27" s="19">
        <v>39833.242455</v>
      </c>
      <c r="AK27" s="19">
        <v>8013.7410649999993</v>
      </c>
      <c r="AL27" s="19">
        <v>10464.541278999999</v>
      </c>
      <c r="AM27" s="19">
        <v>7734.5610779999997</v>
      </c>
      <c r="AN27" s="19">
        <v>24858.701541999999</v>
      </c>
      <c r="AO27" s="19">
        <v>1086.177011</v>
      </c>
      <c r="AP27" s="19">
        <v>8892.4315669999996</v>
      </c>
      <c r="AQ27" s="19">
        <v>2761.0862829999996</v>
      </c>
      <c r="AR27" s="19">
        <v>17126.044918</v>
      </c>
      <c r="AS27" s="19">
        <v>1365.1010229999999</v>
      </c>
      <c r="AT27" s="19">
        <v>24185.02995</v>
      </c>
      <c r="AU27" s="19">
        <v>22642.490469999997</v>
      </c>
      <c r="AV27" s="19">
        <v>5244.4533430000001</v>
      </c>
      <c r="AW27" s="19">
        <v>9804.398819</v>
      </c>
      <c r="AX27" s="19">
        <v>14490.041671999999</v>
      </c>
      <c r="AY27" s="19">
        <v>19340.924919999998</v>
      </c>
      <c r="AZ27" s="19">
        <v>5118.9982890000001</v>
      </c>
      <c r="BA27" s="19">
        <v>13613.982592999999</v>
      </c>
      <c r="BB27" s="19">
        <v>4425.6609909999997</v>
      </c>
      <c r="BC27" s="19">
        <v>1892.9078209999998</v>
      </c>
      <c r="BD27" s="19">
        <v>3835.457727</v>
      </c>
      <c r="BE27" s="19">
        <v>4227.7974354999997</v>
      </c>
      <c r="BF27" s="19">
        <v>13984.415960999999</v>
      </c>
      <c r="BG27" s="19">
        <v>8365.0889369999986</v>
      </c>
      <c r="BH27" s="19">
        <v>1544.4029779999998</v>
      </c>
      <c r="BI27" s="19">
        <v>5799.4242079999995</v>
      </c>
      <c r="BJ27" s="19">
        <v>9888.9046989999988</v>
      </c>
      <c r="BK27" s="19">
        <v>1918.9319459999999</v>
      </c>
      <c r="BL27" s="19">
        <v>21140.135651999997</v>
      </c>
      <c r="BM27" s="19">
        <v>6627.3429219999998</v>
      </c>
      <c r="BN27" s="19">
        <v>6112.4475029999994</v>
      </c>
      <c r="BO27" s="19">
        <v>14892.802975999999</v>
      </c>
      <c r="BP27" s="19">
        <v>27981.774018</v>
      </c>
      <c r="BQ27" s="19">
        <v>2491.4695219999999</v>
      </c>
      <c r="BR27" s="19">
        <v>10360.710992999999</v>
      </c>
      <c r="BS27" s="19">
        <v>3481.526214</v>
      </c>
      <c r="BT27" s="19">
        <v>2804.8853119999999</v>
      </c>
      <c r="BU27" s="19">
        <v>5075.9501199999995</v>
      </c>
      <c r="BV27" s="19">
        <v>9035.3782460000002</v>
      </c>
      <c r="BW27" s="19">
        <v>107386.17124499999</v>
      </c>
      <c r="BX27" s="19">
        <v>1309.240452</v>
      </c>
      <c r="BY27" s="19">
        <v>4762.0667489999996</v>
      </c>
      <c r="BZ27" s="19">
        <v>15725.3</v>
      </c>
      <c r="CA27" s="19">
        <v>63007.000000000007</v>
      </c>
      <c r="CB27" s="19">
        <v>4936.8771959999995</v>
      </c>
      <c r="CC27" s="19">
        <v>29481.009353999998</v>
      </c>
      <c r="CD27" s="19">
        <v>2122.2068129999998</v>
      </c>
      <c r="CE27" s="19">
        <v>2845.7150309999997</v>
      </c>
      <c r="CF27" s="19">
        <v>1196.041481</v>
      </c>
      <c r="CG27" s="19">
        <v>26184.63839</v>
      </c>
      <c r="CH27" s="19">
        <v>5872.7559259999998</v>
      </c>
      <c r="CI27" s="19">
        <v>126735.563818</v>
      </c>
      <c r="CJ27" s="19">
        <v>4769.1965059999993</v>
      </c>
      <c r="CK27" s="19">
        <v>10636.686173</v>
      </c>
      <c r="CL27" s="19">
        <v>13198.900358999999</v>
      </c>
      <c r="CM27" s="19">
        <v>6082.303887</v>
      </c>
      <c r="CN27" s="19">
        <v>5184.8384719999995</v>
      </c>
      <c r="CO27" s="19">
        <v>11831.051871</v>
      </c>
      <c r="CP27" s="19">
        <v>7910.8459409999996</v>
      </c>
      <c r="CQ27" s="19"/>
      <c r="CR27" s="19">
        <v>6529.3625179999999</v>
      </c>
      <c r="CS27" s="19">
        <v>11376.303750999999</v>
      </c>
      <c r="CT27" s="19">
        <v>14989.848217999999</v>
      </c>
      <c r="CU27" s="19">
        <v>14637.350165</v>
      </c>
      <c r="CV27" s="19">
        <v>6880.0073119999997</v>
      </c>
      <c r="CW27" s="19">
        <v>55764.211770999995</v>
      </c>
      <c r="CX27" s="19">
        <v>10360.710992999999</v>
      </c>
      <c r="CY27" s="19">
        <v>4746.22019</v>
      </c>
      <c r="CZ27" s="19">
        <v>18781.257766999999</v>
      </c>
      <c r="DA27" s="19">
        <v>35580.525000000001</v>
      </c>
      <c r="DB27" s="19">
        <v>4074.2414459999995</v>
      </c>
      <c r="DC27" s="19">
        <v>29489.939672109223</v>
      </c>
      <c r="DD27" s="19">
        <v>33505.779364999995</v>
      </c>
      <c r="DE27" s="19">
        <v>21975.313816999998</v>
      </c>
      <c r="DF27" s="19">
        <v>31094.914664</v>
      </c>
      <c r="DG27" s="19">
        <v>27148.510545999998</v>
      </c>
      <c r="DH27" s="19">
        <v>40474.156072999998</v>
      </c>
      <c r="DI27" s="19">
        <v>5714.7715689999995</v>
      </c>
      <c r="DJ27" s="19">
        <v>4402.4662429999998</v>
      </c>
      <c r="DK27" s="19">
        <v>10106.551708999999</v>
      </c>
      <c r="DL27" s="19">
        <v>16016.359162999999</v>
      </c>
      <c r="DM27" s="19">
        <v>14199.158507999999</v>
      </c>
      <c r="DN27" s="19">
        <v>31526.188169999998</v>
      </c>
      <c r="DO27" s="19">
        <v>20783.596606999999</v>
      </c>
      <c r="DP27" s="19">
        <v>-7080.2275439999994</v>
      </c>
      <c r="DQ27" s="19">
        <v>24669.013827999999</v>
      </c>
      <c r="DR27" s="19">
        <v>26071.016206999997</v>
      </c>
      <c r="DS27" s="19">
        <v>43348.311632999998</v>
      </c>
      <c r="DT27" s="19"/>
      <c r="DU27" s="19">
        <v>5993.4054759999999</v>
      </c>
      <c r="DV27" s="19">
        <v>4660.0590050000001</v>
      </c>
      <c r="DW27" s="19">
        <v>7706.5164569999997</v>
      </c>
      <c r="DX27" s="19">
        <v>3054.8466059999996</v>
      </c>
      <c r="DY27" s="35">
        <f>SUM(D27:DX27)*0.003413</f>
        <v>6719.7448054561901</v>
      </c>
      <c r="DZ27" s="8" t="s">
        <v>28</v>
      </c>
      <c r="EA27" s="115"/>
      <c r="EB27" s="8"/>
    </row>
    <row r="28" spans="1:132" s="8" customFormat="1">
      <c r="A28" s="137"/>
      <c r="B28" s="11" t="s">
        <v>15</v>
      </c>
      <c r="C28" s="12" t="s">
        <v>25</v>
      </c>
      <c r="D28" s="12">
        <v>-5928</v>
      </c>
      <c r="E28" s="12">
        <v>36895.699999999997</v>
      </c>
      <c r="F28" s="12">
        <v>15231.2</v>
      </c>
      <c r="G28" s="12">
        <v>54669</v>
      </c>
      <c r="H28" s="12">
        <v>5717</v>
      </c>
      <c r="I28" s="12">
        <v>7196.874499999999</v>
      </c>
      <c r="J28" s="12">
        <v>0</v>
      </c>
      <c r="K28" s="12">
        <v>0</v>
      </c>
      <c r="L28" s="12">
        <v>0</v>
      </c>
      <c r="M28" s="12">
        <v>18879.599999999999</v>
      </c>
      <c r="N28" s="12">
        <v>5522.5</v>
      </c>
      <c r="O28" s="12">
        <v>13753.6</v>
      </c>
      <c r="P28" s="12">
        <v>0</v>
      </c>
      <c r="Q28" s="12">
        <v>0</v>
      </c>
      <c r="R28" s="12">
        <v>8225.7999999999993</v>
      </c>
      <c r="S28" s="12">
        <v>0</v>
      </c>
      <c r="T28" s="12">
        <v>9663.9</v>
      </c>
      <c r="U28" s="12">
        <v>20099.7</v>
      </c>
      <c r="V28" s="12">
        <v>8290.7306319999916</v>
      </c>
      <c r="W28" s="12">
        <v>1642</v>
      </c>
      <c r="X28" s="12">
        <v>44941.3</v>
      </c>
      <c r="Y28" s="12">
        <v>151296</v>
      </c>
      <c r="Z28" s="12">
        <v>13405.6</v>
      </c>
      <c r="AA28" s="12">
        <v>318</v>
      </c>
      <c r="AB28" s="12">
        <v>-1057.9000000000001</v>
      </c>
      <c r="AC28" s="12">
        <v>16266</v>
      </c>
      <c r="AD28" s="12">
        <v>-321</v>
      </c>
      <c r="AE28" s="12">
        <v>1150</v>
      </c>
      <c r="AF28" s="12">
        <v>3264.9</v>
      </c>
      <c r="AG28" s="12">
        <v>6234</v>
      </c>
      <c r="AH28" s="12">
        <v>0</v>
      </c>
      <c r="AI28" s="12">
        <v>70647</v>
      </c>
      <c r="AJ28" s="12">
        <v>68184.232831999994</v>
      </c>
      <c r="AK28" s="12">
        <v>3474.1</v>
      </c>
      <c r="AL28" s="12"/>
      <c r="AM28" s="12"/>
      <c r="AN28" s="12">
        <v>74994</v>
      </c>
      <c r="AO28" s="12">
        <v>5755.8</v>
      </c>
      <c r="AP28" s="12"/>
      <c r="AQ28" s="12">
        <v>6978.6</v>
      </c>
      <c r="AR28" s="12">
        <v>91030</v>
      </c>
      <c r="AS28" s="12">
        <v>33363.699999999997</v>
      </c>
      <c r="AT28" s="12">
        <v>4697.8999999999996</v>
      </c>
      <c r="AU28" s="12"/>
      <c r="AV28" s="12">
        <v>12805.9</v>
      </c>
      <c r="AW28" s="12">
        <v>23597.3</v>
      </c>
      <c r="AX28" s="12">
        <v>25451.599999999999</v>
      </c>
      <c r="AY28" s="12">
        <v>23.7</v>
      </c>
      <c r="AZ28" s="12">
        <v>-296.98149951314508</v>
      </c>
      <c r="BA28" s="12">
        <v>1982</v>
      </c>
      <c r="BB28" s="12">
        <v>60.2</v>
      </c>
      <c r="BC28" s="12">
        <v>-23.558</v>
      </c>
      <c r="BD28" s="12">
        <v>19053</v>
      </c>
      <c r="BE28" s="12">
        <v>19391</v>
      </c>
      <c r="BF28" s="12">
        <v>5704</v>
      </c>
      <c r="BG28" s="12">
        <v>2772</v>
      </c>
      <c r="BH28" s="12">
        <v>3435.3</v>
      </c>
      <c r="BI28" s="12">
        <v>2818.6</v>
      </c>
      <c r="BJ28" s="12">
        <v>17881</v>
      </c>
      <c r="BK28" s="12">
        <v>8828.7000000000007</v>
      </c>
      <c r="BL28" s="12">
        <v>30578.7</v>
      </c>
      <c r="BM28" s="12">
        <v>22138.7</v>
      </c>
      <c r="BN28" s="12">
        <v>16684.8</v>
      </c>
      <c r="BO28" s="12">
        <v>-10853.7</v>
      </c>
      <c r="BP28" s="12">
        <v>-1662</v>
      </c>
      <c r="BQ28" s="12">
        <v>0</v>
      </c>
      <c r="BR28" s="12">
        <v>19211</v>
      </c>
      <c r="BS28" s="12">
        <v>22325</v>
      </c>
      <c r="BT28" s="12">
        <v>9075.1</v>
      </c>
      <c r="BU28" s="12">
        <v>-13146.9</v>
      </c>
      <c r="BV28" s="12">
        <v>39648</v>
      </c>
      <c r="BW28" s="12">
        <v>29219</v>
      </c>
      <c r="BX28" s="12">
        <v>1844.7</v>
      </c>
      <c r="BY28" s="12">
        <v>-380</v>
      </c>
      <c r="BZ28" s="12"/>
      <c r="CA28" s="12">
        <v>-1820</v>
      </c>
      <c r="CB28" s="12">
        <v>16542</v>
      </c>
      <c r="CC28" s="12"/>
      <c r="CD28" s="12">
        <v>6817.65</v>
      </c>
      <c r="CE28" s="12">
        <v>12198</v>
      </c>
      <c r="CF28" s="12">
        <v>-3442</v>
      </c>
      <c r="CG28" s="12"/>
      <c r="CH28" s="12"/>
      <c r="CI28" s="12">
        <v>-202600</v>
      </c>
      <c r="CJ28" s="12">
        <v>1567.6570159999992</v>
      </c>
      <c r="CK28" s="12">
        <v>11452</v>
      </c>
      <c r="CL28" s="12"/>
      <c r="CM28" s="12">
        <v>-370103</v>
      </c>
      <c r="CN28" s="12">
        <v>589460</v>
      </c>
      <c r="CO28" s="12">
        <v>112686</v>
      </c>
      <c r="CP28" s="12"/>
      <c r="CQ28" s="12"/>
      <c r="CR28" s="12">
        <v>21760</v>
      </c>
      <c r="CS28" s="12">
        <v>15386</v>
      </c>
      <c r="CT28" s="12">
        <v>15676</v>
      </c>
      <c r="CU28" s="12">
        <v>26292</v>
      </c>
      <c r="CV28" s="12">
        <v>5791</v>
      </c>
      <c r="CW28" s="12"/>
      <c r="CX28" s="12">
        <v>19211</v>
      </c>
      <c r="CY28" s="12">
        <v>3342</v>
      </c>
      <c r="CZ28" s="12"/>
      <c r="DA28" s="12">
        <v>46450</v>
      </c>
      <c r="DB28" s="12">
        <v>9455</v>
      </c>
      <c r="DC28" s="12">
        <v>-4479.8464688014028</v>
      </c>
      <c r="DD28" s="12">
        <v>108537</v>
      </c>
      <c r="DE28" s="12">
        <v>-7798.3510620000015</v>
      </c>
      <c r="DF28" s="12">
        <v>26136</v>
      </c>
      <c r="DG28" s="12">
        <v>6064</v>
      </c>
      <c r="DH28" s="12">
        <v>-48036</v>
      </c>
      <c r="DI28" s="12"/>
      <c r="DJ28" s="12">
        <v>165</v>
      </c>
      <c r="DK28" s="12"/>
      <c r="DL28" s="12">
        <v>22685</v>
      </c>
      <c r="DM28" s="12"/>
      <c r="DN28" s="12">
        <v>23504</v>
      </c>
      <c r="DO28" s="12">
        <v>38290</v>
      </c>
      <c r="DP28" s="12"/>
      <c r="DQ28" s="12">
        <v>24839</v>
      </c>
      <c r="DR28" s="12">
        <v>4403</v>
      </c>
      <c r="DS28" s="12"/>
      <c r="DT28" s="12">
        <v>10296.200000000001</v>
      </c>
      <c r="DU28" s="12">
        <v>4352</v>
      </c>
      <c r="DV28" s="12">
        <v>-5295</v>
      </c>
      <c r="DW28" s="12">
        <v>6096</v>
      </c>
      <c r="DX28" s="12"/>
      <c r="DY28" s="35">
        <f>SUM(D28:DX28)</f>
        <v>1648527.3079496853</v>
      </c>
      <c r="DZ28" s="8" t="s">
        <v>28</v>
      </c>
      <c r="EA28" s="115"/>
    </row>
    <row r="29" spans="1:132">
      <c r="A29" s="137"/>
      <c r="B29" s="29" t="s">
        <v>16</v>
      </c>
      <c r="C29" s="20" t="s">
        <v>27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>
        <v>1267</v>
      </c>
      <c r="AI29" s="19">
        <v>0</v>
      </c>
      <c r="AJ29" s="19"/>
      <c r="AK29" s="19"/>
      <c r="AL29" s="19"/>
      <c r="AM29" s="19"/>
      <c r="AN29" s="19"/>
      <c r="AO29" s="19"/>
      <c r="AP29" s="19"/>
      <c r="AQ29" s="19"/>
      <c r="AR29" s="19">
        <v>3472</v>
      </c>
      <c r="AS29" s="19"/>
      <c r="AT29" s="19"/>
      <c r="AU29" s="19">
        <v>44442.397999999994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>
        <v>3151.95</v>
      </c>
      <c r="BU29" s="19">
        <v>20929.5</v>
      </c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>
        <v>314</v>
      </c>
      <c r="CG29" s="19"/>
      <c r="CH29" s="19">
        <v>29217.75</v>
      </c>
      <c r="CI29" s="19">
        <v>-9898.2000000000007</v>
      </c>
      <c r="CJ29" s="19">
        <v>0</v>
      </c>
      <c r="CK29" s="19"/>
      <c r="CL29" s="19"/>
      <c r="CM29" s="19">
        <v>-40764</v>
      </c>
      <c r="CN29" s="19"/>
      <c r="CO29" s="19"/>
      <c r="CP29" s="19">
        <v>44827</v>
      </c>
      <c r="CQ29" s="19"/>
      <c r="CR29" s="19"/>
      <c r="CS29" s="19"/>
      <c r="CT29" s="19"/>
      <c r="CU29" s="19">
        <v>-2.5963580000002366</v>
      </c>
      <c r="CV29" s="19"/>
      <c r="CW29" s="19"/>
      <c r="CX29" s="19"/>
      <c r="CY29" s="19"/>
      <c r="CZ29" s="19"/>
      <c r="DA29" s="19"/>
      <c r="DB29" s="19"/>
      <c r="DC29" s="19"/>
      <c r="DD29" s="19">
        <v>45486</v>
      </c>
      <c r="DE29" s="19">
        <v>0</v>
      </c>
      <c r="DF29" s="19"/>
      <c r="DG29" s="19">
        <v>19911</v>
      </c>
      <c r="DH29" s="19">
        <v>535</v>
      </c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35">
        <f>SUM(D29:DX29)</f>
        <v>162888.80164200001</v>
      </c>
      <c r="DZ29" s="8" t="s">
        <v>28</v>
      </c>
      <c r="EA29" s="115"/>
      <c r="EB29" s="8"/>
    </row>
    <row r="30" spans="1:132" s="4" customFormat="1">
      <c r="A30" s="137"/>
      <c r="B30" s="33" t="s">
        <v>14</v>
      </c>
      <c r="C30" s="34" t="s">
        <v>27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>
        <v>33866</v>
      </c>
      <c r="AN30" s="38">
        <v>19682</v>
      </c>
      <c r="AO30" s="38"/>
      <c r="AP30" s="38">
        <v>11936</v>
      </c>
      <c r="AQ30" s="38"/>
      <c r="AR30" s="38"/>
      <c r="AS30" s="38"/>
      <c r="AT30" s="38"/>
      <c r="AU30" s="38">
        <v>19191</v>
      </c>
      <c r="AV30" s="38"/>
      <c r="AW30" s="38"/>
      <c r="AX30" s="38"/>
      <c r="AY30" s="38"/>
      <c r="AZ30" s="38"/>
      <c r="BA30" s="38"/>
      <c r="BB30" s="38">
        <v>6267</v>
      </c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>
        <v>7588</v>
      </c>
      <c r="CA30" s="38"/>
      <c r="CB30" s="38"/>
      <c r="CC30" s="38"/>
      <c r="CD30" s="38"/>
      <c r="CE30" s="38"/>
      <c r="CF30" s="38">
        <v>70372</v>
      </c>
      <c r="CG30" s="38"/>
      <c r="CH30" s="38"/>
      <c r="CI30" s="38"/>
      <c r="CJ30" s="38"/>
      <c r="CK30" s="38"/>
      <c r="CL30" s="38"/>
      <c r="CM30" s="38"/>
      <c r="CN30" s="38"/>
      <c r="CO30" s="38"/>
      <c r="CP30" s="38">
        <v>35654</v>
      </c>
      <c r="CQ30" s="38">
        <v>18628</v>
      </c>
      <c r="CR30" s="38"/>
      <c r="CS30" s="38"/>
      <c r="CT30" s="38"/>
      <c r="CU30" s="38"/>
      <c r="CV30" s="38"/>
      <c r="CW30" s="38">
        <v>946</v>
      </c>
      <c r="CX30" s="38"/>
      <c r="CY30" s="38">
        <v>10845.414000000001</v>
      </c>
      <c r="CZ30" s="38"/>
      <c r="DA30" s="38"/>
      <c r="DB30" s="38"/>
      <c r="DC30" s="38"/>
      <c r="DD30" s="38"/>
      <c r="DE30" s="38"/>
      <c r="DF30" s="38"/>
      <c r="DG30" s="38"/>
      <c r="DH30" s="38">
        <v>109037</v>
      </c>
      <c r="DI30" s="38"/>
      <c r="DJ30" s="38"/>
      <c r="DK30" s="38">
        <v>1180</v>
      </c>
      <c r="DL30" s="38"/>
      <c r="DM30" s="38"/>
      <c r="DN30" s="38"/>
      <c r="DO30" s="38"/>
      <c r="DP30" s="38">
        <v>43594</v>
      </c>
      <c r="DQ30" s="38">
        <v>17866</v>
      </c>
      <c r="DR30" s="38"/>
      <c r="DS30" s="38">
        <v>15081</v>
      </c>
      <c r="DT30" s="38"/>
      <c r="DU30" s="38"/>
      <c r="DV30" s="38"/>
      <c r="DW30" s="38"/>
      <c r="DX30" s="38">
        <v>1424</v>
      </c>
      <c r="DY30" s="35">
        <f>SUM(D30:DX30)</f>
        <v>423157.41399999999</v>
      </c>
      <c r="DZ30" s="8" t="s">
        <v>28</v>
      </c>
      <c r="EA30" s="115"/>
      <c r="EB30" s="18"/>
    </row>
    <row r="31" spans="1:132">
      <c r="A31" s="137"/>
      <c r="B31" s="28" t="s">
        <v>92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>
        <v>-55797</v>
      </c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>
        <v>606768</v>
      </c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35">
        <f>SUM(D31:DX31)</f>
        <v>550971</v>
      </c>
      <c r="DZ31" s="8" t="s">
        <v>28</v>
      </c>
      <c r="EA31" s="115"/>
      <c r="EB31" s="8"/>
    </row>
    <row r="32" spans="1:132">
      <c r="A32" s="137"/>
      <c r="B32" s="29" t="s">
        <v>17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>
        <v>11012.592000000001</v>
      </c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35">
        <f>SUM(D32:DX32)</f>
        <v>11012.592000000001</v>
      </c>
      <c r="DZ32" s="8" t="s">
        <v>28</v>
      </c>
      <c r="EA32" s="115"/>
      <c r="EB32" s="8"/>
    </row>
    <row r="33" spans="1:153">
      <c r="A33" s="137"/>
      <c r="B33" s="29" t="s">
        <v>18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>
        <v>3709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>
        <v>855</v>
      </c>
      <c r="BA33" s="19"/>
      <c r="BB33" s="19"/>
      <c r="BC33" s="19"/>
      <c r="BD33" s="19"/>
      <c r="BE33" s="19">
        <v>8879.6805989999993</v>
      </c>
      <c r="BF33" s="19">
        <v>0</v>
      </c>
      <c r="BG33" s="19">
        <v>0</v>
      </c>
      <c r="BH33" s="19">
        <v>0</v>
      </c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>
        <v>1280</v>
      </c>
      <c r="CF33" s="19"/>
      <c r="CG33" s="19">
        <v>71972</v>
      </c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>
        <v>11658</v>
      </c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>
        <v>65747.892176066845</v>
      </c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>
        <v>84235</v>
      </c>
      <c r="DW33" s="19"/>
      <c r="DX33" s="19"/>
      <c r="DY33" s="35">
        <f>SUM(D33:DX33)</f>
        <v>248336.57277506683</v>
      </c>
      <c r="DZ33" s="8" t="s">
        <v>28</v>
      </c>
      <c r="EA33" s="115"/>
      <c r="EB33" s="8"/>
    </row>
    <row r="34" spans="1:153" s="1" customFormat="1" ht="13" thickBot="1">
      <c r="A34" s="138"/>
      <c r="B34" s="23" t="s">
        <v>19</v>
      </c>
      <c r="C34" s="24" t="s">
        <v>25</v>
      </c>
      <c r="D34" s="24">
        <v>4629</v>
      </c>
      <c r="E34" s="24">
        <v>42026</v>
      </c>
      <c r="F34" s="24">
        <v>22792.448938000001</v>
      </c>
      <c r="G34" s="24">
        <v>100555</v>
      </c>
      <c r="H34" s="24">
        <v>22090.167835</v>
      </c>
      <c r="I34" s="24">
        <v>24412.490664999998</v>
      </c>
      <c r="J34" s="24">
        <v>10186.211128999999</v>
      </c>
      <c r="K34" s="24">
        <v>2754.758581</v>
      </c>
      <c r="L34" s="24">
        <v>4106.9618769999997</v>
      </c>
      <c r="M34" s="24">
        <v>28026.600410999999</v>
      </c>
      <c r="N34" s="24">
        <v>10839.073445999999</v>
      </c>
      <c r="O34" s="24">
        <v>23423</v>
      </c>
      <c r="P34" s="24">
        <v>985.88941899999998</v>
      </c>
      <c r="Q34" s="24">
        <v>5573.9375369999998</v>
      </c>
      <c r="R34" s="24">
        <v>21644.149432999999</v>
      </c>
      <c r="S34" s="24">
        <v>3791.7815659999997</v>
      </c>
      <c r="T34" s="24">
        <v>17846.055549999997</v>
      </c>
      <c r="U34" s="24">
        <v>20874.082396000002</v>
      </c>
      <c r="V34" s="24">
        <v>-120469.058185</v>
      </c>
      <c r="W34" s="24">
        <v>12775.373237</v>
      </c>
      <c r="X34" s="24">
        <v>82876.283049999998</v>
      </c>
      <c r="Y34" s="24">
        <v>193765</v>
      </c>
      <c r="Z34" s="24">
        <v>21337</v>
      </c>
      <c r="AA34" s="24">
        <v>2039</v>
      </c>
      <c r="AB34" s="24">
        <v>10421</v>
      </c>
      <c r="AC34" s="24">
        <v>51880.678890999996</v>
      </c>
      <c r="AD34" s="24">
        <v>10527.155653</v>
      </c>
      <c r="AE34" s="24">
        <v>5628.7229019999995</v>
      </c>
      <c r="AF34" s="24">
        <v>5845.1723689999999</v>
      </c>
      <c r="AG34" s="24">
        <v>13663.179489999999</v>
      </c>
      <c r="AH34" s="24">
        <v>7423.9223059999995</v>
      </c>
      <c r="AI34" s="24">
        <v>151120</v>
      </c>
      <c r="AJ34" s="24">
        <v>20373.205364900008</v>
      </c>
      <c r="AK34" s="24">
        <v>11487.841064999999</v>
      </c>
      <c r="AL34" s="24">
        <v>10464.541278999999</v>
      </c>
      <c r="AM34" s="24">
        <v>45309.561077999999</v>
      </c>
      <c r="AN34" s="24">
        <v>63738</v>
      </c>
      <c r="AO34" s="24">
        <v>6841.9770109999999</v>
      </c>
      <c r="AP34" s="24">
        <v>25730</v>
      </c>
      <c r="AQ34" s="24">
        <v>9740</v>
      </c>
      <c r="AR34" s="24">
        <v>111633</v>
      </c>
      <c r="AS34" s="24">
        <v>34727</v>
      </c>
      <c r="AT34" s="24">
        <v>28890</v>
      </c>
      <c r="AU34" s="24">
        <v>86275.888469999991</v>
      </c>
      <c r="AV34" s="24">
        <v>18050.353342999999</v>
      </c>
      <c r="AW34" s="24">
        <v>33401.698818999997</v>
      </c>
      <c r="AX34" s="24">
        <v>39941.641671999998</v>
      </c>
      <c r="AY34" s="24">
        <v>19364.624919999998</v>
      </c>
      <c r="AZ34" s="24">
        <v>5677.0167894868555</v>
      </c>
      <c r="BA34" s="24">
        <v>15595.982592999999</v>
      </c>
      <c r="BB34" s="24">
        <v>10752.860991</v>
      </c>
      <c r="BC34" s="24">
        <v>1869.3498209999998</v>
      </c>
      <c r="BD34" s="24">
        <v>22888.457727000001</v>
      </c>
      <c r="BE34" s="24">
        <v>32498</v>
      </c>
      <c r="BF34" s="24">
        <v>19688.415960999999</v>
      </c>
      <c r="BG34" s="24">
        <v>11137.088936999999</v>
      </c>
      <c r="BH34" s="24">
        <v>4979.7029780000003</v>
      </c>
      <c r="BI34" s="24">
        <v>8618.0242079999989</v>
      </c>
      <c r="BJ34" s="24">
        <v>27769.904698999999</v>
      </c>
      <c r="BK34" s="24">
        <v>10747.631946000001</v>
      </c>
      <c r="BL34" s="24">
        <v>51718.835651999994</v>
      </c>
      <c r="BM34" s="24">
        <v>28766.042922000001</v>
      </c>
      <c r="BN34" s="24">
        <v>22797.247502999999</v>
      </c>
      <c r="BO34" s="24">
        <v>4035.350321280001</v>
      </c>
      <c r="BP34" s="24">
        <v>26319.774018</v>
      </c>
      <c r="BQ34" s="24">
        <v>2491.4695219999999</v>
      </c>
      <c r="BR34" s="24">
        <v>29571.710993000001</v>
      </c>
      <c r="BS34" s="24">
        <v>25806.526214000001</v>
      </c>
      <c r="BT34" s="24">
        <v>15031.935312000001</v>
      </c>
      <c r="BU34" s="24">
        <v>12858.55012</v>
      </c>
      <c r="BV34" s="24">
        <v>48683.378246</v>
      </c>
      <c r="BW34" s="24">
        <v>136605.17124499998</v>
      </c>
      <c r="BX34" s="24">
        <v>3153.9404519999998</v>
      </c>
      <c r="BY34" s="24">
        <v>4382.0667489999996</v>
      </c>
      <c r="BZ34" s="24">
        <v>23313.3</v>
      </c>
      <c r="CA34" s="24">
        <v>61187.000000000007</v>
      </c>
      <c r="CB34" s="24">
        <v>21478.877196000001</v>
      </c>
      <c r="CC34" s="24">
        <v>29481.009353999998</v>
      </c>
      <c r="CD34" s="24">
        <v>8939.8568129999985</v>
      </c>
      <c r="CE34" s="24">
        <v>16323.715031</v>
      </c>
      <c r="CF34" s="24">
        <v>68439.990000000005</v>
      </c>
      <c r="CG34" s="24">
        <v>289265</v>
      </c>
      <c r="CH34" s="24">
        <v>35090.505925999998</v>
      </c>
      <c r="CI34" s="24">
        <v>-85499</v>
      </c>
      <c r="CJ34" s="24">
        <v>-721.80349400000068</v>
      </c>
      <c r="CK34" s="24">
        <v>22088</v>
      </c>
      <c r="CL34" s="24">
        <v>13199</v>
      </c>
      <c r="CM34" s="24">
        <v>201984</v>
      </c>
      <c r="CN34" s="24">
        <v>594644.83847199997</v>
      </c>
      <c r="CO34" s="24">
        <v>124517</v>
      </c>
      <c r="CP34" s="24">
        <v>88394</v>
      </c>
      <c r="CQ34" s="24">
        <v>18628</v>
      </c>
      <c r="CR34" s="24">
        <v>39948</v>
      </c>
      <c r="CS34" s="24">
        <v>26762</v>
      </c>
      <c r="CT34" s="24">
        <v>30669</v>
      </c>
      <c r="CU34" s="24">
        <v>38815</v>
      </c>
      <c r="CV34" s="24">
        <v>12671</v>
      </c>
      <c r="CW34" s="24">
        <v>56710.211770999995</v>
      </c>
      <c r="CX34" s="24">
        <v>29571.710993000001</v>
      </c>
      <c r="CY34" s="24">
        <v>29946.226190000001</v>
      </c>
      <c r="CZ34" s="24">
        <v>18781.257766999999</v>
      </c>
      <c r="DA34" s="24">
        <v>82030.524999999994</v>
      </c>
      <c r="DB34" s="24">
        <v>13529.241446</v>
      </c>
      <c r="DC34" s="24">
        <v>73695.463389374665</v>
      </c>
      <c r="DD34" s="24">
        <v>187528.77936499999</v>
      </c>
      <c r="DE34" s="24">
        <v>-33284.686182999998</v>
      </c>
      <c r="DF34" s="24">
        <v>57230.914663999996</v>
      </c>
      <c r="DG34" s="24">
        <v>53123.510545999998</v>
      </c>
      <c r="DH34" s="24">
        <v>102010.15607299999</v>
      </c>
      <c r="DI34" s="24">
        <v>5714.7715689999995</v>
      </c>
      <c r="DJ34" s="24">
        <v>4567.4662429999998</v>
      </c>
      <c r="DK34" s="24">
        <v>10108</v>
      </c>
      <c r="DL34" s="24">
        <v>38701</v>
      </c>
      <c r="DM34" s="24">
        <v>14199.158507999999</v>
      </c>
      <c r="DN34" s="24">
        <v>55030</v>
      </c>
      <c r="DO34" s="24">
        <v>59074</v>
      </c>
      <c r="DP34" s="24">
        <v>36514</v>
      </c>
      <c r="DQ34" s="24">
        <v>67374</v>
      </c>
      <c r="DR34" s="24">
        <v>30474.016206999997</v>
      </c>
      <c r="DS34" s="24">
        <v>58429.311632999998</v>
      </c>
      <c r="DT34" s="24">
        <v>10296.200000000001</v>
      </c>
      <c r="DU34" s="24">
        <v>10345.405476</v>
      </c>
      <c r="DV34" s="24">
        <v>83600.059005000003</v>
      </c>
      <c r="DW34" s="24">
        <v>13802.516457</v>
      </c>
      <c r="DX34" s="24">
        <v>4478.8466059999992</v>
      </c>
      <c r="DY34" s="36">
        <f>SUM(DY27:DY33)</f>
        <v>3051613.4331722083</v>
      </c>
      <c r="DZ34" s="8" t="s">
        <v>28</v>
      </c>
      <c r="EA34" s="115"/>
    </row>
    <row r="35" spans="1:153" s="8" customFormat="1" ht="12" customHeight="1">
      <c r="A35" s="136" t="s">
        <v>68</v>
      </c>
      <c r="B35" s="25" t="s">
        <v>0</v>
      </c>
      <c r="C35" s="26" t="s">
        <v>10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EA35" s="115"/>
    </row>
    <row r="36" spans="1:153" s="8" customFormat="1">
      <c r="A36" s="137"/>
      <c r="B36" s="42" t="s">
        <v>26</v>
      </c>
      <c r="C36" s="14" t="s">
        <v>10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EA36" s="115"/>
    </row>
    <row r="37" spans="1:153" s="8" customFormat="1">
      <c r="A37" s="137"/>
      <c r="B37" s="16" t="s">
        <v>1</v>
      </c>
      <c r="C37" s="14" t="s">
        <v>10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EA37" s="115"/>
    </row>
    <row r="38" spans="1:153" s="8" customFormat="1">
      <c r="A38" s="137"/>
      <c r="B38" s="16" t="s">
        <v>20</v>
      </c>
      <c r="C38" s="14" t="s">
        <v>10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32"/>
      <c r="EA38" s="115"/>
    </row>
    <row r="39" spans="1:153" s="8" customFormat="1">
      <c r="A39" s="137"/>
      <c r="B39" s="43" t="s">
        <v>3</v>
      </c>
      <c r="C39" s="14" t="s">
        <v>10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EA39" s="115"/>
    </row>
    <row r="40" spans="1:153" s="8" customFormat="1">
      <c r="A40" s="137"/>
      <c r="B40" s="43" t="s">
        <v>4</v>
      </c>
      <c r="C40" s="14" t="s">
        <v>10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EA40" s="115"/>
    </row>
    <row r="41" spans="1:153" s="8" customFormat="1">
      <c r="A41" s="137"/>
      <c r="B41" s="43" t="s">
        <v>11</v>
      </c>
      <c r="C41" s="14" t="s">
        <v>10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Z41" s="32"/>
      <c r="EA41" s="117"/>
    </row>
    <row r="42" spans="1:153" s="8" customFormat="1">
      <c r="A42" s="137"/>
      <c r="B42" s="43" t="s">
        <v>2</v>
      </c>
      <c r="C42" s="14" t="s">
        <v>10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Z42" s="18"/>
      <c r="EA42" s="118"/>
      <c r="EB42" s="18"/>
    </row>
    <row r="43" spans="1:153" s="1" customFormat="1">
      <c r="A43" s="137"/>
      <c r="B43" s="13" t="s">
        <v>21</v>
      </c>
      <c r="C43" s="9" t="s">
        <v>10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5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7">
        <f>SUM(D43:DX43)</f>
        <v>0</v>
      </c>
      <c r="DZ43" s="6"/>
      <c r="EA43" s="119"/>
      <c r="EB43" s="56"/>
    </row>
    <row r="44" spans="1:153" s="1" customFormat="1">
      <c r="A44" s="137"/>
      <c r="B44" s="13" t="s">
        <v>12</v>
      </c>
      <c r="C44" s="9" t="s">
        <v>10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7">
        <f>SUM(D44:DX44)</f>
        <v>0</v>
      </c>
      <c r="DZ44" s="5"/>
      <c r="EA44" s="120"/>
      <c r="EB44" s="5"/>
    </row>
    <row r="45" spans="1:153" s="1" customFormat="1">
      <c r="A45" s="138"/>
      <c r="B45" s="13" t="s">
        <v>9</v>
      </c>
      <c r="C45" s="9" t="s">
        <v>10</v>
      </c>
      <c r="D45" s="13">
        <v>277090</v>
      </c>
      <c r="E45" s="13">
        <v>520045</v>
      </c>
      <c r="F45" s="13">
        <v>284073</v>
      </c>
      <c r="G45" s="13">
        <v>816335</v>
      </c>
      <c r="H45" s="13">
        <v>739779</v>
      </c>
      <c r="I45" s="13">
        <v>1477901</v>
      </c>
      <c r="J45" s="13">
        <v>499911</v>
      </c>
      <c r="K45" s="13">
        <v>98911</v>
      </c>
      <c r="L45" s="13">
        <v>102492</v>
      </c>
      <c r="M45" s="13">
        <v>396655</v>
      </c>
      <c r="N45" s="13">
        <v>258250</v>
      </c>
      <c r="O45" s="13">
        <v>520140</v>
      </c>
      <c r="P45" s="13">
        <v>28370</v>
      </c>
      <c r="Q45" s="13">
        <v>193508</v>
      </c>
      <c r="R45" s="13">
        <v>251733</v>
      </c>
      <c r="S45" s="13">
        <v>61540</v>
      </c>
      <c r="T45" s="13">
        <v>684339</v>
      </c>
      <c r="U45" s="13">
        <v>432914</v>
      </c>
      <c r="V45" s="13">
        <v>1829250</v>
      </c>
      <c r="W45" s="13">
        <v>552778</v>
      </c>
      <c r="X45" s="13">
        <v>840335</v>
      </c>
      <c r="Y45" s="13">
        <v>1685039</v>
      </c>
      <c r="Z45" s="13">
        <v>318956</v>
      </c>
      <c r="AA45" s="13">
        <v>352343</v>
      </c>
      <c r="AB45" s="13">
        <v>260857</v>
      </c>
      <c r="AC45" s="13">
        <v>970690</v>
      </c>
      <c r="AD45" s="13">
        <v>204371</v>
      </c>
      <c r="AE45" s="13">
        <v>461468</v>
      </c>
      <c r="AF45" s="13">
        <v>81341</v>
      </c>
      <c r="AG45" s="13">
        <v>227513</v>
      </c>
      <c r="AH45" s="13">
        <v>125528</v>
      </c>
      <c r="AI45" s="13">
        <v>2080049</v>
      </c>
      <c r="AJ45" s="13">
        <v>769717</v>
      </c>
      <c r="AK45" s="13">
        <v>151206</v>
      </c>
      <c r="AL45" s="13">
        <v>179659</v>
      </c>
      <c r="AM45" s="13">
        <v>360002</v>
      </c>
      <c r="AN45" s="13">
        <v>1272409</v>
      </c>
      <c r="AO45" s="13">
        <v>90613</v>
      </c>
      <c r="AP45" s="13">
        <v>245815</v>
      </c>
      <c r="AQ45" s="13">
        <v>94863</v>
      </c>
      <c r="AR45" s="13">
        <v>775780</v>
      </c>
      <c r="AS45" s="13">
        <v>499558</v>
      </c>
      <c r="AT45" s="13">
        <v>494886</v>
      </c>
      <c r="AU45" s="13">
        <v>638828</v>
      </c>
      <c r="AV45" s="13">
        <v>313716</v>
      </c>
      <c r="AW45" s="13">
        <v>300894</v>
      </c>
      <c r="AX45" s="13">
        <v>345444</v>
      </c>
      <c r="AY45" s="13">
        <v>425968</v>
      </c>
      <c r="AZ45" s="13">
        <v>144472</v>
      </c>
      <c r="BA45" s="13">
        <v>313274</v>
      </c>
      <c r="BB45" s="13">
        <v>187444</v>
      </c>
      <c r="BC45" s="13">
        <v>57224</v>
      </c>
      <c r="BD45" s="13">
        <v>222139</v>
      </c>
      <c r="BE45" s="13">
        <v>313557</v>
      </c>
      <c r="BF45" s="13">
        <v>209674</v>
      </c>
      <c r="BG45" s="13">
        <v>269178</v>
      </c>
      <c r="BH45" s="13">
        <v>46841</v>
      </c>
      <c r="BI45" s="13">
        <v>92488</v>
      </c>
      <c r="BJ45" s="13">
        <v>309906</v>
      </c>
      <c r="BK45" s="13">
        <v>79821</v>
      </c>
      <c r="BL45" s="13">
        <v>869421</v>
      </c>
      <c r="BM45" s="13">
        <v>948411</v>
      </c>
      <c r="BN45" s="13">
        <v>435660</v>
      </c>
      <c r="BO45" s="13">
        <v>211203</v>
      </c>
      <c r="BP45" s="13">
        <v>784053</v>
      </c>
      <c r="BQ45" s="13">
        <v>73615</v>
      </c>
      <c r="BR45" s="13">
        <v>1335462</v>
      </c>
      <c r="BS45" s="13">
        <v>1220304</v>
      </c>
      <c r="BT45" s="13">
        <v>126205</v>
      </c>
      <c r="BU45" s="13">
        <v>139161</v>
      </c>
      <c r="BV45" s="13">
        <v>819358</v>
      </c>
      <c r="BW45" s="13">
        <v>3096854</v>
      </c>
      <c r="BX45" s="13">
        <v>74022</v>
      </c>
      <c r="BY45" s="13">
        <v>164745</v>
      </c>
      <c r="BZ45" s="13">
        <v>380575</v>
      </c>
      <c r="CA45" s="13">
        <v>821905</v>
      </c>
      <c r="CB45" s="13">
        <v>648277</v>
      </c>
      <c r="CC45" s="13">
        <v>671771</v>
      </c>
      <c r="CD45" s="13">
        <v>269858</v>
      </c>
      <c r="CE45" s="13">
        <v>371340</v>
      </c>
      <c r="CF45" s="13">
        <v>1144005</v>
      </c>
      <c r="CG45" s="13">
        <v>1144424</v>
      </c>
      <c r="CH45" s="13">
        <v>707501</v>
      </c>
      <c r="CI45" s="13">
        <v>4404214</v>
      </c>
      <c r="CJ45" s="13">
        <v>143748</v>
      </c>
      <c r="CK45" s="13">
        <v>454139</v>
      </c>
      <c r="CL45" s="13">
        <v>270590</v>
      </c>
      <c r="CM45" s="13">
        <v>2217546</v>
      </c>
      <c r="CN45" s="13">
        <v>4225155</v>
      </c>
      <c r="CO45" s="13">
        <v>1397082</v>
      </c>
      <c r="CP45" s="13">
        <v>2011378</v>
      </c>
      <c r="CQ45" s="13">
        <v>195827</v>
      </c>
      <c r="CR45" s="13">
        <v>504295</v>
      </c>
      <c r="CS45" s="13">
        <v>269167</v>
      </c>
      <c r="CT45" s="13">
        <v>483384</v>
      </c>
      <c r="CU45" s="13">
        <v>762227</v>
      </c>
      <c r="CV45" s="13">
        <v>1052695</v>
      </c>
      <c r="CW45" s="13">
        <v>906595</v>
      </c>
      <c r="CX45" s="13">
        <v>1335462</v>
      </c>
      <c r="CY45" s="13">
        <v>522590</v>
      </c>
      <c r="CZ45" s="13">
        <v>397731</v>
      </c>
      <c r="DA45" s="13">
        <v>1207954</v>
      </c>
      <c r="DB45" s="13">
        <v>213104</v>
      </c>
      <c r="DC45" s="13">
        <v>1137646</v>
      </c>
      <c r="DD45" s="13">
        <v>2437737</v>
      </c>
      <c r="DE45" s="13">
        <v>594274</v>
      </c>
      <c r="DF45" s="13">
        <v>1433518</v>
      </c>
      <c r="DG45" s="13">
        <v>892717</v>
      </c>
      <c r="DH45" s="13">
        <v>3102680</v>
      </c>
      <c r="DI45" s="13">
        <v>247152</v>
      </c>
      <c r="DJ45" s="13">
        <v>188471</v>
      </c>
      <c r="DK45" s="13">
        <v>156408</v>
      </c>
      <c r="DL45" s="13">
        <v>417316</v>
      </c>
      <c r="DM45" s="13">
        <v>404328</v>
      </c>
      <c r="DN45" s="13">
        <v>1080780</v>
      </c>
      <c r="DO45" s="13">
        <v>932415</v>
      </c>
      <c r="DP45" s="13">
        <v>706571</v>
      </c>
      <c r="DQ45" s="13">
        <v>3623422</v>
      </c>
      <c r="DR45" s="13">
        <v>506310</v>
      </c>
      <c r="DS45" s="13">
        <v>704356</v>
      </c>
      <c r="DT45" s="13">
        <v>101627</v>
      </c>
      <c r="DU45" s="13">
        <v>126261</v>
      </c>
      <c r="DV45" s="13">
        <v>968227</v>
      </c>
      <c r="DW45" s="13">
        <v>259309</v>
      </c>
      <c r="DX45" s="13">
        <v>979515</v>
      </c>
      <c r="DY45" s="6">
        <f>SUM(D45:DX45)</f>
        <v>87273933</v>
      </c>
      <c r="DZ45" s="59"/>
      <c r="EA45" s="121"/>
      <c r="EB45" s="39"/>
      <c r="EC45" s="39"/>
      <c r="ED45" s="39"/>
      <c r="EE45" s="39"/>
      <c r="EF45" s="39"/>
      <c r="EG45" s="39"/>
      <c r="EH45" s="39"/>
    </row>
    <row r="46" spans="1:153" s="5" customFormat="1">
      <c r="B46" s="110"/>
      <c r="C46" s="11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6"/>
      <c r="DZ46" s="59"/>
      <c r="EA46" s="122"/>
      <c r="EB46" s="39"/>
      <c r="EC46" s="39"/>
      <c r="ED46" s="39"/>
      <c r="EE46" s="39"/>
      <c r="EF46" s="39"/>
      <c r="EG46" s="39"/>
      <c r="EH46" s="39"/>
    </row>
    <row r="47" spans="1:153" s="37" customFormat="1" ht="24">
      <c r="A47" s="5"/>
      <c r="B47" s="80" t="s">
        <v>69</v>
      </c>
      <c r="C47" s="10"/>
      <c r="D47" s="50">
        <v>274319</v>
      </c>
      <c r="E47" s="50">
        <v>497631</v>
      </c>
      <c r="F47" s="50">
        <v>272551</v>
      </c>
      <c r="G47" s="50">
        <v>693200</v>
      </c>
      <c r="H47" s="50">
        <v>729369</v>
      </c>
      <c r="I47" s="50">
        <v>1449535</v>
      </c>
      <c r="J47" s="50">
        <v>475818</v>
      </c>
      <c r="K47" s="50">
        <v>94756</v>
      </c>
      <c r="L47" s="50">
        <v>102351</v>
      </c>
      <c r="M47" s="50">
        <v>223772</v>
      </c>
      <c r="N47" s="50">
        <v>251571</v>
      </c>
      <c r="O47" s="50">
        <v>464251</v>
      </c>
      <c r="P47" s="50">
        <v>29267</v>
      </c>
      <c r="Q47" s="50">
        <v>180115</v>
      </c>
      <c r="R47" s="50">
        <v>251038</v>
      </c>
      <c r="S47" s="50">
        <v>58577</v>
      </c>
      <c r="T47" s="50">
        <v>662270</v>
      </c>
      <c r="U47" s="50">
        <v>424007</v>
      </c>
      <c r="V47" s="50">
        <v>1777905</v>
      </c>
      <c r="W47" s="50">
        <v>523846</v>
      </c>
      <c r="X47" s="50">
        <v>806476</v>
      </c>
      <c r="Y47" s="50">
        <v>1334428</v>
      </c>
      <c r="Z47" s="50">
        <v>298561</v>
      </c>
      <c r="AA47" s="50">
        <v>43599</v>
      </c>
      <c r="AB47" s="50">
        <v>228460</v>
      </c>
      <c r="AC47" s="50">
        <v>953311</v>
      </c>
      <c r="AD47" s="50">
        <v>168914</v>
      </c>
      <c r="AE47" s="50">
        <v>438961</v>
      </c>
      <c r="AF47" s="50">
        <v>76295</v>
      </c>
      <c r="AG47" s="50">
        <v>222268</v>
      </c>
      <c r="AH47" s="50">
        <v>116306</v>
      </c>
      <c r="AI47" s="50">
        <v>2080049</v>
      </c>
      <c r="AJ47" s="50">
        <v>714387</v>
      </c>
      <c r="AK47" s="50">
        <v>126112</v>
      </c>
      <c r="AL47" s="50">
        <v>179659</v>
      </c>
      <c r="AM47" s="50">
        <v>315113</v>
      </c>
      <c r="AN47" s="50">
        <v>1157716</v>
      </c>
      <c r="AO47" s="50">
        <v>80665</v>
      </c>
      <c r="AP47" s="50">
        <v>230009</v>
      </c>
      <c r="AQ47" s="50">
        <v>94286</v>
      </c>
      <c r="AR47" s="50">
        <v>755534</v>
      </c>
      <c r="AS47" s="50">
        <v>461543</v>
      </c>
      <c r="AT47" s="50">
        <v>476930</v>
      </c>
      <c r="AU47" s="50">
        <v>572947</v>
      </c>
      <c r="AV47" s="50">
        <v>287159</v>
      </c>
      <c r="AW47" s="50">
        <v>290769</v>
      </c>
      <c r="AX47" s="50">
        <v>290827</v>
      </c>
      <c r="AY47" s="50">
        <v>370983</v>
      </c>
      <c r="AZ47" s="50">
        <v>112628</v>
      </c>
      <c r="BA47" s="50">
        <v>281955</v>
      </c>
      <c r="BB47" s="50">
        <v>168340</v>
      </c>
      <c r="BC47" s="50">
        <v>60307</v>
      </c>
      <c r="BD47" s="50">
        <v>188259</v>
      </c>
      <c r="BE47" s="50">
        <v>286077</v>
      </c>
      <c r="BF47" s="50">
        <v>208790</v>
      </c>
      <c r="BG47" s="50">
        <v>267850</v>
      </c>
      <c r="BH47" s="50">
        <v>37360</v>
      </c>
      <c r="BI47" s="50">
        <v>90835</v>
      </c>
      <c r="BJ47" s="50">
        <v>294716</v>
      </c>
      <c r="BK47" s="50">
        <v>79821</v>
      </c>
      <c r="BL47" s="50">
        <v>783618</v>
      </c>
      <c r="BM47" s="50">
        <v>783618</v>
      </c>
      <c r="BN47" s="50">
        <v>406203</v>
      </c>
      <c r="BO47" s="50">
        <v>211203</v>
      </c>
      <c r="BP47" s="50">
        <v>689966</v>
      </c>
      <c r="BQ47" s="50">
        <v>73615</v>
      </c>
      <c r="BR47" s="50">
        <v>1310493</v>
      </c>
      <c r="BS47" s="50">
        <v>1220304</v>
      </c>
      <c r="BT47" s="50">
        <v>125879</v>
      </c>
      <c r="BU47" s="50">
        <v>128922</v>
      </c>
      <c r="BV47" s="50">
        <v>819359</v>
      </c>
      <c r="BW47" s="50">
        <v>2711848</v>
      </c>
      <c r="BX47" s="50">
        <v>72371</v>
      </c>
      <c r="BY47" s="50">
        <v>152834</v>
      </c>
      <c r="BZ47" s="50">
        <v>345474</v>
      </c>
      <c r="CA47" s="50">
        <v>803373</v>
      </c>
      <c r="CB47" s="50">
        <v>567777</v>
      </c>
      <c r="CC47" s="50">
        <v>671771</v>
      </c>
      <c r="CD47" s="50">
        <v>266717</v>
      </c>
      <c r="CE47" s="50">
        <v>334215</v>
      </c>
      <c r="CF47" s="50">
        <v>1068689</v>
      </c>
      <c r="CG47" s="50">
        <v>1123088</v>
      </c>
      <c r="CH47" s="50">
        <v>633456</v>
      </c>
      <c r="CI47" s="50">
        <v>4303564</v>
      </c>
      <c r="CJ47" s="50">
        <v>173311</v>
      </c>
      <c r="CK47" s="50">
        <v>438583</v>
      </c>
      <c r="CL47" s="50">
        <v>265210</v>
      </c>
      <c r="CM47" s="50">
        <v>2125791</v>
      </c>
      <c r="CN47" s="50">
        <v>4225155</v>
      </c>
      <c r="CO47" s="50">
        <v>1393209</v>
      </c>
      <c r="CP47" s="50">
        <v>1982955</v>
      </c>
      <c r="CQ47" s="50">
        <v>195827</v>
      </c>
      <c r="CR47" s="50">
        <v>464517</v>
      </c>
      <c r="CS47" s="50">
        <v>252919</v>
      </c>
      <c r="CT47" s="50">
        <v>455787</v>
      </c>
      <c r="CU47" s="50">
        <v>751174</v>
      </c>
      <c r="CV47" s="50">
        <v>1032562</v>
      </c>
      <c r="CW47" s="50">
        <v>1090373</v>
      </c>
      <c r="CX47" s="50">
        <v>1310493</v>
      </c>
      <c r="CY47" s="50">
        <v>406187</v>
      </c>
      <c r="CZ47" s="50">
        <v>302323</v>
      </c>
      <c r="DA47" s="50">
        <v>1207954</v>
      </c>
      <c r="DB47" s="50">
        <v>210580</v>
      </c>
      <c r="DC47" s="50">
        <v>1090337</v>
      </c>
      <c r="DD47" s="50">
        <v>2136557</v>
      </c>
      <c r="DE47" s="50">
        <v>654836</v>
      </c>
      <c r="DF47" s="50">
        <v>1425780</v>
      </c>
      <c r="DG47" s="50">
        <v>837965</v>
      </c>
      <c r="DH47" s="50">
        <v>3030701</v>
      </c>
      <c r="DI47" s="50">
        <v>227506</v>
      </c>
      <c r="DJ47" s="50">
        <v>187047</v>
      </c>
      <c r="DK47" s="50">
        <v>138960</v>
      </c>
      <c r="DL47" s="50">
        <v>595795</v>
      </c>
      <c r="DM47" s="50">
        <v>331380</v>
      </c>
      <c r="DN47" s="50">
        <v>977490</v>
      </c>
      <c r="DO47" s="50">
        <v>916631</v>
      </c>
      <c r="DP47" s="50">
        <v>686417</v>
      </c>
      <c r="DQ47" s="50">
        <v>3808152</v>
      </c>
      <c r="DR47" s="50">
        <v>506310</v>
      </c>
      <c r="DS47" s="50">
        <v>704356</v>
      </c>
      <c r="DT47" s="50">
        <v>402011</v>
      </c>
      <c r="DU47" s="50">
        <v>118577</v>
      </c>
      <c r="DV47" s="50">
        <v>495878</v>
      </c>
      <c r="DW47" s="50">
        <v>249076</v>
      </c>
      <c r="DX47" s="50">
        <v>553608</v>
      </c>
      <c r="DY47" s="6">
        <f>SUM(D47:DX47)</f>
        <v>82653991</v>
      </c>
      <c r="DZ47" s="39"/>
      <c r="EA47" s="121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</row>
    <row r="48" spans="1:153" s="53" customFormat="1" ht="38" customHeight="1">
      <c r="B48" s="106" t="s">
        <v>70</v>
      </c>
      <c r="C48" s="107"/>
      <c r="D48" s="101">
        <f>D45-D47</f>
        <v>2771</v>
      </c>
      <c r="E48" s="101">
        <f t="shared" ref="E48:BP48" si="0">E45-E47</f>
        <v>22414</v>
      </c>
      <c r="F48" s="101">
        <f t="shared" si="0"/>
        <v>11522</v>
      </c>
      <c r="G48" s="101">
        <f t="shared" si="0"/>
        <v>123135</v>
      </c>
      <c r="H48" s="101">
        <f t="shared" si="0"/>
        <v>10410</v>
      </c>
      <c r="I48" s="101">
        <f t="shared" si="0"/>
        <v>28366</v>
      </c>
      <c r="J48" s="101">
        <f t="shared" si="0"/>
        <v>24093</v>
      </c>
      <c r="K48" s="101">
        <f t="shared" si="0"/>
        <v>4155</v>
      </c>
      <c r="L48" s="101">
        <f t="shared" si="0"/>
        <v>141</v>
      </c>
      <c r="M48" s="101">
        <f t="shared" si="0"/>
        <v>172883</v>
      </c>
      <c r="N48" s="101">
        <f t="shared" si="0"/>
        <v>6679</v>
      </c>
      <c r="O48" s="101">
        <f t="shared" si="0"/>
        <v>55889</v>
      </c>
      <c r="P48" s="101">
        <f t="shared" si="0"/>
        <v>-897</v>
      </c>
      <c r="Q48" s="101">
        <f t="shared" si="0"/>
        <v>13393</v>
      </c>
      <c r="R48" s="101">
        <f t="shared" si="0"/>
        <v>695</v>
      </c>
      <c r="S48" s="101">
        <f t="shared" si="0"/>
        <v>2963</v>
      </c>
      <c r="T48" s="101">
        <f t="shared" si="0"/>
        <v>22069</v>
      </c>
      <c r="U48" s="101">
        <f t="shared" si="0"/>
        <v>8907</v>
      </c>
      <c r="V48" s="101">
        <f t="shared" si="0"/>
        <v>51345</v>
      </c>
      <c r="W48" s="101">
        <f t="shared" si="0"/>
        <v>28932</v>
      </c>
      <c r="X48" s="101">
        <f t="shared" si="0"/>
        <v>33859</v>
      </c>
      <c r="Y48" s="101">
        <f t="shared" si="0"/>
        <v>350611</v>
      </c>
      <c r="Z48" s="101">
        <f t="shared" si="0"/>
        <v>20395</v>
      </c>
      <c r="AA48" s="101">
        <f t="shared" si="0"/>
        <v>308744</v>
      </c>
      <c r="AB48" s="101">
        <f t="shared" si="0"/>
        <v>32397</v>
      </c>
      <c r="AC48" s="101">
        <f t="shared" si="0"/>
        <v>17379</v>
      </c>
      <c r="AD48" s="101">
        <f t="shared" si="0"/>
        <v>35457</v>
      </c>
      <c r="AE48" s="101">
        <f t="shared" si="0"/>
        <v>22507</v>
      </c>
      <c r="AF48" s="101">
        <f t="shared" si="0"/>
        <v>5046</v>
      </c>
      <c r="AG48" s="101">
        <f t="shared" si="0"/>
        <v>5245</v>
      </c>
      <c r="AH48" s="101">
        <f t="shared" si="0"/>
        <v>9222</v>
      </c>
      <c r="AI48" s="101">
        <f t="shared" si="0"/>
        <v>0</v>
      </c>
      <c r="AJ48" s="101">
        <f t="shared" si="0"/>
        <v>55330</v>
      </c>
      <c r="AK48" s="101">
        <f t="shared" si="0"/>
        <v>25094</v>
      </c>
      <c r="AL48" s="101">
        <f t="shared" si="0"/>
        <v>0</v>
      </c>
      <c r="AM48" s="101">
        <f t="shared" si="0"/>
        <v>44889</v>
      </c>
      <c r="AN48" s="101">
        <f t="shared" si="0"/>
        <v>114693</v>
      </c>
      <c r="AO48" s="101">
        <f t="shared" si="0"/>
        <v>9948</v>
      </c>
      <c r="AP48" s="101">
        <f t="shared" si="0"/>
        <v>15806</v>
      </c>
      <c r="AQ48" s="101">
        <f t="shared" si="0"/>
        <v>577</v>
      </c>
      <c r="AR48" s="101">
        <f t="shared" si="0"/>
        <v>20246</v>
      </c>
      <c r="AS48" s="101">
        <f t="shared" si="0"/>
        <v>38015</v>
      </c>
      <c r="AT48" s="101">
        <f t="shared" si="0"/>
        <v>17956</v>
      </c>
      <c r="AU48" s="101">
        <f t="shared" si="0"/>
        <v>65881</v>
      </c>
      <c r="AV48" s="101">
        <f t="shared" si="0"/>
        <v>26557</v>
      </c>
      <c r="AW48" s="101">
        <f t="shared" si="0"/>
        <v>10125</v>
      </c>
      <c r="AX48" s="101">
        <f t="shared" si="0"/>
        <v>54617</v>
      </c>
      <c r="AY48" s="101">
        <f t="shared" si="0"/>
        <v>54985</v>
      </c>
      <c r="AZ48" s="101">
        <f t="shared" si="0"/>
        <v>31844</v>
      </c>
      <c r="BA48" s="101">
        <f t="shared" si="0"/>
        <v>31319</v>
      </c>
      <c r="BB48" s="101">
        <f t="shared" si="0"/>
        <v>19104</v>
      </c>
      <c r="BC48" s="101">
        <f t="shared" si="0"/>
        <v>-3083</v>
      </c>
      <c r="BD48" s="101">
        <f t="shared" si="0"/>
        <v>33880</v>
      </c>
      <c r="BE48" s="101">
        <f t="shared" si="0"/>
        <v>27480</v>
      </c>
      <c r="BF48" s="101">
        <f t="shared" si="0"/>
        <v>884</v>
      </c>
      <c r="BG48" s="101">
        <f t="shared" si="0"/>
        <v>1328</v>
      </c>
      <c r="BH48" s="101">
        <f t="shared" si="0"/>
        <v>9481</v>
      </c>
      <c r="BI48" s="101">
        <f t="shared" si="0"/>
        <v>1653</v>
      </c>
      <c r="BJ48" s="101">
        <f t="shared" si="0"/>
        <v>15190</v>
      </c>
      <c r="BK48" s="101">
        <f t="shared" si="0"/>
        <v>0</v>
      </c>
      <c r="BL48" s="101">
        <f t="shared" si="0"/>
        <v>85803</v>
      </c>
      <c r="BM48" s="101">
        <f t="shared" si="0"/>
        <v>164793</v>
      </c>
      <c r="BN48" s="101">
        <f t="shared" si="0"/>
        <v>29457</v>
      </c>
      <c r="BO48" s="101">
        <f t="shared" si="0"/>
        <v>0</v>
      </c>
      <c r="BP48" s="101">
        <f t="shared" si="0"/>
        <v>94087</v>
      </c>
      <c r="BQ48" s="101">
        <f t="shared" ref="BQ48:DX48" si="1">BQ45-BQ47</f>
        <v>0</v>
      </c>
      <c r="BR48" s="101">
        <f t="shared" si="1"/>
        <v>24969</v>
      </c>
      <c r="BS48" s="101">
        <f t="shared" si="1"/>
        <v>0</v>
      </c>
      <c r="BT48" s="101">
        <f t="shared" si="1"/>
        <v>326</v>
      </c>
      <c r="BU48" s="101">
        <f t="shared" si="1"/>
        <v>10239</v>
      </c>
      <c r="BV48" s="101">
        <f t="shared" si="1"/>
        <v>-1</v>
      </c>
      <c r="BW48" s="101">
        <f t="shared" si="1"/>
        <v>385006</v>
      </c>
      <c r="BX48" s="101">
        <f t="shared" si="1"/>
        <v>1651</v>
      </c>
      <c r="BY48" s="101">
        <f t="shared" si="1"/>
        <v>11911</v>
      </c>
      <c r="BZ48" s="101">
        <f t="shared" si="1"/>
        <v>35101</v>
      </c>
      <c r="CA48" s="101">
        <f t="shared" si="1"/>
        <v>18532</v>
      </c>
      <c r="CB48" s="101">
        <f t="shared" si="1"/>
        <v>80500</v>
      </c>
      <c r="CC48" s="101">
        <f t="shared" si="1"/>
        <v>0</v>
      </c>
      <c r="CD48" s="101">
        <f t="shared" si="1"/>
        <v>3141</v>
      </c>
      <c r="CE48" s="101">
        <f t="shared" si="1"/>
        <v>37125</v>
      </c>
      <c r="CF48" s="101">
        <f t="shared" si="1"/>
        <v>75316</v>
      </c>
      <c r="CG48" s="101">
        <f t="shared" si="1"/>
        <v>21336</v>
      </c>
      <c r="CH48" s="101">
        <f t="shared" si="1"/>
        <v>74045</v>
      </c>
      <c r="CI48" s="101">
        <f t="shared" si="1"/>
        <v>100650</v>
      </c>
      <c r="CJ48" s="101">
        <f t="shared" si="1"/>
        <v>-29563</v>
      </c>
      <c r="CK48" s="101">
        <f t="shared" si="1"/>
        <v>15556</v>
      </c>
      <c r="CL48" s="101">
        <f t="shared" si="1"/>
        <v>5380</v>
      </c>
      <c r="CM48" s="101">
        <f t="shared" si="1"/>
        <v>91755</v>
      </c>
      <c r="CN48" s="101">
        <f t="shared" si="1"/>
        <v>0</v>
      </c>
      <c r="CO48" s="101">
        <f t="shared" si="1"/>
        <v>3873</v>
      </c>
      <c r="CP48" s="101">
        <f t="shared" si="1"/>
        <v>28423</v>
      </c>
      <c r="CQ48" s="101">
        <f t="shared" si="1"/>
        <v>0</v>
      </c>
      <c r="CR48" s="101">
        <f t="shared" si="1"/>
        <v>39778</v>
      </c>
      <c r="CS48" s="101">
        <f t="shared" si="1"/>
        <v>16248</v>
      </c>
      <c r="CT48" s="101">
        <f t="shared" si="1"/>
        <v>27597</v>
      </c>
      <c r="CU48" s="101">
        <f t="shared" si="1"/>
        <v>11053</v>
      </c>
      <c r="CV48" s="101">
        <f t="shared" si="1"/>
        <v>20133</v>
      </c>
      <c r="CW48" s="101">
        <f t="shared" si="1"/>
        <v>-183778</v>
      </c>
      <c r="CX48" s="101">
        <f t="shared" si="1"/>
        <v>24969</v>
      </c>
      <c r="CY48" s="101">
        <f t="shared" si="1"/>
        <v>116403</v>
      </c>
      <c r="CZ48" s="101">
        <f t="shared" si="1"/>
        <v>95408</v>
      </c>
      <c r="DA48" s="101">
        <f t="shared" si="1"/>
        <v>0</v>
      </c>
      <c r="DB48" s="101">
        <f t="shared" si="1"/>
        <v>2524</v>
      </c>
      <c r="DC48" s="101">
        <f t="shared" si="1"/>
        <v>47309</v>
      </c>
      <c r="DD48" s="101">
        <f t="shared" si="1"/>
        <v>301180</v>
      </c>
      <c r="DE48" s="101">
        <f t="shared" si="1"/>
        <v>-60562</v>
      </c>
      <c r="DF48" s="101">
        <f t="shared" si="1"/>
        <v>7738</v>
      </c>
      <c r="DG48" s="101">
        <f t="shared" si="1"/>
        <v>54752</v>
      </c>
      <c r="DH48" s="101">
        <f t="shared" si="1"/>
        <v>71979</v>
      </c>
      <c r="DI48" s="101">
        <f t="shared" si="1"/>
        <v>19646</v>
      </c>
      <c r="DJ48" s="101">
        <f t="shared" si="1"/>
        <v>1424</v>
      </c>
      <c r="DK48" s="101">
        <f t="shared" si="1"/>
        <v>17448</v>
      </c>
      <c r="DL48" s="101">
        <f t="shared" si="1"/>
        <v>-178479</v>
      </c>
      <c r="DM48" s="101">
        <f t="shared" si="1"/>
        <v>72948</v>
      </c>
      <c r="DN48" s="101">
        <f t="shared" si="1"/>
        <v>103290</v>
      </c>
      <c r="DO48" s="101">
        <f t="shared" si="1"/>
        <v>15784</v>
      </c>
      <c r="DP48" s="101">
        <f t="shared" si="1"/>
        <v>20154</v>
      </c>
      <c r="DQ48" s="101">
        <f t="shared" si="1"/>
        <v>-184730</v>
      </c>
      <c r="DR48" s="101">
        <f t="shared" si="1"/>
        <v>0</v>
      </c>
      <c r="DS48" s="101">
        <f t="shared" si="1"/>
        <v>0</v>
      </c>
      <c r="DT48" s="101">
        <f t="shared" si="1"/>
        <v>-300384</v>
      </c>
      <c r="DU48" s="101">
        <f t="shared" si="1"/>
        <v>7684</v>
      </c>
      <c r="DV48" s="101">
        <f t="shared" si="1"/>
        <v>472349</v>
      </c>
      <c r="DW48" s="101">
        <f t="shared" si="1"/>
        <v>10233</v>
      </c>
      <c r="DX48" s="101">
        <f t="shared" si="1"/>
        <v>425907</v>
      </c>
      <c r="DY48" s="52"/>
      <c r="DZ48" s="60"/>
      <c r="EA48" s="123"/>
      <c r="EB48" s="61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</row>
    <row r="49" spans="1:154" s="53" customFormat="1" ht="14" customHeight="1">
      <c r="B49" s="108"/>
      <c r="C49" s="109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105"/>
      <c r="CS49" s="105"/>
      <c r="CT49" s="105"/>
      <c r="CU49" s="105"/>
      <c r="CV49" s="105"/>
      <c r="CW49" s="105"/>
      <c r="CX49" s="105"/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  <c r="DJ49" s="105"/>
      <c r="DK49" s="105"/>
      <c r="DL49" s="105"/>
      <c r="DM49" s="105"/>
      <c r="DN49" s="105"/>
      <c r="DO49" s="105"/>
      <c r="DP49" s="105"/>
      <c r="DQ49" s="105"/>
      <c r="DR49" s="105"/>
      <c r="DS49" s="105"/>
      <c r="DT49" s="105"/>
      <c r="DU49" s="105"/>
      <c r="DV49" s="105"/>
      <c r="DW49" s="105"/>
      <c r="DX49" s="105"/>
      <c r="DY49" s="52"/>
      <c r="DZ49" s="60"/>
      <c r="EA49" s="123"/>
      <c r="EB49" s="61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</row>
    <row r="50" spans="1:154" ht="35" customHeight="1">
      <c r="B50" s="144" t="s">
        <v>78</v>
      </c>
      <c r="C50" s="1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18"/>
      <c r="DZ50" s="40"/>
      <c r="EA50" s="124"/>
      <c r="EB50" s="40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</row>
    <row r="51" spans="1:154" s="22" customFormat="1">
      <c r="A51" s="104"/>
      <c r="B51" s="102" t="s">
        <v>5</v>
      </c>
      <c r="C51" s="14"/>
      <c r="D51" s="17">
        <v>277090</v>
      </c>
      <c r="E51" s="17">
        <v>520045</v>
      </c>
      <c r="F51" s="17">
        <v>284073</v>
      </c>
      <c r="G51" s="17">
        <v>240357</v>
      </c>
      <c r="H51" s="17">
        <v>739779</v>
      </c>
      <c r="I51" s="17">
        <v>1477901</v>
      </c>
      <c r="J51" s="17">
        <v>499911</v>
      </c>
      <c r="K51" s="17">
        <v>98911</v>
      </c>
      <c r="L51" s="17">
        <v>102492</v>
      </c>
      <c r="M51" s="17">
        <v>396655</v>
      </c>
      <c r="N51" s="17">
        <v>258250</v>
      </c>
      <c r="O51" s="17">
        <v>520140</v>
      </c>
      <c r="P51" s="17">
        <v>28370</v>
      </c>
      <c r="Q51" s="17">
        <v>10453</v>
      </c>
      <c r="R51" s="17">
        <v>186094</v>
      </c>
      <c r="S51" s="17">
        <v>38564</v>
      </c>
      <c r="T51" s="17">
        <v>126338</v>
      </c>
      <c r="U51" s="17">
        <v>383989</v>
      </c>
      <c r="V51" s="17">
        <v>931910</v>
      </c>
      <c r="W51" s="17">
        <v>360161</v>
      </c>
      <c r="X51" s="17">
        <v>840335</v>
      </c>
      <c r="Y51" s="2">
        <v>882928</v>
      </c>
      <c r="Z51" s="17"/>
      <c r="AA51" s="17">
        <v>43599</v>
      </c>
      <c r="AB51" s="17">
        <v>260857</v>
      </c>
      <c r="AC51" s="17">
        <v>683099</v>
      </c>
      <c r="AD51" s="17">
        <v>170460</v>
      </c>
      <c r="AE51" s="17">
        <v>346209</v>
      </c>
      <c r="AF51" s="17">
        <v>65228</v>
      </c>
      <c r="AG51" s="17">
        <v>227513</v>
      </c>
      <c r="AH51" s="17">
        <v>65466</v>
      </c>
      <c r="AI51" s="17">
        <v>2080051</v>
      </c>
      <c r="AJ51" s="17">
        <v>106413</v>
      </c>
      <c r="AK51" s="17">
        <v>151206</v>
      </c>
      <c r="AL51" s="17">
        <v>179659</v>
      </c>
      <c r="AM51" s="17">
        <v>223952</v>
      </c>
      <c r="AN51" s="17">
        <v>331755</v>
      </c>
      <c r="AO51" s="17">
        <v>90613</v>
      </c>
      <c r="AP51" s="17">
        <v>111199</v>
      </c>
      <c r="AQ51" s="17">
        <v>94863</v>
      </c>
      <c r="AR51" s="17">
        <v>775780</v>
      </c>
      <c r="AS51" s="17">
        <v>499558</v>
      </c>
      <c r="AT51" s="17">
        <v>494886</v>
      </c>
      <c r="AU51" s="17">
        <v>379138</v>
      </c>
      <c r="AV51" s="17"/>
      <c r="AW51" s="17">
        <v>269913</v>
      </c>
      <c r="AX51" s="17">
        <v>345444</v>
      </c>
      <c r="AY51" s="17">
        <v>425968</v>
      </c>
      <c r="AZ51" s="17">
        <v>144472</v>
      </c>
      <c r="BA51" s="17">
        <v>313274</v>
      </c>
      <c r="BB51" s="17">
        <v>187444</v>
      </c>
      <c r="BC51" s="17">
        <v>57224</v>
      </c>
      <c r="BD51" s="17">
        <v>222139</v>
      </c>
      <c r="BE51" s="17">
        <v>90637</v>
      </c>
      <c r="BF51" s="17">
        <v>209674</v>
      </c>
      <c r="BG51" s="17">
        <v>269178</v>
      </c>
      <c r="BH51" s="17">
        <v>17560</v>
      </c>
      <c r="BI51" s="17">
        <v>81462</v>
      </c>
      <c r="BJ51" s="17">
        <v>285857</v>
      </c>
      <c r="BK51" s="17">
        <v>45862</v>
      </c>
      <c r="BL51" s="17">
        <v>869421</v>
      </c>
      <c r="BM51" s="17">
        <v>156475</v>
      </c>
      <c r="BN51" s="17">
        <v>435660</v>
      </c>
      <c r="BO51" s="17">
        <v>211203</v>
      </c>
      <c r="BP51" s="17">
        <v>53143</v>
      </c>
      <c r="BQ51" s="17">
        <v>73615</v>
      </c>
      <c r="BR51" s="17">
        <v>1335462</v>
      </c>
      <c r="BS51" s="17">
        <v>274028</v>
      </c>
      <c r="BT51" s="17">
        <v>126205</v>
      </c>
      <c r="BU51" s="17">
        <v>139161</v>
      </c>
      <c r="BV51" s="17">
        <v>819358</v>
      </c>
      <c r="BW51" s="17">
        <v>3096854</v>
      </c>
      <c r="BX51" s="17">
        <v>74022</v>
      </c>
      <c r="BY51" s="17">
        <v>150578</v>
      </c>
      <c r="BZ51" s="17">
        <v>380575</v>
      </c>
      <c r="CA51" s="17">
        <v>821905</v>
      </c>
      <c r="CB51" s="17">
        <v>20897</v>
      </c>
      <c r="CC51" s="17">
        <v>671771</v>
      </c>
      <c r="CD51" s="17"/>
      <c r="CE51" s="2">
        <v>139791</v>
      </c>
      <c r="CF51" s="17">
        <v>357600</v>
      </c>
      <c r="CG51" s="17">
        <v>1144424</v>
      </c>
      <c r="CH51" s="17">
        <v>707501</v>
      </c>
      <c r="CI51" s="17">
        <v>3658357</v>
      </c>
      <c r="CJ51" s="17">
        <v>43123</v>
      </c>
      <c r="CK51" s="17">
        <v>454139</v>
      </c>
      <c r="CL51" s="17">
        <v>270590</v>
      </c>
      <c r="CM51" s="17">
        <v>2217546</v>
      </c>
      <c r="CN51" s="17">
        <v>4225155</v>
      </c>
      <c r="CO51" s="17">
        <v>1397082</v>
      </c>
      <c r="CP51" s="17">
        <v>2011378</v>
      </c>
      <c r="CQ51" s="17">
        <v>195827</v>
      </c>
      <c r="CR51" s="17">
        <v>449667</v>
      </c>
      <c r="CS51" s="17">
        <v>153722</v>
      </c>
      <c r="CT51" s="17">
        <v>458709</v>
      </c>
      <c r="CU51" s="17">
        <v>680789</v>
      </c>
      <c r="CV51" s="17">
        <v>996769</v>
      </c>
      <c r="CW51" s="17">
        <v>327828</v>
      </c>
      <c r="CX51" s="17">
        <v>1335462</v>
      </c>
      <c r="CY51" s="17">
        <v>3964</v>
      </c>
      <c r="CZ51" s="17">
        <v>36006</v>
      </c>
      <c r="DA51" s="17">
        <v>1207954</v>
      </c>
      <c r="DB51" s="17">
        <v>145774</v>
      </c>
      <c r="DC51" s="17">
        <v>1137646</v>
      </c>
      <c r="DD51" s="17">
        <v>2437737</v>
      </c>
      <c r="DE51" s="17">
        <v>229369</v>
      </c>
      <c r="DF51" s="17">
        <v>513683</v>
      </c>
      <c r="DG51" s="17">
        <v>506904</v>
      </c>
      <c r="DH51" s="17">
        <v>3102680</v>
      </c>
      <c r="DI51" s="17">
        <v>247152</v>
      </c>
      <c r="DJ51" s="17">
        <v>188471</v>
      </c>
      <c r="DK51" s="17">
        <v>25270</v>
      </c>
      <c r="DL51" s="17">
        <v>90132</v>
      </c>
      <c r="DM51" s="17">
        <v>162174</v>
      </c>
      <c r="DN51" s="17">
        <v>741835</v>
      </c>
      <c r="DO51" s="17">
        <v>661196</v>
      </c>
      <c r="DP51" s="17">
        <v>706571</v>
      </c>
      <c r="DQ51" s="17">
        <v>3623422</v>
      </c>
      <c r="DR51" s="17">
        <v>506310</v>
      </c>
      <c r="DS51" s="17">
        <v>704356</v>
      </c>
      <c r="DT51" s="17"/>
      <c r="DU51" s="17">
        <v>126261</v>
      </c>
      <c r="DV51" s="17"/>
      <c r="DW51" s="17"/>
      <c r="DX51" s="17">
        <v>6935</v>
      </c>
      <c r="DY51" s="64">
        <f>SUM(D51:DX51)</f>
        <v>67599952</v>
      </c>
      <c r="DZ51" s="57"/>
      <c r="EA51" s="124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58"/>
    </row>
    <row r="52" spans="1:154" s="22" customFormat="1">
      <c r="A52" s="104"/>
      <c r="B52" s="103" t="s">
        <v>6</v>
      </c>
      <c r="C52" s="14"/>
      <c r="D52" s="17"/>
      <c r="E52" s="17"/>
      <c r="F52" s="17"/>
      <c r="G52" s="17">
        <v>523244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>
        <v>65638</v>
      </c>
      <c r="S52" s="17">
        <v>22976</v>
      </c>
      <c r="T52" s="17">
        <v>431662</v>
      </c>
      <c r="U52" s="17">
        <v>48925</v>
      </c>
      <c r="V52" s="17">
        <v>897340</v>
      </c>
      <c r="W52" s="17">
        <v>192617</v>
      </c>
      <c r="X52" s="17"/>
      <c r="Y52" s="2">
        <v>802111</v>
      </c>
      <c r="Z52" s="17"/>
      <c r="AA52" s="17"/>
      <c r="AB52" s="17"/>
      <c r="AC52" s="17">
        <v>287591</v>
      </c>
      <c r="AD52" s="17">
        <v>33911</v>
      </c>
      <c r="AE52" s="17"/>
      <c r="AF52" s="17">
        <v>16113</v>
      </c>
      <c r="AG52" s="17"/>
      <c r="AH52" s="17">
        <v>60062</v>
      </c>
      <c r="AI52" s="17"/>
      <c r="AJ52" s="17">
        <v>663304</v>
      </c>
      <c r="AK52" s="17"/>
      <c r="AL52" s="17"/>
      <c r="AM52" s="17">
        <v>136050</v>
      </c>
      <c r="AN52" s="17">
        <v>905939</v>
      </c>
      <c r="AO52" s="17"/>
      <c r="AP52" s="17">
        <v>134616</v>
      </c>
      <c r="AQ52" s="17"/>
      <c r="AR52" s="17"/>
      <c r="AS52" s="17"/>
      <c r="AT52" s="17"/>
      <c r="AU52" s="17">
        <v>259690</v>
      </c>
      <c r="AV52" s="17"/>
      <c r="AW52" s="17">
        <v>30981</v>
      </c>
      <c r="AX52" s="17"/>
      <c r="AY52" s="17"/>
      <c r="AZ52" s="17"/>
      <c r="BA52" s="17"/>
      <c r="BB52" s="17"/>
      <c r="BC52" s="17"/>
      <c r="BD52" s="17"/>
      <c r="BE52" s="17">
        <v>222920</v>
      </c>
      <c r="BF52" s="17"/>
      <c r="BG52" s="17"/>
      <c r="BH52" s="17"/>
      <c r="BI52" s="17">
        <v>11026</v>
      </c>
      <c r="BJ52" s="17">
        <v>24049</v>
      </c>
      <c r="BK52" s="17">
        <v>33959</v>
      </c>
      <c r="BL52" s="17"/>
      <c r="BM52" s="17">
        <v>342540</v>
      </c>
      <c r="BN52" s="17"/>
      <c r="BO52" s="17"/>
      <c r="BP52" s="17">
        <v>730910</v>
      </c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2">
        <v>96690</v>
      </c>
      <c r="CF52" s="17">
        <v>58855</v>
      </c>
      <c r="CG52" s="17"/>
      <c r="CH52" s="17"/>
      <c r="CI52" s="17">
        <v>745857</v>
      </c>
      <c r="CJ52" s="17">
        <v>87066</v>
      </c>
      <c r="CK52" s="17"/>
      <c r="CL52" s="17"/>
      <c r="CM52" s="17"/>
      <c r="CN52" s="17"/>
      <c r="CO52" s="17"/>
      <c r="CP52" s="17"/>
      <c r="CQ52" s="17"/>
      <c r="CR52" s="17">
        <v>47253</v>
      </c>
      <c r="CS52" s="17"/>
      <c r="CT52" s="17">
        <v>24675</v>
      </c>
      <c r="CU52" s="17">
        <v>81438</v>
      </c>
      <c r="CV52" s="17">
        <v>55926</v>
      </c>
      <c r="CW52" s="17">
        <v>578767</v>
      </c>
      <c r="CX52" s="17"/>
      <c r="CY52" s="17"/>
      <c r="CZ52" s="17">
        <v>360949</v>
      </c>
      <c r="DA52" s="17"/>
      <c r="DB52" s="17">
        <v>67330</v>
      </c>
      <c r="DC52" s="17"/>
      <c r="DD52" s="17"/>
      <c r="DE52" s="17">
        <v>364905</v>
      </c>
      <c r="DF52" s="17">
        <v>919835</v>
      </c>
      <c r="DG52" s="17"/>
      <c r="DH52" s="17"/>
      <c r="DI52" s="17"/>
      <c r="DJ52" s="17"/>
      <c r="DK52" s="17">
        <v>131138</v>
      </c>
      <c r="DL52" s="17"/>
      <c r="DM52" s="17">
        <v>242154</v>
      </c>
      <c r="DN52" s="17"/>
      <c r="DO52" s="17">
        <v>271219</v>
      </c>
      <c r="DP52" s="17"/>
      <c r="DQ52" s="17"/>
      <c r="DR52" s="17"/>
      <c r="DS52" s="17"/>
      <c r="DT52" s="17">
        <v>101627</v>
      </c>
      <c r="DU52" s="17"/>
      <c r="DV52" s="17">
        <v>933111</v>
      </c>
      <c r="DW52" s="17"/>
      <c r="DX52" s="17"/>
      <c r="DY52" s="64">
        <f>SUM(D52:DX52)</f>
        <v>12046969</v>
      </c>
      <c r="DZ52" s="57"/>
      <c r="EA52" s="124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58"/>
    </row>
    <row r="53" spans="1:154" s="22" customFormat="1">
      <c r="A53" s="104"/>
      <c r="B53" s="102" t="s">
        <v>7</v>
      </c>
      <c r="C53" s="14"/>
      <c r="D53" s="21"/>
      <c r="E53" s="21"/>
      <c r="F53" s="21"/>
      <c r="G53" s="21">
        <v>52734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>
        <v>126339</v>
      </c>
      <c r="U53" s="21"/>
      <c r="V53" s="21"/>
      <c r="W53" s="21"/>
      <c r="X53" s="21"/>
      <c r="Y53" s="21"/>
      <c r="Z53" s="21">
        <v>318956</v>
      </c>
      <c r="AA53" s="21"/>
      <c r="AB53" s="21"/>
      <c r="AC53" s="21"/>
      <c r="AD53" s="21"/>
      <c r="AE53" s="21">
        <v>115259</v>
      </c>
      <c r="AF53" s="21"/>
      <c r="AG53" s="21"/>
      <c r="AH53" s="21"/>
      <c r="AI53" s="21"/>
      <c r="AJ53" s="21"/>
      <c r="AK53" s="21"/>
      <c r="AL53" s="21"/>
      <c r="AM53" s="21"/>
      <c r="AN53" s="21">
        <v>34715</v>
      </c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>
        <v>14167</v>
      </c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>
        <v>13559</v>
      </c>
      <c r="CK53" s="21"/>
      <c r="CL53" s="21"/>
      <c r="CM53" s="21"/>
      <c r="CN53" s="21"/>
      <c r="CO53" s="21"/>
      <c r="CP53" s="21"/>
      <c r="CQ53" s="21"/>
      <c r="CR53" s="21">
        <v>7375</v>
      </c>
      <c r="CS53" s="21">
        <v>115445</v>
      </c>
      <c r="CT53" s="21"/>
      <c r="CU53" s="21"/>
      <c r="CV53" s="21"/>
      <c r="CW53" s="21"/>
      <c r="CX53" s="21"/>
      <c r="CY53" s="17"/>
      <c r="CZ53" s="21">
        <v>776</v>
      </c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64">
        <f>SUM(D53:DX53)</f>
        <v>799325</v>
      </c>
      <c r="DZ53" s="57"/>
      <c r="EA53" s="124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58"/>
    </row>
    <row r="54" spans="1:154" s="22" customFormat="1">
      <c r="A54" s="104"/>
      <c r="B54" s="103" t="s">
        <v>8</v>
      </c>
      <c r="C54" s="14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>
        <v>183055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>
        <v>313716</v>
      </c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>
        <v>29281</v>
      </c>
      <c r="BI54" s="31"/>
      <c r="BJ54" s="31"/>
      <c r="BK54" s="31"/>
      <c r="BL54" s="31"/>
      <c r="BM54" s="31">
        <v>449396</v>
      </c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>
        <v>627380</v>
      </c>
      <c r="CC54" s="31"/>
      <c r="CD54" s="31"/>
      <c r="CE54" s="31">
        <v>134859</v>
      </c>
      <c r="CF54" s="31">
        <v>727548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>
        <v>518626</v>
      </c>
      <c r="CZ54" s="31"/>
      <c r="DA54" s="31"/>
      <c r="DB54" s="31"/>
      <c r="DC54" s="31"/>
      <c r="DD54" s="31"/>
      <c r="DE54" s="31"/>
      <c r="DF54" s="31"/>
      <c r="DG54" s="31">
        <v>385813</v>
      </c>
      <c r="DH54" s="31"/>
      <c r="DI54" s="31"/>
      <c r="DJ54" s="31"/>
      <c r="DK54" s="31"/>
      <c r="DL54" s="31">
        <v>327184</v>
      </c>
      <c r="DM54" s="31"/>
      <c r="DN54" s="31">
        <v>338945</v>
      </c>
      <c r="DO54" s="31"/>
      <c r="DP54" s="31"/>
      <c r="DQ54" s="31"/>
      <c r="DR54" s="31"/>
      <c r="DS54" s="31"/>
      <c r="DT54" s="31"/>
      <c r="DU54" s="31"/>
      <c r="DV54" s="31">
        <v>968227</v>
      </c>
      <c r="DW54" s="31">
        <v>259309</v>
      </c>
      <c r="DX54" s="31">
        <v>979515</v>
      </c>
      <c r="DY54" s="64">
        <f>SUM(D54:DX54)</f>
        <v>6242854</v>
      </c>
      <c r="DZ54" s="57"/>
      <c r="EA54" s="124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58"/>
    </row>
    <row r="55" spans="1:154" s="54" customFormat="1">
      <c r="B55" s="51"/>
      <c r="C55" s="40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65">
        <f>SUM(DY51:DY54)</f>
        <v>86689100</v>
      </c>
      <c r="DZ55" s="57"/>
      <c r="EA55" s="124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</row>
    <row r="56" spans="1:154" s="81" customFormat="1">
      <c r="B56" s="92" t="s">
        <v>72</v>
      </c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 t="s">
        <v>76</v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 t="s">
        <v>76</v>
      </c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 t="s">
        <v>76</v>
      </c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 t="s">
        <v>95</v>
      </c>
      <c r="CX56" s="94"/>
      <c r="CY56" s="94"/>
      <c r="CZ56" s="94"/>
      <c r="DA56" s="94"/>
      <c r="DB56" s="94"/>
      <c r="DC56" s="94"/>
      <c r="DD56" s="94"/>
      <c r="DE56" s="94" t="s">
        <v>76</v>
      </c>
      <c r="DF56" s="94"/>
      <c r="DG56" s="94"/>
      <c r="DH56" s="94"/>
      <c r="DI56" s="94"/>
      <c r="DJ56" s="94"/>
      <c r="DK56" s="94"/>
      <c r="DL56" s="94" t="s">
        <v>76</v>
      </c>
      <c r="DM56" s="94"/>
      <c r="DN56" s="94"/>
      <c r="DO56" s="94"/>
      <c r="DP56" s="94"/>
      <c r="DQ56" s="94" t="s">
        <v>95</v>
      </c>
      <c r="DR56" s="94"/>
      <c r="DS56" s="94"/>
      <c r="DT56" s="94" t="s">
        <v>76</v>
      </c>
      <c r="DU56" s="94"/>
      <c r="DV56" s="94"/>
      <c r="DW56" s="94"/>
      <c r="DX56" s="94"/>
      <c r="DY56" s="83"/>
      <c r="DZ56" s="82"/>
      <c r="EA56" s="125"/>
      <c r="EB56" s="82"/>
      <c r="EC56" s="82"/>
      <c r="ED56" s="82"/>
      <c r="EE56" s="82"/>
      <c r="EF56" s="82"/>
      <c r="EG56" s="82"/>
      <c r="EH56" s="82"/>
    </row>
    <row r="57" spans="1:154" s="84" customFormat="1" ht="24">
      <c r="B57" s="95" t="s">
        <v>74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>
        <v>5</v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>
        <v>13</v>
      </c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7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>
        <v>10</v>
      </c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>
        <v>16</v>
      </c>
      <c r="CX57" s="96"/>
      <c r="CY57" s="96"/>
      <c r="CZ57" s="96"/>
      <c r="DA57" s="96"/>
      <c r="DB57" s="96"/>
      <c r="DC57" s="96"/>
      <c r="DD57" s="96"/>
      <c r="DE57" s="96">
        <v>10</v>
      </c>
      <c r="DF57" s="96"/>
      <c r="DG57" s="96"/>
      <c r="DH57" s="96"/>
      <c r="DI57" s="96"/>
      <c r="DJ57" s="96"/>
      <c r="DK57" s="96"/>
      <c r="DL57" s="96">
        <v>4</v>
      </c>
      <c r="DM57" s="96"/>
      <c r="DN57" s="96"/>
      <c r="DO57" s="96"/>
      <c r="DP57" s="96"/>
      <c r="DQ57" s="96">
        <v>4</v>
      </c>
      <c r="DR57" s="96"/>
      <c r="DS57" s="96"/>
      <c r="DT57" s="96">
        <v>1</v>
      </c>
      <c r="DU57" s="96"/>
      <c r="DV57" s="96"/>
      <c r="DW57" s="96"/>
      <c r="DX57" s="96"/>
      <c r="DY57" s="85"/>
      <c r="DZ57" s="86"/>
      <c r="EA57" s="126"/>
      <c r="EB57" s="129"/>
      <c r="EC57" s="87"/>
      <c r="ED57" s="87"/>
      <c r="EE57" s="87"/>
      <c r="EF57" s="87"/>
      <c r="EG57" s="87"/>
      <c r="EH57" s="87"/>
    </row>
    <row r="58" spans="1:154" s="88" customFormat="1" ht="24">
      <c r="B58" s="98" t="s">
        <v>75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 t="s">
        <v>5</v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 t="s">
        <v>5</v>
      </c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 t="s">
        <v>6</v>
      </c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 t="s">
        <v>5</v>
      </c>
      <c r="CX58" s="99"/>
      <c r="CY58" s="99"/>
      <c r="CZ58" s="99"/>
      <c r="DA58" s="99"/>
      <c r="DB58" s="99"/>
      <c r="DC58" s="99"/>
      <c r="DD58" s="99"/>
      <c r="DE58" s="99" t="s">
        <v>6</v>
      </c>
      <c r="DF58" s="99"/>
      <c r="DG58" s="99"/>
      <c r="DH58" s="99"/>
      <c r="DI58" s="99"/>
      <c r="DJ58" s="99"/>
      <c r="DK58" s="99"/>
      <c r="DL58" s="99" t="s">
        <v>8</v>
      </c>
      <c r="DM58" s="99"/>
      <c r="DN58" s="99"/>
      <c r="DO58" s="99"/>
      <c r="DP58" s="99"/>
      <c r="DQ58" s="99" t="s">
        <v>5</v>
      </c>
      <c r="DR58" s="99"/>
      <c r="DS58" s="99"/>
      <c r="DT58" s="99" t="s">
        <v>6</v>
      </c>
      <c r="DU58" s="99"/>
      <c r="DV58" s="99"/>
      <c r="DW58" s="99"/>
      <c r="DX58" s="99"/>
      <c r="DY58" s="89"/>
      <c r="DZ58" s="82"/>
      <c r="EA58" s="125"/>
      <c r="EB58" s="129"/>
      <c r="EC58" s="90"/>
      <c r="ED58" s="90"/>
      <c r="EE58" s="90"/>
      <c r="EF58" s="90"/>
      <c r="EG58" s="90"/>
      <c r="EH58" s="90"/>
    </row>
    <row r="59" spans="1:154" s="88" customFormat="1" ht="36">
      <c r="B59" s="98" t="s">
        <v>73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 t="s">
        <v>93</v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 t="s">
        <v>94</v>
      </c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 t="s">
        <v>94</v>
      </c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 t="s">
        <v>93</v>
      </c>
      <c r="CX59" s="100"/>
      <c r="CY59" s="100"/>
      <c r="CZ59" s="100"/>
      <c r="DA59" s="100"/>
      <c r="DB59" s="100"/>
      <c r="DC59" s="100"/>
      <c r="DD59" s="100"/>
      <c r="DE59" s="100" t="s">
        <v>94</v>
      </c>
      <c r="DF59" s="100"/>
      <c r="DG59" s="100"/>
      <c r="DH59" s="100"/>
      <c r="DI59" s="100"/>
      <c r="DJ59" s="100"/>
      <c r="DK59" s="100"/>
      <c r="DL59" s="100" t="s">
        <v>93</v>
      </c>
      <c r="DM59" s="100"/>
      <c r="DN59" s="100"/>
      <c r="DO59" s="100"/>
      <c r="DP59" s="100"/>
      <c r="DQ59" s="100" t="s">
        <v>93</v>
      </c>
      <c r="DR59" s="100"/>
      <c r="DS59" s="100"/>
      <c r="DT59" s="100" t="s">
        <v>94</v>
      </c>
      <c r="DU59" s="100"/>
      <c r="DV59" s="100"/>
      <c r="DW59" s="100"/>
      <c r="DX59" s="100"/>
      <c r="DY59" s="91"/>
      <c r="DZ59" s="90"/>
      <c r="EA59" s="127"/>
      <c r="EB59" s="90"/>
      <c r="EC59" s="90"/>
      <c r="ED59" s="90"/>
      <c r="EE59" s="90"/>
      <c r="EF59" s="90"/>
      <c r="EG59" s="90"/>
      <c r="EH59" s="90"/>
    </row>
    <row r="60" spans="1:154">
      <c r="DY60" s="3"/>
      <c r="DZ60" s="63"/>
      <c r="EA60" s="128"/>
      <c r="EB60" s="63"/>
      <c r="EC60" s="63"/>
      <c r="ED60" s="63"/>
      <c r="EE60" s="63"/>
      <c r="EF60" s="63"/>
      <c r="EG60" s="63"/>
      <c r="EH60" s="63"/>
    </row>
    <row r="62" spans="1:154">
      <c r="DY62" s="2"/>
    </row>
    <row r="63" spans="1:154">
      <c r="DY63" s="2"/>
    </row>
    <row r="64" spans="1:154">
      <c r="DY64" s="3"/>
    </row>
    <row r="67" spans="129:129">
      <c r="DY67" s="2"/>
    </row>
    <row r="68" spans="129:129">
      <c r="DY68" s="2"/>
    </row>
  </sheetData>
  <mergeCells count="2">
    <mergeCell ref="B50:C50"/>
    <mergeCell ref="B4:C4"/>
  </mergeCells>
  <conditionalFormatting sqref="D48:DX49">
    <cfRule type="cellIs" dxfId="0" priority="5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13" sqref="A13"/>
    </sheetView>
  </sheetViews>
  <sheetFormatPr baseColWidth="10" defaultRowHeight="12" x14ac:dyDescent="0"/>
  <cols>
    <col min="1" max="1" width="57" customWidth="1"/>
    <col min="3" max="3" width="18.5" customWidth="1"/>
    <col min="4" max="4" width="18.6640625" customWidth="1"/>
    <col min="5" max="5" width="12.1640625" customWidth="1"/>
  </cols>
  <sheetData>
    <row r="1" spans="1:7" ht="17">
      <c r="A1" s="77" t="s">
        <v>81</v>
      </c>
    </row>
    <row r="2" spans="1:7" ht="17">
      <c r="A2" s="77"/>
    </row>
    <row r="3" spans="1:7" ht="45">
      <c r="A3" s="130"/>
      <c r="B3" s="131" t="s">
        <v>82</v>
      </c>
      <c r="C3" s="133" t="s">
        <v>84</v>
      </c>
      <c r="D3" s="133" t="s">
        <v>85</v>
      </c>
    </row>
    <row r="4" spans="1:7" ht="15">
      <c r="A4" s="130" t="s">
        <v>79</v>
      </c>
      <c r="B4" s="131">
        <f>COUNTIF('2010 M&amp;V Data_Project'!D48:DX48,"&gt;0")</f>
        <v>104</v>
      </c>
      <c r="C4" s="132">
        <f>SUMIF('2010 M&amp;V Data_Project'!D48:DX48,"&gt;0")</f>
        <v>5561419</v>
      </c>
      <c r="D4" s="132">
        <f>C4/B4</f>
        <v>53475.182692307695</v>
      </c>
      <c r="E4" s="130"/>
      <c r="F4" s="130"/>
      <c r="G4" s="130"/>
    </row>
    <row r="5" spans="1:7" ht="15">
      <c r="A5" s="130" t="s">
        <v>80</v>
      </c>
      <c r="B5" s="131">
        <f>COUNTIF('2010 M&amp;V Data_Project'!D48:DX48,"=0")</f>
        <v>12</v>
      </c>
      <c r="C5" s="131" t="s">
        <v>83</v>
      </c>
      <c r="D5" s="131" t="s">
        <v>83</v>
      </c>
      <c r="E5" s="130"/>
      <c r="F5" s="130"/>
      <c r="G5" s="130"/>
    </row>
    <row r="6" spans="1:7" ht="15">
      <c r="A6" s="130" t="s">
        <v>86</v>
      </c>
      <c r="B6" s="131">
        <f>COUNTIF('2010 M&amp;V Data_Project'!D48:DX48,"&lt;0")</f>
        <v>9</v>
      </c>
      <c r="C6" s="134">
        <f>SUMIF('2010 M&amp;V Data_Project'!D48:DX48,"&lt;0")</f>
        <v>-941477</v>
      </c>
      <c r="D6" s="134">
        <f>C6/B6</f>
        <v>-104608.55555555556</v>
      </c>
      <c r="E6" s="130"/>
      <c r="F6" s="130"/>
      <c r="G6" s="130"/>
    </row>
    <row r="7" spans="1:7" ht="15">
      <c r="A7" s="130"/>
      <c r="B7" s="130"/>
      <c r="C7" s="130"/>
      <c r="D7" s="130"/>
      <c r="E7" s="130"/>
      <c r="F7" s="130"/>
      <c r="G7" s="130"/>
    </row>
    <row r="8" spans="1:7" ht="15">
      <c r="A8" s="130"/>
      <c r="B8" s="130"/>
      <c r="C8" s="130"/>
      <c r="D8" s="130"/>
      <c r="E8" s="130"/>
      <c r="F8" s="130"/>
      <c r="G8" s="130"/>
    </row>
    <row r="9" spans="1:7" ht="30">
      <c r="A9" s="130" t="s">
        <v>89</v>
      </c>
      <c r="B9" s="131" t="s">
        <v>82</v>
      </c>
      <c r="C9" s="133" t="s">
        <v>87</v>
      </c>
      <c r="D9" s="133" t="s">
        <v>88</v>
      </c>
      <c r="E9" s="130"/>
      <c r="F9" s="130"/>
      <c r="G9" s="130"/>
    </row>
    <row r="10" spans="1:7" ht="15">
      <c r="A10" s="130" t="s">
        <v>76</v>
      </c>
      <c r="B10" s="131">
        <v>6</v>
      </c>
      <c r="C10" s="135">
        <f>SUMIF('2010 M&amp;V Data_Project'!D56:DX56,'Surplus-Shortfall Summary'!A10,'2010 M&amp;V Data_Project'!D48:DX48)</f>
        <v>-572968</v>
      </c>
      <c r="D10" s="135">
        <f>C10/B10</f>
        <v>-95494.666666666672</v>
      </c>
      <c r="E10" s="130"/>
      <c r="F10" s="130"/>
      <c r="G10" s="130"/>
    </row>
    <row r="11" spans="1:7" ht="15">
      <c r="A11" s="130" t="s">
        <v>77</v>
      </c>
      <c r="B11" s="131">
        <v>2</v>
      </c>
      <c r="C11" s="135">
        <f>SUMIF('2010 M&amp;V Data_Project'!D56:DX56,'Surplus-Shortfall Summary'!A11,'2010 M&amp;V Data_Project'!D48:DX48)</f>
        <v>-368508</v>
      </c>
      <c r="D11" s="135">
        <f>C11/B11</f>
        <v>-184254</v>
      </c>
      <c r="E11" s="130"/>
      <c r="F11" s="130"/>
      <c r="G11" s="130"/>
    </row>
    <row r="12" spans="1:7" ht="15">
      <c r="A12" s="130"/>
      <c r="B12" s="130"/>
      <c r="C12" s="130"/>
      <c r="D12" s="130"/>
      <c r="E12" s="130"/>
      <c r="F12" s="130"/>
      <c r="G12" s="130"/>
    </row>
    <row r="13" spans="1:7" ht="15">
      <c r="A13" s="130"/>
      <c r="B13" s="130"/>
      <c r="C13" s="130"/>
      <c r="D13" s="130"/>
      <c r="E13" s="130"/>
      <c r="F13" s="130"/>
      <c r="G13" s="130"/>
    </row>
    <row r="14" spans="1:7" ht="15">
      <c r="A14" s="130"/>
      <c r="B14" s="130"/>
      <c r="C14" s="130"/>
      <c r="D14" s="130"/>
      <c r="E14" s="130"/>
      <c r="F14" s="130"/>
      <c r="G14" s="130"/>
    </row>
    <row r="15" spans="1:7" ht="15">
      <c r="A15" s="130"/>
      <c r="B15" s="130"/>
      <c r="C15" s="130"/>
      <c r="D15" s="130"/>
      <c r="E15" s="130"/>
      <c r="F15" s="130"/>
      <c r="G15" s="130"/>
    </row>
    <row r="16" spans="1:7" ht="15">
      <c r="A16" s="130"/>
      <c r="B16" s="130"/>
      <c r="C16" s="130"/>
      <c r="D16" s="130"/>
      <c r="E16" s="130"/>
      <c r="F16" s="130"/>
      <c r="G16" s="130"/>
    </row>
    <row r="17" spans="1:7" ht="15">
      <c r="A17" s="130"/>
      <c r="B17" s="130"/>
      <c r="C17" s="130"/>
      <c r="D17" s="130"/>
      <c r="E17" s="130"/>
      <c r="F17" s="130"/>
      <c r="G17" s="130"/>
    </row>
    <row r="18" spans="1:7" ht="15">
      <c r="A18" s="130"/>
      <c r="B18" s="130"/>
      <c r="C18" s="130"/>
      <c r="D18" s="130"/>
      <c r="E18" s="130"/>
      <c r="F18" s="130"/>
      <c r="G18" s="130"/>
    </row>
    <row r="19" spans="1:7" ht="15">
      <c r="A19" s="130"/>
      <c r="B19" s="130"/>
      <c r="C19" s="130"/>
      <c r="D19" s="130"/>
      <c r="E19" s="130"/>
      <c r="F19" s="130"/>
      <c r="G19" s="130"/>
    </row>
    <row r="20" spans="1:7" ht="15">
      <c r="A20" s="130"/>
      <c r="B20" s="130"/>
      <c r="C20" s="130"/>
      <c r="D20" s="130"/>
      <c r="E20" s="130"/>
      <c r="F20" s="130"/>
      <c r="G20" s="130"/>
    </row>
    <row r="21" spans="1:7" ht="15">
      <c r="A21" s="130"/>
      <c r="B21" s="130"/>
      <c r="C21" s="130"/>
      <c r="D21" s="130"/>
      <c r="E21" s="130"/>
      <c r="F21" s="130"/>
      <c r="G21" s="130"/>
    </row>
    <row r="22" spans="1:7" ht="15">
      <c r="A22" s="130"/>
      <c r="B22" s="130"/>
      <c r="C22" s="130"/>
      <c r="D22" s="130"/>
      <c r="E22" s="130"/>
      <c r="F22" s="130"/>
      <c r="G22" s="130"/>
    </row>
    <row r="23" spans="1:7" ht="15">
      <c r="A23" s="130"/>
      <c r="B23" s="130"/>
      <c r="C23" s="130"/>
      <c r="D23" s="130"/>
      <c r="E23" s="130"/>
      <c r="F23" s="130"/>
      <c r="G23" s="130"/>
    </row>
    <row r="24" spans="1:7" ht="15">
      <c r="A24" s="130"/>
      <c r="B24" s="130"/>
      <c r="C24" s="130"/>
      <c r="D24" s="130"/>
      <c r="E24" s="130"/>
      <c r="F24" s="130"/>
      <c r="G24" s="130"/>
    </row>
    <row r="25" spans="1:7" ht="15">
      <c r="A25" s="130"/>
      <c r="B25" s="130"/>
      <c r="C25" s="130"/>
      <c r="D25" s="130"/>
      <c r="E25" s="130"/>
      <c r="F25" s="130"/>
      <c r="G25" s="130"/>
    </row>
    <row r="26" spans="1:7" ht="15">
      <c r="A26" s="130"/>
      <c r="B26" s="130"/>
      <c r="C26" s="130"/>
      <c r="D26" s="130"/>
      <c r="E26" s="130"/>
      <c r="F26" s="130"/>
      <c r="G26" s="130"/>
    </row>
    <row r="27" spans="1:7" ht="15">
      <c r="A27" s="130"/>
      <c r="B27" s="130"/>
      <c r="C27" s="130"/>
      <c r="D27" s="130"/>
      <c r="E27" s="130"/>
      <c r="F27" s="130"/>
      <c r="G27" s="130"/>
    </row>
    <row r="28" spans="1:7" ht="15">
      <c r="A28" s="130"/>
      <c r="B28" s="130"/>
      <c r="C28" s="130"/>
      <c r="D28" s="130"/>
      <c r="E28" s="130"/>
      <c r="F28" s="130"/>
      <c r="G28" s="130"/>
    </row>
    <row r="29" spans="1:7" ht="15">
      <c r="A29" s="130"/>
      <c r="B29" s="130"/>
      <c r="C29" s="130"/>
      <c r="D29" s="130"/>
      <c r="E29" s="130"/>
      <c r="F29" s="130"/>
      <c r="G29" s="130"/>
    </row>
    <row r="30" spans="1:7" ht="15">
      <c r="A30" s="130"/>
      <c r="B30" s="130"/>
      <c r="C30" s="130"/>
      <c r="D30" s="130"/>
      <c r="E30" s="130"/>
      <c r="F30" s="130"/>
      <c r="G30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D37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20.5" style="76" customWidth="1"/>
    <col min="2" max="2" width="59.1640625" style="67" customWidth="1"/>
    <col min="3" max="3" width="36.6640625" style="67" customWidth="1"/>
    <col min="4" max="16384" width="8.83203125" style="70"/>
  </cols>
  <sheetData>
    <row r="2" spans="1:2" ht="40">
      <c r="A2" s="66" t="s">
        <v>66</v>
      </c>
      <c r="B2" s="66" t="s">
        <v>40</v>
      </c>
    </row>
    <row r="3" spans="1:2" ht="18">
      <c r="A3" s="68">
        <v>1</v>
      </c>
      <c r="B3" s="69" t="s">
        <v>30</v>
      </c>
    </row>
    <row r="4" spans="1:2" ht="18">
      <c r="A4" s="68">
        <v>2</v>
      </c>
      <c r="B4" s="69" t="s">
        <v>33</v>
      </c>
    </row>
    <row r="5" spans="1:2" ht="36">
      <c r="A5" s="68">
        <v>3</v>
      </c>
      <c r="B5" s="69" t="s">
        <v>41</v>
      </c>
    </row>
    <row r="6" spans="1:2" ht="18">
      <c r="A6" s="68">
        <v>4</v>
      </c>
      <c r="B6" s="69" t="s">
        <v>42</v>
      </c>
    </row>
    <row r="7" spans="1:2" ht="18">
      <c r="A7" s="68">
        <v>5</v>
      </c>
      <c r="B7" s="69" t="s">
        <v>43</v>
      </c>
    </row>
    <row r="8" spans="1:2" ht="18">
      <c r="A8" s="68">
        <v>6</v>
      </c>
      <c r="B8" s="69" t="s">
        <v>44</v>
      </c>
    </row>
    <row r="9" spans="1:2" ht="18">
      <c r="A9" s="68">
        <v>7</v>
      </c>
      <c r="B9" s="69" t="s">
        <v>45</v>
      </c>
    </row>
    <row r="10" spans="1:2" ht="18">
      <c r="A10" s="68">
        <v>8</v>
      </c>
      <c r="B10" s="69" t="s">
        <v>46</v>
      </c>
    </row>
    <row r="11" spans="1:2" ht="18">
      <c r="A11" s="68">
        <v>9</v>
      </c>
      <c r="B11" s="69" t="s">
        <v>39</v>
      </c>
    </row>
    <row r="12" spans="1:2" ht="18">
      <c r="A12" s="68">
        <v>10</v>
      </c>
      <c r="B12" s="69" t="s">
        <v>35</v>
      </c>
    </row>
    <row r="13" spans="1:2" ht="18">
      <c r="A13" s="68">
        <v>11</v>
      </c>
      <c r="B13" s="69" t="s">
        <v>34</v>
      </c>
    </row>
    <row r="14" spans="1:2" ht="18">
      <c r="A14" s="68">
        <v>12</v>
      </c>
      <c r="B14" s="69" t="s">
        <v>37</v>
      </c>
    </row>
    <row r="15" spans="1:2" ht="18">
      <c r="A15" s="68">
        <v>13</v>
      </c>
      <c r="B15" s="69" t="s">
        <v>32</v>
      </c>
    </row>
    <row r="16" spans="1:2" ht="18">
      <c r="A16" s="68">
        <v>14</v>
      </c>
      <c r="B16" s="69" t="s">
        <v>47</v>
      </c>
    </row>
    <row r="17" spans="1:4" ht="18">
      <c r="A17" s="68">
        <v>15</v>
      </c>
      <c r="B17" s="69" t="s">
        <v>48</v>
      </c>
    </row>
    <row r="18" spans="1:4" ht="18">
      <c r="A18" s="68">
        <v>16</v>
      </c>
      <c r="B18" s="69" t="s">
        <v>49</v>
      </c>
    </row>
    <row r="19" spans="1:4" ht="18">
      <c r="A19" s="68">
        <v>17</v>
      </c>
      <c r="B19" s="69" t="s">
        <v>36</v>
      </c>
    </row>
    <row r="20" spans="1:4" ht="18">
      <c r="A20" s="68">
        <v>18</v>
      </c>
      <c r="B20" s="69" t="s">
        <v>38</v>
      </c>
    </row>
    <row r="21" spans="1:4" ht="18">
      <c r="A21" s="68">
        <v>19</v>
      </c>
      <c r="B21" s="69" t="s">
        <v>50</v>
      </c>
    </row>
    <row r="23" spans="1:4" ht="18">
      <c r="A23" s="139">
        <v>99</v>
      </c>
      <c r="B23" s="140" t="s">
        <v>90</v>
      </c>
    </row>
    <row r="29" spans="1:4" ht="18">
      <c r="A29" s="73"/>
      <c r="D29" s="70" t="s">
        <v>54</v>
      </c>
    </row>
    <row r="30" spans="1:4" ht="18">
      <c r="A30" s="73"/>
      <c r="B30" s="73"/>
      <c r="C30" s="73"/>
      <c r="D30" s="70" t="s">
        <v>54</v>
      </c>
    </row>
    <row r="31" spans="1:4" ht="18">
      <c r="A31" s="73"/>
      <c r="B31" s="73"/>
      <c r="C31" s="73"/>
      <c r="D31" s="70" t="s">
        <v>54</v>
      </c>
    </row>
    <row r="32" spans="1:4" ht="18">
      <c r="A32" s="73"/>
      <c r="B32" s="73"/>
      <c r="C32" s="73"/>
      <c r="D32" s="70" t="s">
        <v>54</v>
      </c>
    </row>
    <row r="33" spans="1:3" ht="18">
      <c r="A33" s="73"/>
      <c r="B33" s="73"/>
      <c r="C33" s="73"/>
    </row>
    <row r="34" spans="1:3" ht="18">
      <c r="A34" s="73"/>
      <c r="B34" s="73"/>
      <c r="C34" s="73"/>
    </row>
    <row r="35" spans="1:3" ht="18">
      <c r="A35" s="74"/>
      <c r="B35" s="75"/>
      <c r="C35" s="75"/>
    </row>
    <row r="36" spans="1:3" ht="18">
      <c r="A36" s="74"/>
      <c r="B36" s="75"/>
      <c r="C36" s="75"/>
    </row>
    <row r="37" spans="1:3" ht="18">
      <c r="A37" s="74"/>
      <c r="B37" s="75"/>
      <c r="C37" s="75"/>
    </row>
  </sheetData>
  <pageMargins left="0.25" right="0.25" top="0.75" bottom="0.75" header="0.3" footer="0.3"/>
  <pageSetup scale="8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2" x14ac:dyDescent="0"/>
  <cols>
    <col min="1" max="1" width="31.33203125" customWidth="1"/>
    <col min="2" max="2" width="51.83203125" customWidth="1"/>
    <col min="3" max="3" width="45" customWidth="1"/>
  </cols>
  <sheetData>
    <row r="1" spans="1:4" s="70" customFormat="1" ht="27" customHeight="1">
      <c r="A1" s="71" t="s">
        <v>51</v>
      </c>
      <c r="B1" s="71" t="s">
        <v>52</v>
      </c>
      <c r="C1" s="71" t="s">
        <v>53</v>
      </c>
      <c r="D1" s="70" t="s">
        <v>54</v>
      </c>
    </row>
    <row r="2" spans="1:4" s="70" customFormat="1" ht="90">
      <c r="A2" s="72" t="s">
        <v>55</v>
      </c>
      <c r="B2" s="72" t="s">
        <v>56</v>
      </c>
      <c r="C2" s="72" t="s">
        <v>57</v>
      </c>
      <c r="D2" s="70" t="s">
        <v>54</v>
      </c>
    </row>
    <row r="3" spans="1:4" s="70" customFormat="1" ht="90">
      <c r="A3" s="72" t="s">
        <v>58</v>
      </c>
      <c r="B3" s="72" t="s">
        <v>59</v>
      </c>
      <c r="C3" s="72" t="s">
        <v>57</v>
      </c>
      <c r="D3" s="70" t="s">
        <v>54</v>
      </c>
    </row>
    <row r="4" spans="1:4" s="70" customFormat="1" ht="54">
      <c r="A4" s="72" t="s">
        <v>60</v>
      </c>
      <c r="B4" s="72" t="s">
        <v>61</v>
      </c>
      <c r="C4" s="72" t="s">
        <v>62</v>
      </c>
      <c r="D4" s="70" t="s">
        <v>54</v>
      </c>
    </row>
    <row r="5" spans="1:4" s="70" customFormat="1" ht="144">
      <c r="A5" s="72" t="s">
        <v>63</v>
      </c>
      <c r="B5" s="72" t="s">
        <v>64</v>
      </c>
      <c r="C5" s="72" t="s">
        <v>65</v>
      </c>
      <c r="D5" s="70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M&amp;V Data_Project</vt:lpstr>
      <vt:lpstr>Surplus-Shortfall Summary</vt:lpstr>
      <vt:lpstr>ECM Tech Categories</vt:lpstr>
      <vt:lpstr>M&amp;V Options</vt:lpstr>
    </vt:vector>
  </TitlesOfParts>
  <Manager/>
  <Company>ORNL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Slattery, Bob S.</cp:lastModifiedBy>
  <cp:lastPrinted>2011-11-08T19:04:00Z</cp:lastPrinted>
  <dcterms:created xsi:type="dcterms:W3CDTF">2010-08-09T17:29:01Z</dcterms:created>
  <dcterms:modified xsi:type="dcterms:W3CDTF">2015-04-10T18:43:58Z</dcterms:modified>
  <cp:category/>
</cp:coreProperties>
</file>