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4.xml" ContentType="application/vnd.openxmlformats-officedocument.drawing+xml"/>
  <Override PartName="/xl/comments5.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nl\projects\FEMPGHG\GHG Mitigation FY11\Commute\"/>
    </mc:Choice>
  </mc:AlternateContent>
  <bookViews>
    <workbookView xWindow="360" yWindow="192" windowWidth="14112" windowHeight="8676"/>
  </bookViews>
  <sheets>
    <sheet name="ReadMe" sheetId="4" r:id="rId1"/>
    <sheet name="Input_Site_A" sheetId="15" r:id="rId2"/>
    <sheet name="Input_Site_B" sheetId="16" r:id="rId3"/>
    <sheet name="Input_Site_C" sheetId="17" r:id="rId4"/>
    <sheet name="Input_All_Others" sheetId="18" r:id="rId5"/>
    <sheet name="Summary_Agency" sheetId="5" r:id="rId6"/>
    <sheet name="Sheet1" sheetId="19" r:id="rId7"/>
  </sheets>
  <calcPr calcId="152511"/>
</workbook>
</file>

<file path=xl/calcChain.xml><?xml version="1.0" encoding="utf-8"?>
<calcChain xmlns="http://schemas.openxmlformats.org/spreadsheetml/2006/main">
  <c r="J52" i="18" l="1"/>
  <c r="J51" i="18"/>
  <c r="J50" i="18"/>
  <c r="J56" i="18" s="1"/>
  <c r="J49" i="18"/>
  <c r="J48" i="18"/>
  <c r="J56" i="17"/>
  <c r="J52" i="17"/>
  <c r="J51" i="17"/>
  <c r="J50" i="17"/>
  <c r="J49" i="17"/>
  <c r="J48" i="17"/>
  <c r="J56" i="16"/>
  <c r="J52" i="16"/>
  <c r="J51" i="16"/>
  <c r="J50" i="16"/>
  <c r="J49" i="16"/>
  <c r="J48" i="16"/>
  <c r="J52" i="15"/>
  <c r="J51" i="15"/>
  <c r="J49" i="15"/>
  <c r="J48" i="15"/>
  <c r="J50" i="15"/>
  <c r="E39" i="15" l="1"/>
  <c r="B18" i="15" l="1"/>
  <c r="D57" i="18" l="1"/>
  <c r="B55" i="18"/>
  <c r="A63" i="18" s="1"/>
  <c r="B47" i="18"/>
  <c r="H42" i="18"/>
  <c r="H43" i="18" s="1"/>
  <c r="H44" i="18" s="1"/>
  <c r="E42" i="18"/>
  <c r="G41" i="18" s="1"/>
  <c r="B42" i="18"/>
  <c r="D39" i="18" s="1"/>
  <c r="G39" i="18"/>
  <c r="G38" i="18"/>
  <c r="G35" i="18"/>
  <c r="G34" i="18"/>
  <c r="G31" i="18"/>
  <c r="G42" i="18" s="1"/>
  <c r="G26" i="18"/>
  <c r="G25" i="18"/>
  <c r="G24" i="18"/>
  <c r="D18" i="18"/>
  <c r="B18" i="18"/>
  <c r="B21" i="18" s="1"/>
  <c r="B12" i="18"/>
  <c r="I40" i="18" s="1"/>
  <c r="B10" i="18"/>
  <c r="C40" i="18" s="1"/>
  <c r="D57" i="17"/>
  <c r="B55" i="17"/>
  <c r="A63" i="17" s="1"/>
  <c r="H42" i="17"/>
  <c r="H43" i="17" s="1"/>
  <c r="H44" i="17" s="1"/>
  <c r="I44" i="17" s="1"/>
  <c r="E42" i="17"/>
  <c r="G41" i="17" s="1"/>
  <c r="B42" i="17"/>
  <c r="D39" i="17" s="1"/>
  <c r="G39" i="17"/>
  <c r="G38" i="17"/>
  <c r="D37" i="17"/>
  <c r="G34" i="17"/>
  <c r="G31" i="17"/>
  <c r="G42" i="17" s="1"/>
  <c r="G26" i="17"/>
  <c r="G25" i="17"/>
  <c r="G24" i="17"/>
  <c r="B21" i="17"/>
  <c r="D18" i="17"/>
  <c r="B18" i="17"/>
  <c r="B12" i="17"/>
  <c r="I40" i="17" s="1"/>
  <c r="B10" i="17"/>
  <c r="C40" i="17" s="1"/>
  <c r="D57" i="16"/>
  <c r="B55" i="16"/>
  <c r="A63" i="16" s="1"/>
  <c r="H42" i="16"/>
  <c r="H43" i="16" s="1"/>
  <c r="E42" i="16"/>
  <c r="G39" i="16" s="1"/>
  <c r="B42" i="16"/>
  <c r="G26" i="16"/>
  <c r="G25" i="16"/>
  <c r="G24" i="16"/>
  <c r="D18" i="16"/>
  <c r="B18" i="16"/>
  <c r="B21" i="16" s="1"/>
  <c r="B12" i="16"/>
  <c r="I38" i="16" s="1"/>
  <c r="B10" i="16"/>
  <c r="F40" i="16" s="1"/>
  <c r="H42" i="15"/>
  <c r="D57" i="15"/>
  <c r="B55" i="15"/>
  <c r="A63" i="15" s="1"/>
  <c r="J56" i="15"/>
  <c r="H43" i="15"/>
  <c r="E42" i="15"/>
  <c r="G39" i="15" s="1"/>
  <c r="B31" i="15"/>
  <c r="B42" i="15" s="1"/>
  <c r="G26" i="15"/>
  <c r="G25" i="15"/>
  <c r="G24" i="15"/>
  <c r="B21" i="15"/>
  <c r="D18" i="15"/>
  <c r="B12" i="15"/>
  <c r="B10" i="15"/>
  <c r="F40" i="15" s="1"/>
  <c r="C33" i="15" l="1"/>
  <c r="C41" i="15"/>
  <c r="G35" i="17"/>
  <c r="D41" i="17"/>
  <c r="F32" i="18"/>
  <c r="F36" i="18"/>
  <c r="G27" i="18"/>
  <c r="G55" i="18" s="1"/>
  <c r="I55" i="18" s="1"/>
  <c r="K55" i="18" s="1"/>
  <c r="D33" i="18"/>
  <c r="I44" i="18"/>
  <c r="I38" i="15"/>
  <c r="E20" i="15"/>
  <c r="E19" i="15"/>
  <c r="E18" i="15" s="1"/>
  <c r="G27" i="15"/>
  <c r="G55" i="15" s="1"/>
  <c r="I55" i="15" s="1"/>
  <c r="K55" i="15" s="1"/>
  <c r="F35" i="15"/>
  <c r="D51" i="15" s="1"/>
  <c r="D33" i="17"/>
  <c r="G38" i="15"/>
  <c r="G34" i="15"/>
  <c r="F39" i="15"/>
  <c r="D55" i="15" s="1"/>
  <c r="F32" i="17"/>
  <c r="D48" i="17" s="1"/>
  <c r="B47" i="17"/>
  <c r="C34" i="18"/>
  <c r="D37" i="18"/>
  <c r="F40" i="18"/>
  <c r="D56" i="18" s="1"/>
  <c r="G56" i="18" s="1"/>
  <c r="I56" i="18" s="1"/>
  <c r="K56" i="18" s="1"/>
  <c r="G27" i="17"/>
  <c r="G55" i="17" s="1"/>
  <c r="I55" i="17" s="1"/>
  <c r="K55" i="17" s="1"/>
  <c r="F36" i="17"/>
  <c r="D52" i="17" s="1"/>
  <c r="G52" i="17" s="1"/>
  <c r="I52" i="17" s="1"/>
  <c r="K52" i="17" s="1"/>
  <c r="C38" i="18"/>
  <c r="D41" i="18"/>
  <c r="D56" i="15"/>
  <c r="F31" i="15"/>
  <c r="C37" i="15"/>
  <c r="C34" i="17"/>
  <c r="F40" i="17"/>
  <c r="D56" i="17" s="1"/>
  <c r="D48" i="18"/>
  <c r="G48" i="18" s="1"/>
  <c r="C38" i="17"/>
  <c r="D52" i="18"/>
  <c r="G52" i="18" s="1"/>
  <c r="I52" i="18" s="1"/>
  <c r="K52" i="18" s="1"/>
  <c r="I34" i="18"/>
  <c r="I38" i="18"/>
  <c r="E19" i="18"/>
  <c r="G19" i="18" s="1"/>
  <c r="C24" i="18"/>
  <c r="E24" i="18" s="1"/>
  <c r="D32" i="18"/>
  <c r="I33" i="18"/>
  <c r="F35" i="18"/>
  <c r="D51" i="18" s="1"/>
  <c r="C37" i="18"/>
  <c r="I37" i="18"/>
  <c r="F39" i="18"/>
  <c r="D55" i="18" s="1"/>
  <c r="C41" i="18"/>
  <c r="C20" i="18"/>
  <c r="C26" i="18"/>
  <c r="E26" i="18" s="1"/>
  <c r="C31" i="18"/>
  <c r="I31" i="18"/>
  <c r="G32" i="18"/>
  <c r="F33" i="18"/>
  <c r="D49" i="18" s="1"/>
  <c r="D34" i="18"/>
  <c r="C35" i="18"/>
  <c r="I35" i="18"/>
  <c r="G36" i="18"/>
  <c r="F37" i="18"/>
  <c r="D53" i="18" s="1"/>
  <c r="D38" i="18"/>
  <c r="C39" i="18"/>
  <c r="I39" i="18"/>
  <c r="G40" i="18"/>
  <c r="F41" i="18"/>
  <c r="I43" i="18"/>
  <c r="E18" i="18"/>
  <c r="G18" i="18" s="1"/>
  <c r="G21" i="18" s="1"/>
  <c r="G57" i="18" s="1"/>
  <c r="I57" i="18" s="1"/>
  <c r="K57" i="18" s="1"/>
  <c r="F31" i="18"/>
  <c r="C33" i="18"/>
  <c r="D36" i="18"/>
  <c r="D40" i="18"/>
  <c r="I41" i="18"/>
  <c r="I42" i="18"/>
  <c r="C19" i="18"/>
  <c r="C18" i="18" s="1"/>
  <c r="C21" i="18" s="1"/>
  <c r="E20" i="18"/>
  <c r="G20" i="18" s="1"/>
  <c r="C25" i="18"/>
  <c r="E25" i="18" s="1"/>
  <c r="D31" i="18"/>
  <c r="D42" i="18" s="1"/>
  <c r="C32" i="18"/>
  <c r="I32" i="18"/>
  <c r="G33" i="18"/>
  <c r="F34" i="18"/>
  <c r="D50" i="18" s="1"/>
  <c r="D35" i="18"/>
  <c r="C36" i="18"/>
  <c r="I36" i="18"/>
  <c r="G37" i="18"/>
  <c r="F38" i="18"/>
  <c r="D54" i="18" s="1"/>
  <c r="G56" i="17"/>
  <c r="I56" i="17" s="1"/>
  <c r="K56" i="17" s="1"/>
  <c r="G48" i="17"/>
  <c r="I34" i="17"/>
  <c r="E19" i="17"/>
  <c r="G19" i="17" s="1"/>
  <c r="D32" i="17"/>
  <c r="D36" i="17"/>
  <c r="C37" i="17"/>
  <c r="I37" i="17"/>
  <c r="F39" i="17"/>
  <c r="D55" i="17" s="1"/>
  <c r="D40" i="17"/>
  <c r="I41" i="17"/>
  <c r="I42" i="17"/>
  <c r="C20" i="17"/>
  <c r="C26" i="17"/>
  <c r="E26" i="17" s="1"/>
  <c r="C31" i="17"/>
  <c r="I31" i="17"/>
  <c r="G32" i="17"/>
  <c r="F33" i="17"/>
  <c r="D49" i="17" s="1"/>
  <c r="D34" i="17"/>
  <c r="C35" i="17"/>
  <c r="I35" i="17"/>
  <c r="G36" i="17"/>
  <c r="F37" i="17"/>
  <c r="D53" i="17" s="1"/>
  <c r="D38" i="17"/>
  <c r="C39" i="17"/>
  <c r="I39" i="17"/>
  <c r="G40" i="17"/>
  <c r="F41" i="17"/>
  <c r="I43" i="17"/>
  <c r="E18" i="17"/>
  <c r="G18" i="17" s="1"/>
  <c r="G21" i="17" s="1"/>
  <c r="G57" i="17" s="1"/>
  <c r="I57" i="17" s="1"/>
  <c r="K57" i="17" s="1"/>
  <c r="I38" i="17"/>
  <c r="C24" i="17"/>
  <c r="E24" i="17" s="1"/>
  <c r="F31" i="17"/>
  <c r="C33" i="17"/>
  <c r="I33" i="17"/>
  <c r="F35" i="17"/>
  <c r="D51" i="17" s="1"/>
  <c r="C41" i="17"/>
  <c r="C19" i="17"/>
  <c r="C18" i="17" s="1"/>
  <c r="C21" i="17" s="1"/>
  <c r="E20" i="17"/>
  <c r="G20" i="17" s="1"/>
  <c r="C25" i="17"/>
  <c r="E25" i="17" s="1"/>
  <c r="D31" i="17"/>
  <c r="D42" i="17" s="1"/>
  <c r="C32" i="17"/>
  <c r="I32" i="17"/>
  <c r="G33" i="17"/>
  <c r="F34" i="17"/>
  <c r="D50" i="17" s="1"/>
  <c r="D35" i="17"/>
  <c r="C36" i="17"/>
  <c r="I36" i="17"/>
  <c r="G37" i="17"/>
  <c r="F38" i="17"/>
  <c r="D54" i="17" s="1"/>
  <c r="G38" i="16"/>
  <c r="G34" i="16"/>
  <c r="F31" i="16"/>
  <c r="C37" i="16"/>
  <c r="C41" i="16"/>
  <c r="C33" i="16"/>
  <c r="F35" i="16"/>
  <c r="D51" i="16" s="1"/>
  <c r="G51" i="16" s="1"/>
  <c r="I51" i="16" s="1"/>
  <c r="K51" i="16" s="1"/>
  <c r="F39" i="16"/>
  <c r="D55" i="16" s="1"/>
  <c r="D56" i="16"/>
  <c r="G56" i="16" s="1"/>
  <c r="I56" i="16" s="1"/>
  <c r="K56" i="16" s="1"/>
  <c r="G27" i="16"/>
  <c r="G55" i="16" s="1"/>
  <c r="I55" i="16" s="1"/>
  <c r="K55" i="16" s="1"/>
  <c r="D41" i="16"/>
  <c r="D37" i="16"/>
  <c r="D33" i="16"/>
  <c r="D31" i="16"/>
  <c r="D40" i="16"/>
  <c r="D32" i="16"/>
  <c r="D38" i="16"/>
  <c r="D34" i="16"/>
  <c r="D39" i="16"/>
  <c r="D35" i="16"/>
  <c r="D36" i="16"/>
  <c r="H44" i="16"/>
  <c r="I44" i="16" s="1"/>
  <c r="I43" i="16"/>
  <c r="E18" i="16"/>
  <c r="G18" i="16" s="1"/>
  <c r="I37" i="16"/>
  <c r="I41" i="16"/>
  <c r="I42" i="16"/>
  <c r="E19" i="16"/>
  <c r="G19" i="16" s="1"/>
  <c r="C24" i="16"/>
  <c r="E24" i="16" s="1"/>
  <c r="C32" i="16"/>
  <c r="G33" i="16"/>
  <c r="I36" i="16"/>
  <c r="C19" i="16"/>
  <c r="E20" i="16"/>
  <c r="G20" i="16" s="1"/>
  <c r="C25" i="16"/>
  <c r="E25" i="16" s="1"/>
  <c r="C31" i="16"/>
  <c r="I31" i="16"/>
  <c r="G32" i="16"/>
  <c r="F33" i="16"/>
  <c r="D49" i="16" s="1"/>
  <c r="C35" i="16"/>
  <c r="I35" i="16"/>
  <c r="G36" i="16"/>
  <c r="F37" i="16"/>
  <c r="D53" i="16" s="1"/>
  <c r="C39" i="16"/>
  <c r="I39" i="16"/>
  <c r="G40" i="16"/>
  <c r="F41" i="16"/>
  <c r="I33" i="16"/>
  <c r="I32" i="16"/>
  <c r="F34" i="16"/>
  <c r="D50" i="16" s="1"/>
  <c r="C36" i="16"/>
  <c r="G37" i="16"/>
  <c r="F38" i="16"/>
  <c r="D54" i="16" s="1"/>
  <c r="C40" i="16"/>
  <c r="I40" i="16"/>
  <c r="G41" i="16"/>
  <c r="C20" i="16"/>
  <c r="C26" i="16"/>
  <c r="E26" i="16" s="1"/>
  <c r="G31" i="16"/>
  <c r="F32" i="16"/>
  <c r="D48" i="16" s="1"/>
  <c r="C34" i="16"/>
  <c r="I34" i="16"/>
  <c r="G35" i="16"/>
  <c r="F36" i="16"/>
  <c r="D52" i="16" s="1"/>
  <c r="C38" i="16"/>
  <c r="B47" i="16"/>
  <c r="H44" i="15"/>
  <c r="I44" i="15" s="1"/>
  <c r="I43" i="15"/>
  <c r="G56" i="15"/>
  <c r="I56" i="15" s="1"/>
  <c r="K56" i="15" s="1"/>
  <c r="D41" i="15"/>
  <c r="D37" i="15"/>
  <c r="D33" i="15"/>
  <c r="D39" i="15"/>
  <c r="D40" i="15"/>
  <c r="D36" i="15"/>
  <c r="D38" i="15"/>
  <c r="D34" i="15"/>
  <c r="D35" i="15"/>
  <c r="D31" i="15"/>
  <c r="D32" i="15"/>
  <c r="G51" i="15"/>
  <c r="I51" i="15" s="1"/>
  <c r="K51" i="15" s="1"/>
  <c r="I33" i="15"/>
  <c r="I41" i="15"/>
  <c r="I42" i="15"/>
  <c r="G33" i="15"/>
  <c r="I36" i="15"/>
  <c r="F38" i="15"/>
  <c r="D54" i="15" s="1"/>
  <c r="I40" i="15"/>
  <c r="C19" i="15"/>
  <c r="G20" i="15"/>
  <c r="C25" i="15"/>
  <c r="E25" i="15" s="1"/>
  <c r="C31" i="15"/>
  <c r="I31" i="15"/>
  <c r="G32" i="15"/>
  <c r="F33" i="15"/>
  <c r="D49" i="15" s="1"/>
  <c r="C35" i="15"/>
  <c r="I35" i="15"/>
  <c r="G36" i="15"/>
  <c r="F37" i="15"/>
  <c r="D53" i="15" s="1"/>
  <c r="C39" i="15"/>
  <c r="I39" i="15"/>
  <c r="G40" i="15"/>
  <c r="F41" i="15"/>
  <c r="I37" i="15"/>
  <c r="G19" i="15"/>
  <c r="C24" i="15"/>
  <c r="E24" i="15" s="1"/>
  <c r="C32" i="15"/>
  <c r="I32" i="15"/>
  <c r="F34" i="15"/>
  <c r="D50" i="15" s="1"/>
  <c r="C36" i="15"/>
  <c r="G37" i="15"/>
  <c r="C40" i="15"/>
  <c r="G41" i="15"/>
  <c r="C20" i="15"/>
  <c r="C26" i="15"/>
  <c r="E26" i="15" s="1"/>
  <c r="G31" i="15"/>
  <c r="F32" i="15"/>
  <c r="D48" i="15" s="1"/>
  <c r="C34" i="15"/>
  <c r="I34" i="15"/>
  <c r="G35" i="15"/>
  <c r="F36" i="15"/>
  <c r="D52" i="15" s="1"/>
  <c r="C38" i="15"/>
  <c r="B47" i="15"/>
  <c r="D47" i="15" l="1"/>
  <c r="C18" i="15"/>
  <c r="C21" i="15" s="1"/>
  <c r="G18" i="15"/>
  <c r="G21" i="15" s="1"/>
  <c r="D42" i="15"/>
  <c r="G49" i="18"/>
  <c r="I49" i="18" s="1"/>
  <c r="K49" i="18" s="1"/>
  <c r="G50" i="18"/>
  <c r="G51" i="18"/>
  <c r="I51" i="18" s="1"/>
  <c r="K51" i="18" s="1"/>
  <c r="G54" i="18"/>
  <c r="D47" i="18"/>
  <c r="F42" i="18"/>
  <c r="G53" i="18"/>
  <c r="I53" i="18" s="1"/>
  <c r="K53" i="18" s="1"/>
  <c r="C42" i="18"/>
  <c r="F56" i="18" s="1"/>
  <c r="G58" i="18"/>
  <c r="F47" i="18" s="1"/>
  <c r="F58" i="18" s="1"/>
  <c r="I48" i="18"/>
  <c r="F53" i="18"/>
  <c r="G54" i="17"/>
  <c r="G49" i="17"/>
  <c r="I49" i="17" s="1"/>
  <c r="K49" i="17" s="1"/>
  <c r="G53" i="17"/>
  <c r="I53" i="17" s="1"/>
  <c r="K53" i="17" s="1"/>
  <c r="C42" i="17"/>
  <c r="F56" i="17" s="1"/>
  <c r="G50" i="17"/>
  <c r="D47" i="17"/>
  <c r="F42" i="17"/>
  <c r="G58" i="17"/>
  <c r="F47" i="17" s="1"/>
  <c r="F58" i="17" s="1"/>
  <c r="I48" i="17"/>
  <c r="F49" i="17"/>
  <c r="G51" i="17"/>
  <c r="I51" i="17" s="1"/>
  <c r="K51" i="17" s="1"/>
  <c r="F53" i="17"/>
  <c r="D47" i="16"/>
  <c r="D58" i="16" s="1"/>
  <c r="G49" i="16"/>
  <c r="C42" i="16"/>
  <c r="F56" i="16" s="1"/>
  <c r="G42" i="16"/>
  <c r="G21" i="16"/>
  <c r="G57" i="16" s="1"/>
  <c r="F42" i="16"/>
  <c r="D42" i="16"/>
  <c r="G54" i="16"/>
  <c r="I54" i="16" s="1"/>
  <c r="K54" i="16" s="1"/>
  <c r="G50" i="16"/>
  <c r="I50" i="16" s="1"/>
  <c r="K50" i="16" s="1"/>
  <c r="G53" i="16"/>
  <c r="G52" i="16"/>
  <c r="I52" i="16" s="1"/>
  <c r="K52" i="16" s="1"/>
  <c r="G48" i="16"/>
  <c r="C18" i="16"/>
  <c r="C21" i="16" s="1"/>
  <c r="D58" i="15"/>
  <c r="E53" i="15" s="1"/>
  <c r="G53" i="15"/>
  <c r="G49" i="15"/>
  <c r="G54" i="15"/>
  <c r="I54" i="15" s="1"/>
  <c r="K54" i="15" s="1"/>
  <c r="F42" i="15"/>
  <c r="C42" i="15"/>
  <c r="F51" i="15" s="1"/>
  <c r="G52" i="15"/>
  <c r="I52" i="15" s="1"/>
  <c r="K52" i="15" s="1"/>
  <c r="G48" i="15"/>
  <c r="F48" i="15" s="1"/>
  <c r="G50" i="15"/>
  <c r="I50" i="15" s="1"/>
  <c r="K50" i="15" s="1"/>
  <c r="G42" i="15"/>
  <c r="I57" i="15" l="1"/>
  <c r="K57" i="15" s="1"/>
  <c r="G57" i="15"/>
  <c r="F55" i="15"/>
  <c r="F52" i="15"/>
  <c r="F56" i="15"/>
  <c r="F48" i="17"/>
  <c r="F57" i="15"/>
  <c r="E48" i="15"/>
  <c r="F55" i="17"/>
  <c r="D58" i="18"/>
  <c r="E47" i="18"/>
  <c r="E58" i="18" s="1"/>
  <c r="F57" i="18"/>
  <c r="F48" i="18"/>
  <c r="F51" i="18"/>
  <c r="I58" i="18"/>
  <c r="K48" i="18"/>
  <c r="K58" i="18" s="1"/>
  <c r="K59" i="18" s="1"/>
  <c r="K60" i="18" s="1"/>
  <c r="K61" i="18" s="1"/>
  <c r="I54" i="18"/>
  <c r="K54" i="18" s="1"/>
  <c r="F54" i="18"/>
  <c r="I50" i="18"/>
  <c r="K50" i="18" s="1"/>
  <c r="F50" i="18"/>
  <c r="F52" i="18"/>
  <c r="F55" i="18"/>
  <c r="F49" i="18"/>
  <c r="D58" i="17"/>
  <c r="I50" i="17"/>
  <c r="K50" i="17" s="1"/>
  <c r="F50" i="17"/>
  <c r="F57" i="17"/>
  <c r="I58" i="17"/>
  <c r="K48" i="17"/>
  <c r="K58" i="17" s="1"/>
  <c r="K59" i="17" s="1"/>
  <c r="K60" i="17" s="1"/>
  <c r="K61" i="17" s="1"/>
  <c r="I54" i="17"/>
  <c r="K54" i="17" s="1"/>
  <c r="F54" i="17"/>
  <c r="F51" i="17"/>
  <c r="F52" i="17"/>
  <c r="F54" i="16"/>
  <c r="E51" i="16"/>
  <c r="E55" i="16"/>
  <c r="E56" i="16"/>
  <c r="I48" i="16"/>
  <c r="G58" i="16"/>
  <c r="F47" i="16" s="1"/>
  <c r="F52" i="16"/>
  <c r="F50" i="16"/>
  <c r="E52" i="16"/>
  <c r="E50" i="16"/>
  <c r="F55" i="16"/>
  <c r="E47" i="16"/>
  <c r="F48" i="16"/>
  <c r="E53" i="16"/>
  <c r="F51" i="16"/>
  <c r="E49" i="16"/>
  <c r="I53" i="16"/>
  <c r="K53" i="16" s="1"/>
  <c r="F53" i="16"/>
  <c r="I57" i="16"/>
  <c r="K57" i="16" s="1"/>
  <c r="F57" i="16"/>
  <c r="I49" i="16"/>
  <c r="K49" i="16" s="1"/>
  <c r="F49" i="16"/>
  <c r="E48" i="16"/>
  <c r="E54" i="16"/>
  <c r="I49" i="15"/>
  <c r="K49" i="15" s="1"/>
  <c r="F49" i="15"/>
  <c r="E49" i="15"/>
  <c r="E47" i="15"/>
  <c r="E50" i="15"/>
  <c r="E52" i="15"/>
  <c r="F54" i="15"/>
  <c r="E56" i="15"/>
  <c r="E51" i="15"/>
  <c r="E55" i="15"/>
  <c r="I48" i="15"/>
  <c r="G58" i="15"/>
  <c r="F47" i="15" s="1"/>
  <c r="I53" i="15"/>
  <c r="K53" i="15" s="1"/>
  <c r="F53" i="15"/>
  <c r="F50" i="15"/>
  <c r="E54" i="15"/>
  <c r="E52" i="18" l="1"/>
  <c r="E48" i="18"/>
  <c r="E56" i="18"/>
  <c r="E53" i="18"/>
  <c r="E55" i="18"/>
  <c r="E54" i="18"/>
  <c r="E51" i="18"/>
  <c r="E50" i="18"/>
  <c r="E49" i="18"/>
  <c r="K64" i="18"/>
  <c r="K62" i="18"/>
  <c r="E48" i="17"/>
  <c r="E52" i="17"/>
  <c r="E56" i="17"/>
  <c r="E49" i="17"/>
  <c r="E51" i="17"/>
  <c r="E55" i="17"/>
  <c r="E54" i="17"/>
  <c r="E53" i="17"/>
  <c r="E50" i="17"/>
  <c r="K62" i="17"/>
  <c r="K64" i="17"/>
  <c r="E47" i="17"/>
  <c r="E58" i="17" s="1"/>
  <c r="F58" i="16"/>
  <c r="E58" i="16"/>
  <c r="I58" i="16"/>
  <c r="K48" i="16"/>
  <c r="K58" i="16" s="1"/>
  <c r="K59" i="16" s="1"/>
  <c r="K60" i="16" s="1"/>
  <c r="K61" i="16" s="1"/>
  <c r="I58" i="15"/>
  <c r="K48" i="15"/>
  <c r="K58" i="15" s="1"/>
  <c r="K59" i="15" s="1"/>
  <c r="K60" i="15" s="1"/>
  <c r="F58" i="15"/>
  <c r="E58" i="15"/>
  <c r="K61" i="15" l="1"/>
  <c r="K64" i="15" s="1"/>
  <c r="B8" i="5"/>
  <c r="K64" i="16"/>
  <c r="K62" i="16"/>
  <c r="K62" i="15" l="1"/>
  <c r="B10" i="5"/>
  <c r="B9" i="5"/>
  <c r="B12" i="5" s="1"/>
</calcChain>
</file>

<file path=xl/comments1.xml><?xml version="1.0" encoding="utf-8"?>
<comments xmlns="http://schemas.openxmlformats.org/spreadsheetml/2006/main">
  <authors>
    <author>Kathleen Judd</author>
  </authors>
  <commentList>
    <comment ref="A14" authorId="0" shapeId="0">
      <text>
        <r>
          <rPr>
            <sz val="9"/>
            <color indexed="81"/>
            <rFont val="Tahoma"/>
            <family val="2"/>
          </rPr>
          <t xml:space="preserve">See comments in Input worksheets for more information.
</t>
        </r>
      </text>
    </comment>
  </commentList>
</comments>
</file>

<file path=xl/comments2.xml><?xml version="1.0" encoding="utf-8"?>
<comments xmlns="http://schemas.openxmlformats.org/spreadsheetml/2006/main">
  <authors>
    <author>Kathleen Judd</author>
  </authors>
  <commentList>
    <comment ref="B13" authorId="0" shapeId="0">
      <text>
        <r>
          <rPr>
            <sz val="9"/>
            <color indexed="81"/>
            <rFont val="Tahoma"/>
            <family val="2"/>
          </rPr>
          <t>Default assumption. Can be modified by agency.</t>
        </r>
      </text>
    </comment>
    <comment ref="B30" authorId="0" shapeId="0">
      <text>
        <r>
          <rPr>
            <sz val="9"/>
            <color indexed="81"/>
            <rFont val="Tahoma"/>
            <family val="2"/>
          </rPr>
          <t>From Employee Commute Survey, insert the number of weekly trips that survey respondents indicated using as a primary mode. Note that data will be extrapolated to full population in next column.</t>
        </r>
      </text>
    </comment>
    <comment ref="E30" authorId="0" shapeId="0">
      <text>
        <r>
          <rPr>
            <sz val="9"/>
            <color indexed="81"/>
            <rFont val="Tahoma"/>
            <family val="2"/>
          </rPr>
          <t>From Employee Commute Survey, insert the number of survey respondents at worksite who identified each mode as their primary mode. The GSA Carbon Footprint Tool commuter survey asks what the primary commuting method is. If this question was not asked, assume modes used 3 or more times per week by users are primary modes.
Note that data will be extrapolated to full population in next column.</t>
        </r>
      </text>
    </comment>
    <comment ref="H30" authorId="0" shapeId="0">
      <text>
        <r>
          <rPr>
            <sz val="9"/>
            <color indexed="81"/>
            <rFont val="Tahoma"/>
            <family val="2"/>
          </rPr>
          <t>Input emissions from survey data.</t>
        </r>
      </text>
    </comment>
    <comment ref="I30" authorId="0" shapeId="0">
      <text>
        <r>
          <rPr>
            <sz val="9"/>
            <color indexed="81"/>
            <rFont val="Tahoma"/>
            <family val="2"/>
          </rPr>
          <t>Note: If no change in the number of employees is expected then this projection will be the same as current emissions.</t>
        </r>
      </text>
    </comment>
    <comment ref="A32" authorId="0" shapeId="0">
      <text>
        <r>
          <rPr>
            <sz val="9"/>
            <color indexed="81"/>
            <rFont val="Tahoma"/>
            <family val="2"/>
          </rPr>
          <t>Assumes 2-person carpool</t>
        </r>
      </text>
    </comment>
    <comment ref="A33" authorId="0" shapeId="0">
      <text>
        <r>
          <rPr>
            <sz val="9"/>
            <color indexed="81"/>
            <rFont val="Tahoma"/>
            <family val="2"/>
          </rPr>
          <t>Assumes 4-person vanpool</t>
        </r>
      </text>
    </comment>
    <comment ref="A40" authorId="0" shapeId="0">
      <text>
        <r>
          <rPr>
            <sz val="9"/>
            <color indexed="81"/>
            <rFont val="Tahoma"/>
            <family val="2"/>
          </rPr>
          <t>This may include all other commute methods such as riding the ferry, which may not be directly promoted but are accounted for in the agency's baseline emissions.</t>
        </r>
      </text>
    </comment>
    <comment ref="A41" authorId="0" shapeId="0">
      <text>
        <r>
          <rPr>
            <sz val="9"/>
            <color indexed="81"/>
            <rFont val="Tahoma"/>
            <family val="2"/>
          </rPr>
          <t>Could be due to scheduled day off, sick day, vacation day, business travel, etc.</t>
        </r>
      </text>
    </comment>
    <comment ref="B42" authorId="0" shapeId="0">
      <text>
        <r>
          <rPr>
            <sz val="9"/>
            <color indexed="81"/>
            <rFont val="Tahoma"/>
            <family val="2"/>
          </rPr>
          <t>Total should be roughly the number of survey resopndents x 10 trips per week.</t>
        </r>
      </text>
    </comment>
    <comment ref="E42" authorId="0" shapeId="0">
      <text>
        <r>
          <rPr>
            <sz val="9"/>
            <color indexed="81"/>
            <rFont val="Tahoma"/>
            <family val="2"/>
          </rPr>
          <t>Should  be roughly the total number of survey respondents. Cannot be greater than total survey respondents. But can be less if people did not answer question.</t>
        </r>
      </text>
    </comment>
    <comment ref="H46" authorId="0" shapeId="0">
      <text>
        <r>
          <rPr>
            <sz val="9"/>
            <color indexed="81"/>
            <rFont val="Tahoma"/>
            <family val="2"/>
          </rPr>
          <t xml:space="preserve">These are default assumptions based on the  2009 National Household Transportation Survey data. The worksite may modify based on survey data averages by mode.
Calculated by Center for Urban Transportation Research at the University of South Florida. Source:  http://usf-cutr.custhelp.com/app/answers/detail/a_id/3146/~/average-commute-distances-by-mode </t>
        </r>
      </text>
    </comment>
    <comment ref="J46" authorId="0" shapeId="0">
      <text>
        <r>
          <rPr>
            <sz val="9"/>
            <color indexed="81"/>
            <rFont val="Tahoma"/>
            <family val="2"/>
          </rPr>
          <t>Assume employee previously drove alone in passenger car. Therefore passenger car emission factors are reduced by the alternative mode emission factor to estimate avoided emissions.</t>
        </r>
      </text>
    </comment>
    <comment ref="B47" authorId="0" shapeId="0">
      <text>
        <r>
          <rPr>
            <sz val="9"/>
            <color indexed="81"/>
            <rFont val="Tahoma"/>
            <family val="2"/>
          </rPr>
          <t>This number reflects the number of employees expected to shift away from driving alone, based on entries below.</t>
        </r>
      </text>
    </comment>
    <comment ref="G47" authorId="0" shapeId="0">
      <text>
        <r>
          <rPr>
            <sz val="9"/>
            <color indexed="81"/>
            <rFont val="Tahoma"/>
            <family val="2"/>
          </rPr>
          <t>Note: These cells are empty because driving alone is the baseline that employees are assumed to be switching from.</t>
        </r>
      </text>
    </comment>
    <comment ref="A48" authorId="0" shapeId="0">
      <text>
        <r>
          <rPr>
            <sz val="9"/>
            <color indexed="81"/>
            <rFont val="Tahoma"/>
            <family val="2"/>
          </rPr>
          <t>Assumes 2-person carpool</t>
        </r>
      </text>
    </comment>
    <comment ref="A49" authorId="0" shapeId="0">
      <text>
        <r>
          <rPr>
            <sz val="9"/>
            <color indexed="81"/>
            <rFont val="Tahoma"/>
            <family val="2"/>
          </rPr>
          <t>Assumes 4-person vanpool</t>
        </r>
      </text>
    </comment>
    <comment ref="B55" authorId="0" shapeId="0">
      <text>
        <r>
          <rPr>
            <sz val="9"/>
            <color indexed="81"/>
            <rFont val="Tahoma"/>
            <family val="2"/>
          </rPr>
          <t>Employees who will telework 3 or more days/week.</t>
        </r>
      </text>
    </comment>
    <comment ref="G55" authorId="0" shapeId="0">
      <text>
        <r>
          <rPr>
            <sz val="9"/>
            <color indexed="81"/>
            <rFont val="Tahoma"/>
            <family val="2"/>
          </rPr>
          <t>Projected  additional trips avoided per week.</t>
        </r>
      </text>
    </comment>
    <comment ref="A56" authorId="0" shapeId="0">
      <text>
        <r>
          <rPr>
            <sz val="9"/>
            <color indexed="81"/>
            <rFont val="Tahoma"/>
            <family val="2"/>
          </rPr>
          <t>This may include all other commute methods such as riding the ferry, which may not be directly promoted but are accounted for in the agency's baseline emissions.</t>
        </r>
      </text>
    </comment>
    <comment ref="J56" authorId="0" shapeId="0">
      <text>
        <r>
          <rPr>
            <sz val="9"/>
            <color indexed="81"/>
            <rFont val="Tahoma"/>
            <family val="2"/>
          </rPr>
          <t>"Other" responses (e.g. ferries) are conservatively assumed to have an emission factor equal to that of transit bus.</t>
        </r>
      </text>
    </comment>
    <comment ref="G57" authorId="0" shapeId="0">
      <text>
        <r>
          <rPr>
            <sz val="9"/>
            <color indexed="81"/>
            <rFont val="Tahoma"/>
            <family val="2"/>
          </rPr>
          <t>Projected trips avoided due to additional use of compressed work week schedules.</t>
        </r>
      </text>
    </comment>
    <comment ref="K59" authorId="0" shapeId="0">
      <text>
        <r>
          <rPr>
            <sz val="9"/>
            <color indexed="81"/>
            <rFont val="Tahoma"/>
            <family val="2"/>
          </rPr>
          <t>Weekly avoided emissions converted to annual avoided emissions  based on assumption of 230 days worked per year.</t>
        </r>
      </text>
    </comment>
  </commentList>
</comments>
</file>

<file path=xl/comments3.xml><?xml version="1.0" encoding="utf-8"?>
<comments xmlns="http://schemas.openxmlformats.org/spreadsheetml/2006/main">
  <authors>
    <author>Kathleen Judd</author>
  </authors>
  <commentList>
    <comment ref="B13" authorId="0" shapeId="0">
      <text>
        <r>
          <rPr>
            <sz val="9"/>
            <color indexed="81"/>
            <rFont val="Tahoma"/>
            <family val="2"/>
          </rPr>
          <t>Default assumption. Can be modified by agency.</t>
        </r>
      </text>
    </comment>
    <comment ref="B30" authorId="0" shapeId="0">
      <text>
        <r>
          <rPr>
            <sz val="9"/>
            <color indexed="81"/>
            <rFont val="Tahoma"/>
            <family val="2"/>
          </rPr>
          <t>From Employee Commute Survey, insert the number of weekly trips that survey indicated using each mode as a primary mode. Note that data will be extrapolated to full population in next column.</t>
        </r>
      </text>
    </comment>
    <comment ref="E30" authorId="0" shapeId="0">
      <text>
        <r>
          <rPr>
            <sz val="9"/>
            <color indexed="81"/>
            <rFont val="Tahoma"/>
            <family val="2"/>
          </rPr>
          <t xml:space="preserve">From Employee Commute Survey, insert the number of survey respondents employees at worksite who identified each mode as their primary mode. The GSA Carbon Footprint Tool commuter survey asks what the primary commuting method is. If this question was not asked, assume modes used 3 or more times per week by users are primary modes.
Note that data will be extrapolated to full population in next column.
</t>
        </r>
      </text>
    </comment>
    <comment ref="H30" authorId="0" shapeId="0">
      <text>
        <r>
          <rPr>
            <sz val="9"/>
            <color indexed="81"/>
            <rFont val="Tahoma"/>
            <family val="2"/>
          </rPr>
          <t>Input emissions reported in FEMP GHG Data Portal, based on survey data.</t>
        </r>
      </text>
    </comment>
    <comment ref="I30" authorId="0" shapeId="0">
      <text>
        <r>
          <rPr>
            <sz val="9"/>
            <color indexed="81"/>
            <rFont val="Tahoma"/>
            <family val="2"/>
          </rPr>
          <t>Note: If no change in the number of employees is expected then this projection will be the same as current emissions.</t>
        </r>
      </text>
    </comment>
    <comment ref="A32" authorId="0" shapeId="0">
      <text>
        <r>
          <rPr>
            <sz val="9"/>
            <color indexed="81"/>
            <rFont val="Tahoma"/>
            <family val="2"/>
          </rPr>
          <t>Assumes 2-person carpool</t>
        </r>
      </text>
    </comment>
    <comment ref="A33" authorId="0" shapeId="0">
      <text>
        <r>
          <rPr>
            <sz val="9"/>
            <color indexed="81"/>
            <rFont val="Tahoma"/>
            <family val="2"/>
          </rPr>
          <t>Assumes 4-person vanpool</t>
        </r>
      </text>
    </comment>
    <comment ref="A40" authorId="0" shapeId="0">
      <text>
        <r>
          <rPr>
            <sz val="9"/>
            <color indexed="81"/>
            <rFont val="Tahoma"/>
            <family val="2"/>
          </rPr>
          <t>This may include all other commute methods such as riding the ferry, which may not be directly promoted but are accounted for in the agency's baseline emissions.</t>
        </r>
      </text>
    </comment>
    <comment ref="A41" authorId="0" shapeId="0">
      <text>
        <r>
          <rPr>
            <sz val="9"/>
            <color indexed="81"/>
            <rFont val="Tahoma"/>
            <family val="2"/>
          </rPr>
          <t>Could be due to scheduled day off, sick day, vacation day, business travel, etc.</t>
        </r>
      </text>
    </comment>
    <comment ref="B41" authorId="0" shapeId="0">
      <text>
        <r>
          <rPr>
            <sz val="9"/>
            <color indexed="81"/>
            <rFont val="Tahoma"/>
            <family val="2"/>
          </rPr>
          <t>Could be due to scheduled day off, sick day, vacation day, business travel, etc.</t>
        </r>
      </text>
    </comment>
    <comment ref="B42" authorId="0" shapeId="0">
      <text>
        <r>
          <rPr>
            <sz val="9"/>
            <color indexed="81"/>
            <rFont val="Tahoma"/>
            <family val="2"/>
          </rPr>
          <t>Total should be roughly the number of survey resopndents x 10 trips per week.</t>
        </r>
      </text>
    </comment>
    <comment ref="E42" authorId="0" shapeId="0">
      <text>
        <r>
          <rPr>
            <sz val="9"/>
            <color indexed="81"/>
            <rFont val="Tahoma"/>
            <family val="2"/>
          </rPr>
          <t xml:space="preserve">Should  be roughly the total number of survey respondents. </t>
        </r>
      </text>
    </comment>
    <comment ref="H46" authorId="0" shapeId="0">
      <text>
        <r>
          <rPr>
            <sz val="9"/>
            <color indexed="81"/>
            <rFont val="Tahoma"/>
            <family val="2"/>
          </rPr>
          <t xml:space="preserve">These are default assumptions based on the  2009 National Household Transportation Survey data. The worksite may modify based on survey data averages by mode.
Calculated by Center for Urban Transportation Research at the University of South Florida. Source:  http://usf-cutr.custhelp.com/app/answers/detail/a_id/3146/~/average-commute-distances-by-mode </t>
        </r>
      </text>
    </comment>
    <comment ref="J46" authorId="0" shapeId="0">
      <text>
        <r>
          <rPr>
            <sz val="9"/>
            <color indexed="81"/>
            <rFont val="Tahoma"/>
            <family val="2"/>
          </rPr>
          <t>Assume employee previously drove alone in passenger car. Therefore passenger car emission factors are reduced by the alternative mode emisson factor to estimate avoided emissions.</t>
        </r>
      </text>
    </comment>
    <comment ref="B47" authorId="0" shapeId="0">
      <text>
        <r>
          <rPr>
            <sz val="9"/>
            <color indexed="81"/>
            <rFont val="Tahoma"/>
            <family val="2"/>
          </rPr>
          <t>This number reflects the number of employees expected to shift away from driving alone, based on entries below.</t>
        </r>
      </text>
    </comment>
    <comment ref="G47" authorId="0" shapeId="0">
      <text>
        <r>
          <rPr>
            <sz val="9"/>
            <color indexed="81"/>
            <rFont val="Tahoma"/>
            <family val="2"/>
          </rPr>
          <t>Note: These cells are empty because driving alone is the baseline that employees are assumed to be switching from.</t>
        </r>
      </text>
    </comment>
    <comment ref="A48" authorId="0" shapeId="0">
      <text>
        <r>
          <rPr>
            <sz val="9"/>
            <color indexed="81"/>
            <rFont val="Tahoma"/>
            <family val="2"/>
          </rPr>
          <t>Assumes 2-person carpool</t>
        </r>
      </text>
    </comment>
    <comment ref="A49" authorId="0" shapeId="0">
      <text>
        <r>
          <rPr>
            <sz val="9"/>
            <color indexed="81"/>
            <rFont val="Tahoma"/>
            <family val="2"/>
          </rPr>
          <t>Assumes 4-person vanpool</t>
        </r>
      </text>
    </comment>
    <comment ref="B55" authorId="0" shapeId="0">
      <text>
        <r>
          <rPr>
            <sz val="9"/>
            <color indexed="81"/>
            <rFont val="Tahoma"/>
            <family val="2"/>
          </rPr>
          <t>Employees who will telework 3 or more days/week.</t>
        </r>
      </text>
    </comment>
    <comment ref="G55" authorId="0" shapeId="0">
      <text>
        <r>
          <rPr>
            <sz val="9"/>
            <color indexed="81"/>
            <rFont val="Tahoma"/>
            <family val="2"/>
          </rPr>
          <t>Projected  additional trips avoided per week.</t>
        </r>
      </text>
    </comment>
    <comment ref="A56" authorId="0" shapeId="0">
      <text>
        <r>
          <rPr>
            <sz val="9"/>
            <color indexed="81"/>
            <rFont val="Tahoma"/>
            <family val="2"/>
          </rPr>
          <t>This may include all other commute methods such as riding the ferry, which may not be directly promoted but are accounted for in the agency's baseline emissions.</t>
        </r>
      </text>
    </comment>
    <comment ref="J56" authorId="0" shapeId="0">
      <text>
        <r>
          <rPr>
            <sz val="9"/>
            <color indexed="81"/>
            <rFont val="Tahoma"/>
            <family val="2"/>
          </rPr>
          <t>"Other" responses (e.g. ferries) are conservatively assumed to have an emission factor equal to that of transit bus.</t>
        </r>
      </text>
    </comment>
    <comment ref="G57" authorId="0" shapeId="0">
      <text>
        <r>
          <rPr>
            <sz val="9"/>
            <color indexed="81"/>
            <rFont val="Tahoma"/>
            <family val="2"/>
          </rPr>
          <t>Pprojected trips avoided due to additional of use of compressed work week schedules.</t>
        </r>
      </text>
    </comment>
    <comment ref="K59" authorId="0" shapeId="0">
      <text>
        <r>
          <rPr>
            <sz val="9"/>
            <color indexed="81"/>
            <rFont val="Tahoma"/>
            <family val="2"/>
          </rPr>
          <t>Weekly avoided emissions converted to annual avoided emissions  based on assumption of 230 days worked per year.</t>
        </r>
      </text>
    </comment>
  </commentList>
</comments>
</file>

<file path=xl/comments4.xml><?xml version="1.0" encoding="utf-8"?>
<comments xmlns="http://schemas.openxmlformats.org/spreadsheetml/2006/main">
  <authors>
    <author>Kathleen Judd</author>
  </authors>
  <commentList>
    <comment ref="B13" authorId="0" shapeId="0">
      <text>
        <r>
          <rPr>
            <sz val="9"/>
            <color indexed="81"/>
            <rFont val="Tahoma"/>
            <family val="2"/>
          </rPr>
          <t>Default assumption. Can be modified by agency.</t>
        </r>
      </text>
    </comment>
    <comment ref="B30" authorId="0" shapeId="0">
      <text>
        <r>
          <rPr>
            <sz val="9"/>
            <color indexed="81"/>
            <rFont val="Tahoma"/>
            <family val="2"/>
          </rPr>
          <t>From Employee Commute Survey, insert the number of weekly trips that survey indicated using each mode as a primary mode. Note that data will be extrapolated to full population in next column.</t>
        </r>
      </text>
    </comment>
    <comment ref="E30" authorId="0" shapeId="0">
      <text>
        <r>
          <rPr>
            <sz val="9"/>
            <color indexed="81"/>
            <rFont val="Tahoma"/>
            <family val="2"/>
          </rPr>
          <t xml:space="preserve">From Employee Commute Survey, insert the number of survey respondents employees at worksite who identified each mode as their primary mode. The GSA Carbon Footprint Tool commuter survey asks what the primary commuting method is. If this question was not asked, assume modes used 3 or more times per week by users are primary modes.
Note that data will be extrapolated to full population in next column.
</t>
        </r>
      </text>
    </comment>
    <comment ref="H30" authorId="0" shapeId="0">
      <text>
        <r>
          <rPr>
            <sz val="9"/>
            <color indexed="81"/>
            <rFont val="Tahoma"/>
            <family val="2"/>
          </rPr>
          <t>Input emissions reported in FEMP GHG Data Portal, based on survey data.</t>
        </r>
      </text>
    </comment>
    <comment ref="I30" authorId="0" shapeId="0">
      <text>
        <r>
          <rPr>
            <sz val="9"/>
            <color indexed="81"/>
            <rFont val="Tahoma"/>
            <family val="2"/>
          </rPr>
          <t>Note: If no change in the number of employees is expected then this projection will be the same as current emissions.</t>
        </r>
      </text>
    </comment>
    <comment ref="A32" authorId="0" shapeId="0">
      <text>
        <r>
          <rPr>
            <sz val="9"/>
            <color indexed="81"/>
            <rFont val="Tahoma"/>
            <family val="2"/>
          </rPr>
          <t>Assumes 2-person carpool</t>
        </r>
      </text>
    </comment>
    <comment ref="A33" authorId="0" shapeId="0">
      <text>
        <r>
          <rPr>
            <sz val="9"/>
            <color indexed="81"/>
            <rFont val="Tahoma"/>
            <family val="2"/>
          </rPr>
          <t>Assumes 4-person vanpool</t>
        </r>
      </text>
    </comment>
    <comment ref="A40" authorId="0" shapeId="0">
      <text>
        <r>
          <rPr>
            <sz val="9"/>
            <color indexed="81"/>
            <rFont val="Tahoma"/>
            <family val="2"/>
          </rPr>
          <t>This may include all other commute methods such as riding the ferry, which may not be directly promoted but are accounted for in the agency's baseline emissions.</t>
        </r>
      </text>
    </comment>
    <comment ref="A41" authorId="0" shapeId="0">
      <text>
        <r>
          <rPr>
            <sz val="9"/>
            <color indexed="81"/>
            <rFont val="Tahoma"/>
            <family val="2"/>
          </rPr>
          <t>Could be due to scheduled day off, sick day, vacation day, business travel, etc.</t>
        </r>
      </text>
    </comment>
    <comment ref="B41" authorId="0" shapeId="0">
      <text>
        <r>
          <rPr>
            <sz val="9"/>
            <color indexed="81"/>
            <rFont val="Tahoma"/>
            <family val="2"/>
          </rPr>
          <t>Could be due to scheduled day off, sick day, vacation day, business travel, etc.</t>
        </r>
      </text>
    </comment>
    <comment ref="B42" authorId="0" shapeId="0">
      <text>
        <r>
          <rPr>
            <sz val="9"/>
            <color indexed="81"/>
            <rFont val="Tahoma"/>
            <family val="2"/>
          </rPr>
          <t>Total should be roughly the number of survey resopndents x 10 trips per week.</t>
        </r>
      </text>
    </comment>
    <comment ref="E42" authorId="0" shapeId="0">
      <text>
        <r>
          <rPr>
            <sz val="9"/>
            <color indexed="81"/>
            <rFont val="Tahoma"/>
            <family val="2"/>
          </rPr>
          <t xml:space="preserve">Should  be roughly the total number of survey respondents. </t>
        </r>
      </text>
    </comment>
    <comment ref="H46" authorId="0" shapeId="0">
      <text>
        <r>
          <rPr>
            <sz val="9"/>
            <color indexed="81"/>
            <rFont val="Tahoma"/>
            <family val="2"/>
          </rPr>
          <t xml:space="preserve">These are default assumptions based on the  2009 National Household Transportation Survey data. The worksite may modify based on survey data averages by mode.
Calculated by Center for Urban Transportation Research at the University of South Florida. Source:  http://usf-cutr.custhelp.com/app/answers/detail/a_id/3146/~/average-commute-distances-by-mode </t>
        </r>
      </text>
    </comment>
    <comment ref="J46" authorId="0" shapeId="0">
      <text>
        <r>
          <rPr>
            <sz val="9"/>
            <color indexed="81"/>
            <rFont val="Tahoma"/>
            <family val="2"/>
          </rPr>
          <t>Assume employee previously drove alone in passenger car. Therefore passenger car emission factors are reduced by the alternative mode emisson factor to estimate avoided emissions.</t>
        </r>
      </text>
    </comment>
    <comment ref="B47" authorId="0" shapeId="0">
      <text>
        <r>
          <rPr>
            <sz val="9"/>
            <color indexed="81"/>
            <rFont val="Tahoma"/>
            <family val="2"/>
          </rPr>
          <t>This number reflects the number of employees expected to shift away from driving alone, based on entries below.</t>
        </r>
      </text>
    </comment>
    <comment ref="G47" authorId="0" shapeId="0">
      <text>
        <r>
          <rPr>
            <sz val="9"/>
            <color indexed="81"/>
            <rFont val="Tahoma"/>
            <family val="2"/>
          </rPr>
          <t>Note: These cells are empty because driving alone is the baseline that employees are assumed to be switching from.</t>
        </r>
      </text>
    </comment>
    <comment ref="A48" authorId="0" shapeId="0">
      <text>
        <r>
          <rPr>
            <sz val="9"/>
            <color indexed="81"/>
            <rFont val="Tahoma"/>
            <family val="2"/>
          </rPr>
          <t>Assumes 2-person carpool</t>
        </r>
      </text>
    </comment>
    <comment ref="A49" authorId="0" shapeId="0">
      <text>
        <r>
          <rPr>
            <sz val="9"/>
            <color indexed="81"/>
            <rFont val="Tahoma"/>
            <family val="2"/>
          </rPr>
          <t>Assumes 4-person vanpool</t>
        </r>
      </text>
    </comment>
    <comment ref="B55" authorId="0" shapeId="0">
      <text>
        <r>
          <rPr>
            <sz val="9"/>
            <color indexed="81"/>
            <rFont val="Tahoma"/>
            <family val="2"/>
          </rPr>
          <t>Employees who will telework 3 or more days/week.</t>
        </r>
      </text>
    </comment>
    <comment ref="G55" authorId="0" shapeId="0">
      <text>
        <r>
          <rPr>
            <sz val="9"/>
            <color indexed="81"/>
            <rFont val="Tahoma"/>
            <family val="2"/>
          </rPr>
          <t>Projected  additional trips avoided per week.</t>
        </r>
      </text>
    </comment>
    <comment ref="A56" authorId="0" shapeId="0">
      <text>
        <r>
          <rPr>
            <sz val="9"/>
            <color indexed="81"/>
            <rFont val="Tahoma"/>
            <family val="2"/>
          </rPr>
          <t>This may include all other commute methods such as riding the ferry, which may not be directly promoted but are accounted for in the agency's baseline emissions.</t>
        </r>
      </text>
    </comment>
    <comment ref="J56" authorId="0" shapeId="0">
      <text>
        <r>
          <rPr>
            <sz val="9"/>
            <color indexed="81"/>
            <rFont val="Tahoma"/>
            <family val="2"/>
          </rPr>
          <t>"Other" responses (e.g. ferries) are conservatively assumed to have an emission factor equal to that of transit bus.</t>
        </r>
      </text>
    </comment>
    <comment ref="G57" authorId="0" shapeId="0">
      <text>
        <r>
          <rPr>
            <sz val="9"/>
            <color indexed="81"/>
            <rFont val="Tahoma"/>
            <family val="2"/>
          </rPr>
          <t>Pprojected trips avoided due to additional of use of compressed work week schedules.</t>
        </r>
      </text>
    </comment>
    <comment ref="K59" authorId="0" shapeId="0">
      <text>
        <r>
          <rPr>
            <sz val="9"/>
            <color indexed="81"/>
            <rFont val="Tahoma"/>
            <family val="2"/>
          </rPr>
          <t>Weekly avoided emissions converted to annual avoided emissions  based on assumption of 230 days worked per year.</t>
        </r>
      </text>
    </comment>
  </commentList>
</comments>
</file>

<file path=xl/comments5.xml><?xml version="1.0" encoding="utf-8"?>
<comments xmlns="http://schemas.openxmlformats.org/spreadsheetml/2006/main">
  <authors>
    <author>Kathleen Judd</author>
  </authors>
  <commentList>
    <comment ref="B13" authorId="0" shapeId="0">
      <text>
        <r>
          <rPr>
            <sz val="9"/>
            <color indexed="81"/>
            <rFont val="Tahoma"/>
            <family val="2"/>
          </rPr>
          <t>Default assumption. Can be modified by agency.</t>
        </r>
      </text>
    </comment>
    <comment ref="B30" authorId="0" shapeId="0">
      <text>
        <r>
          <rPr>
            <sz val="9"/>
            <color indexed="81"/>
            <rFont val="Tahoma"/>
            <family val="2"/>
          </rPr>
          <t>From Employee Commute Survey, insert the number of weekly trips that survey indicated using each mode as a primary mode. Note that data will be extrapolated to full population in next column.</t>
        </r>
      </text>
    </comment>
    <comment ref="E30" authorId="0" shapeId="0">
      <text>
        <r>
          <rPr>
            <sz val="9"/>
            <color indexed="81"/>
            <rFont val="Tahoma"/>
            <family val="2"/>
          </rPr>
          <t xml:space="preserve">From Employee Commute Survey, insert the number of survey respondents employees at worksite who identified each mode as their primary mode. The GSA Carbon Footprint Tool commuter survey asks what the primary commuting method is. If this question was not asked, assume modes used 3 or more times per week by users are primary modes.
Note that data will be extrapolated to full population in next column.
</t>
        </r>
      </text>
    </comment>
    <comment ref="H30" authorId="0" shapeId="0">
      <text>
        <r>
          <rPr>
            <sz val="9"/>
            <color indexed="81"/>
            <rFont val="Tahoma"/>
            <family val="2"/>
          </rPr>
          <t>Input emissions reported in FEMP GHG Data Portal, based on survey data.</t>
        </r>
      </text>
    </comment>
    <comment ref="I30" authorId="0" shapeId="0">
      <text>
        <r>
          <rPr>
            <sz val="9"/>
            <color indexed="81"/>
            <rFont val="Tahoma"/>
            <family val="2"/>
          </rPr>
          <t>Note: If no change in the number of employees is expected then this projection will be the same as current emissions.</t>
        </r>
      </text>
    </comment>
    <comment ref="A32" authorId="0" shapeId="0">
      <text>
        <r>
          <rPr>
            <sz val="9"/>
            <color indexed="81"/>
            <rFont val="Tahoma"/>
            <family val="2"/>
          </rPr>
          <t>Assumes 2-person carpool</t>
        </r>
      </text>
    </comment>
    <comment ref="A33" authorId="0" shapeId="0">
      <text>
        <r>
          <rPr>
            <sz val="9"/>
            <color indexed="81"/>
            <rFont val="Tahoma"/>
            <family val="2"/>
          </rPr>
          <t>Assumes 4-person vanpool</t>
        </r>
      </text>
    </comment>
    <comment ref="A40" authorId="0" shapeId="0">
      <text>
        <r>
          <rPr>
            <sz val="9"/>
            <color indexed="81"/>
            <rFont val="Tahoma"/>
            <family val="2"/>
          </rPr>
          <t>This may include all other commute methods such as riding the ferry, which may not be directly promoted but are accounted for in the agency's baseline emissions.</t>
        </r>
      </text>
    </comment>
    <comment ref="A41" authorId="0" shapeId="0">
      <text>
        <r>
          <rPr>
            <sz val="9"/>
            <color indexed="81"/>
            <rFont val="Tahoma"/>
            <family val="2"/>
          </rPr>
          <t>Could be due to scheduled day off, sick day, vacation day, business travel, etc.</t>
        </r>
      </text>
    </comment>
    <comment ref="B41" authorId="0" shapeId="0">
      <text>
        <r>
          <rPr>
            <sz val="9"/>
            <color indexed="81"/>
            <rFont val="Tahoma"/>
            <family val="2"/>
          </rPr>
          <t>Could be due to scheduled day off, sick day, vacation day, business travel, etc.</t>
        </r>
      </text>
    </comment>
    <comment ref="B42" authorId="0" shapeId="0">
      <text>
        <r>
          <rPr>
            <sz val="9"/>
            <color indexed="81"/>
            <rFont val="Tahoma"/>
            <family val="2"/>
          </rPr>
          <t>Total should be roughly the number of survey resopndents x 10 trips per week.</t>
        </r>
      </text>
    </comment>
    <comment ref="E42" authorId="0" shapeId="0">
      <text>
        <r>
          <rPr>
            <sz val="9"/>
            <color indexed="81"/>
            <rFont val="Tahoma"/>
            <family val="2"/>
          </rPr>
          <t xml:space="preserve">Should  be roughly the total number of survey respondents. </t>
        </r>
      </text>
    </comment>
    <comment ref="H46" authorId="0" shapeId="0">
      <text>
        <r>
          <rPr>
            <sz val="9"/>
            <color indexed="81"/>
            <rFont val="Tahoma"/>
            <family val="2"/>
          </rPr>
          <t xml:space="preserve">These are default assumptions based on the  2009 National Household Transportation Survey data. The worksite may modify based on survey data averages by mode.
Calculated by Center for Urban Transportation Research at the University of South Florida. Source:  http://usf-cutr.custhelp.com/app/answers/detail/a_id/3146/~/average-commute-distances-by-mode </t>
        </r>
      </text>
    </comment>
    <comment ref="J46" authorId="0" shapeId="0">
      <text>
        <r>
          <rPr>
            <sz val="9"/>
            <color indexed="81"/>
            <rFont val="Tahoma"/>
            <family val="2"/>
          </rPr>
          <t>Assume employee previously drove alone in passenger car. Therefore passenger car emission factors are reduced by the alternative mode emisson factor to estimate avoided emissions.</t>
        </r>
      </text>
    </comment>
    <comment ref="B47" authorId="0" shapeId="0">
      <text>
        <r>
          <rPr>
            <sz val="9"/>
            <color indexed="81"/>
            <rFont val="Tahoma"/>
            <family val="2"/>
          </rPr>
          <t>This number reflects the number of employees expected to shift away from driving alone, based on entries below.</t>
        </r>
      </text>
    </comment>
    <comment ref="G47" authorId="0" shapeId="0">
      <text>
        <r>
          <rPr>
            <sz val="9"/>
            <color indexed="81"/>
            <rFont val="Tahoma"/>
            <family val="2"/>
          </rPr>
          <t>Note: These cells are empty because driving alone is the baseline that employees are assumed to be switching from.</t>
        </r>
      </text>
    </comment>
    <comment ref="A48" authorId="0" shapeId="0">
      <text>
        <r>
          <rPr>
            <sz val="9"/>
            <color indexed="81"/>
            <rFont val="Tahoma"/>
            <family val="2"/>
          </rPr>
          <t>Assumes 2-person carpool</t>
        </r>
      </text>
    </comment>
    <comment ref="A49" authorId="0" shapeId="0">
      <text>
        <r>
          <rPr>
            <sz val="9"/>
            <color indexed="81"/>
            <rFont val="Tahoma"/>
            <family val="2"/>
          </rPr>
          <t>Assumes 4-person vanpool</t>
        </r>
      </text>
    </comment>
    <comment ref="B55" authorId="0" shapeId="0">
      <text>
        <r>
          <rPr>
            <sz val="9"/>
            <color indexed="81"/>
            <rFont val="Tahoma"/>
            <family val="2"/>
          </rPr>
          <t>Employees who will telework 3 or more days/week.</t>
        </r>
      </text>
    </comment>
    <comment ref="G55" authorId="0" shapeId="0">
      <text>
        <r>
          <rPr>
            <sz val="9"/>
            <color indexed="81"/>
            <rFont val="Tahoma"/>
            <family val="2"/>
          </rPr>
          <t>Projected  additional trips avoided per week.</t>
        </r>
      </text>
    </comment>
    <comment ref="A56" authorId="0" shapeId="0">
      <text>
        <r>
          <rPr>
            <sz val="9"/>
            <color indexed="81"/>
            <rFont val="Tahoma"/>
            <family val="2"/>
          </rPr>
          <t>This may include all other commute methods such as riding the ferry, which may not be directly promoted but are accounted for in the agency's baseline emissions.</t>
        </r>
      </text>
    </comment>
    <comment ref="J56" authorId="0" shapeId="0">
      <text>
        <r>
          <rPr>
            <sz val="9"/>
            <color indexed="81"/>
            <rFont val="Tahoma"/>
            <family val="2"/>
          </rPr>
          <t>"Other" responses (e.g. ferries) are conservatively assumed to have an emission factor equal to that of transit bus.</t>
        </r>
      </text>
    </comment>
    <comment ref="G57" authorId="0" shapeId="0">
      <text>
        <r>
          <rPr>
            <sz val="9"/>
            <color indexed="81"/>
            <rFont val="Tahoma"/>
            <family val="2"/>
          </rPr>
          <t>Pprojected trips avoided due to additional of use of compressed work week schedules.</t>
        </r>
      </text>
    </comment>
    <comment ref="K59" authorId="0" shapeId="0">
      <text>
        <r>
          <rPr>
            <sz val="9"/>
            <color indexed="81"/>
            <rFont val="Tahoma"/>
            <family val="2"/>
          </rPr>
          <t>Weekly avoided emissions converted to annual avoided emissions  based on assumption of 230 days worked per year.</t>
        </r>
      </text>
    </comment>
  </commentList>
</comments>
</file>

<file path=xl/comments6.xml><?xml version="1.0" encoding="utf-8"?>
<comments xmlns="http://schemas.openxmlformats.org/spreadsheetml/2006/main">
  <authors>
    <author>Kathleen Judd</author>
  </authors>
  <commentList>
    <comment ref="L11" authorId="0" shapeId="0">
      <text>
        <r>
          <rPr>
            <sz val="9"/>
            <color indexed="81"/>
            <rFont val="Tahoma"/>
            <family val="2"/>
          </rPr>
          <t>Assumes 2-person carpool</t>
        </r>
      </text>
    </comment>
    <comment ref="L12" authorId="0" shapeId="0">
      <text>
        <r>
          <rPr>
            <sz val="9"/>
            <color indexed="81"/>
            <rFont val="Tahoma"/>
            <family val="2"/>
          </rPr>
          <t>Assumes 4-person vanpool</t>
        </r>
      </text>
    </comment>
    <comment ref="L19" authorId="0" shapeId="0">
      <text>
        <r>
          <rPr>
            <sz val="9"/>
            <color indexed="81"/>
            <rFont val="Tahoma"/>
            <family val="2"/>
          </rPr>
          <t>This may include all other commute methods such as riding the ferry, which may not be directly promoted but are accounted for in the agency's baseline emissions.</t>
        </r>
      </text>
    </comment>
  </commentList>
</comments>
</file>

<file path=xl/sharedStrings.xml><?xml version="1.0" encoding="utf-8"?>
<sst xmlns="http://schemas.openxmlformats.org/spreadsheetml/2006/main" count="479" uniqueCount="114">
  <si>
    <t>Projected Total Employees Using Mode</t>
  </si>
  <si>
    <t>Drove alone</t>
  </si>
  <si>
    <t>Other</t>
  </si>
  <si>
    <t>5 days per week</t>
  </si>
  <si>
    <t>Bus</t>
  </si>
  <si>
    <t>Transit Rail</t>
  </si>
  <si>
    <t>Commuter Rail</t>
  </si>
  <si>
    <t>Bike</t>
  </si>
  <si>
    <t>Walk</t>
  </si>
  <si>
    <t>Telework</t>
  </si>
  <si>
    <t>Compressed Work Week</t>
  </si>
  <si>
    <t>Schedule</t>
  </si>
  <si>
    <t>Agency:</t>
  </si>
  <si>
    <t>Worksite/Metro Area:</t>
  </si>
  <si>
    <t>Number of survey respondents</t>
  </si>
  <si>
    <t>Projected # Employees  Switching</t>
  </si>
  <si>
    <t>1 day/week</t>
  </si>
  <si>
    <t>2 days/week</t>
  </si>
  <si>
    <t>4 days per 1 week (4/10)</t>
  </si>
  <si>
    <t>9 days per 2 weeks (9/80)</t>
  </si>
  <si>
    <t>Response rate</t>
  </si>
  <si>
    <t>N/A</t>
  </si>
  <si>
    <t>3 or more days/week</t>
  </si>
  <si>
    <t>Total Projected Employees Teleworking</t>
  </si>
  <si>
    <t>Alternative Work Arrangements</t>
  </si>
  <si>
    <t>Percent change in employee population</t>
  </si>
  <si>
    <t>Current # of Trips Per Week by Mode (Survey Responses)</t>
  </si>
  <si>
    <t>Current # of Trips Per Week by Mode (Extrapolated to Full Population)</t>
  </si>
  <si>
    <t>Emission Factors 
(kg CO2e/ passenger mile)</t>
  </si>
  <si>
    <t>Total</t>
  </si>
  <si>
    <t>Current Employees (Survey Responses)</t>
  </si>
  <si>
    <t>Current Employees (Extrapolated to Full Population)</t>
  </si>
  <si>
    <t>Did not work/Day off</t>
  </si>
  <si>
    <t>Projected Additonal Trips Avoided per Week</t>
  </si>
  <si>
    <t>Worksite Characteristics</t>
  </si>
  <si>
    <t>Average days worked per year</t>
  </si>
  <si>
    <t>Projected Additional Trips Avoided per Week</t>
  </si>
  <si>
    <t>Projected Employees Switching with Change in Population Size</t>
  </si>
  <si>
    <t>Current # of Employees</t>
  </si>
  <si>
    <t>Projected # of Employees</t>
  </si>
  <si>
    <t>Total Avoided Emissions</t>
  </si>
  <si>
    <t>Percent of Time Using New Primary Mode</t>
  </si>
  <si>
    <t>Projected # Avoided Trips per Week by Mode</t>
  </si>
  <si>
    <t>Projected Weekly Emissions by Mode, Do Nothing (kg CO2e)</t>
  </si>
  <si>
    <t>Error Messages:</t>
  </si>
  <si>
    <t>Current Weekly Emissions by Mode (kg CO2e)</t>
  </si>
  <si>
    <t>Current Emissions</t>
  </si>
  <si>
    <t>Projected Emissions, Do Nothing</t>
  </si>
  <si>
    <t>Key</t>
  </si>
  <si>
    <t>Current Mode Share for 5-day Work Week</t>
  </si>
  <si>
    <t>Projected Mode Share for 5-day Work Week</t>
  </si>
  <si>
    <t>Average One-Way Commute Distance</t>
  </si>
  <si>
    <t>Projected Miles Avoided</t>
  </si>
  <si>
    <t>Projected Weekly Emissions Avoided by Mode (kg CO2e)</t>
  </si>
  <si>
    <t>Carpool</t>
  </si>
  <si>
    <t>Vanpool</t>
  </si>
  <si>
    <t>% CO2e Reduction from Projected Future Emissions</t>
  </si>
  <si>
    <t xml:space="preserve">% CO2e Reduction from Baseline </t>
  </si>
  <si>
    <t xml:space="preserve">Before starting, the agency should have identified major worksites and completed an analysis of employee commute survey data at those worksites. This process is described in &lt;&lt;Step 2&gt;&gt; of the Employee Commute Emission Reduction Guidance developed by FEMP. That  worksite level data serve as the primary inputs to the tool. </t>
  </si>
  <si>
    <t>User Input from Survey</t>
  </si>
  <si>
    <t xml:space="preserve">Follow the steps outlined in the Input_Site worksheets. Only orange and yellow cells require user inputs. </t>
  </si>
  <si>
    <t>Finally, note that cells with a red icon in the corner have comments with more information.</t>
  </si>
  <si>
    <t>Number of employees at worksite at time of survey</t>
  </si>
  <si>
    <t>Other User Input</t>
  </si>
  <si>
    <t xml:space="preserve"> Automatic Calculation</t>
  </si>
  <si>
    <t>Program/Operating Unit:</t>
  </si>
  <si>
    <t>Total Annual Emissions (kg)</t>
  </si>
  <si>
    <t>Smalltown, KS</t>
  </si>
  <si>
    <t>XYZ Research Facility</t>
  </si>
  <si>
    <t xml:space="preserve">Agency-level Summary </t>
  </si>
  <si>
    <t>Projected Annual Emissions Avoided (kg)</t>
  </si>
  <si>
    <t>FY2008 Baseline Emissions</t>
  </si>
  <si>
    <t>Commute Mode Switching Impact Tool</t>
  </si>
  <si>
    <t>Anticipated number of employees at time of next survey</t>
  </si>
  <si>
    <t>Weekly Credit for Avoided Commutes (Days)</t>
  </si>
  <si>
    <t xml:space="preserve">Current % of Trips per Week </t>
  </si>
  <si>
    <t>Current % of Employees Using as Primary Mode</t>
  </si>
  <si>
    <t>Current # of Employees Using as Primary Mode: Survey Responses Only</t>
  </si>
  <si>
    <t>Current # of Employees Using as Primary Mode: Extrapolated to Full Population</t>
  </si>
  <si>
    <t>Projected % of Employees Using as Primary Mode</t>
  </si>
  <si>
    <t>Projected # of Employees Switching to New Primary Mode</t>
  </si>
  <si>
    <t>Projected Annual Emissions Avoided (MTCO2e)</t>
  </si>
  <si>
    <t>Projected Annual Emissions (MTCO2e) with Mode Switching</t>
  </si>
  <si>
    <t>Total Annual Emissions (MTCO2e)</t>
  </si>
  <si>
    <t>Total Projected Annual Emissions (MTCO2e) with Mode Switching</t>
  </si>
  <si>
    <t>Site FY2008 Baseline Emissions (MTCO2e)</t>
  </si>
  <si>
    <t>Current</t>
  </si>
  <si>
    <t>Projected</t>
  </si>
  <si>
    <t xml:space="preserve">% CO2e Change from Site Baseline </t>
  </si>
  <si>
    <r>
      <t xml:space="preserve">Commute Mode Switching Impact Tool </t>
    </r>
    <r>
      <rPr>
        <b/>
        <i/>
        <sz val="20"/>
        <color rgb="FFFF0000"/>
        <rFont val="Cambria"/>
        <family val="1"/>
        <scheme val="major"/>
      </rPr>
      <t>(Worksheet with Example Data)</t>
    </r>
  </si>
  <si>
    <t>Projected % of Trips per Week</t>
  </si>
  <si>
    <t>Headings:</t>
  </si>
  <si>
    <t>Current Data</t>
  </si>
  <si>
    <t>Projected Data</t>
  </si>
  <si>
    <t>Model Assumption</t>
  </si>
  <si>
    <t>Cells:</t>
  </si>
  <si>
    <t>Agency ABC</t>
  </si>
  <si>
    <t>Projected %</t>
  </si>
  <si>
    <t>Current %</t>
  </si>
  <si>
    <t>Projected Emissions with Mode Switching</t>
  </si>
  <si>
    <t>Gray cells are automatic calculations or model assumptions.</t>
  </si>
  <si>
    <t>To start, create a worksheet for each major worksite. A worksheet may be created for "All others" should the agency want to make some general assumptons about opportunities to switch modes at those work locations.</t>
  </si>
  <si>
    <t>FY2008 Baseline Emission (MTCO2e)</t>
  </si>
  <si>
    <t>This tool is intended to help Federal agencies project the impact that changes in employee commute modes would have on the agency's employee commute emissions.  The tool is designed to be used at the worksite level and summed up at the agency level. The output of this tool can help the agency to establish appropriate greenhouse gas reduction targets for major worksites or clusters of worksites in common metropolitan areas.</t>
  </si>
  <si>
    <t>N/A - work 5 days per week</t>
  </si>
  <si>
    <t>Anticipated number of employees at site(s) in scenario year</t>
  </si>
  <si>
    <t>Site or Grouped Sites in Common Area:</t>
  </si>
  <si>
    <t>Site Characteristics</t>
  </si>
  <si>
    <t>Number of employees at site at time of survey</t>
  </si>
  <si>
    <t>Alternative Work Schedule</t>
  </si>
  <si>
    <t>Projected Annual Emissions Avoided (kg CO2e)</t>
  </si>
  <si>
    <t>Gold cells are direct inputs from the employee commute survey data analysis.</t>
  </si>
  <si>
    <t>Yellow cells represent user inputs. Some of these come from known sources, such as Human Resources, and others should be based on user analysis of survey data and worksite characteristics.</t>
  </si>
  <si>
    <t>Version updated: May 16,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</si>
</sst>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_);[Red]\(#,##0.000\)"/>
    <numFmt numFmtId="166" formatCode="#,##0.0_);[Red]\(#,##0.0\)"/>
  </numFmts>
  <fonts count="49"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MS Sans Serif"/>
      <family val="2"/>
    </font>
    <font>
      <sz val="9"/>
      <color indexed="81"/>
      <name val="Tahoma"/>
      <family val="2"/>
    </font>
    <font>
      <sz val="10"/>
      <name val="Calibri"/>
      <family val="2"/>
      <scheme val="minor"/>
    </font>
    <font>
      <b/>
      <sz val="10"/>
      <name val="Calibri"/>
      <family val="2"/>
      <scheme val="minor"/>
    </font>
    <font>
      <b/>
      <sz val="1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name val="Calibri"/>
      <family val="2"/>
      <scheme val="minor"/>
    </font>
    <font>
      <b/>
      <sz val="12"/>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sz val="12"/>
      <color rgb="FF3F3F76"/>
      <name val="Calibri"/>
      <family val="2"/>
      <scheme val="minor"/>
    </font>
    <font>
      <b/>
      <sz val="14"/>
      <name val="Calibri"/>
      <family val="2"/>
      <scheme val="minor"/>
    </font>
    <font>
      <b/>
      <sz val="11"/>
      <name val="Calibri"/>
      <family val="2"/>
    </font>
    <font>
      <sz val="10"/>
      <name val="Calibri"/>
      <family val="2"/>
    </font>
    <font>
      <sz val="10"/>
      <color theme="0"/>
      <name val="Calibri"/>
      <family val="2"/>
      <scheme val="minor"/>
    </font>
    <font>
      <sz val="11"/>
      <color theme="0"/>
      <name val="Calibri"/>
      <family val="2"/>
    </font>
    <font>
      <b/>
      <sz val="15"/>
      <color theme="0"/>
      <name val="Calibri"/>
      <family val="2"/>
      <scheme val="minor"/>
    </font>
    <font>
      <sz val="11"/>
      <color rgb="FF9C6500"/>
      <name val="Calibri"/>
      <family val="2"/>
      <scheme val="minor"/>
    </font>
    <font>
      <sz val="11"/>
      <name val="Calibri"/>
      <family val="2"/>
    </font>
    <font>
      <b/>
      <sz val="20"/>
      <color theme="3"/>
      <name val="Cambria"/>
      <family val="2"/>
      <scheme val="major"/>
    </font>
    <font>
      <b/>
      <sz val="10"/>
      <color rgb="FF3F3F3F"/>
      <name val="Calibri"/>
      <family val="2"/>
      <scheme val="minor"/>
    </font>
    <font>
      <b/>
      <i/>
      <sz val="20"/>
      <color rgb="FFFF0000"/>
      <name val="Cambria"/>
      <family val="1"/>
      <scheme val="major"/>
    </font>
    <font>
      <b/>
      <sz val="11"/>
      <color theme="0"/>
      <name val="Calibri"/>
      <family val="2"/>
      <scheme val="minor"/>
    </font>
    <font>
      <sz val="11"/>
      <color theme="0"/>
      <name val="Calibri"/>
      <family val="2"/>
      <scheme val="minor"/>
    </font>
    <font>
      <i/>
      <sz val="11"/>
      <name val="Calibri"/>
      <family val="2"/>
      <scheme val="minor"/>
    </font>
    <font>
      <b/>
      <i/>
      <sz val="11"/>
      <color theme="3" tint="-0.249977111117893"/>
      <name val="Calibri"/>
      <family val="2"/>
      <scheme val="minor"/>
    </font>
    <font>
      <sz val="11"/>
      <color theme="1" tint="0.14999847407452621"/>
      <name val="Calibri"/>
      <family val="2"/>
      <scheme val="minor"/>
    </font>
    <font>
      <b/>
      <sz val="11"/>
      <color theme="3" tint="-0.249977111117893"/>
      <name val="Calibri"/>
      <family val="2"/>
      <scheme val="minor"/>
    </font>
    <font>
      <sz val="11"/>
      <color theme="3" tint="-0.249977111117893"/>
      <name val="Calibri"/>
      <family val="2"/>
      <scheme val="minor"/>
    </font>
    <font>
      <b/>
      <sz val="11"/>
      <color theme="3" tint="-0.499984740745262"/>
      <name val="Calibri"/>
      <family val="2"/>
      <scheme val="minor"/>
    </font>
    <font>
      <b/>
      <sz val="10"/>
      <color theme="0"/>
      <name val="Calibri"/>
      <family val="2"/>
      <scheme val="minor"/>
    </font>
    <font>
      <b/>
      <sz val="11"/>
      <color theme="1" tint="0.14999847407452621"/>
      <name val="Calibri"/>
      <family val="2"/>
      <scheme val="minor"/>
    </font>
    <font>
      <b/>
      <sz val="13"/>
      <name val="Calibri"/>
      <family val="2"/>
      <scheme val="minor"/>
    </font>
    <font>
      <b/>
      <sz val="11"/>
      <color theme="1" tint="0.14999847407452621"/>
      <name val="Calibri"/>
      <family val="2"/>
    </font>
    <font>
      <sz val="11"/>
      <color theme="1" tint="0.14999847407452621"/>
      <name val="Calibri"/>
      <family val="2"/>
    </font>
    <font>
      <b/>
      <i/>
      <sz val="14"/>
      <color theme="3" tint="-0.249977111117893"/>
      <name val="Calibri"/>
      <family val="2"/>
      <scheme val="minor"/>
    </font>
    <font>
      <sz val="15"/>
      <color theme="0"/>
      <name val="Calibri"/>
      <family val="2"/>
      <scheme val="minor"/>
    </font>
    <font>
      <b/>
      <i/>
      <sz val="11"/>
      <color theme="3"/>
      <name val="Calibri"/>
      <family val="2"/>
      <scheme val="minor"/>
    </font>
    <font>
      <b/>
      <sz val="10"/>
      <name val="Arial"/>
      <family val="2"/>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rgb="FFFFEB9C"/>
      </patternFill>
    </fill>
    <fill>
      <patternFill patternType="solid">
        <fgColor theme="4" tint="0.59999389629810485"/>
        <bgColor indexed="65"/>
      </patternFill>
    </fill>
    <fill>
      <patternFill patternType="solid">
        <fgColor rgb="FFFFFFCC"/>
      </patternFill>
    </fill>
    <fill>
      <patternFill patternType="solid">
        <fgColor theme="7" tint="0.79998168889431442"/>
        <bgColor indexed="65"/>
      </patternFill>
    </fill>
    <fill>
      <patternFill patternType="solid">
        <fgColor theme="4"/>
        <bgColor indexed="64"/>
      </patternFill>
    </fill>
    <fill>
      <patternFill patternType="solid">
        <fgColor theme="5"/>
        <bgColor indexed="64"/>
      </patternFill>
    </fill>
    <fill>
      <patternFill patternType="solid">
        <fgColor theme="3" tint="-0.249977111117893"/>
        <bgColor indexed="64"/>
      </patternFill>
    </fill>
    <fill>
      <patternFill patternType="solid">
        <fgColor rgb="FFFFF7C9"/>
        <bgColor indexed="64"/>
      </patternFill>
    </fill>
    <fill>
      <patternFill patternType="solid">
        <fgColor rgb="FFC3E3B7"/>
        <bgColor indexed="64"/>
      </patternFill>
    </fill>
    <fill>
      <patternFill patternType="solid">
        <fgColor rgb="FFA0D28E"/>
        <bgColor indexed="64"/>
      </patternFill>
    </fill>
    <fill>
      <patternFill patternType="solid">
        <fgColor theme="0" tint="-0.14999847407452621"/>
        <bgColor indexed="64"/>
      </patternFill>
    </fill>
  </fills>
  <borders count="85">
    <border>
      <left/>
      <right/>
      <top/>
      <bottom/>
      <diagonal/>
    </border>
    <border>
      <left style="medium">
        <color indexed="64"/>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3"/>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theme="1" tint="0.249977111117893"/>
      </right>
      <top style="medium">
        <color indexed="64"/>
      </top>
      <bottom style="thin">
        <color indexed="64"/>
      </bottom>
      <diagonal/>
    </border>
    <border>
      <left style="thin">
        <color theme="1" tint="0.249977111117893"/>
      </left>
      <right style="thin">
        <color theme="1" tint="0.249977111117893"/>
      </right>
      <top style="medium">
        <color indexed="64"/>
      </top>
      <bottom style="thin">
        <color indexed="64"/>
      </bottom>
      <diagonal/>
    </border>
    <border>
      <left style="thin">
        <color theme="1" tint="0.249977111117893"/>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thin">
        <color theme="1" tint="0.34998626667073579"/>
      </left>
      <right style="thin">
        <color theme="1" tint="0.34998626667073579"/>
      </right>
      <top style="medium">
        <color indexed="64"/>
      </top>
      <bottom/>
      <diagonal/>
    </border>
    <border>
      <left style="thin">
        <color rgb="FFB2B2B2"/>
      </left>
      <right style="thin">
        <color rgb="FFB2B2B2"/>
      </right>
      <top style="medium">
        <color indexed="64"/>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indexed="64"/>
      </left>
      <right style="thin">
        <color theme="1" tint="0.249977111117893"/>
      </right>
      <top style="thin">
        <color indexed="64"/>
      </top>
      <bottom style="medium">
        <color indexed="64"/>
      </bottom>
      <diagonal/>
    </border>
    <border>
      <left style="thin">
        <color theme="1" tint="0.249977111117893"/>
      </left>
      <right style="thin">
        <color theme="1" tint="0.249977111117893"/>
      </right>
      <top style="thin">
        <color indexed="64"/>
      </top>
      <bottom style="medium">
        <color indexed="64"/>
      </bottom>
      <diagonal/>
    </border>
    <border>
      <left style="thin">
        <color theme="1" tint="0.249977111117893"/>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thin">
        <color theme="1" tint="0.34998626667073579"/>
      </left>
      <right style="thin">
        <color theme="1" tint="0.34998626667073579"/>
      </right>
      <top/>
      <bottom style="medium">
        <color indexed="64"/>
      </bottom>
      <diagonal/>
    </border>
    <border>
      <left style="thin">
        <color rgb="FFB2B2B2"/>
      </left>
      <right style="thin">
        <color rgb="FFB2B2B2"/>
      </right>
      <top style="thin">
        <color rgb="FFB2B2B2"/>
      </top>
      <bottom style="medium">
        <color indexed="64"/>
      </bottom>
      <diagonal/>
    </border>
    <border>
      <left style="thin">
        <color theme="1" tint="0.34998626667073579"/>
      </left>
      <right style="thin">
        <color theme="1" tint="0.34998626667073579"/>
      </right>
      <top style="thin">
        <color theme="1" tint="0.34998626667073579"/>
      </top>
      <bottom style="thin">
        <color rgb="FFB2B2B2"/>
      </bottom>
      <diagonal/>
    </border>
    <border>
      <left style="thin">
        <color theme="1" tint="0.34998626667073579"/>
      </left>
      <right style="thin">
        <color theme="1" tint="0.34998626667073579"/>
      </right>
      <top style="thin">
        <color rgb="FFB2B2B2"/>
      </top>
      <bottom style="thin">
        <color theme="1" tint="0.34998626667073579"/>
      </bottom>
      <diagonal/>
    </border>
    <border>
      <left/>
      <right/>
      <top/>
      <bottom style="thick">
        <color theme="3" tint="-0.499984740745262"/>
      </bottom>
      <diagonal/>
    </border>
    <border>
      <left/>
      <right/>
      <top style="thick">
        <color theme="3" tint="-0.499984740745262"/>
      </top>
      <bottom style="medium">
        <color theme="4" tint="-0.249977111117893"/>
      </bottom>
      <diagonal/>
    </border>
    <border>
      <left style="thin">
        <color theme="1" tint="0.34998626667073579"/>
      </left>
      <right style="thin">
        <color theme="1" tint="0.34998626667073579"/>
      </right>
      <top/>
      <bottom style="thin">
        <color theme="1" tint="0.34998626667073579"/>
      </bottom>
      <diagonal/>
    </border>
    <border>
      <left/>
      <right style="thin">
        <color rgb="FFB2B2B2"/>
      </right>
      <top/>
      <bottom/>
      <diagonal/>
    </border>
    <border>
      <left style="thin">
        <color rgb="FFB2B2B2"/>
      </left>
      <right style="thin">
        <color rgb="FFB2B2B2"/>
      </right>
      <top/>
      <bottom style="thin">
        <color rgb="FFB2B2B2"/>
      </bottom>
      <diagonal/>
    </border>
    <border>
      <left style="thin">
        <color rgb="FFB2B2B2"/>
      </left>
      <right style="thin">
        <color rgb="FFB2B2B2"/>
      </right>
      <top/>
      <bottom/>
      <diagonal/>
    </border>
    <border>
      <left style="thin">
        <color rgb="FFB2B2B2"/>
      </left>
      <right/>
      <top/>
      <bottom style="thin">
        <color rgb="FFB2B2B2"/>
      </bottom>
      <diagonal/>
    </border>
    <border>
      <left/>
      <right style="thin">
        <color theme="1" tint="0.34998626667073579"/>
      </right>
      <top style="thin">
        <color theme="1" tint="0.34998626667073579"/>
      </top>
      <bottom style="thin">
        <color rgb="FFB2B2B2"/>
      </bottom>
      <diagonal/>
    </border>
    <border>
      <left/>
      <right/>
      <top style="thin">
        <color rgb="FFB2B2B2"/>
      </top>
      <bottom style="thin">
        <color rgb="FFB2B2B2"/>
      </bottom>
      <diagonal/>
    </border>
    <border>
      <left/>
      <right style="thin">
        <color theme="1" tint="0.34998626667073579"/>
      </right>
      <top style="thin">
        <color rgb="FFB2B2B2"/>
      </top>
      <bottom style="thin">
        <color rgb="FFB2B2B2"/>
      </bottom>
      <diagonal/>
    </border>
    <border>
      <left/>
      <right/>
      <top style="thin">
        <color rgb="FFB2B2B2"/>
      </top>
      <bottom/>
      <diagonal/>
    </border>
    <border>
      <left style="thin">
        <color theme="1" tint="0.34998626667073579"/>
      </left>
      <right style="thin">
        <color rgb="FF7F7F7F"/>
      </right>
      <top style="thin">
        <color rgb="FFB2B2B2"/>
      </top>
      <bottom style="thin">
        <color theme="1" tint="0.34998626667073579"/>
      </bottom>
      <diagonal/>
    </border>
    <border>
      <left style="thin">
        <color rgb="FF7F7F7F"/>
      </left>
      <right style="thin">
        <color rgb="FF7F7F7F"/>
      </right>
      <top style="thin">
        <color rgb="FF7F7F7F"/>
      </top>
      <bottom style="thin">
        <color theme="1" tint="0.34998626667073579"/>
      </bottom>
      <diagonal/>
    </border>
    <border>
      <left/>
      <right style="thin">
        <color theme="1" tint="0.34998626667073579"/>
      </right>
      <top style="thin">
        <color rgb="FFB2B2B2"/>
      </top>
      <bottom/>
      <diagonal/>
    </border>
    <border>
      <left style="thin">
        <color theme="1" tint="0.34998626667073579"/>
      </left>
      <right style="thin">
        <color rgb="FFB2B2B2"/>
      </right>
      <top style="thin">
        <color theme="1" tint="0.34998626667073579"/>
      </top>
      <bottom style="thin">
        <color theme="1" tint="0.34998626667073579"/>
      </bottom>
      <diagonal/>
    </border>
    <border>
      <left style="thin">
        <color rgb="FFB2B2B2"/>
      </left>
      <right style="thin">
        <color theme="1" tint="0.34998626667073579"/>
      </right>
      <top style="thin">
        <color theme="1" tint="0.34998626667073579"/>
      </top>
      <bottom style="thin">
        <color theme="1" tint="0.34998626667073579"/>
      </bottom>
      <diagonal/>
    </border>
    <border>
      <left/>
      <right/>
      <top/>
      <bottom style="medium">
        <color theme="4" tint="-0.249977111117893"/>
      </bottom>
      <diagonal/>
    </border>
    <border>
      <left/>
      <right/>
      <top/>
      <bottom style="thin">
        <color rgb="FFB2B2B2"/>
      </bottom>
      <diagonal/>
    </border>
    <border>
      <left style="thin">
        <color rgb="FF7F7F7F"/>
      </left>
      <right style="thin">
        <color theme="1" tint="0.34998626667073579"/>
      </right>
      <top style="thin">
        <color theme="1" tint="0.34998626667073579"/>
      </top>
      <bottom style="thin">
        <color rgb="FFB2B2B2"/>
      </bottom>
      <diagonal/>
    </border>
    <border>
      <left style="thin">
        <color rgb="FF7F7F7F"/>
      </left>
      <right style="thin">
        <color theme="1" tint="0.34998626667073579"/>
      </right>
      <top style="thin">
        <color rgb="FFB2B2B2"/>
      </top>
      <bottom style="thin">
        <color rgb="FFB2B2B2"/>
      </bottom>
      <diagonal/>
    </border>
    <border>
      <left style="thin">
        <color rgb="FF7F7F7F"/>
      </left>
      <right style="thin">
        <color theme="1" tint="0.34998626667073579"/>
      </right>
      <top style="thin">
        <color rgb="FFB2B2B2"/>
      </top>
      <bottom style="thin">
        <color theme="1" tint="0.34998626667073579"/>
      </bottom>
      <diagonal/>
    </border>
    <border>
      <left/>
      <right style="thin">
        <color rgb="FFB2B2B2"/>
      </right>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theme="1" tint="0.34998626667073579"/>
      </bottom>
      <diagonal/>
    </border>
    <border>
      <left style="thin">
        <color rgb="FFB2B2B2"/>
      </left>
      <right/>
      <top style="thin">
        <color rgb="FFB2B2B2"/>
      </top>
      <bottom style="thin">
        <color theme="1" tint="0.34998626667073579"/>
      </bottom>
      <diagonal/>
    </border>
    <border>
      <left/>
      <right style="thin">
        <color theme="1" tint="0.34998626667073579"/>
      </right>
      <top style="thin">
        <color rgb="FFB2B2B2"/>
      </top>
      <bottom style="thin">
        <color theme="1" tint="0.34998626667073579"/>
      </bottom>
      <diagonal/>
    </border>
    <border>
      <left/>
      <right style="thin">
        <color rgb="FFB2B2B2"/>
      </right>
      <top/>
      <bottom style="thin">
        <color theme="1" tint="0.34998626667073579"/>
      </bottom>
      <diagonal/>
    </border>
    <border>
      <left style="thin">
        <color rgb="FFB2B2B2"/>
      </left>
      <right style="thin">
        <color rgb="FFB2B2B2"/>
      </right>
      <top/>
      <bottom style="thin">
        <color theme="1" tint="0.34998626667073579"/>
      </bottom>
      <diagonal/>
    </border>
    <border>
      <left style="thin">
        <color rgb="FFB2B2B2"/>
      </left>
      <right style="thin">
        <color theme="1" tint="0.34998626667073579"/>
      </right>
      <top/>
      <bottom/>
      <diagonal/>
    </border>
    <border>
      <left/>
      <right style="thin">
        <color theme="1" tint="0.34998626667073579"/>
      </right>
      <top/>
      <bottom/>
      <diagonal/>
    </border>
    <border>
      <left style="thin">
        <color rgb="FFB2B2B2"/>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thin">
        <color theme="1" tint="0.499984740745262"/>
      </left>
      <right style="thin">
        <color theme="1" tint="0.499984740745262"/>
      </right>
      <top style="thin">
        <color theme="1" tint="0.34998626667073579"/>
      </top>
      <bottom style="thin">
        <color theme="1" tint="0.34998626667073579"/>
      </bottom>
      <diagonal/>
    </border>
    <border>
      <left style="thin">
        <color theme="1" tint="0.499984740745262"/>
      </left>
      <right style="thin">
        <color rgb="FFB2B2B2"/>
      </right>
      <top style="thin">
        <color theme="1" tint="0.34998626667073579"/>
      </top>
      <bottom style="thin">
        <color rgb="FFB2B2B2"/>
      </bottom>
      <diagonal/>
    </border>
    <border>
      <left style="thin">
        <color theme="1" tint="0.499984740745262"/>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style="thin">
        <color rgb="FFB2B2B2"/>
      </left>
      <right style="thin">
        <color theme="1" tint="0.34998626667073579"/>
      </right>
      <top style="thin">
        <color theme="1" tint="0.499984740745262"/>
      </top>
      <bottom style="thin">
        <color rgb="FFB2B2B2"/>
      </bottom>
      <diagonal/>
    </border>
    <border>
      <left style="thin">
        <color theme="1" tint="0.34998626667073579"/>
      </left>
      <right style="thin">
        <color rgb="FF7F7F7F"/>
      </right>
      <top style="thin">
        <color theme="1" tint="0.499984740745262"/>
      </top>
      <bottom style="thin">
        <color rgb="FFB2B2B2"/>
      </bottom>
      <diagonal/>
    </border>
    <border>
      <left style="thin">
        <color rgb="FF7F7F7F"/>
      </left>
      <right style="thin">
        <color rgb="FF7F7F7F"/>
      </right>
      <top style="thin">
        <color theme="1" tint="0.499984740745262"/>
      </top>
      <bottom style="thin">
        <color rgb="FF7F7F7F"/>
      </bottom>
      <diagonal/>
    </border>
    <border>
      <left style="thin">
        <color rgb="FF7F7F7F"/>
      </left>
      <right style="thin">
        <color theme="1" tint="0.34998626667073579"/>
      </right>
      <top style="thin">
        <color theme="1" tint="0.499984740745262"/>
      </top>
      <bottom style="thin">
        <color rgb="FFB2B2B2"/>
      </bottom>
      <diagonal/>
    </border>
    <border>
      <left style="thin">
        <color theme="1" tint="0.34998626667073579"/>
      </left>
      <right style="thin">
        <color theme="1" tint="0.499984740745262"/>
      </right>
      <top style="thin">
        <color theme="1" tint="0.34998626667073579"/>
      </top>
      <bottom style="thin">
        <color theme="1" tint="0.34998626667073579"/>
      </bottom>
      <diagonal/>
    </border>
    <border>
      <left/>
      <right style="thin">
        <color theme="1" tint="0.499984740745262"/>
      </right>
      <top style="thin">
        <color theme="1" tint="0.34998626667073579"/>
      </top>
      <bottom/>
      <diagonal/>
    </border>
    <border>
      <left style="thin">
        <color theme="1" tint="0.34998626667073579"/>
      </left>
      <right style="thin">
        <color theme="1" tint="0.499984740745262"/>
      </right>
      <top style="thin">
        <color theme="1" tint="0.499984740745262"/>
      </top>
      <bottom/>
      <diagonal/>
    </border>
    <border>
      <left style="thin">
        <color rgb="FFB2B2B2"/>
      </left>
      <right style="thin">
        <color rgb="FFB2B2B2"/>
      </right>
      <top style="thin">
        <color rgb="FFB2B2B2"/>
      </top>
      <bottom/>
      <diagonal/>
    </border>
    <border>
      <left style="thin">
        <color theme="1" tint="0.34998626667073579"/>
      </left>
      <right style="thin">
        <color theme="1" tint="0.499984740745262"/>
      </right>
      <top style="thin">
        <color theme="1" tint="0.499984740745262"/>
      </top>
      <bottom style="thin">
        <color theme="1" tint="0.3499862666707357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rgb="FFB2B2B2"/>
      </right>
      <top style="thin">
        <color rgb="FFB2B2B2"/>
      </top>
      <bottom/>
      <diagonal/>
    </border>
    <border>
      <left style="thin">
        <color rgb="FF7F7F7F"/>
      </left>
      <right style="thin">
        <color theme="0" tint="-0.499984740745262"/>
      </right>
      <top style="medium">
        <color indexed="64"/>
      </top>
      <bottom/>
      <diagonal/>
    </border>
    <border>
      <left style="thin">
        <color rgb="FF7F7F7F"/>
      </left>
      <right style="thin">
        <color theme="0" tint="-0.499984740745262"/>
      </right>
      <top/>
      <bottom style="medium">
        <color indexed="64"/>
      </bottom>
      <diagonal/>
    </border>
    <border>
      <left style="thin">
        <color indexed="64"/>
      </left>
      <right/>
      <top style="thick">
        <color theme="4"/>
      </top>
      <bottom style="thin">
        <color theme="1" tint="0.34998626667073579"/>
      </bottom>
      <diagonal/>
    </border>
    <border>
      <left/>
      <right style="thin">
        <color theme="1" tint="0.34998626667073579"/>
      </right>
      <top style="thick">
        <color theme="4"/>
      </top>
      <bottom style="thin">
        <color theme="1" tint="0.34998626667073579"/>
      </bottom>
      <diagonal/>
    </border>
  </borders>
  <cellStyleXfs count="13">
    <xf numFmtId="0" fontId="0" fillId="0" borderId="0"/>
    <xf numFmtId="40" fontId="7" fillId="0" borderId="0" applyFont="0" applyFill="0" applyBorder="0" applyAlignment="0" applyProtection="0"/>
    <xf numFmtId="9" fontId="7" fillId="0" borderId="0" applyFont="0" applyFill="0" applyBorder="0" applyAlignment="0" applyProtection="0"/>
    <xf numFmtId="0" fontId="12" fillId="2" borderId="2" applyNumberFormat="0" applyAlignment="0" applyProtection="0"/>
    <xf numFmtId="0" fontId="13" fillId="3" borderId="3" applyNumberFormat="0" applyAlignment="0" applyProtection="0"/>
    <xf numFmtId="0" fontId="14" fillId="3" borderId="2" applyNumberFormat="0" applyAlignment="0" applyProtection="0"/>
    <xf numFmtId="0" fontId="17"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27" fillId="6" borderId="0" applyNumberFormat="0" applyBorder="0" applyAlignment="0" applyProtection="0"/>
    <xf numFmtId="0" fontId="6" fillId="7" borderId="0" applyNumberFormat="0" applyBorder="0" applyAlignment="0" applyProtection="0"/>
    <xf numFmtId="0" fontId="28" fillId="8" borderId="9" applyNumberFormat="0" applyFont="0" applyAlignment="0" applyProtection="0"/>
    <xf numFmtId="0" fontId="4" fillId="9" borderId="0" applyNumberFormat="0" applyBorder="0" applyAlignment="0" applyProtection="0"/>
  </cellStyleXfs>
  <cellXfs count="254">
    <xf numFmtId="0" fontId="0" fillId="0" borderId="0" xfId="0"/>
    <xf numFmtId="0" fontId="9" fillId="0" borderId="0" xfId="0" applyFont="1"/>
    <xf numFmtId="0" fontId="9" fillId="0" borderId="1" xfId="0" applyFont="1" applyFill="1" applyBorder="1" applyAlignment="1" applyProtection="1">
      <alignment horizontal="right"/>
    </xf>
    <xf numFmtId="0" fontId="9" fillId="4" borderId="0" xfId="0" applyFont="1" applyFill="1"/>
    <xf numFmtId="0" fontId="11" fillId="4" borderId="0" xfId="0" applyFont="1" applyFill="1"/>
    <xf numFmtId="0" fontId="15" fillId="4" borderId="0" xfId="0" applyFont="1" applyFill="1" applyAlignment="1">
      <alignment horizontal="left" wrapText="1" indent="1"/>
    </xf>
    <xf numFmtId="0" fontId="0" fillId="4" borderId="0" xfId="0" applyFill="1"/>
    <xf numFmtId="0" fontId="9" fillId="4" borderId="0" xfId="0" applyFont="1" applyFill="1" applyBorder="1"/>
    <xf numFmtId="0" fontId="16" fillId="0" borderId="7" xfId="0" applyFont="1" applyBorder="1"/>
    <xf numFmtId="0" fontId="20" fillId="4" borderId="0" xfId="3" applyFont="1" applyFill="1" applyBorder="1" applyAlignment="1">
      <alignment horizontal="left" wrapText="1"/>
    </xf>
    <xf numFmtId="0" fontId="11" fillId="4" borderId="0" xfId="0" applyFont="1" applyFill="1" applyBorder="1"/>
    <xf numFmtId="0" fontId="12" fillId="4" borderId="0" xfId="3" applyFont="1" applyFill="1" applyBorder="1" applyAlignment="1">
      <alignment wrapText="1"/>
    </xf>
    <xf numFmtId="0" fontId="15" fillId="4" borderId="0" xfId="0" applyFont="1" applyFill="1" applyBorder="1" applyAlignment="1" applyProtection="1">
      <alignment horizontal="left" wrapText="1" indent="1"/>
    </xf>
    <xf numFmtId="9" fontId="12" fillId="4" borderId="0" xfId="2" applyFont="1" applyFill="1" applyBorder="1"/>
    <xf numFmtId="0" fontId="0" fillId="4" borderId="0" xfId="0" applyFill="1" applyBorder="1" applyAlignment="1"/>
    <xf numFmtId="0" fontId="0" fillId="4" borderId="0" xfId="0" applyFill="1" applyBorder="1"/>
    <xf numFmtId="0" fontId="0" fillId="4" borderId="0" xfId="0" applyFill="1" applyBorder="1" applyAlignment="1">
      <alignment horizontal="right"/>
    </xf>
    <xf numFmtId="0" fontId="18" fillId="4" borderId="4" xfId="7" applyFill="1"/>
    <xf numFmtId="0" fontId="22" fillId="4" borderId="0" xfId="0" applyFont="1" applyFill="1" applyBorder="1" applyAlignment="1">
      <alignment horizontal="right"/>
    </xf>
    <xf numFmtId="0" fontId="23" fillId="0" borderId="0" xfId="0" applyFont="1" applyAlignment="1">
      <alignment horizontal="right"/>
    </xf>
    <xf numFmtId="38" fontId="9" fillId="4" borderId="0" xfId="0" applyNumberFormat="1" applyFont="1" applyFill="1"/>
    <xf numFmtId="0" fontId="10" fillId="0" borderId="0" xfId="0" applyFont="1" applyBorder="1" applyAlignment="1">
      <alignment horizontal="right"/>
    </xf>
    <xf numFmtId="9" fontId="9" fillId="4" borderId="0" xfId="0" applyNumberFormat="1" applyFont="1" applyFill="1"/>
    <xf numFmtId="164" fontId="16" fillId="4" borderId="0" xfId="0" applyNumberFormat="1" applyFont="1" applyFill="1" applyBorder="1" applyAlignment="1">
      <alignment horizontal="right"/>
    </xf>
    <xf numFmtId="40" fontId="9" fillId="4" borderId="0" xfId="1" applyFont="1" applyFill="1"/>
    <xf numFmtId="0" fontId="10" fillId="4" borderId="0" xfId="0" applyFont="1" applyFill="1" applyBorder="1" applyAlignment="1">
      <alignment horizontal="right"/>
    </xf>
    <xf numFmtId="0" fontId="21" fillId="4" borderId="0" xfId="0" applyFont="1" applyFill="1" applyAlignment="1">
      <alignment horizontal="right"/>
    </xf>
    <xf numFmtId="0" fontId="24" fillId="4" borderId="0" xfId="0" applyFont="1" applyFill="1"/>
    <xf numFmtId="0" fontId="25" fillId="4" borderId="0" xfId="0" applyFont="1" applyFill="1"/>
    <xf numFmtId="0" fontId="9" fillId="4" borderId="0" xfId="0" applyFont="1" applyFill="1" applyAlignment="1">
      <alignment horizontal="left"/>
    </xf>
    <xf numFmtId="0" fontId="21" fillId="4" borderId="0" xfId="0" applyFont="1" applyFill="1" applyAlignment="1">
      <alignment horizontal="left"/>
    </xf>
    <xf numFmtId="9" fontId="9" fillId="4" borderId="0" xfId="2" applyFont="1" applyFill="1"/>
    <xf numFmtId="0" fontId="6" fillId="7" borderId="0" xfId="10" applyAlignment="1">
      <alignment wrapText="1"/>
    </xf>
    <xf numFmtId="0" fontId="6" fillId="7" borderId="0" xfId="10"/>
    <xf numFmtId="0" fontId="6" fillId="7" borderId="0" xfId="10" applyAlignment="1">
      <alignment horizontal="left" wrapText="1" indent="2"/>
    </xf>
    <xf numFmtId="0" fontId="5" fillId="7" borderId="0" xfId="10" applyFont="1" applyAlignment="1">
      <alignment wrapText="1"/>
    </xf>
    <xf numFmtId="0" fontId="5" fillId="7" borderId="0" xfId="10" applyFont="1" applyAlignment="1">
      <alignment horizontal="left" wrapText="1"/>
    </xf>
    <xf numFmtId="0" fontId="17" fillId="7" borderId="10" xfId="6" applyFont="1" applyFill="1" applyBorder="1" applyAlignment="1">
      <alignment vertical="center"/>
    </xf>
    <xf numFmtId="0" fontId="9" fillId="4" borderId="10" xfId="0" applyFont="1" applyFill="1" applyBorder="1"/>
    <xf numFmtId="0" fontId="29" fillId="4" borderId="10" xfId="6" applyFont="1" applyFill="1" applyBorder="1" applyAlignment="1">
      <alignment vertical="center"/>
    </xf>
    <xf numFmtId="0" fontId="9" fillId="0" borderId="0" xfId="0" applyFont="1" applyBorder="1"/>
    <xf numFmtId="2" fontId="16" fillId="4" borderId="0" xfId="0" applyNumberFormat="1" applyFont="1" applyFill="1" applyBorder="1" applyAlignment="1">
      <alignment horizontal="right"/>
    </xf>
    <xf numFmtId="0" fontId="11" fillId="4" borderId="0" xfId="0" applyFont="1" applyFill="1" applyAlignment="1">
      <alignment horizontal="right"/>
    </xf>
    <xf numFmtId="0" fontId="10" fillId="4" borderId="7" xfId="0" applyFont="1" applyFill="1" applyBorder="1" applyAlignment="1">
      <alignment horizontal="left" wrapText="1"/>
    </xf>
    <xf numFmtId="0" fontId="20" fillId="4" borderId="0" xfId="3" applyFont="1" applyFill="1" applyBorder="1" applyAlignment="1">
      <alignment wrapText="1"/>
    </xf>
    <xf numFmtId="164" fontId="30" fillId="3" borderId="6" xfId="4" applyNumberFormat="1" applyFont="1" applyBorder="1" applyAlignment="1">
      <alignment horizontal="right"/>
    </xf>
    <xf numFmtId="38" fontId="30" fillId="3" borderId="6" xfId="4" applyNumberFormat="1" applyFont="1" applyBorder="1" applyAlignment="1">
      <alignment horizontal="right"/>
    </xf>
    <xf numFmtId="9" fontId="24" fillId="0" borderId="0" xfId="2" applyFont="1" applyFill="1"/>
    <xf numFmtId="0" fontId="10" fillId="4" borderId="12" xfId="0" applyFont="1" applyFill="1" applyBorder="1" applyAlignment="1">
      <alignment horizontal="left" wrapText="1"/>
    </xf>
    <xf numFmtId="9" fontId="30" fillId="3" borderId="6" xfId="2" applyFont="1" applyFill="1" applyBorder="1" applyAlignment="1">
      <alignment horizontal="right"/>
    </xf>
    <xf numFmtId="0" fontId="16" fillId="0" borderId="22" xfId="0" applyFont="1" applyBorder="1"/>
    <xf numFmtId="0" fontId="9" fillId="4" borderId="22" xfId="0" applyFont="1" applyFill="1" applyBorder="1" applyAlignment="1" applyProtection="1">
      <alignment horizontal="left" wrapText="1"/>
    </xf>
    <xf numFmtId="0" fontId="35" fillId="13" borderId="22" xfId="9" applyFont="1" applyFill="1" applyBorder="1" applyAlignment="1">
      <alignment horizontal="center" vertical="center"/>
    </xf>
    <xf numFmtId="38" fontId="35" fillId="6" borderId="22" xfId="9" applyNumberFormat="1" applyFont="1" applyBorder="1" applyAlignment="1" applyProtection="1">
      <alignment horizontal="center" vertical="center"/>
      <protection locked="0"/>
    </xf>
    <xf numFmtId="9" fontId="36" fillId="5" borderId="30" xfId="11" applyNumberFormat="1" applyFont="1" applyFill="1" applyBorder="1" applyAlignment="1">
      <alignment horizontal="center" vertical="center"/>
    </xf>
    <xf numFmtId="9" fontId="36" fillId="5" borderId="31" xfId="11" applyNumberFormat="1" applyFont="1" applyFill="1" applyBorder="1" applyAlignment="1">
      <alignment horizontal="center" vertical="center"/>
    </xf>
    <xf numFmtId="0" fontId="9" fillId="4" borderId="22" xfId="0" applyFont="1" applyFill="1" applyBorder="1" applyAlignment="1">
      <alignment horizontal="left" wrapText="1"/>
    </xf>
    <xf numFmtId="0" fontId="39" fillId="3" borderId="22" xfId="5" applyFont="1" applyBorder="1" applyAlignment="1">
      <alignment horizontal="center"/>
    </xf>
    <xf numFmtId="0" fontId="18" fillId="4" borderId="32" xfId="7" applyFill="1" applyBorder="1" applyAlignment="1">
      <alignment horizontal="left"/>
    </xf>
    <xf numFmtId="0" fontId="18" fillId="4" borderId="32" xfId="7" applyFill="1" applyBorder="1" applyAlignment="1">
      <alignment wrapText="1"/>
    </xf>
    <xf numFmtId="0" fontId="18" fillId="4" borderId="32" xfId="7" applyFill="1" applyBorder="1"/>
    <xf numFmtId="0" fontId="19" fillId="4" borderId="33" xfId="8" applyFill="1" applyBorder="1" applyAlignment="1"/>
    <xf numFmtId="0" fontId="0" fillId="4" borderId="33" xfId="0" applyFill="1" applyBorder="1"/>
    <xf numFmtId="0" fontId="10" fillId="0" borderId="34" xfId="0" applyFont="1" applyBorder="1" applyAlignment="1">
      <alignment horizontal="center" vertical="center"/>
    </xf>
    <xf numFmtId="0" fontId="40" fillId="10" borderId="34" xfId="0" applyFont="1" applyFill="1" applyBorder="1" applyAlignment="1">
      <alignment horizontal="center" vertical="center" wrapText="1"/>
    </xf>
    <xf numFmtId="0" fontId="40" fillId="11" borderId="34" xfId="0" applyFont="1" applyFill="1" applyBorder="1" applyAlignment="1">
      <alignment horizontal="center" vertical="center" wrapText="1"/>
    </xf>
    <xf numFmtId="0" fontId="40" fillId="12" borderId="34" xfId="12" applyFont="1" applyFill="1" applyBorder="1" applyAlignment="1">
      <alignment horizontal="center" vertical="center" wrapText="1"/>
    </xf>
    <xf numFmtId="0" fontId="9" fillId="0" borderId="22" xfId="0" applyFont="1" applyBorder="1"/>
    <xf numFmtId="0" fontId="36" fillId="5" borderId="35" xfId="11" applyFont="1" applyFill="1" applyBorder="1" applyAlignment="1" applyProtection="1">
      <protection locked="0"/>
    </xf>
    <xf numFmtId="38" fontId="36" fillId="5" borderId="36" xfId="11" applyNumberFormat="1" applyFont="1" applyFill="1" applyBorder="1" applyAlignment="1" applyProtection="1">
      <protection locked="0"/>
    </xf>
    <xf numFmtId="0" fontId="36" fillId="5" borderId="37" xfId="11" applyFont="1" applyFill="1" applyBorder="1"/>
    <xf numFmtId="1" fontId="36" fillId="5" borderId="38" xfId="11" applyNumberFormat="1" applyFont="1" applyFill="1" applyBorder="1"/>
    <xf numFmtId="0" fontId="39" fillId="3" borderId="8" xfId="5" applyFont="1" applyBorder="1" applyAlignment="1">
      <alignment horizontal="center"/>
    </xf>
    <xf numFmtId="0" fontId="36" fillId="5" borderId="39" xfId="11" applyFont="1" applyFill="1" applyBorder="1"/>
    <xf numFmtId="38" fontId="36" fillId="5" borderId="40" xfId="11" applyNumberFormat="1" applyFont="1" applyFill="1" applyBorder="1" applyAlignment="1" applyProtection="1">
      <alignment horizontal="right"/>
    </xf>
    <xf numFmtId="1" fontId="36" fillId="5" borderId="40" xfId="11" applyNumberFormat="1" applyFont="1" applyFill="1" applyBorder="1"/>
    <xf numFmtId="0" fontId="39" fillId="3" borderId="2" xfId="5" applyFont="1" applyAlignment="1">
      <alignment horizontal="center"/>
    </xf>
    <xf numFmtId="1" fontId="36" fillId="5" borderId="41" xfId="11" applyNumberFormat="1" applyFont="1" applyFill="1" applyBorder="1"/>
    <xf numFmtId="38" fontId="36" fillId="5" borderId="42" xfId="11" applyNumberFormat="1" applyFont="1" applyFill="1" applyBorder="1" applyAlignment="1" applyProtection="1">
      <alignment horizontal="right"/>
    </xf>
    <xf numFmtId="1" fontId="36" fillId="5" borderId="43" xfId="11" applyNumberFormat="1" applyFont="1" applyFill="1" applyBorder="1"/>
    <xf numFmtId="0" fontId="39" fillId="3" borderId="44" xfId="5" applyFont="1" applyBorder="1" applyAlignment="1">
      <alignment horizontal="center"/>
    </xf>
    <xf numFmtId="1" fontId="36" fillId="5" borderId="45" xfId="11" applyNumberFormat="1" applyFont="1" applyFill="1" applyBorder="1"/>
    <xf numFmtId="0" fontId="41" fillId="14" borderId="46" xfId="11" applyFont="1" applyFill="1" applyBorder="1" applyAlignment="1" applyProtection="1">
      <protection locked="0"/>
    </xf>
    <xf numFmtId="0" fontId="41" fillId="14" borderId="47" xfId="11" applyFont="1" applyFill="1" applyBorder="1" applyAlignment="1" applyProtection="1">
      <protection locked="0"/>
    </xf>
    <xf numFmtId="0" fontId="28" fillId="0" borderId="0" xfId="0" applyFont="1"/>
    <xf numFmtId="1" fontId="41" fillId="14" borderId="22" xfId="11" applyNumberFormat="1" applyFont="1" applyFill="1" applyBorder="1"/>
    <xf numFmtId="0" fontId="19" fillId="4" borderId="48" xfId="8" applyFill="1" applyBorder="1" applyAlignment="1"/>
    <xf numFmtId="0" fontId="9" fillId="0" borderId="48" xfId="0" applyFont="1" applyBorder="1"/>
    <xf numFmtId="0" fontId="42" fillId="0" borderId="48" xfId="8" applyFont="1" applyFill="1" applyBorder="1"/>
    <xf numFmtId="0" fontId="10" fillId="0" borderId="34" xfId="0" applyFont="1" applyBorder="1" applyAlignment="1">
      <alignment horizontal="center" vertical="center" wrapText="1"/>
    </xf>
    <xf numFmtId="0" fontId="9" fillId="0" borderId="34" xfId="0" applyFont="1" applyBorder="1"/>
    <xf numFmtId="38" fontId="35" fillId="6" borderId="34" xfId="9" applyNumberFormat="1" applyFont="1" applyBorder="1" applyAlignment="1" applyProtection="1">
      <alignment horizontal="center" vertical="center"/>
      <protection locked="0"/>
    </xf>
    <xf numFmtId="38" fontId="36" fillId="5" borderId="49" xfId="11" applyNumberFormat="1" applyFont="1" applyFill="1" applyBorder="1" applyAlignment="1" applyProtection="1">
      <alignment horizontal="right"/>
    </xf>
    <xf numFmtId="1" fontId="36" fillId="5" borderId="49" xfId="11" applyNumberFormat="1" applyFont="1" applyFill="1" applyBorder="1"/>
    <xf numFmtId="1" fontId="36" fillId="5" borderId="50" xfId="11" applyNumberFormat="1" applyFont="1" applyFill="1" applyBorder="1" applyAlignment="1">
      <alignment wrapText="1"/>
    </xf>
    <xf numFmtId="1" fontId="36" fillId="5" borderId="51" xfId="11" applyNumberFormat="1" applyFont="1" applyFill="1" applyBorder="1" applyAlignment="1">
      <alignment wrapText="1"/>
    </xf>
    <xf numFmtId="38" fontId="36" fillId="5" borderId="31" xfId="11" applyNumberFormat="1" applyFont="1" applyFill="1" applyBorder="1" applyAlignment="1" applyProtection="1">
      <alignment horizontal="right"/>
    </xf>
    <xf numFmtId="1" fontId="36" fillId="5" borderId="52" xfId="11" applyNumberFormat="1" applyFont="1" applyFill="1" applyBorder="1" applyAlignment="1">
      <alignment wrapText="1"/>
    </xf>
    <xf numFmtId="0" fontId="28" fillId="4" borderId="0" xfId="0" applyFont="1" applyFill="1"/>
    <xf numFmtId="0" fontId="33" fillId="4" borderId="0" xfId="0" applyFont="1" applyFill="1"/>
    <xf numFmtId="0" fontId="18" fillId="0" borderId="32" xfId="7" applyFill="1" applyBorder="1" applyAlignment="1" applyProtection="1">
      <alignment vertical="center"/>
    </xf>
    <xf numFmtId="0" fontId="18" fillId="4" borderId="32" xfId="7" applyFill="1" applyBorder="1" applyAlignment="1" applyProtection="1">
      <alignment vertical="center" wrapText="1"/>
    </xf>
    <xf numFmtId="0" fontId="9" fillId="0" borderId="34" xfId="0" applyFont="1" applyBorder="1" applyProtection="1"/>
    <xf numFmtId="0" fontId="40" fillId="10" borderId="34" xfId="0" applyFont="1" applyFill="1" applyBorder="1" applyAlignment="1" applyProtection="1">
      <alignment horizontal="center" vertical="center" wrapText="1"/>
    </xf>
    <xf numFmtId="0" fontId="40" fillId="11" borderId="34" xfId="0" applyFont="1" applyFill="1" applyBorder="1" applyAlignment="1" applyProtection="1">
      <alignment horizontal="center" vertical="center" wrapText="1"/>
    </xf>
    <xf numFmtId="0" fontId="9" fillId="0" borderId="0" xfId="0" applyFont="1" applyFill="1" applyBorder="1" applyAlignment="1" applyProtection="1">
      <alignment horizontal="right"/>
    </xf>
    <xf numFmtId="38" fontId="36" fillId="5" borderId="53" xfId="11" applyNumberFormat="1" applyFont="1" applyFill="1" applyBorder="1" applyAlignment="1" applyProtection="1">
      <alignment vertical="center"/>
      <protection locked="0"/>
    </xf>
    <xf numFmtId="38" fontId="36" fillId="5" borderId="53" xfId="11" applyNumberFormat="1" applyFont="1" applyFill="1" applyBorder="1"/>
    <xf numFmtId="9" fontId="36" fillId="5" borderId="38" xfId="11" applyNumberFormat="1" applyFont="1" applyFill="1" applyBorder="1"/>
    <xf numFmtId="38" fontId="35" fillId="13" borderId="22" xfId="1" applyNumberFormat="1" applyFont="1" applyFill="1" applyBorder="1" applyAlignment="1">
      <alignment horizontal="center" vertical="center"/>
    </xf>
    <xf numFmtId="38" fontId="36" fillId="5" borderId="39" xfId="11" applyNumberFormat="1" applyFont="1" applyFill="1" applyBorder="1"/>
    <xf numFmtId="38" fontId="36" fillId="5" borderId="54" xfId="11" applyNumberFormat="1" applyFont="1" applyFill="1" applyBorder="1" applyAlignment="1" applyProtection="1">
      <alignment vertical="center"/>
      <protection locked="0"/>
    </xf>
    <xf numFmtId="38" fontId="36" fillId="5" borderId="54" xfId="11" applyNumberFormat="1" applyFont="1" applyFill="1" applyBorder="1"/>
    <xf numFmtId="9" fontId="36" fillId="5" borderId="55" xfId="11" applyNumberFormat="1" applyFont="1" applyFill="1" applyBorder="1"/>
    <xf numFmtId="38" fontId="36" fillId="5" borderId="41" xfId="11" applyNumberFormat="1" applyFont="1" applyFill="1" applyBorder="1"/>
    <xf numFmtId="164" fontId="36" fillId="5" borderId="55" xfId="11" applyNumberFormat="1" applyFont="1" applyFill="1" applyBorder="1" applyAlignment="1" applyProtection="1">
      <alignment vertical="center"/>
    </xf>
    <xf numFmtId="164" fontId="36" fillId="5" borderId="55" xfId="11" applyNumberFormat="1" applyFont="1" applyFill="1" applyBorder="1"/>
    <xf numFmtId="38" fontId="36" fillId="5" borderId="56" xfId="11" applyNumberFormat="1" applyFont="1" applyFill="1" applyBorder="1" applyAlignment="1" applyProtection="1">
      <alignment vertical="center"/>
      <protection locked="0"/>
    </xf>
    <xf numFmtId="38" fontId="36" fillId="5" borderId="56" xfId="11" applyNumberFormat="1" applyFont="1" applyFill="1" applyBorder="1"/>
    <xf numFmtId="9" fontId="36" fillId="5" borderId="57" xfId="11" applyNumberFormat="1" applyFont="1" applyFill="1" applyBorder="1"/>
    <xf numFmtId="38" fontId="36" fillId="5" borderId="58" xfId="11" applyNumberFormat="1" applyFont="1" applyFill="1" applyBorder="1"/>
    <xf numFmtId="0" fontId="10" fillId="0" borderId="22" xfId="0" applyFont="1" applyBorder="1" applyAlignment="1">
      <alignment horizontal="right"/>
    </xf>
    <xf numFmtId="0" fontId="43" fillId="14" borderId="59" xfId="11" applyFont="1" applyFill="1" applyBorder="1"/>
    <xf numFmtId="38" fontId="41" fillId="14" borderId="60" xfId="11" applyNumberFormat="1" applyFont="1" applyFill="1" applyBorder="1"/>
    <xf numFmtId="9" fontId="41" fillId="14" borderId="60" xfId="11" applyNumberFormat="1" applyFont="1" applyFill="1" applyBorder="1"/>
    <xf numFmtId="0" fontId="43" fillId="14" borderId="60" xfId="11" applyFont="1" applyFill="1" applyBorder="1"/>
    <xf numFmtId="1" fontId="41" fillId="14" borderId="60" xfId="11" applyNumberFormat="1" applyFont="1" applyFill="1" applyBorder="1"/>
    <xf numFmtId="38" fontId="41" fillId="14" borderId="37" xfId="11" applyNumberFormat="1" applyFont="1" applyFill="1" applyBorder="1"/>
    <xf numFmtId="38" fontId="41" fillId="14" borderId="61" xfId="11" applyNumberFormat="1" applyFont="1" applyFill="1" applyBorder="1"/>
    <xf numFmtId="0" fontId="11" fillId="4" borderId="62" xfId="0" applyFont="1" applyFill="1" applyBorder="1" applyAlignment="1">
      <alignment horizontal="right"/>
    </xf>
    <xf numFmtId="38" fontId="41" fillId="14" borderId="46" xfId="11" applyNumberFormat="1" applyFont="1" applyFill="1" applyBorder="1"/>
    <xf numFmtId="38" fontId="41" fillId="14" borderId="47" xfId="11" applyNumberFormat="1" applyFont="1" applyFill="1" applyBorder="1"/>
    <xf numFmtId="0" fontId="10" fillId="4" borderId="0" xfId="0" applyFont="1" applyFill="1"/>
    <xf numFmtId="0" fontId="21" fillId="4" borderId="62" xfId="0" applyFont="1" applyFill="1" applyBorder="1" applyAlignment="1">
      <alignment horizontal="right"/>
    </xf>
    <xf numFmtId="38" fontId="21" fillId="15" borderId="59" xfId="11" applyNumberFormat="1" applyFont="1" applyFill="1" applyBorder="1"/>
    <xf numFmtId="38" fontId="21" fillId="15" borderId="63" xfId="11" applyNumberFormat="1" applyFont="1" applyFill="1" applyBorder="1"/>
    <xf numFmtId="0" fontId="18" fillId="4" borderId="32" xfId="7" applyFill="1" applyBorder="1" applyAlignment="1" applyProtection="1"/>
    <xf numFmtId="0" fontId="26" fillId="4" borderId="32" xfId="7" applyFont="1" applyFill="1" applyBorder="1"/>
    <xf numFmtId="0" fontId="40" fillId="11" borderId="64" xfId="0" applyFont="1" applyFill="1" applyBorder="1" applyAlignment="1" applyProtection="1">
      <alignment horizontal="center" vertical="center" wrapText="1"/>
    </xf>
    <xf numFmtId="0" fontId="40" fillId="10" borderId="64" xfId="0" applyFont="1" applyFill="1" applyBorder="1" applyAlignment="1" applyProtection="1">
      <alignment horizontal="center" vertical="center" wrapText="1"/>
    </xf>
    <xf numFmtId="0" fontId="40" fillId="12" borderId="64" xfId="0" applyFont="1" applyFill="1" applyBorder="1" applyAlignment="1" applyProtection="1">
      <alignment horizontal="center" vertical="center" wrapText="1"/>
    </xf>
    <xf numFmtId="3" fontId="36" fillId="5" borderId="65" xfId="11" applyNumberFormat="1" applyFont="1" applyFill="1" applyBorder="1" applyAlignment="1" applyProtection="1"/>
    <xf numFmtId="3" fontId="11" fillId="16" borderId="66" xfId="1" applyNumberFormat="1" applyFont="1" applyFill="1" applyBorder="1" applyAlignment="1" applyProtection="1"/>
    <xf numFmtId="38" fontId="36" fillId="5" borderId="67" xfId="11" applyNumberFormat="1" applyFont="1" applyFill="1" applyBorder="1" applyAlignment="1" applyProtection="1">
      <alignment horizontal="right"/>
    </xf>
    <xf numFmtId="9" fontId="36" fillId="5" borderId="38" xfId="11" applyNumberFormat="1" applyFont="1" applyFill="1" applyBorder="1" applyAlignment="1" applyProtection="1">
      <alignment horizontal="right"/>
    </xf>
    <xf numFmtId="9" fontId="35" fillId="13" borderId="22" xfId="2" applyFont="1" applyFill="1" applyBorder="1" applyAlignment="1">
      <alignment horizontal="center" vertical="center"/>
    </xf>
    <xf numFmtId="38" fontId="36" fillId="5" borderId="54" xfId="11" applyNumberFormat="1" applyFont="1" applyFill="1" applyBorder="1" applyAlignment="1" applyProtection="1">
      <alignment horizontal="right"/>
    </xf>
    <xf numFmtId="9" fontId="36" fillId="5" borderId="9" xfId="11" applyNumberFormat="1" applyFont="1" applyFill="1" applyAlignment="1" applyProtection="1">
      <alignment horizontal="right"/>
    </xf>
    <xf numFmtId="38" fontId="36" fillId="5" borderId="70" xfId="11" applyNumberFormat="1" applyFont="1" applyFill="1" applyBorder="1" applyAlignment="1" applyProtection="1"/>
    <xf numFmtId="166" fontId="35" fillId="13" borderId="22" xfId="1" applyNumberFormat="1" applyFont="1" applyFill="1" applyBorder="1" applyAlignment="1">
      <alignment horizontal="center" vertical="center"/>
    </xf>
    <xf numFmtId="38" fontId="36" fillId="5" borderId="71" xfId="11" applyNumberFormat="1" applyFont="1" applyFill="1" applyBorder="1" applyAlignment="1" applyProtection="1"/>
    <xf numFmtId="165" fontId="39" fillId="3" borderId="72" xfId="5" applyNumberFormat="1" applyFont="1" applyBorder="1" applyAlignment="1" applyProtection="1">
      <alignment horizontal="center"/>
    </xf>
    <xf numFmtId="38" fontId="36" fillId="5" borderId="73" xfId="11" applyNumberFormat="1" applyFont="1" applyFill="1" applyBorder="1" applyAlignment="1" applyProtection="1"/>
    <xf numFmtId="38" fontId="36" fillId="5" borderId="55" xfId="11" applyNumberFormat="1" applyFont="1" applyFill="1" applyBorder="1" applyAlignment="1" applyProtection="1"/>
    <xf numFmtId="38" fontId="36" fillId="5" borderId="54" xfId="11" applyNumberFormat="1" applyFont="1" applyFill="1" applyBorder="1" applyAlignment="1" applyProtection="1"/>
    <xf numFmtId="165" fontId="39" fillId="3" borderId="2" xfId="5" applyNumberFormat="1" applyFont="1" applyAlignment="1" applyProtection="1">
      <alignment horizontal="center"/>
    </xf>
    <xf numFmtId="38" fontId="36" fillId="5" borderId="51" xfId="11" applyNumberFormat="1" applyFont="1" applyFill="1" applyBorder="1" applyAlignment="1" applyProtection="1"/>
    <xf numFmtId="164" fontId="36" fillId="5" borderId="9" xfId="11" applyNumberFormat="1" applyFont="1" applyFill="1" applyAlignment="1" applyProtection="1">
      <alignment horizontal="right"/>
    </xf>
    <xf numFmtId="0" fontId="23" fillId="0" borderId="62" xfId="0" applyFont="1" applyBorder="1" applyAlignment="1">
      <alignment horizontal="right"/>
    </xf>
    <xf numFmtId="3" fontId="36" fillId="5" borderId="74" xfId="11" applyNumberFormat="1" applyFont="1" applyFill="1" applyBorder="1" applyAlignment="1" applyProtection="1">
      <protection locked="0"/>
    </xf>
    <xf numFmtId="3" fontId="14" fillId="16" borderId="75" xfId="5" applyNumberFormat="1" applyFont="1" applyFill="1" applyBorder="1" applyAlignment="1" applyProtection="1">
      <protection locked="0"/>
    </xf>
    <xf numFmtId="0" fontId="22" fillId="16" borderId="76" xfId="0" applyFont="1" applyFill="1" applyBorder="1"/>
    <xf numFmtId="9" fontId="36" fillId="5" borderId="77" xfId="11" applyNumberFormat="1" applyFont="1" applyFill="1" applyBorder="1" applyAlignment="1" applyProtection="1">
      <alignment horizontal="right"/>
    </xf>
    <xf numFmtId="0" fontId="22" fillId="16" borderId="78" xfId="0" applyFont="1" applyFill="1" applyBorder="1" applyAlignment="1">
      <alignment horizontal="right"/>
    </xf>
    <xf numFmtId="0" fontId="44" fillId="5" borderId="42" xfId="11" applyFont="1" applyFill="1" applyBorder="1"/>
    <xf numFmtId="0" fontId="22" fillId="16" borderId="79" xfId="0" applyFont="1" applyFill="1" applyBorder="1" applyAlignment="1">
      <alignment horizontal="center" vertical="center"/>
    </xf>
    <xf numFmtId="38" fontId="36" fillId="5" borderId="80" xfId="11" applyNumberFormat="1" applyFont="1" applyFill="1" applyBorder="1" applyAlignment="1" applyProtection="1"/>
    <xf numFmtId="165" fontId="39" fillId="3" borderId="44" xfId="5" applyNumberFormat="1" applyFont="1" applyBorder="1" applyAlignment="1">
      <alignment horizontal="center"/>
    </xf>
    <xf numFmtId="38" fontId="36" fillId="5" borderId="52" xfId="11" applyNumberFormat="1" applyFont="1" applyFill="1" applyBorder="1" applyAlignment="1" applyProtection="1"/>
    <xf numFmtId="0" fontId="11" fillId="0" borderId="22" xfId="0" applyFont="1" applyBorder="1" applyAlignment="1">
      <alignment horizontal="right"/>
    </xf>
    <xf numFmtId="3" fontId="22" fillId="0" borderId="0" xfId="0" applyNumberFormat="1" applyFont="1"/>
    <xf numFmtId="0" fontId="11" fillId="0" borderId="0" xfId="0" applyFont="1"/>
    <xf numFmtId="1" fontId="43" fillId="14" borderId="22" xfId="11" applyNumberFormat="1" applyFont="1" applyFill="1" applyBorder="1"/>
    <xf numFmtId="38" fontId="41" fillId="14" borderId="22" xfId="11" applyNumberFormat="1" applyFont="1" applyFill="1" applyBorder="1"/>
    <xf numFmtId="38" fontId="11" fillId="0" borderId="0" xfId="0" applyNumberFormat="1" applyFont="1" applyBorder="1"/>
    <xf numFmtId="0" fontId="22" fillId="4" borderId="0" xfId="0" applyFont="1" applyFill="1"/>
    <xf numFmtId="1" fontId="22" fillId="4" borderId="0" xfId="0" applyNumberFormat="1" applyFont="1" applyFill="1" applyBorder="1"/>
    <xf numFmtId="2" fontId="22" fillId="4" borderId="0" xfId="2" applyNumberFormat="1" applyFont="1" applyFill="1" applyBorder="1"/>
    <xf numFmtId="0" fontId="10" fillId="0" borderId="0" xfId="0" applyFont="1"/>
    <xf numFmtId="38" fontId="10" fillId="4" borderId="0" xfId="0" applyNumberFormat="1" applyFont="1" applyFill="1" applyBorder="1"/>
    <xf numFmtId="38" fontId="11" fillId="4" borderId="0" xfId="0" applyNumberFormat="1" applyFont="1" applyFill="1" applyBorder="1"/>
    <xf numFmtId="38" fontId="21" fillId="15" borderId="22" xfId="11" applyNumberFormat="1" applyFont="1" applyFill="1" applyBorder="1" applyAlignment="1">
      <alignment vertical="center"/>
    </xf>
    <xf numFmtId="0" fontId="22" fillId="4" borderId="0" xfId="0" applyFont="1" applyFill="1" applyAlignment="1">
      <alignment vertical="center" wrapText="1"/>
    </xf>
    <xf numFmtId="9" fontId="22" fillId="4" borderId="0" xfId="2" applyFont="1" applyFill="1" applyBorder="1"/>
    <xf numFmtId="38" fontId="10" fillId="0" borderId="0" xfId="0" applyNumberFormat="1" applyFont="1" applyBorder="1"/>
    <xf numFmtId="0" fontId="21" fillId="4" borderId="0" xfId="0" applyFont="1" applyFill="1" applyBorder="1" applyAlignment="1">
      <alignment horizontal="right"/>
    </xf>
    <xf numFmtId="9" fontId="21" fillId="15" borderId="22" xfId="11" applyNumberFormat="1" applyFont="1" applyFill="1" applyBorder="1" applyAlignment="1">
      <alignment horizontal="right" vertical="center"/>
    </xf>
    <xf numFmtId="38" fontId="45" fillId="13" borderId="22" xfId="1" applyNumberFormat="1" applyFont="1" applyFill="1" applyBorder="1" applyAlignment="1">
      <alignment horizontal="right" vertical="center"/>
    </xf>
    <xf numFmtId="9" fontId="41" fillId="14" borderId="22" xfId="2" applyFont="1" applyFill="1" applyBorder="1"/>
    <xf numFmtId="0" fontId="10" fillId="4" borderId="0" xfId="0" applyFont="1" applyFill="1" applyBorder="1" applyAlignment="1">
      <alignment horizontal="center"/>
    </xf>
    <xf numFmtId="164" fontId="36" fillId="5" borderId="57" xfId="11" applyNumberFormat="1" applyFont="1" applyFill="1" applyBorder="1" applyAlignment="1" applyProtection="1">
      <alignment vertical="center"/>
    </xf>
    <xf numFmtId="9" fontId="36" fillId="5" borderId="42" xfId="2" applyNumberFormat="1" applyFont="1" applyFill="1" applyBorder="1" applyAlignment="1" applyProtection="1"/>
    <xf numFmtId="9" fontId="36" fillId="5" borderId="38" xfId="11" applyNumberFormat="1" applyFont="1" applyFill="1" applyBorder="1" applyAlignment="1" applyProtection="1">
      <alignment vertical="center"/>
    </xf>
    <xf numFmtId="9" fontId="36" fillId="5" borderId="55" xfId="11" applyNumberFormat="1" applyFont="1" applyFill="1" applyBorder="1" applyAlignment="1" applyProtection="1">
      <alignment vertical="center"/>
    </xf>
    <xf numFmtId="0" fontId="46" fillId="4" borderId="32" xfId="7" applyFont="1" applyFill="1" applyBorder="1"/>
    <xf numFmtId="9" fontId="36" fillId="5" borderId="38" xfId="2" applyFont="1" applyFill="1" applyBorder="1" applyAlignment="1" applyProtection="1">
      <alignment vertical="center"/>
    </xf>
    <xf numFmtId="9" fontId="36" fillId="5" borderId="55" xfId="2" applyFont="1" applyFill="1" applyBorder="1" applyAlignment="1" applyProtection="1">
      <alignment vertical="center"/>
    </xf>
    <xf numFmtId="9" fontId="36" fillId="5" borderId="57" xfId="2" applyFont="1" applyFill="1" applyBorder="1" applyAlignment="1" applyProtection="1">
      <alignment vertical="center"/>
    </xf>
    <xf numFmtId="9" fontId="36" fillId="5" borderId="38" xfId="2" applyFont="1" applyFill="1" applyBorder="1"/>
    <xf numFmtId="9" fontId="36" fillId="5" borderId="55" xfId="2" applyFont="1" applyFill="1" applyBorder="1"/>
    <xf numFmtId="9" fontId="36" fillId="5" borderId="57" xfId="2" applyFont="1" applyFill="1" applyBorder="1"/>
    <xf numFmtId="0" fontId="36" fillId="5" borderId="21" xfId="11" applyFont="1" applyFill="1" applyBorder="1" applyAlignment="1">
      <alignment horizontal="left" vertical="center" wrapText="1"/>
    </xf>
    <xf numFmtId="0" fontId="47" fillId="6" borderId="2" xfId="9" applyFont="1" applyBorder="1" applyAlignment="1">
      <alignment wrapText="1"/>
    </xf>
    <xf numFmtId="0" fontId="3" fillId="7" borderId="0" xfId="10" applyFont="1" applyAlignment="1">
      <alignment wrapText="1"/>
    </xf>
    <xf numFmtId="38" fontId="35" fillId="6" borderId="6" xfId="9" applyNumberFormat="1" applyFont="1" applyBorder="1" applyAlignment="1" applyProtection="1">
      <alignment horizontal="center" vertical="center"/>
      <protection locked="0"/>
    </xf>
    <xf numFmtId="38" fontId="36" fillId="5" borderId="35" xfId="11" applyNumberFormat="1" applyFont="1" applyFill="1" applyBorder="1" applyAlignment="1" applyProtection="1">
      <protection locked="0"/>
    </xf>
    <xf numFmtId="0" fontId="2" fillId="7" borderId="0" xfId="10" applyFont="1" applyAlignment="1">
      <alignment wrapText="1"/>
    </xf>
    <xf numFmtId="4" fontId="48" fillId="0" borderId="0" xfId="0" applyNumberFormat="1" applyFont="1"/>
    <xf numFmtId="1" fontId="36" fillId="5" borderId="37" xfId="11" applyNumberFormat="1" applyFont="1" applyFill="1" applyBorder="1"/>
    <xf numFmtId="0" fontId="19" fillId="0" borderId="33" xfId="8" applyFill="1" applyBorder="1" applyAlignment="1"/>
    <xf numFmtId="0" fontId="1" fillId="7" borderId="0" xfId="10" applyFont="1" applyAlignment="1">
      <alignment wrapText="1"/>
    </xf>
    <xf numFmtId="38" fontId="43" fillId="14" borderId="59" xfId="1" applyNumberFormat="1" applyFont="1" applyFill="1" applyBorder="1"/>
    <xf numFmtId="38" fontId="43" fillId="14" borderId="60" xfId="1" applyNumberFormat="1" applyFont="1" applyFill="1" applyBorder="1"/>
    <xf numFmtId="38" fontId="41" fillId="14" borderId="60" xfId="1" applyNumberFormat="1" applyFont="1" applyFill="1" applyBorder="1"/>
    <xf numFmtId="38" fontId="43" fillId="14" borderId="22" xfId="1" applyNumberFormat="1" applyFont="1" applyFill="1" applyBorder="1"/>
    <xf numFmtId="0" fontId="17" fillId="7" borderId="0" xfId="6" applyFont="1" applyFill="1" applyBorder="1" applyAlignment="1">
      <alignment vertical="center"/>
    </xf>
    <xf numFmtId="0" fontId="19" fillId="7" borderId="5" xfId="8" applyFill="1" applyAlignment="1">
      <alignment vertical="center"/>
    </xf>
    <xf numFmtId="3" fontId="35" fillId="13" borderId="22" xfId="9" applyNumberFormat="1" applyFont="1" applyFill="1" applyBorder="1" applyAlignment="1">
      <alignment horizontal="center" vertical="center"/>
    </xf>
    <xf numFmtId="3" fontId="35" fillId="6" borderId="22" xfId="9" applyNumberFormat="1" applyFont="1" applyBorder="1" applyAlignment="1" applyProtection="1">
      <alignment horizontal="center" vertical="center"/>
      <protection locked="0"/>
    </xf>
    <xf numFmtId="3" fontId="36" fillId="5" borderId="30" xfId="11" applyNumberFormat="1" applyFont="1" applyFill="1" applyBorder="1" applyAlignment="1">
      <alignment horizontal="center" vertical="center"/>
    </xf>
    <xf numFmtId="9" fontId="36" fillId="5" borderId="30" xfId="2" applyFont="1" applyFill="1" applyBorder="1" applyAlignment="1">
      <alignment horizontal="center" vertical="center"/>
    </xf>
    <xf numFmtId="0" fontId="10" fillId="4" borderId="0" xfId="0" applyFont="1" applyFill="1" applyAlignment="1">
      <alignment horizontal="center" vertical="top"/>
    </xf>
    <xf numFmtId="0" fontId="11" fillId="14" borderId="18" xfId="0" applyFont="1" applyFill="1" applyBorder="1" applyAlignment="1">
      <alignment horizontal="center" vertical="center" wrapText="1"/>
    </xf>
    <xf numFmtId="0" fontId="11" fillId="14" borderId="26" xfId="0" applyFont="1" applyFill="1" applyBorder="1" applyAlignment="1">
      <alignment horizontal="center" vertical="center" wrapText="1"/>
    </xf>
    <xf numFmtId="0" fontId="38" fillId="13" borderId="22" xfId="9" applyFont="1" applyFill="1" applyBorder="1" applyAlignment="1">
      <alignment horizontal="left" wrapText="1"/>
    </xf>
    <xf numFmtId="0" fontId="18" fillId="4" borderId="0" xfId="7" applyFill="1" applyBorder="1" applyAlignment="1">
      <alignment horizontal="left"/>
    </xf>
    <xf numFmtId="165" fontId="11" fillId="16" borderId="68" xfId="1" applyNumberFormat="1" applyFont="1" applyFill="1" applyBorder="1" applyAlignment="1" applyProtection="1">
      <alignment horizontal="center"/>
    </xf>
    <xf numFmtId="165" fontId="11" fillId="16" borderId="22" xfId="1" applyNumberFormat="1" applyFont="1" applyFill="1" applyBorder="1" applyAlignment="1" applyProtection="1">
      <alignment horizontal="center"/>
    </xf>
    <xf numFmtId="165" fontId="11" fillId="16" borderId="69" xfId="1" applyNumberFormat="1" applyFont="1" applyFill="1" applyBorder="1" applyAlignment="1" applyProtection="1">
      <alignment horizont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11" xfId="0" applyFont="1" applyBorder="1" applyAlignment="1">
      <alignment horizontal="center" vertical="center"/>
    </xf>
    <xf numFmtId="0" fontId="34" fillId="4" borderId="15" xfId="0" applyFont="1" applyFill="1" applyBorder="1" applyAlignment="1">
      <alignment horizontal="center" vertical="center" wrapText="1"/>
    </xf>
    <xf numFmtId="0" fontId="34" fillId="4" borderId="23" xfId="0" applyFont="1" applyFill="1" applyBorder="1" applyAlignment="1">
      <alignment horizontal="center" vertical="center" wrapText="1"/>
    </xf>
    <xf numFmtId="0" fontId="32" fillId="10" borderId="16" xfId="0" applyFont="1" applyFill="1" applyBorder="1" applyAlignment="1">
      <alignment horizontal="center" vertical="center" wrapText="1"/>
    </xf>
    <xf numFmtId="0" fontId="32" fillId="10" borderId="24" xfId="0" applyFont="1" applyFill="1" applyBorder="1" applyAlignment="1">
      <alignment horizontal="center" vertical="center" wrapText="1"/>
    </xf>
    <xf numFmtId="0" fontId="32" fillId="11" borderId="17" xfId="0" applyFont="1" applyFill="1" applyBorder="1" applyAlignment="1">
      <alignment horizontal="center" vertical="center" wrapText="1"/>
    </xf>
    <xf numFmtId="0" fontId="32" fillId="11" borderId="25" xfId="0" applyFont="1" applyFill="1" applyBorder="1" applyAlignment="1">
      <alignment horizontal="center" vertical="center" wrapText="1"/>
    </xf>
    <xf numFmtId="0" fontId="32" fillId="12" borderId="18" xfId="0" applyFont="1" applyFill="1" applyBorder="1" applyAlignment="1">
      <alignment horizontal="center" vertical="center" wrapText="1"/>
    </xf>
    <xf numFmtId="0" fontId="32" fillId="12" borderId="26" xfId="0" applyFont="1" applyFill="1" applyBorder="1" applyAlignment="1">
      <alignment horizontal="center" vertical="center" wrapText="1"/>
    </xf>
    <xf numFmtId="0" fontId="34" fillId="0" borderId="19" xfId="0" applyFont="1" applyBorder="1" applyAlignment="1">
      <alignment horizontal="center" vertical="center" wrapText="1"/>
    </xf>
    <xf numFmtId="0" fontId="34" fillId="0" borderId="27" xfId="0" applyFont="1" applyBorder="1" applyAlignment="1">
      <alignment horizontal="center" vertical="center" wrapText="1"/>
    </xf>
    <xf numFmtId="38" fontId="35" fillId="6" borderId="20" xfId="9" applyNumberFormat="1" applyFont="1" applyBorder="1" applyAlignment="1" applyProtection="1">
      <alignment horizontal="center" vertical="center" wrapText="1"/>
      <protection locked="0"/>
    </xf>
    <xf numFmtId="38" fontId="35" fillId="6" borderId="28" xfId="9" applyNumberFormat="1" applyFont="1" applyBorder="1" applyAlignment="1" applyProtection="1">
      <alignment horizontal="center" vertical="center" wrapText="1"/>
      <protection locked="0"/>
    </xf>
    <xf numFmtId="0" fontId="35" fillId="13" borderId="20" xfId="9" applyFont="1" applyFill="1" applyBorder="1" applyAlignment="1">
      <alignment horizontal="center" vertical="center" wrapText="1"/>
    </xf>
    <xf numFmtId="0" fontId="35" fillId="13" borderId="28" xfId="9" applyFont="1" applyFill="1" applyBorder="1" applyAlignment="1">
      <alignment horizontal="center" vertical="center" wrapText="1"/>
    </xf>
    <xf numFmtId="0" fontId="36" fillId="5" borderId="21" xfId="11" applyFont="1" applyFill="1" applyBorder="1" applyAlignment="1">
      <alignment horizontal="center" vertical="center" wrapText="1"/>
    </xf>
    <xf numFmtId="0" fontId="36" fillId="5" borderId="29" xfId="11" applyFont="1" applyFill="1" applyBorder="1" applyAlignment="1">
      <alignment horizontal="center" vertical="center" wrapText="1"/>
    </xf>
    <xf numFmtId="0" fontId="37" fillId="3" borderId="81" xfId="5" applyFont="1" applyBorder="1" applyAlignment="1">
      <alignment horizontal="center" vertical="center" wrapText="1"/>
    </xf>
    <xf numFmtId="0" fontId="37" fillId="3" borderId="82" xfId="5" applyFont="1" applyBorder="1" applyAlignment="1">
      <alignment horizontal="center" vertical="center" wrapText="1"/>
    </xf>
    <xf numFmtId="0" fontId="18" fillId="4" borderId="4" xfId="7" applyFill="1" applyAlignment="1">
      <alignment horizontal="left"/>
    </xf>
    <xf numFmtId="38" fontId="35" fillId="6" borderId="83" xfId="9" applyNumberFormat="1" applyFont="1" applyBorder="1" applyAlignment="1" applyProtection="1">
      <alignment horizontal="left" vertical="center"/>
      <protection locked="0"/>
    </xf>
    <xf numFmtId="38" fontId="35" fillId="6" borderId="84" xfId="9" applyNumberFormat="1" applyFont="1" applyBorder="1" applyAlignment="1" applyProtection="1">
      <alignment horizontal="left" vertical="center"/>
      <protection locked="0"/>
    </xf>
    <xf numFmtId="0" fontId="47" fillId="8" borderId="9" xfId="11" applyFont="1" applyAlignment="1">
      <alignment wrapText="1"/>
    </xf>
  </cellXfs>
  <cellStyles count="13">
    <cellStyle name="20% - Accent4" xfId="12" builtinId="42"/>
    <cellStyle name="40% - Accent1" xfId="10" builtinId="31"/>
    <cellStyle name="Calculation" xfId="5" builtinId="22"/>
    <cellStyle name="Comma" xfId="1" builtinId="3"/>
    <cellStyle name="Heading 1" xfId="7" builtinId="16"/>
    <cellStyle name="Heading 2" xfId="8" builtinId="17"/>
    <cellStyle name="Input" xfId="3" builtinId="20"/>
    <cellStyle name="Neutral" xfId="9" builtinId="28"/>
    <cellStyle name="Normal" xfId="0" builtinId="0" customBuiltin="1"/>
    <cellStyle name="Note" xfId="11" builtinId="10"/>
    <cellStyle name="Output" xfId="4" builtinId="21"/>
    <cellStyle name="Percent" xfId="2" builtinId="5"/>
    <cellStyle name="Title" xfId="6" builtinId="1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3399"/>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a:t>
            </a:r>
            <a:r>
              <a:rPr lang="en-US" baseline="0"/>
              <a:t> </a:t>
            </a:r>
            <a:r>
              <a:rPr lang="en-US"/>
              <a:t>Share:</a:t>
            </a:r>
            <a:r>
              <a:rPr lang="en-US" baseline="0"/>
              <a:t> % of Employees Using as </a:t>
            </a:r>
            <a:r>
              <a:rPr lang="en-US" i="0" baseline="0"/>
              <a:t>Primary</a:t>
            </a:r>
            <a:r>
              <a:rPr lang="en-US" baseline="0"/>
              <a:t> Mode</a:t>
            </a:r>
            <a:endParaRPr lang="en-US"/>
          </a:p>
        </c:rich>
      </c:tx>
      <c:overlay val="0"/>
    </c:title>
    <c:autoTitleDeleted val="0"/>
    <c:plotArea>
      <c:layout/>
      <c:barChart>
        <c:barDir val="col"/>
        <c:grouping val="clustered"/>
        <c:varyColors val="0"/>
        <c:ser>
          <c:idx val="0"/>
          <c:order val="0"/>
          <c:tx>
            <c:strRef>
              <c:f>Input_Site_A!$C$70</c:f>
              <c:strCache>
                <c:ptCount val="1"/>
                <c:pt idx="0">
                  <c:v>Current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Input_Site_A!$G$31:$G$40</c:f>
              <c:numCache>
                <c:formatCode>0%</c:formatCode>
                <c:ptCount val="10"/>
                <c:pt idx="0">
                  <c:v>0.88451579492490939</c:v>
                </c:pt>
                <c:pt idx="1">
                  <c:v>5.0750906266183324E-2</c:v>
                </c:pt>
                <c:pt idx="2">
                  <c:v>0</c:v>
                </c:pt>
                <c:pt idx="3">
                  <c:v>1.2428793371310202E-2</c:v>
                </c:pt>
                <c:pt idx="4" formatCode="0.0%">
                  <c:v>3.1071983428275505E-3</c:v>
                </c:pt>
                <c:pt idx="5">
                  <c:v>0</c:v>
                </c:pt>
                <c:pt idx="6">
                  <c:v>3.1071983428275506E-2</c:v>
                </c:pt>
                <c:pt idx="7" formatCode="0.0%">
                  <c:v>2.5893319523562922E-3</c:v>
                </c:pt>
                <c:pt idx="8">
                  <c:v>9.8394614189539105E-3</c:v>
                </c:pt>
                <c:pt idx="9">
                  <c:v>5.6965302951838426E-3</c:v>
                </c:pt>
              </c:numCache>
            </c:numRef>
          </c:val>
        </c:ser>
        <c:ser>
          <c:idx val="1"/>
          <c:order val="1"/>
          <c:tx>
            <c:strRef>
              <c:f>Input_Site_A!$D$70</c:f>
              <c:strCache>
                <c:ptCount val="1"/>
                <c:pt idx="0">
                  <c:v>Projected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Input_Site_A!$E$47:$E$56</c:f>
              <c:numCache>
                <c:formatCode>0%</c:formatCode>
                <c:ptCount val="10"/>
                <c:pt idx="0">
                  <c:v>0.7915112186770098</c:v>
                </c:pt>
                <c:pt idx="1">
                  <c:v>9.3025713651592179E-2</c:v>
                </c:pt>
                <c:pt idx="2">
                  <c:v>1.0568701846352212E-2</c:v>
                </c:pt>
                <c:pt idx="3">
                  <c:v>3.3566197064014633E-2</c:v>
                </c:pt>
                <c:pt idx="4" formatCode="0.0%">
                  <c:v>3.10719834282755E-3</c:v>
                </c:pt>
                <c:pt idx="5">
                  <c:v>0</c:v>
                </c:pt>
                <c:pt idx="6">
                  <c:v>3.6356334351451615E-2</c:v>
                </c:pt>
                <c:pt idx="7">
                  <c:v>5.7599425062619556E-3</c:v>
                </c:pt>
                <c:pt idx="8">
                  <c:v>2.0408163265306121E-2</c:v>
                </c:pt>
                <c:pt idx="9">
                  <c:v>5.6965302951838426E-3</c:v>
                </c:pt>
              </c:numCache>
            </c:numRef>
          </c:val>
        </c:ser>
        <c:dLbls>
          <c:showLegendKey val="0"/>
          <c:showVal val="1"/>
          <c:showCatName val="0"/>
          <c:showSerName val="0"/>
          <c:showPercent val="0"/>
          <c:showBubbleSize val="0"/>
        </c:dLbls>
        <c:gapWidth val="150"/>
        <c:overlap val="-25"/>
        <c:axId val="231219712"/>
        <c:axId val="230451296"/>
      </c:barChart>
      <c:catAx>
        <c:axId val="231219712"/>
        <c:scaling>
          <c:orientation val="minMax"/>
        </c:scaling>
        <c:delete val="0"/>
        <c:axPos val="b"/>
        <c:numFmt formatCode="General" sourceLinked="0"/>
        <c:majorTickMark val="none"/>
        <c:minorTickMark val="none"/>
        <c:tickLblPos val="nextTo"/>
        <c:crossAx val="230451296"/>
        <c:crosses val="autoZero"/>
        <c:auto val="1"/>
        <c:lblAlgn val="ctr"/>
        <c:lblOffset val="100"/>
        <c:noMultiLvlLbl val="0"/>
      </c:catAx>
      <c:valAx>
        <c:axId val="230451296"/>
        <c:scaling>
          <c:orientation val="minMax"/>
        </c:scaling>
        <c:delete val="1"/>
        <c:axPos val="l"/>
        <c:numFmt formatCode="0%" sourceLinked="1"/>
        <c:majorTickMark val="none"/>
        <c:minorTickMark val="none"/>
        <c:tickLblPos val="none"/>
        <c:crossAx val="231219712"/>
        <c:crosses val="autoZero"/>
        <c:crossBetween val="between"/>
      </c:valAx>
    </c:plotArea>
    <c:legend>
      <c:legendPos val="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 in Compressed Work Week Use</a:t>
            </a:r>
          </a:p>
        </c:rich>
      </c:tx>
      <c:layout/>
      <c:overlay val="0"/>
    </c:title>
    <c:autoTitleDeleted val="0"/>
    <c:plotArea>
      <c:layout/>
      <c:barChart>
        <c:barDir val="col"/>
        <c:grouping val="clustered"/>
        <c:varyColors val="0"/>
        <c:ser>
          <c:idx val="0"/>
          <c:order val="0"/>
          <c:tx>
            <c:strRef>
              <c:f>Input_Site_B!$C$27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Input_Site_B!$A$19:$A$20</c:f>
              <c:strCache>
                <c:ptCount val="2"/>
                <c:pt idx="0">
                  <c:v>9 days per 2 weeks (9/80)</c:v>
                </c:pt>
                <c:pt idx="1">
                  <c:v>4 days per 1 week (4/10)</c:v>
                </c:pt>
              </c:strCache>
            </c:strRef>
          </c:cat>
          <c:val>
            <c:numRef>
              <c:f>Input_Site_B!$C$19:$C$20</c:f>
              <c:numCache>
                <c:formatCode>#,##0_);[Red]\(#,##0\)</c:formatCode>
                <c:ptCount val="2"/>
                <c:pt idx="0">
                  <c:v>0</c:v>
                </c:pt>
                <c:pt idx="1">
                  <c:v>0</c:v>
                </c:pt>
              </c:numCache>
            </c:numRef>
          </c:val>
        </c:ser>
        <c:ser>
          <c:idx val="1"/>
          <c:order val="1"/>
          <c:tx>
            <c:strRef>
              <c:f>Input_Site_B!$E$27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Input_Site_B!$A$19:$A$20</c:f>
              <c:strCache>
                <c:ptCount val="2"/>
                <c:pt idx="0">
                  <c:v>9 days per 2 weeks (9/80)</c:v>
                </c:pt>
                <c:pt idx="1">
                  <c:v>4 days per 1 week (4/10)</c:v>
                </c:pt>
              </c:strCache>
            </c:strRef>
          </c:cat>
          <c:val>
            <c:numRef>
              <c:f>Input_Site_B!$E$19:$E$20</c:f>
              <c:numCache>
                <c:formatCode>0</c:formatCode>
                <c:ptCount val="2"/>
                <c:pt idx="0">
                  <c:v>0</c:v>
                </c:pt>
                <c:pt idx="1">
                  <c:v>0</c:v>
                </c:pt>
              </c:numCache>
            </c:numRef>
          </c:val>
        </c:ser>
        <c:dLbls>
          <c:showLegendKey val="0"/>
          <c:showVal val="1"/>
          <c:showCatName val="0"/>
          <c:showSerName val="0"/>
          <c:showPercent val="0"/>
          <c:showBubbleSize val="0"/>
        </c:dLbls>
        <c:gapWidth val="150"/>
        <c:overlap val="-25"/>
        <c:axId val="167822352"/>
        <c:axId val="167822912"/>
      </c:barChart>
      <c:catAx>
        <c:axId val="167822352"/>
        <c:scaling>
          <c:orientation val="minMax"/>
        </c:scaling>
        <c:delete val="0"/>
        <c:axPos val="b"/>
        <c:numFmt formatCode="General" sourceLinked="0"/>
        <c:majorTickMark val="none"/>
        <c:minorTickMark val="none"/>
        <c:tickLblPos val="nextTo"/>
        <c:crossAx val="167822912"/>
        <c:crosses val="autoZero"/>
        <c:auto val="1"/>
        <c:lblAlgn val="ctr"/>
        <c:lblOffset val="100"/>
        <c:noMultiLvlLbl val="0"/>
      </c:catAx>
      <c:valAx>
        <c:axId val="167822912"/>
        <c:scaling>
          <c:orientation val="minMax"/>
        </c:scaling>
        <c:delete val="1"/>
        <c:axPos val="l"/>
        <c:numFmt formatCode="#,##0_);[Red]\(#,##0\)" sourceLinked="1"/>
        <c:majorTickMark val="out"/>
        <c:minorTickMark val="none"/>
        <c:tickLblPos val="none"/>
        <c:crossAx val="167822352"/>
        <c:crosses val="autoZero"/>
        <c:crossBetween val="between"/>
      </c:valAx>
    </c:plotArea>
    <c:legend>
      <c:legendPos val="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Potential Change in Annual Commute Emissions</a:t>
            </a:r>
          </a:p>
        </c:rich>
      </c:tx>
      <c:layout/>
      <c:overlay val="0"/>
    </c:title>
    <c:autoTitleDeleted val="0"/>
    <c:plotArea>
      <c:layout/>
      <c:barChart>
        <c:barDir val="col"/>
        <c:grouping val="clustered"/>
        <c:varyColors val="0"/>
        <c:ser>
          <c:idx val="3"/>
          <c:order val="0"/>
          <c:tx>
            <c:strRef>
              <c:f>Input_Site_B!$L$63</c:f>
              <c:strCache>
                <c:ptCount val="1"/>
                <c:pt idx="0">
                  <c:v>FY2008 Baseline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Input_Site_B!$K$63</c:f>
              <c:numCache>
                <c:formatCode>#,##0_);[Red]\(#,##0\)</c:formatCode>
                <c:ptCount val="1"/>
              </c:numCache>
            </c:numRef>
          </c:val>
        </c:ser>
        <c:ser>
          <c:idx val="0"/>
          <c:order val="1"/>
          <c:tx>
            <c:strRef>
              <c:f>Input_Site_B!$H$45</c:f>
              <c:strCache>
                <c:ptCount val="1"/>
                <c:pt idx="0">
                  <c:v>Current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Input_Site_B!$H$44</c:f>
              <c:numCache>
                <c:formatCode>#,##0_);[Red]\(#,##0\)</c:formatCode>
                <c:ptCount val="1"/>
                <c:pt idx="0">
                  <c:v>0</c:v>
                </c:pt>
              </c:numCache>
            </c:numRef>
          </c:val>
        </c:ser>
        <c:ser>
          <c:idx val="2"/>
          <c:order val="2"/>
          <c:tx>
            <c:strRef>
              <c:f>Input_Site_B!$I$45</c:f>
              <c:strCache>
                <c:ptCount val="1"/>
                <c:pt idx="0">
                  <c:v>Projected Emissions, Do Nothing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Input_Site_B!$I$44</c:f>
              <c:numCache>
                <c:formatCode>#,##0_);[Red]\(#,##0\)</c:formatCode>
                <c:ptCount val="1"/>
                <c:pt idx="0">
                  <c:v>0</c:v>
                </c:pt>
              </c:numCache>
            </c:numRef>
          </c:val>
        </c:ser>
        <c:ser>
          <c:idx val="1"/>
          <c:order val="3"/>
          <c:tx>
            <c:strRef>
              <c:f>Input_Site_B!$L$61</c:f>
              <c:strCache>
                <c:ptCount val="1"/>
                <c:pt idx="0">
                  <c:v>Projected Emissions with Mode Switching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Input_Site_B!$K$61</c:f>
              <c:numCache>
                <c:formatCode>#,##0_);[Red]\(#,##0\)</c:formatCode>
                <c:ptCount val="1"/>
                <c:pt idx="0">
                  <c:v>0</c:v>
                </c:pt>
              </c:numCache>
            </c:numRef>
          </c:val>
        </c:ser>
        <c:dLbls>
          <c:showLegendKey val="0"/>
          <c:showVal val="1"/>
          <c:showCatName val="0"/>
          <c:showSerName val="0"/>
          <c:showPercent val="0"/>
          <c:showBubbleSize val="0"/>
        </c:dLbls>
        <c:gapWidth val="150"/>
        <c:overlap val="-25"/>
        <c:axId val="170500496"/>
        <c:axId val="170501056"/>
      </c:barChart>
      <c:catAx>
        <c:axId val="170500496"/>
        <c:scaling>
          <c:orientation val="minMax"/>
        </c:scaling>
        <c:delete val="0"/>
        <c:axPos val="b"/>
        <c:majorTickMark val="none"/>
        <c:minorTickMark val="none"/>
        <c:tickLblPos val="none"/>
        <c:crossAx val="170501056"/>
        <c:crosses val="autoZero"/>
        <c:auto val="1"/>
        <c:lblAlgn val="ctr"/>
        <c:lblOffset val="100"/>
        <c:noMultiLvlLbl val="0"/>
      </c:catAx>
      <c:valAx>
        <c:axId val="170501056"/>
        <c:scaling>
          <c:orientation val="minMax"/>
          <c:max val="12000"/>
          <c:min val="0"/>
        </c:scaling>
        <c:delete val="0"/>
        <c:axPos val="l"/>
        <c:title>
          <c:tx>
            <c:rich>
              <a:bodyPr rot="-5400000" vert="horz"/>
              <a:lstStyle/>
              <a:p>
                <a:pPr>
                  <a:defRPr/>
                </a:pPr>
                <a:r>
                  <a:rPr lang="en-US"/>
                  <a:t>MTCO2e</a:t>
                </a:r>
              </a:p>
            </c:rich>
          </c:tx>
          <c:layout/>
          <c:overlay val="0"/>
        </c:title>
        <c:numFmt formatCode="#,##0_);[Red]\(#,##0\)" sourceLinked="1"/>
        <c:majorTickMark val="out"/>
        <c:minorTickMark val="none"/>
        <c:tickLblPos val="none"/>
        <c:crossAx val="170500496"/>
        <c:crosses val="autoZero"/>
        <c:crossBetween val="between"/>
      </c:valAx>
    </c:plotArea>
    <c:legend>
      <c:legendPos val="t"/>
      <c:layout/>
      <c:overlay val="0"/>
    </c:legend>
    <c:plotVisOnly val="1"/>
    <c:dispBlanksAs val="gap"/>
    <c:showDLblsOverMax val="0"/>
  </c:chart>
  <c:spPr>
    <a:noFill/>
    <a:ln>
      <a:noFill/>
    </a:ln>
  </c:spPr>
  <c:printSettings>
    <c:headerFooter/>
    <c:pageMargins b="0.750000000000004" l="0.70000000000000062" r="0.70000000000000062" t="0.75000000000000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Current % of </a:t>
            </a:r>
          </a:p>
          <a:p>
            <a:pPr>
              <a:defRPr/>
            </a:pPr>
            <a:r>
              <a:rPr lang="en-US"/>
              <a:t>Total Potential Trips per Week </a:t>
            </a:r>
          </a:p>
        </c:rich>
      </c:tx>
      <c:overlay val="0"/>
    </c:title>
    <c:autoTitleDeleted val="0"/>
    <c:plotArea>
      <c:layout>
        <c:manualLayout>
          <c:layoutTarget val="inner"/>
          <c:xMode val="edge"/>
          <c:yMode val="edge"/>
          <c:x val="6.5087979428824064E-2"/>
          <c:y val="0.17012011122372067"/>
          <c:w val="0.60369070501500455"/>
          <c:h val="0.74265907850628188"/>
        </c:manualLayout>
      </c:layout>
      <c:pieChart>
        <c:varyColors val="1"/>
        <c:ser>
          <c:idx val="0"/>
          <c:order val="0"/>
          <c:dLbls>
            <c:dLbl>
              <c:idx val="1"/>
              <c:layout>
                <c:manualLayout>
                  <c:x val="0.12411232218982439"/>
                  <c:y val="-0.15553130116161326"/>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7"/>
                  <c:y val="-0.13779018216782499"/>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3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65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469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82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34"/>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Input_Site_B!$A$31:$A$41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Input_Site_B!$D$31:$D$41</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311" l="0.70000000000000062" r="0.70000000000000062" t="0.750000000000003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Projected</a:t>
            </a:r>
            <a:r>
              <a:rPr lang="en-US" baseline="0"/>
              <a:t> </a:t>
            </a:r>
            <a:r>
              <a:rPr lang="en-US"/>
              <a:t>% of </a:t>
            </a:r>
          </a:p>
          <a:p>
            <a:pPr>
              <a:defRPr/>
            </a:pPr>
            <a:r>
              <a:rPr lang="en-US"/>
              <a:t>Total</a:t>
            </a:r>
            <a:r>
              <a:rPr lang="en-US" baseline="0"/>
              <a:t> Potential </a:t>
            </a:r>
            <a:r>
              <a:rPr lang="en-US"/>
              <a:t>Trips per Week </a:t>
            </a:r>
          </a:p>
        </c:rich>
      </c:tx>
      <c:overlay val="1"/>
    </c:title>
    <c:autoTitleDeleted val="0"/>
    <c:plotArea>
      <c:layout>
        <c:manualLayout>
          <c:layoutTarget val="inner"/>
          <c:xMode val="edge"/>
          <c:yMode val="edge"/>
          <c:x val="6.7282681899068553E-2"/>
          <c:y val="0.19418036034814887"/>
          <c:w val="0.60369070501500455"/>
          <c:h val="0.74265907850628188"/>
        </c:manualLayout>
      </c:layout>
      <c:pieChart>
        <c:varyColors val="1"/>
        <c:ser>
          <c:idx val="0"/>
          <c:order val="0"/>
          <c:tx>
            <c:strRef>
              <c:f>Input_Site_B!$F$46</c:f>
              <c:strCache>
                <c:ptCount val="1"/>
                <c:pt idx="0">
                  <c:v>Projected % of Trips per Week</c:v>
                </c:pt>
              </c:strCache>
            </c:strRef>
          </c:tx>
          <c:dLbls>
            <c:dLbl>
              <c:idx val="1"/>
              <c:layout>
                <c:manualLayout>
                  <c:x val="5.0625853264911903E-2"/>
                  <c:y val="-6.576231059227970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7"/>
                  <c:y val="-0.13779018216782499"/>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3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65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469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82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34"/>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Input_Site_B!$A$31:$A$41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Input_Site_B!$F$47:$F$57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311" l="0.70000000000000062" r="0.70000000000000062" t="0.750000000000003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 of Total Potential Trips per Week</a:t>
            </a:r>
          </a:p>
        </c:rich>
      </c:tx>
      <c:overlay val="0"/>
    </c:title>
    <c:autoTitleDeleted val="0"/>
    <c:view3D>
      <c:rotX val="15"/>
      <c:rotY val="20"/>
      <c:rAngAx val="0"/>
    </c:view3D>
    <c:floor>
      <c:thickness val="0"/>
    </c:floor>
    <c:sideWall>
      <c:thickness val="0"/>
    </c:sideWall>
    <c:backWall>
      <c:thickness val="0"/>
    </c:backWall>
    <c:plotArea>
      <c:layout>
        <c:manualLayout>
          <c:layoutTarget val="inner"/>
          <c:xMode val="edge"/>
          <c:yMode val="edge"/>
          <c:x val="6.331606991408921E-2"/>
          <c:y val="7.4644067622000862E-2"/>
          <c:w val="0.79168334706388066"/>
          <c:h val="0.83547671129700407"/>
        </c:manualLayout>
      </c:layout>
      <c:bar3DChart>
        <c:barDir val="col"/>
        <c:grouping val="standard"/>
        <c:varyColors val="0"/>
        <c:ser>
          <c:idx val="5"/>
          <c:order val="0"/>
          <c:tx>
            <c:strRef>
              <c:f>Input_Site_B!$A$36</c:f>
              <c:strCache>
                <c:ptCount val="1"/>
                <c:pt idx="0">
                  <c:v>Commuter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(Input_Site_B!$D$36,Input_Site_B!$F$52)</c:f>
              <c:numCache>
                <c:formatCode>0%</c:formatCode>
                <c:ptCount val="2"/>
                <c:pt idx="0">
                  <c:v>0</c:v>
                </c:pt>
                <c:pt idx="1">
                  <c:v>0</c:v>
                </c:pt>
              </c:numCache>
            </c:numRef>
          </c:val>
        </c:ser>
        <c:ser>
          <c:idx val="2"/>
          <c:order val="1"/>
          <c:tx>
            <c:strRef>
              <c:f>Input_Site_B!$A$33</c:f>
              <c:strCache>
                <c:ptCount val="1"/>
                <c:pt idx="0">
                  <c:v>Vanpool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(Input_Site_B!$D$33,Input_Site_B!$F$49)</c:f>
              <c:numCache>
                <c:formatCode>0%</c:formatCode>
                <c:ptCount val="2"/>
                <c:pt idx="0">
                  <c:v>0</c:v>
                </c:pt>
                <c:pt idx="1">
                  <c:v>0</c:v>
                </c:pt>
              </c:numCache>
            </c:numRef>
          </c:val>
        </c:ser>
        <c:ser>
          <c:idx val="10"/>
          <c:order val="2"/>
          <c:tx>
            <c:strRef>
              <c:f>Input_Site_B!$A$41</c:f>
              <c:strCache>
                <c:ptCount val="1"/>
                <c:pt idx="0">
                  <c:v>Did not work/Day off</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(Input_Site_B!$D$41,Input_Site_B!$F$57)</c:f>
              <c:numCache>
                <c:formatCode>0%</c:formatCode>
                <c:ptCount val="2"/>
                <c:pt idx="0">
                  <c:v>0</c:v>
                </c:pt>
                <c:pt idx="1">
                  <c:v>0</c:v>
                </c:pt>
              </c:numCache>
            </c:numRef>
          </c:val>
        </c:ser>
        <c:ser>
          <c:idx val="9"/>
          <c:order val="3"/>
          <c:tx>
            <c:strRef>
              <c:f>Input_Site_B!$A$40</c:f>
              <c:strCache>
                <c:ptCount val="1"/>
                <c:pt idx="0">
                  <c:v>Other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(Input_Site_B!$D$40,Input_Site_B!$F$56)</c:f>
              <c:numCache>
                <c:formatCode>0%</c:formatCode>
                <c:ptCount val="2"/>
                <c:pt idx="0">
                  <c:v>0</c:v>
                </c:pt>
                <c:pt idx="1">
                  <c:v>0</c:v>
                </c:pt>
              </c:numCache>
            </c:numRef>
          </c:val>
        </c:ser>
        <c:ser>
          <c:idx val="4"/>
          <c:order val="4"/>
          <c:tx>
            <c:strRef>
              <c:f>Input_Site_B!$A$35</c:f>
              <c:strCache>
                <c:ptCount val="1"/>
                <c:pt idx="0">
                  <c:v>Transit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(Input_Site_B!$D$35,Input_Site_B!$F$51)</c:f>
              <c:numCache>
                <c:formatCode>0%</c:formatCode>
                <c:ptCount val="2"/>
                <c:pt idx="0">
                  <c:v>0</c:v>
                </c:pt>
                <c:pt idx="1">
                  <c:v>0</c:v>
                </c:pt>
              </c:numCache>
            </c:numRef>
          </c:val>
        </c:ser>
        <c:ser>
          <c:idx val="7"/>
          <c:order val="5"/>
          <c:tx>
            <c:strRef>
              <c:f>Input_Site_B!$A$38</c:f>
              <c:strCache>
                <c:ptCount val="1"/>
                <c:pt idx="0">
                  <c:v>Walk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(Input_Site_B!$D$38,Input_Site_B!$F$54)</c:f>
              <c:numCache>
                <c:formatCode>0%</c:formatCode>
                <c:ptCount val="2"/>
                <c:pt idx="0">
                  <c:v>0</c:v>
                </c:pt>
                <c:pt idx="1">
                  <c:v>0</c:v>
                </c:pt>
              </c:numCache>
            </c:numRef>
          </c:val>
        </c:ser>
        <c:ser>
          <c:idx val="8"/>
          <c:order val="6"/>
          <c:tx>
            <c:strRef>
              <c:f>Input_Site_B!$A$39</c:f>
              <c:strCache>
                <c:ptCount val="1"/>
                <c:pt idx="0">
                  <c:v>Telework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(Input_Site_B!$D$39,Input_Site_B!$E$55)</c:f>
              <c:numCache>
                <c:formatCode>0%</c:formatCode>
                <c:ptCount val="2"/>
                <c:pt idx="0">
                  <c:v>0</c:v>
                </c:pt>
                <c:pt idx="1">
                  <c:v>0</c:v>
                </c:pt>
              </c:numCache>
            </c:numRef>
          </c:val>
        </c:ser>
        <c:ser>
          <c:idx val="3"/>
          <c:order val="7"/>
          <c:tx>
            <c:strRef>
              <c:f>Input_Site_B!$A$34</c:f>
              <c:strCache>
                <c:ptCount val="1"/>
                <c:pt idx="0">
                  <c:v>Bus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(Input_Site_B!$D$34,Input_Site_B!$F$50)</c:f>
              <c:numCache>
                <c:formatCode>0%</c:formatCode>
                <c:ptCount val="2"/>
                <c:pt idx="0">
                  <c:v>0</c:v>
                </c:pt>
                <c:pt idx="1">
                  <c:v>0</c:v>
                </c:pt>
              </c:numCache>
            </c:numRef>
          </c:val>
        </c:ser>
        <c:ser>
          <c:idx val="6"/>
          <c:order val="8"/>
          <c:tx>
            <c:strRef>
              <c:f>Input_Site_B!$A$37</c:f>
              <c:strCache>
                <c:ptCount val="1"/>
                <c:pt idx="0">
                  <c:v>Bike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(Input_Site_B!$D$37,Input_Site_B!$F$53)</c:f>
              <c:numCache>
                <c:formatCode>0%</c:formatCode>
                <c:ptCount val="2"/>
                <c:pt idx="0">
                  <c:v>0</c:v>
                </c:pt>
                <c:pt idx="1">
                  <c:v>0</c:v>
                </c:pt>
              </c:numCache>
            </c:numRef>
          </c:val>
        </c:ser>
        <c:ser>
          <c:idx val="1"/>
          <c:order val="9"/>
          <c:tx>
            <c:strRef>
              <c:f>Input_Site_B!$A$32</c:f>
              <c:strCache>
                <c:ptCount val="1"/>
                <c:pt idx="0">
                  <c:v>Carpool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(Input_Site_B!$D$32,Input_Site_B!$F$48)</c:f>
              <c:numCache>
                <c:formatCode>0%</c:formatCode>
                <c:ptCount val="2"/>
                <c:pt idx="0">
                  <c:v>0</c:v>
                </c:pt>
                <c:pt idx="1">
                  <c:v>0</c:v>
                </c:pt>
              </c:numCache>
            </c:numRef>
          </c:val>
        </c:ser>
        <c:ser>
          <c:idx val="0"/>
          <c:order val="10"/>
          <c:tx>
            <c:strRef>
              <c:f>Input_Site_B!$A$31</c:f>
              <c:strCache>
                <c:ptCount val="1"/>
                <c:pt idx="0">
                  <c:v>Drove alone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(Input_Site_B!$D$29,Input_Site_B!$F$45)</c:f>
              <c:strCache>
                <c:ptCount val="2"/>
                <c:pt idx="0">
                  <c:v>Current %</c:v>
                </c:pt>
                <c:pt idx="1">
                  <c:v>Projected %</c:v>
                </c:pt>
              </c:strCache>
            </c:strRef>
          </c:cat>
          <c:val>
            <c:numRef>
              <c:f>(Input_Site_B!$D$31,Input_Site_B!$F$47)</c:f>
              <c:numCache>
                <c:formatCode>0%</c:formatCode>
                <c:ptCount val="2"/>
                <c:pt idx="0">
                  <c:v>0</c:v>
                </c:pt>
                <c:pt idx="1">
                  <c:v>0</c:v>
                </c:pt>
              </c:numCache>
            </c:numRef>
          </c:val>
        </c:ser>
        <c:dLbls>
          <c:showLegendKey val="0"/>
          <c:showVal val="1"/>
          <c:showCatName val="0"/>
          <c:showSerName val="0"/>
          <c:showPercent val="0"/>
          <c:showBubbleSize val="0"/>
        </c:dLbls>
        <c:gapWidth val="55"/>
        <c:gapDepth val="55"/>
        <c:shape val="cylinder"/>
        <c:axId val="229279344"/>
        <c:axId val="231547920"/>
        <c:axId val="231063952"/>
      </c:bar3DChart>
      <c:catAx>
        <c:axId val="229279344"/>
        <c:scaling>
          <c:orientation val="minMax"/>
        </c:scaling>
        <c:delete val="0"/>
        <c:axPos val="b"/>
        <c:numFmt formatCode="General" sourceLinked="0"/>
        <c:majorTickMark val="none"/>
        <c:minorTickMark val="none"/>
        <c:tickLblPos val="nextTo"/>
        <c:txPr>
          <a:bodyPr/>
          <a:lstStyle/>
          <a:p>
            <a:pPr>
              <a:defRPr sz="1100" b="1"/>
            </a:pPr>
            <a:endParaRPr lang="en-US"/>
          </a:p>
        </c:txPr>
        <c:crossAx val="231547920"/>
        <c:crosses val="autoZero"/>
        <c:auto val="1"/>
        <c:lblAlgn val="ctr"/>
        <c:lblOffset val="100"/>
        <c:noMultiLvlLbl val="0"/>
      </c:catAx>
      <c:valAx>
        <c:axId val="231547920"/>
        <c:scaling>
          <c:orientation val="minMax"/>
        </c:scaling>
        <c:delete val="0"/>
        <c:axPos val="l"/>
        <c:majorGridlines/>
        <c:numFmt formatCode="0%" sourceLinked="1"/>
        <c:majorTickMark val="none"/>
        <c:minorTickMark val="none"/>
        <c:tickLblPos val="nextTo"/>
        <c:crossAx val="229279344"/>
        <c:crosses val="autoZero"/>
        <c:crossBetween val="between"/>
      </c:valAx>
      <c:serAx>
        <c:axId val="231063952"/>
        <c:scaling>
          <c:orientation val="minMax"/>
        </c:scaling>
        <c:delete val="0"/>
        <c:axPos val="b"/>
        <c:majorTickMark val="out"/>
        <c:minorTickMark val="none"/>
        <c:tickLblPos val="nextTo"/>
        <c:crossAx val="231547920"/>
        <c:crosses val="autoZero"/>
      </c:serAx>
      <c:spPr>
        <a:ln>
          <a:noFill/>
        </a:ln>
      </c:spPr>
    </c:plotArea>
    <c:plotVisOnly val="1"/>
    <c:dispBlanksAs val="gap"/>
    <c:showDLblsOverMax val="0"/>
  </c:chart>
  <c:spPr>
    <a:ln>
      <a:noFill/>
    </a:ln>
  </c:spPr>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a:t>
            </a:r>
            <a:r>
              <a:rPr lang="en-US" baseline="0"/>
              <a:t> </a:t>
            </a:r>
            <a:r>
              <a:rPr lang="en-US"/>
              <a:t>Share:</a:t>
            </a:r>
            <a:r>
              <a:rPr lang="en-US" baseline="0"/>
              <a:t> % of Employees Using as </a:t>
            </a:r>
            <a:r>
              <a:rPr lang="en-US" i="0" baseline="0"/>
              <a:t>Primary</a:t>
            </a:r>
            <a:r>
              <a:rPr lang="en-US" baseline="0"/>
              <a:t> Mode</a:t>
            </a:r>
            <a:endParaRPr lang="en-US"/>
          </a:p>
        </c:rich>
      </c:tx>
      <c:layout/>
      <c:overlay val="0"/>
    </c:title>
    <c:autoTitleDeleted val="0"/>
    <c:plotArea>
      <c:layout/>
      <c:barChart>
        <c:barDir val="col"/>
        <c:grouping val="clustered"/>
        <c:varyColors val="0"/>
        <c:ser>
          <c:idx val="0"/>
          <c:order val="0"/>
          <c:tx>
            <c:strRef>
              <c:f>Input_Site_C!$C$70</c:f>
              <c:strCache>
                <c:ptCount val="1"/>
                <c:pt idx="0">
                  <c:v>Current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Input_Site_C!$G$31:$G$40</c:f>
              <c:numCache>
                <c:formatCode>0%</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Input_Site_C!$D$70</c:f>
              <c:strCache>
                <c:ptCount val="1"/>
                <c:pt idx="0">
                  <c:v>Projected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Input_Site_C!$E$47:$E$56</c:f>
              <c:numCache>
                <c:formatCode>0%</c:formatCode>
                <c:ptCount val="10"/>
                <c:pt idx="0">
                  <c:v>0</c:v>
                </c:pt>
                <c:pt idx="1">
                  <c:v>0</c:v>
                </c:pt>
                <c:pt idx="2">
                  <c:v>0</c:v>
                </c:pt>
                <c:pt idx="3">
                  <c:v>0</c:v>
                </c:pt>
                <c:pt idx="4" formatCode="0.0%">
                  <c:v>0</c:v>
                </c:pt>
                <c:pt idx="5">
                  <c:v>0</c:v>
                </c:pt>
                <c:pt idx="6">
                  <c:v>0</c:v>
                </c:pt>
                <c:pt idx="7">
                  <c:v>0</c:v>
                </c:pt>
                <c:pt idx="8">
                  <c:v>0</c:v>
                </c:pt>
                <c:pt idx="9">
                  <c:v>0</c:v>
                </c:pt>
              </c:numCache>
            </c:numRef>
          </c:val>
        </c:ser>
        <c:dLbls>
          <c:showLegendKey val="0"/>
          <c:showVal val="1"/>
          <c:showCatName val="0"/>
          <c:showSerName val="0"/>
          <c:showPercent val="0"/>
          <c:showBubbleSize val="0"/>
        </c:dLbls>
        <c:gapWidth val="150"/>
        <c:overlap val="-25"/>
        <c:axId val="225376336"/>
        <c:axId val="225376896"/>
      </c:barChart>
      <c:catAx>
        <c:axId val="225376336"/>
        <c:scaling>
          <c:orientation val="minMax"/>
        </c:scaling>
        <c:delete val="0"/>
        <c:axPos val="b"/>
        <c:numFmt formatCode="General" sourceLinked="0"/>
        <c:majorTickMark val="none"/>
        <c:minorTickMark val="none"/>
        <c:tickLblPos val="nextTo"/>
        <c:crossAx val="225376896"/>
        <c:crosses val="autoZero"/>
        <c:auto val="1"/>
        <c:lblAlgn val="ctr"/>
        <c:lblOffset val="100"/>
        <c:noMultiLvlLbl val="0"/>
      </c:catAx>
      <c:valAx>
        <c:axId val="225376896"/>
        <c:scaling>
          <c:orientation val="minMax"/>
        </c:scaling>
        <c:delete val="1"/>
        <c:axPos val="l"/>
        <c:numFmt formatCode="0%" sourceLinked="1"/>
        <c:majorTickMark val="none"/>
        <c:minorTickMark val="none"/>
        <c:tickLblPos val="none"/>
        <c:crossAx val="225376336"/>
        <c:crosses val="autoZero"/>
        <c:crossBetween val="between"/>
      </c:valAx>
    </c:plotArea>
    <c:legend>
      <c:legendPos val="t"/>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a:t>
            </a:r>
            <a:r>
              <a:rPr lang="en-US" baseline="0"/>
              <a:t> in Telework Use</a:t>
            </a:r>
            <a:endParaRPr lang="en-US"/>
          </a:p>
        </c:rich>
      </c:tx>
      <c:overlay val="0"/>
    </c:title>
    <c:autoTitleDeleted val="0"/>
    <c:plotArea>
      <c:layout/>
      <c:barChart>
        <c:barDir val="col"/>
        <c:grouping val="clustered"/>
        <c:varyColors val="0"/>
        <c:ser>
          <c:idx val="0"/>
          <c:order val="0"/>
          <c:tx>
            <c:strRef>
              <c:f>Input_Site_C!$C$27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Input_Site_C!$A$24:$A$26</c:f>
              <c:strCache>
                <c:ptCount val="3"/>
                <c:pt idx="0">
                  <c:v>1 day/week</c:v>
                </c:pt>
                <c:pt idx="1">
                  <c:v>2 days/week</c:v>
                </c:pt>
                <c:pt idx="2">
                  <c:v>3 or more days/week</c:v>
                </c:pt>
              </c:strCache>
            </c:strRef>
          </c:cat>
          <c:val>
            <c:numRef>
              <c:f>Input_Site_C!$C$24:$C$26</c:f>
              <c:numCache>
                <c:formatCode>#,##0_);[Red]\(#,##0\)</c:formatCode>
                <c:ptCount val="3"/>
                <c:pt idx="0">
                  <c:v>0</c:v>
                </c:pt>
                <c:pt idx="1">
                  <c:v>0</c:v>
                </c:pt>
                <c:pt idx="2">
                  <c:v>0</c:v>
                </c:pt>
              </c:numCache>
            </c:numRef>
          </c:val>
        </c:ser>
        <c:ser>
          <c:idx val="1"/>
          <c:order val="1"/>
          <c:tx>
            <c:strRef>
              <c:f>Input_Site_C!$E$27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Input_Site_C!$A$24:$A$26</c:f>
              <c:strCache>
                <c:ptCount val="3"/>
                <c:pt idx="0">
                  <c:v>1 day/week</c:v>
                </c:pt>
                <c:pt idx="1">
                  <c:v>2 days/week</c:v>
                </c:pt>
                <c:pt idx="2">
                  <c:v>3 or more days/week</c:v>
                </c:pt>
              </c:strCache>
            </c:strRef>
          </c:cat>
          <c:val>
            <c:numRef>
              <c:f>Input_Site_C!$E$24:$E$26</c:f>
              <c:numCache>
                <c:formatCode>0</c:formatCode>
                <c:ptCount val="3"/>
                <c:pt idx="0">
                  <c:v>0</c:v>
                </c:pt>
                <c:pt idx="1">
                  <c:v>0</c:v>
                </c:pt>
                <c:pt idx="2">
                  <c:v>0</c:v>
                </c:pt>
              </c:numCache>
            </c:numRef>
          </c:val>
        </c:ser>
        <c:dLbls>
          <c:showLegendKey val="0"/>
          <c:showVal val="1"/>
          <c:showCatName val="0"/>
          <c:showSerName val="0"/>
          <c:showPercent val="0"/>
          <c:showBubbleSize val="0"/>
        </c:dLbls>
        <c:gapWidth val="150"/>
        <c:overlap val="-25"/>
        <c:axId val="231156224"/>
        <c:axId val="231156784"/>
      </c:barChart>
      <c:catAx>
        <c:axId val="231156224"/>
        <c:scaling>
          <c:orientation val="minMax"/>
        </c:scaling>
        <c:delete val="0"/>
        <c:axPos val="b"/>
        <c:numFmt formatCode="General" sourceLinked="0"/>
        <c:majorTickMark val="none"/>
        <c:minorTickMark val="none"/>
        <c:tickLblPos val="nextTo"/>
        <c:crossAx val="231156784"/>
        <c:crosses val="autoZero"/>
        <c:auto val="1"/>
        <c:lblAlgn val="ctr"/>
        <c:lblOffset val="100"/>
        <c:noMultiLvlLbl val="0"/>
      </c:catAx>
      <c:valAx>
        <c:axId val="231156784"/>
        <c:scaling>
          <c:orientation val="minMax"/>
        </c:scaling>
        <c:delete val="1"/>
        <c:axPos val="l"/>
        <c:numFmt formatCode="#,##0_);[Red]\(#,##0\)" sourceLinked="1"/>
        <c:majorTickMark val="out"/>
        <c:minorTickMark val="none"/>
        <c:tickLblPos val="none"/>
        <c:crossAx val="231156224"/>
        <c:crosses val="autoZero"/>
        <c:crossBetween val="between"/>
      </c:valAx>
    </c:plotArea>
    <c:legend>
      <c:legendPos val="t"/>
      <c:overlay val="0"/>
    </c:legend>
    <c:plotVisOnly val="1"/>
    <c:dispBlanksAs val="gap"/>
    <c:showDLblsOverMax val="0"/>
  </c:chart>
  <c:spPr>
    <a:ln>
      <a:noFill/>
    </a:ln>
  </c:spPr>
  <c:printSettings>
    <c:headerFooter/>
    <c:pageMargins b="0.75000000000000422" l="0.70000000000000062" r="0.70000000000000062" t="0.750000000000004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 in Compressed Work Week Use</a:t>
            </a:r>
          </a:p>
        </c:rich>
      </c:tx>
      <c:overlay val="0"/>
    </c:title>
    <c:autoTitleDeleted val="0"/>
    <c:plotArea>
      <c:layout/>
      <c:barChart>
        <c:barDir val="col"/>
        <c:grouping val="clustered"/>
        <c:varyColors val="0"/>
        <c:ser>
          <c:idx val="0"/>
          <c:order val="0"/>
          <c:tx>
            <c:strRef>
              <c:f>Input_Site_C!$C$27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Input_Site_C!$A$19:$A$20</c:f>
              <c:strCache>
                <c:ptCount val="2"/>
                <c:pt idx="0">
                  <c:v>9 days per 2 weeks (9/80)</c:v>
                </c:pt>
                <c:pt idx="1">
                  <c:v>4 days per 1 week (4/10)</c:v>
                </c:pt>
              </c:strCache>
            </c:strRef>
          </c:cat>
          <c:val>
            <c:numRef>
              <c:f>Input_Site_C!$C$19:$C$20</c:f>
              <c:numCache>
                <c:formatCode>#,##0_);[Red]\(#,##0\)</c:formatCode>
                <c:ptCount val="2"/>
                <c:pt idx="0">
                  <c:v>0</c:v>
                </c:pt>
                <c:pt idx="1">
                  <c:v>0</c:v>
                </c:pt>
              </c:numCache>
            </c:numRef>
          </c:val>
        </c:ser>
        <c:ser>
          <c:idx val="1"/>
          <c:order val="1"/>
          <c:tx>
            <c:strRef>
              <c:f>Input_Site_C!$E$27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Input_Site_C!$A$19:$A$20</c:f>
              <c:strCache>
                <c:ptCount val="2"/>
                <c:pt idx="0">
                  <c:v>9 days per 2 weeks (9/80)</c:v>
                </c:pt>
                <c:pt idx="1">
                  <c:v>4 days per 1 week (4/10)</c:v>
                </c:pt>
              </c:strCache>
            </c:strRef>
          </c:cat>
          <c:val>
            <c:numRef>
              <c:f>Input_Site_C!$E$19:$E$20</c:f>
              <c:numCache>
                <c:formatCode>0</c:formatCode>
                <c:ptCount val="2"/>
                <c:pt idx="0">
                  <c:v>0</c:v>
                </c:pt>
                <c:pt idx="1">
                  <c:v>0</c:v>
                </c:pt>
              </c:numCache>
            </c:numRef>
          </c:val>
        </c:ser>
        <c:dLbls>
          <c:showLegendKey val="0"/>
          <c:showVal val="1"/>
          <c:showCatName val="0"/>
          <c:showSerName val="0"/>
          <c:showPercent val="0"/>
          <c:showBubbleSize val="0"/>
        </c:dLbls>
        <c:gapWidth val="150"/>
        <c:overlap val="-25"/>
        <c:axId val="241349440"/>
        <c:axId val="244012512"/>
      </c:barChart>
      <c:catAx>
        <c:axId val="241349440"/>
        <c:scaling>
          <c:orientation val="minMax"/>
        </c:scaling>
        <c:delete val="0"/>
        <c:axPos val="b"/>
        <c:numFmt formatCode="General" sourceLinked="0"/>
        <c:majorTickMark val="none"/>
        <c:minorTickMark val="none"/>
        <c:tickLblPos val="nextTo"/>
        <c:crossAx val="244012512"/>
        <c:crosses val="autoZero"/>
        <c:auto val="1"/>
        <c:lblAlgn val="ctr"/>
        <c:lblOffset val="100"/>
        <c:noMultiLvlLbl val="0"/>
      </c:catAx>
      <c:valAx>
        <c:axId val="244012512"/>
        <c:scaling>
          <c:orientation val="minMax"/>
        </c:scaling>
        <c:delete val="1"/>
        <c:axPos val="l"/>
        <c:numFmt formatCode="#,##0_);[Red]\(#,##0\)" sourceLinked="1"/>
        <c:majorTickMark val="out"/>
        <c:minorTickMark val="none"/>
        <c:tickLblPos val="none"/>
        <c:crossAx val="241349440"/>
        <c:crosses val="autoZero"/>
        <c:crossBetween val="between"/>
      </c:valAx>
    </c:plotArea>
    <c:legend>
      <c:legendPos val="t"/>
      <c:overlay val="0"/>
    </c:legend>
    <c:plotVisOnly val="1"/>
    <c:dispBlanksAs val="gap"/>
    <c:showDLblsOverMax val="0"/>
  </c:chart>
  <c:spPr>
    <a:ln>
      <a:noFill/>
    </a:ln>
  </c:spPr>
  <c:printSettings>
    <c:headerFooter/>
    <c:pageMargins b="0.75000000000000422" l="0.70000000000000062" r="0.70000000000000062" t="0.750000000000004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Potential Change in Annual Commute Emissions</a:t>
            </a:r>
          </a:p>
        </c:rich>
      </c:tx>
      <c:layout/>
      <c:overlay val="0"/>
    </c:title>
    <c:autoTitleDeleted val="0"/>
    <c:plotArea>
      <c:layout/>
      <c:barChart>
        <c:barDir val="col"/>
        <c:grouping val="clustered"/>
        <c:varyColors val="0"/>
        <c:ser>
          <c:idx val="3"/>
          <c:order val="0"/>
          <c:tx>
            <c:strRef>
              <c:f>Input_Site_C!$L$63</c:f>
              <c:strCache>
                <c:ptCount val="1"/>
                <c:pt idx="0">
                  <c:v>FY2008 Baseline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Input_Site_C!$K$63</c:f>
              <c:numCache>
                <c:formatCode>#,##0_);[Red]\(#,##0\)</c:formatCode>
                <c:ptCount val="1"/>
              </c:numCache>
            </c:numRef>
          </c:val>
        </c:ser>
        <c:ser>
          <c:idx val="0"/>
          <c:order val="1"/>
          <c:tx>
            <c:strRef>
              <c:f>Input_Site_C!$H$45</c:f>
              <c:strCache>
                <c:ptCount val="1"/>
                <c:pt idx="0">
                  <c:v>Current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Input_Site_C!$H$44</c:f>
              <c:numCache>
                <c:formatCode>#,##0_);[Red]\(#,##0\)</c:formatCode>
                <c:ptCount val="1"/>
                <c:pt idx="0">
                  <c:v>0</c:v>
                </c:pt>
              </c:numCache>
            </c:numRef>
          </c:val>
        </c:ser>
        <c:ser>
          <c:idx val="2"/>
          <c:order val="2"/>
          <c:tx>
            <c:strRef>
              <c:f>Input_Site_C!$I$45</c:f>
              <c:strCache>
                <c:ptCount val="1"/>
                <c:pt idx="0">
                  <c:v>Projected Emissions, Do Nothing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Input_Site_C!$I$44</c:f>
              <c:numCache>
                <c:formatCode>#,##0_);[Red]\(#,##0\)</c:formatCode>
                <c:ptCount val="1"/>
                <c:pt idx="0">
                  <c:v>0</c:v>
                </c:pt>
              </c:numCache>
            </c:numRef>
          </c:val>
        </c:ser>
        <c:ser>
          <c:idx val="1"/>
          <c:order val="3"/>
          <c:tx>
            <c:strRef>
              <c:f>Input_Site_C!$L$61</c:f>
              <c:strCache>
                <c:ptCount val="1"/>
                <c:pt idx="0">
                  <c:v>Projected Emissions with Mode Switching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Input_Site_C!$K$61</c:f>
              <c:numCache>
                <c:formatCode>#,##0_);[Red]\(#,##0\)</c:formatCode>
                <c:ptCount val="1"/>
                <c:pt idx="0">
                  <c:v>0</c:v>
                </c:pt>
              </c:numCache>
            </c:numRef>
          </c:val>
        </c:ser>
        <c:dLbls>
          <c:showLegendKey val="0"/>
          <c:showVal val="1"/>
          <c:showCatName val="0"/>
          <c:showSerName val="0"/>
          <c:showPercent val="0"/>
          <c:showBubbleSize val="0"/>
        </c:dLbls>
        <c:gapWidth val="150"/>
        <c:overlap val="-25"/>
        <c:axId val="244016992"/>
        <c:axId val="244017552"/>
      </c:barChart>
      <c:catAx>
        <c:axId val="244016992"/>
        <c:scaling>
          <c:orientation val="minMax"/>
        </c:scaling>
        <c:delete val="0"/>
        <c:axPos val="b"/>
        <c:majorTickMark val="none"/>
        <c:minorTickMark val="none"/>
        <c:tickLblPos val="none"/>
        <c:crossAx val="244017552"/>
        <c:crosses val="autoZero"/>
        <c:auto val="1"/>
        <c:lblAlgn val="ctr"/>
        <c:lblOffset val="100"/>
        <c:noMultiLvlLbl val="0"/>
      </c:catAx>
      <c:valAx>
        <c:axId val="244017552"/>
        <c:scaling>
          <c:orientation val="minMax"/>
          <c:max val="12000"/>
          <c:min val="0"/>
        </c:scaling>
        <c:delete val="0"/>
        <c:axPos val="l"/>
        <c:title>
          <c:tx>
            <c:rich>
              <a:bodyPr rot="-5400000" vert="horz"/>
              <a:lstStyle/>
              <a:p>
                <a:pPr>
                  <a:defRPr/>
                </a:pPr>
                <a:r>
                  <a:rPr lang="en-US"/>
                  <a:t>MTCO2e</a:t>
                </a:r>
              </a:p>
            </c:rich>
          </c:tx>
          <c:layout/>
          <c:overlay val="0"/>
        </c:title>
        <c:numFmt formatCode="#,##0_);[Red]\(#,##0\)" sourceLinked="1"/>
        <c:majorTickMark val="out"/>
        <c:minorTickMark val="none"/>
        <c:tickLblPos val="none"/>
        <c:crossAx val="244016992"/>
        <c:crosses val="autoZero"/>
        <c:crossBetween val="between"/>
      </c:valAx>
    </c:plotArea>
    <c:legend>
      <c:legendPos val="t"/>
      <c:layout/>
      <c:overlay val="0"/>
    </c:legend>
    <c:plotVisOnly val="1"/>
    <c:dispBlanksAs val="gap"/>
    <c:showDLblsOverMax val="0"/>
  </c:chart>
  <c:spPr>
    <a:noFill/>
    <a:ln>
      <a:noFill/>
    </a:ln>
  </c:spPr>
  <c:printSettings>
    <c:headerFooter/>
    <c:pageMargins b="0.75000000000000422" l="0.70000000000000062" r="0.70000000000000062" t="0.7500000000000042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Current % of </a:t>
            </a:r>
          </a:p>
          <a:p>
            <a:pPr>
              <a:defRPr/>
            </a:pPr>
            <a:r>
              <a:rPr lang="en-US"/>
              <a:t>Total Potential Trips per Week </a:t>
            </a:r>
          </a:p>
        </c:rich>
      </c:tx>
      <c:overlay val="0"/>
    </c:title>
    <c:autoTitleDeleted val="0"/>
    <c:plotArea>
      <c:layout>
        <c:manualLayout>
          <c:layoutTarget val="inner"/>
          <c:xMode val="edge"/>
          <c:yMode val="edge"/>
          <c:x val="6.5087979428824064E-2"/>
          <c:y val="0.17012011122372067"/>
          <c:w val="0.60369070501500477"/>
          <c:h val="0.74265907850628232"/>
        </c:manualLayout>
      </c:layout>
      <c:pieChart>
        <c:varyColors val="1"/>
        <c:ser>
          <c:idx val="0"/>
          <c:order val="0"/>
          <c:dLbls>
            <c:dLbl>
              <c:idx val="1"/>
              <c:layout>
                <c:manualLayout>
                  <c:x val="0.12411232218982439"/>
                  <c:y val="-0.1555313011616133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65"/>
                  <c:y val="-0.1377901821678251"/>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59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65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51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89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4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Input_Site_C!$A$31:$A$41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Input_Site_C!$D$31:$D$41</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333" l="0.70000000000000062" r="0.70000000000000062" t="0.750000000000003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a:t>
            </a:r>
            <a:r>
              <a:rPr lang="en-US" baseline="0"/>
              <a:t> in Telework Use</a:t>
            </a:r>
            <a:endParaRPr lang="en-US"/>
          </a:p>
        </c:rich>
      </c:tx>
      <c:layout/>
      <c:overlay val="0"/>
    </c:title>
    <c:autoTitleDeleted val="0"/>
    <c:plotArea>
      <c:layout/>
      <c:barChart>
        <c:barDir val="col"/>
        <c:grouping val="clustered"/>
        <c:varyColors val="0"/>
        <c:ser>
          <c:idx val="0"/>
          <c:order val="0"/>
          <c:tx>
            <c:strRef>
              <c:f>Input_Site_A!$C$27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Input_Site_A!$A$24:$A$26</c:f>
              <c:strCache>
                <c:ptCount val="3"/>
                <c:pt idx="0">
                  <c:v>1 day/week</c:v>
                </c:pt>
                <c:pt idx="1">
                  <c:v>2 days/week</c:v>
                </c:pt>
                <c:pt idx="2">
                  <c:v>3 or more days/week</c:v>
                </c:pt>
              </c:strCache>
            </c:strRef>
          </c:cat>
          <c:val>
            <c:numRef>
              <c:f>Input_Site_A!$C$24:$C$26</c:f>
              <c:numCache>
                <c:formatCode>#,##0_);[Red]\(#,##0\)</c:formatCode>
                <c:ptCount val="3"/>
                <c:pt idx="0">
                  <c:v>44.1</c:v>
                </c:pt>
                <c:pt idx="1">
                  <c:v>9.7999999999999989</c:v>
                </c:pt>
                <c:pt idx="2">
                  <c:v>46.55</c:v>
                </c:pt>
              </c:numCache>
            </c:numRef>
          </c:val>
        </c:ser>
        <c:ser>
          <c:idx val="1"/>
          <c:order val="1"/>
          <c:tx>
            <c:strRef>
              <c:f>Input_Site_A!$E$27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Input_Site_A!$A$24:$A$26</c:f>
              <c:strCache>
                <c:ptCount val="3"/>
                <c:pt idx="0">
                  <c:v>1 day/week</c:v>
                </c:pt>
                <c:pt idx="1">
                  <c:v>2 days/week</c:v>
                </c:pt>
                <c:pt idx="2">
                  <c:v>3 or more days/week</c:v>
                </c:pt>
              </c:strCache>
            </c:strRef>
          </c:cat>
          <c:val>
            <c:numRef>
              <c:f>Input_Site_A!$E$24:$E$26</c:f>
              <c:numCache>
                <c:formatCode>0</c:formatCode>
                <c:ptCount val="3"/>
                <c:pt idx="0">
                  <c:v>744.1</c:v>
                </c:pt>
                <c:pt idx="1">
                  <c:v>259.8</c:v>
                </c:pt>
                <c:pt idx="2">
                  <c:v>96.55</c:v>
                </c:pt>
              </c:numCache>
            </c:numRef>
          </c:val>
        </c:ser>
        <c:dLbls>
          <c:showLegendKey val="0"/>
          <c:showVal val="1"/>
          <c:showCatName val="0"/>
          <c:showSerName val="0"/>
          <c:showPercent val="0"/>
          <c:showBubbleSize val="0"/>
        </c:dLbls>
        <c:gapWidth val="150"/>
        <c:overlap val="-25"/>
        <c:axId val="230454656"/>
        <c:axId val="169405872"/>
      </c:barChart>
      <c:catAx>
        <c:axId val="230454656"/>
        <c:scaling>
          <c:orientation val="minMax"/>
        </c:scaling>
        <c:delete val="0"/>
        <c:axPos val="b"/>
        <c:numFmt formatCode="General" sourceLinked="0"/>
        <c:majorTickMark val="none"/>
        <c:minorTickMark val="none"/>
        <c:tickLblPos val="nextTo"/>
        <c:crossAx val="169405872"/>
        <c:crosses val="autoZero"/>
        <c:auto val="1"/>
        <c:lblAlgn val="ctr"/>
        <c:lblOffset val="100"/>
        <c:noMultiLvlLbl val="0"/>
      </c:catAx>
      <c:valAx>
        <c:axId val="169405872"/>
        <c:scaling>
          <c:orientation val="minMax"/>
        </c:scaling>
        <c:delete val="1"/>
        <c:axPos val="l"/>
        <c:numFmt formatCode="#,##0_);[Red]\(#,##0\)" sourceLinked="1"/>
        <c:majorTickMark val="out"/>
        <c:minorTickMark val="none"/>
        <c:tickLblPos val="none"/>
        <c:crossAx val="230454656"/>
        <c:crosses val="autoZero"/>
        <c:crossBetween val="between"/>
      </c:valAx>
    </c:plotArea>
    <c:legend>
      <c:legendPos val="t"/>
      <c:layout/>
      <c:overlay val="0"/>
    </c:legend>
    <c:plotVisOnly val="1"/>
    <c:dispBlanksAs val="gap"/>
    <c:showDLblsOverMax val="0"/>
  </c:chart>
  <c:spPr>
    <a:ln>
      <a:noFill/>
    </a:ln>
  </c:spPr>
  <c:printSettings>
    <c:headerFooter/>
    <c:pageMargins b="0.75000000000000377" l="0.70000000000000062" r="0.70000000000000062" t="0.75000000000000377"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Projected</a:t>
            </a:r>
            <a:r>
              <a:rPr lang="en-US" baseline="0"/>
              <a:t> </a:t>
            </a:r>
            <a:r>
              <a:rPr lang="en-US"/>
              <a:t>% of </a:t>
            </a:r>
          </a:p>
          <a:p>
            <a:pPr>
              <a:defRPr/>
            </a:pPr>
            <a:r>
              <a:rPr lang="en-US"/>
              <a:t>Total</a:t>
            </a:r>
            <a:r>
              <a:rPr lang="en-US" baseline="0"/>
              <a:t> Potential </a:t>
            </a:r>
            <a:r>
              <a:rPr lang="en-US"/>
              <a:t>Trips per Week </a:t>
            </a:r>
          </a:p>
        </c:rich>
      </c:tx>
      <c:overlay val="1"/>
    </c:title>
    <c:autoTitleDeleted val="0"/>
    <c:plotArea>
      <c:layout>
        <c:manualLayout>
          <c:layoutTarget val="inner"/>
          <c:xMode val="edge"/>
          <c:yMode val="edge"/>
          <c:x val="6.7282681899068594E-2"/>
          <c:y val="0.19418036034814887"/>
          <c:w val="0.60369070501500477"/>
          <c:h val="0.74265907850628232"/>
        </c:manualLayout>
      </c:layout>
      <c:pieChart>
        <c:varyColors val="1"/>
        <c:ser>
          <c:idx val="0"/>
          <c:order val="0"/>
          <c:tx>
            <c:strRef>
              <c:f>Input_Site_C!$F$46</c:f>
              <c:strCache>
                <c:ptCount val="1"/>
                <c:pt idx="0">
                  <c:v>Projected % of Trips per Week</c:v>
                </c:pt>
              </c:strCache>
            </c:strRef>
          </c:tx>
          <c:dLbls>
            <c:dLbl>
              <c:idx val="1"/>
              <c:layout>
                <c:manualLayout>
                  <c:x val="5.0625853264911876E-2"/>
                  <c:y val="-6.576231059227970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65"/>
                  <c:y val="-0.1377901821678251"/>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59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65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51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89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4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Input_Site_C!$A$31:$A$41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Input_Site_C!$F$47:$F$57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333" l="0.70000000000000062" r="0.70000000000000062" t="0.750000000000003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 of Total Potential Trips per Week</a:t>
            </a:r>
          </a:p>
        </c:rich>
      </c:tx>
      <c:layout/>
      <c:overlay val="0"/>
    </c:title>
    <c:autoTitleDeleted val="0"/>
    <c:view3D>
      <c:rotX val="15"/>
      <c:rotY val="20"/>
      <c:rAngAx val="0"/>
    </c:view3D>
    <c:floor>
      <c:thickness val="0"/>
    </c:floor>
    <c:sideWall>
      <c:thickness val="0"/>
    </c:sideWall>
    <c:backWall>
      <c:thickness val="0"/>
    </c:backWall>
    <c:plotArea>
      <c:layout>
        <c:manualLayout>
          <c:layoutTarget val="inner"/>
          <c:xMode val="edge"/>
          <c:yMode val="edge"/>
          <c:x val="6.3316069914089237E-2"/>
          <c:y val="7.4644067622000862E-2"/>
          <c:w val="0.79168334706388088"/>
          <c:h val="0.83547671129700407"/>
        </c:manualLayout>
      </c:layout>
      <c:bar3DChart>
        <c:barDir val="col"/>
        <c:grouping val="standard"/>
        <c:varyColors val="0"/>
        <c:ser>
          <c:idx val="5"/>
          <c:order val="0"/>
          <c:tx>
            <c:strRef>
              <c:f>Input_Site_C!$A$36</c:f>
              <c:strCache>
                <c:ptCount val="1"/>
                <c:pt idx="0">
                  <c:v>Commuter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(Input_Site_C!$D$36,Input_Site_C!$F$52)</c:f>
              <c:numCache>
                <c:formatCode>0%</c:formatCode>
                <c:ptCount val="2"/>
                <c:pt idx="0">
                  <c:v>0</c:v>
                </c:pt>
                <c:pt idx="1">
                  <c:v>0</c:v>
                </c:pt>
              </c:numCache>
            </c:numRef>
          </c:val>
        </c:ser>
        <c:ser>
          <c:idx val="2"/>
          <c:order val="1"/>
          <c:tx>
            <c:strRef>
              <c:f>Input_Site_C!$A$33</c:f>
              <c:strCache>
                <c:ptCount val="1"/>
                <c:pt idx="0">
                  <c:v>Vanpool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(Input_Site_C!$D$33,Input_Site_C!$F$49)</c:f>
              <c:numCache>
                <c:formatCode>0%</c:formatCode>
                <c:ptCount val="2"/>
                <c:pt idx="0">
                  <c:v>0</c:v>
                </c:pt>
                <c:pt idx="1">
                  <c:v>0</c:v>
                </c:pt>
              </c:numCache>
            </c:numRef>
          </c:val>
        </c:ser>
        <c:ser>
          <c:idx val="10"/>
          <c:order val="2"/>
          <c:tx>
            <c:strRef>
              <c:f>Input_Site_C!$A$41</c:f>
              <c:strCache>
                <c:ptCount val="1"/>
                <c:pt idx="0">
                  <c:v>Did not work/Day off</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(Input_Site_C!$D$41,Input_Site_C!$F$57)</c:f>
              <c:numCache>
                <c:formatCode>0%</c:formatCode>
                <c:ptCount val="2"/>
                <c:pt idx="0">
                  <c:v>0</c:v>
                </c:pt>
                <c:pt idx="1">
                  <c:v>0</c:v>
                </c:pt>
              </c:numCache>
            </c:numRef>
          </c:val>
        </c:ser>
        <c:ser>
          <c:idx val="9"/>
          <c:order val="3"/>
          <c:tx>
            <c:strRef>
              <c:f>Input_Site_C!$A$40</c:f>
              <c:strCache>
                <c:ptCount val="1"/>
                <c:pt idx="0">
                  <c:v>Other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(Input_Site_C!$D$40,Input_Site_C!$F$56)</c:f>
              <c:numCache>
                <c:formatCode>0%</c:formatCode>
                <c:ptCount val="2"/>
                <c:pt idx="0">
                  <c:v>0</c:v>
                </c:pt>
                <c:pt idx="1">
                  <c:v>0</c:v>
                </c:pt>
              </c:numCache>
            </c:numRef>
          </c:val>
        </c:ser>
        <c:ser>
          <c:idx val="4"/>
          <c:order val="4"/>
          <c:tx>
            <c:strRef>
              <c:f>Input_Site_C!$A$35</c:f>
              <c:strCache>
                <c:ptCount val="1"/>
                <c:pt idx="0">
                  <c:v>Transit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(Input_Site_C!$D$35,Input_Site_C!$F$51)</c:f>
              <c:numCache>
                <c:formatCode>0%</c:formatCode>
                <c:ptCount val="2"/>
                <c:pt idx="0">
                  <c:v>0</c:v>
                </c:pt>
                <c:pt idx="1">
                  <c:v>0</c:v>
                </c:pt>
              </c:numCache>
            </c:numRef>
          </c:val>
        </c:ser>
        <c:ser>
          <c:idx val="7"/>
          <c:order val="5"/>
          <c:tx>
            <c:strRef>
              <c:f>Input_Site_C!$A$38</c:f>
              <c:strCache>
                <c:ptCount val="1"/>
                <c:pt idx="0">
                  <c:v>Walk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(Input_Site_C!$D$38,Input_Site_C!$F$54)</c:f>
              <c:numCache>
                <c:formatCode>0%</c:formatCode>
                <c:ptCount val="2"/>
                <c:pt idx="0">
                  <c:v>0</c:v>
                </c:pt>
                <c:pt idx="1">
                  <c:v>0</c:v>
                </c:pt>
              </c:numCache>
            </c:numRef>
          </c:val>
        </c:ser>
        <c:ser>
          <c:idx val="8"/>
          <c:order val="6"/>
          <c:tx>
            <c:strRef>
              <c:f>Input_Site_C!$A$39</c:f>
              <c:strCache>
                <c:ptCount val="1"/>
                <c:pt idx="0">
                  <c:v>Telework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(Input_Site_C!$D$39,Input_Site_C!$E$55)</c:f>
              <c:numCache>
                <c:formatCode>0%</c:formatCode>
                <c:ptCount val="2"/>
                <c:pt idx="0">
                  <c:v>0</c:v>
                </c:pt>
                <c:pt idx="1">
                  <c:v>0</c:v>
                </c:pt>
              </c:numCache>
            </c:numRef>
          </c:val>
        </c:ser>
        <c:ser>
          <c:idx val="3"/>
          <c:order val="7"/>
          <c:tx>
            <c:strRef>
              <c:f>Input_Site_C!$A$34</c:f>
              <c:strCache>
                <c:ptCount val="1"/>
                <c:pt idx="0">
                  <c:v>Bus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(Input_Site_C!$D$34,Input_Site_C!$F$50)</c:f>
              <c:numCache>
                <c:formatCode>0%</c:formatCode>
                <c:ptCount val="2"/>
                <c:pt idx="0">
                  <c:v>0</c:v>
                </c:pt>
                <c:pt idx="1">
                  <c:v>0</c:v>
                </c:pt>
              </c:numCache>
            </c:numRef>
          </c:val>
        </c:ser>
        <c:ser>
          <c:idx val="6"/>
          <c:order val="8"/>
          <c:tx>
            <c:strRef>
              <c:f>Input_Site_C!$A$37</c:f>
              <c:strCache>
                <c:ptCount val="1"/>
                <c:pt idx="0">
                  <c:v>Bike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(Input_Site_C!$D$37,Input_Site_C!$F$53)</c:f>
              <c:numCache>
                <c:formatCode>0%</c:formatCode>
                <c:ptCount val="2"/>
                <c:pt idx="0">
                  <c:v>0</c:v>
                </c:pt>
                <c:pt idx="1">
                  <c:v>0</c:v>
                </c:pt>
              </c:numCache>
            </c:numRef>
          </c:val>
        </c:ser>
        <c:ser>
          <c:idx val="1"/>
          <c:order val="9"/>
          <c:tx>
            <c:strRef>
              <c:f>Input_Site_C!$A$32</c:f>
              <c:strCache>
                <c:ptCount val="1"/>
                <c:pt idx="0">
                  <c:v>Carpool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(Input_Site_C!$D$32,Input_Site_C!$F$48)</c:f>
              <c:numCache>
                <c:formatCode>0%</c:formatCode>
                <c:ptCount val="2"/>
                <c:pt idx="0">
                  <c:v>0</c:v>
                </c:pt>
                <c:pt idx="1">
                  <c:v>0</c:v>
                </c:pt>
              </c:numCache>
            </c:numRef>
          </c:val>
        </c:ser>
        <c:ser>
          <c:idx val="0"/>
          <c:order val="10"/>
          <c:tx>
            <c:strRef>
              <c:f>Input_Site_C!$A$31</c:f>
              <c:strCache>
                <c:ptCount val="1"/>
                <c:pt idx="0">
                  <c:v>Drove alone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(Input_Site_C!$D$29,Input_Site_C!$F$45)</c:f>
              <c:strCache>
                <c:ptCount val="2"/>
                <c:pt idx="0">
                  <c:v>Current %</c:v>
                </c:pt>
                <c:pt idx="1">
                  <c:v>Projected %</c:v>
                </c:pt>
              </c:strCache>
            </c:strRef>
          </c:cat>
          <c:val>
            <c:numRef>
              <c:f>(Input_Site_C!$D$31,Input_Site_C!$F$47)</c:f>
              <c:numCache>
                <c:formatCode>0%</c:formatCode>
                <c:ptCount val="2"/>
                <c:pt idx="0">
                  <c:v>0</c:v>
                </c:pt>
                <c:pt idx="1">
                  <c:v>0</c:v>
                </c:pt>
              </c:numCache>
            </c:numRef>
          </c:val>
        </c:ser>
        <c:dLbls>
          <c:showLegendKey val="0"/>
          <c:showVal val="1"/>
          <c:showCatName val="0"/>
          <c:showSerName val="0"/>
          <c:showPercent val="0"/>
          <c:showBubbleSize val="0"/>
        </c:dLbls>
        <c:gapWidth val="55"/>
        <c:gapDepth val="55"/>
        <c:shape val="cylinder"/>
        <c:axId val="244876912"/>
        <c:axId val="244877472"/>
        <c:axId val="231062704"/>
      </c:bar3DChart>
      <c:catAx>
        <c:axId val="244876912"/>
        <c:scaling>
          <c:orientation val="minMax"/>
        </c:scaling>
        <c:delete val="0"/>
        <c:axPos val="b"/>
        <c:numFmt formatCode="General" sourceLinked="0"/>
        <c:majorTickMark val="none"/>
        <c:minorTickMark val="none"/>
        <c:tickLblPos val="nextTo"/>
        <c:txPr>
          <a:bodyPr/>
          <a:lstStyle/>
          <a:p>
            <a:pPr>
              <a:defRPr sz="1100" b="1"/>
            </a:pPr>
            <a:endParaRPr lang="en-US"/>
          </a:p>
        </c:txPr>
        <c:crossAx val="244877472"/>
        <c:crosses val="autoZero"/>
        <c:auto val="1"/>
        <c:lblAlgn val="ctr"/>
        <c:lblOffset val="100"/>
        <c:noMultiLvlLbl val="0"/>
      </c:catAx>
      <c:valAx>
        <c:axId val="244877472"/>
        <c:scaling>
          <c:orientation val="minMax"/>
        </c:scaling>
        <c:delete val="0"/>
        <c:axPos val="l"/>
        <c:majorGridlines/>
        <c:numFmt formatCode="0%" sourceLinked="1"/>
        <c:majorTickMark val="none"/>
        <c:minorTickMark val="none"/>
        <c:tickLblPos val="nextTo"/>
        <c:crossAx val="244876912"/>
        <c:crosses val="autoZero"/>
        <c:crossBetween val="between"/>
      </c:valAx>
      <c:serAx>
        <c:axId val="231062704"/>
        <c:scaling>
          <c:orientation val="minMax"/>
        </c:scaling>
        <c:delete val="0"/>
        <c:axPos val="b"/>
        <c:majorTickMark val="out"/>
        <c:minorTickMark val="none"/>
        <c:tickLblPos val="nextTo"/>
        <c:crossAx val="244877472"/>
        <c:crosses val="autoZero"/>
      </c:serAx>
      <c:spPr>
        <a:ln>
          <a:noFill/>
        </a:ln>
      </c:spPr>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a:t>
            </a:r>
            <a:r>
              <a:rPr lang="en-US" baseline="0"/>
              <a:t> </a:t>
            </a:r>
            <a:r>
              <a:rPr lang="en-US"/>
              <a:t>Share:</a:t>
            </a:r>
            <a:r>
              <a:rPr lang="en-US" baseline="0"/>
              <a:t> % of Employees Using as </a:t>
            </a:r>
            <a:r>
              <a:rPr lang="en-US" i="0" baseline="0"/>
              <a:t>Primary</a:t>
            </a:r>
            <a:r>
              <a:rPr lang="en-US" baseline="0"/>
              <a:t> Mode</a:t>
            </a:r>
            <a:endParaRPr lang="en-US"/>
          </a:p>
        </c:rich>
      </c:tx>
      <c:overlay val="0"/>
    </c:title>
    <c:autoTitleDeleted val="0"/>
    <c:plotArea>
      <c:layout/>
      <c:barChart>
        <c:barDir val="col"/>
        <c:grouping val="clustered"/>
        <c:varyColors val="0"/>
        <c:ser>
          <c:idx val="0"/>
          <c:order val="0"/>
          <c:tx>
            <c:strRef>
              <c:f>Input_All_Others!$C$70</c:f>
              <c:strCache>
                <c:ptCount val="1"/>
                <c:pt idx="0">
                  <c:v>Current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Input_All_Others!$G$31:$G$40</c:f>
              <c:numCache>
                <c:formatCode>0%</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Input_All_Others!$D$70</c:f>
              <c:strCache>
                <c:ptCount val="1"/>
                <c:pt idx="0">
                  <c:v>Projected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Input_All_Others!$E$47:$E$56</c:f>
              <c:numCache>
                <c:formatCode>0%</c:formatCode>
                <c:ptCount val="10"/>
                <c:pt idx="0">
                  <c:v>0</c:v>
                </c:pt>
                <c:pt idx="1">
                  <c:v>0</c:v>
                </c:pt>
                <c:pt idx="2">
                  <c:v>0</c:v>
                </c:pt>
                <c:pt idx="3">
                  <c:v>0</c:v>
                </c:pt>
                <c:pt idx="4" formatCode="0.0%">
                  <c:v>0</c:v>
                </c:pt>
                <c:pt idx="5">
                  <c:v>0</c:v>
                </c:pt>
                <c:pt idx="6">
                  <c:v>0</c:v>
                </c:pt>
                <c:pt idx="7">
                  <c:v>0</c:v>
                </c:pt>
                <c:pt idx="8">
                  <c:v>0</c:v>
                </c:pt>
                <c:pt idx="9">
                  <c:v>0</c:v>
                </c:pt>
              </c:numCache>
            </c:numRef>
          </c:val>
        </c:ser>
        <c:dLbls>
          <c:showLegendKey val="0"/>
          <c:showVal val="1"/>
          <c:showCatName val="0"/>
          <c:showSerName val="0"/>
          <c:showPercent val="0"/>
          <c:showBubbleSize val="0"/>
        </c:dLbls>
        <c:gapWidth val="150"/>
        <c:overlap val="-25"/>
        <c:axId val="244880832"/>
        <c:axId val="244881392"/>
      </c:barChart>
      <c:catAx>
        <c:axId val="244880832"/>
        <c:scaling>
          <c:orientation val="minMax"/>
        </c:scaling>
        <c:delete val="0"/>
        <c:axPos val="b"/>
        <c:numFmt formatCode="General" sourceLinked="0"/>
        <c:majorTickMark val="none"/>
        <c:minorTickMark val="none"/>
        <c:tickLblPos val="nextTo"/>
        <c:crossAx val="244881392"/>
        <c:crosses val="autoZero"/>
        <c:auto val="1"/>
        <c:lblAlgn val="ctr"/>
        <c:lblOffset val="100"/>
        <c:noMultiLvlLbl val="0"/>
      </c:catAx>
      <c:valAx>
        <c:axId val="244881392"/>
        <c:scaling>
          <c:orientation val="minMax"/>
        </c:scaling>
        <c:delete val="1"/>
        <c:axPos val="l"/>
        <c:numFmt formatCode="0%" sourceLinked="1"/>
        <c:majorTickMark val="none"/>
        <c:minorTickMark val="none"/>
        <c:tickLblPos val="none"/>
        <c:crossAx val="244880832"/>
        <c:crosses val="autoZero"/>
        <c:crossBetween val="between"/>
      </c:valAx>
    </c:plotArea>
    <c:legend>
      <c:legendPos val="t"/>
      <c:overlay val="0"/>
    </c:legend>
    <c:plotVisOnly val="1"/>
    <c:dispBlanksAs val="gap"/>
    <c:showDLblsOverMax val="0"/>
  </c:chart>
  <c:spPr>
    <a:ln>
      <a:noFill/>
    </a:ln>
  </c:spPr>
  <c:printSettings>
    <c:headerFooter/>
    <c:pageMargins b="0.75000000000000466" l="0.70000000000000062" r="0.70000000000000062" t="0.7500000000000046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a:t>
            </a:r>
            <a:r>
              <a:rPr lang="en-US" baseline="0"/>
              <a:t> in Telework Use</a:t>
            </a:r>
            <a:endParaRPr lang="en-US"/>
          </a:p>
        </c:rich>
      </c:tx>
      <c:layout/>
      <c:overlay val="0"/>
    </c:title>
    <c:autoTitleDeleted val="0"/>
    <c:plotArea>
      <c:layout/>
      <c:barChart>
        <c:barDir val="col"/>
        <c:grouping val="clustered"/>
        <c:varyColors val="0"/>
        <c:ser>
          <c:idx val="0"/>
          <c:order val="0"/>
          <c:tx>
            <c:strRef>
              <c:f>Input_All_Others!$C$27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Input_All_Others!$A$24:$A$26</c:f>
              <c:strCache>
                <c:ptCount val="3"/>
                <c:pt idx="0">
                  <c:v>1 day/week</c:v>
                </c:pt>
                <c:pt idx="1">
                  <c:v>2 days/week</c:v>
                </c:pt>
                <c:pt idx="2">
                  <c:v>3 or more days/week</c:v>
                </c:pt>
              </c:strCache>
            </c:strRef>
          </c:cat>
          <c:val>
            <c:numRef>
              <c:f>Input_All_Others!$C$24:$C$26</c:f>
              <c:numCache>
                <c:formatCode>#,##0_);[Red]\(#,##0\)</c:formatCode>
                <c:ptCount val="3"/>
                <c:pt idx="0">
                  <c:v>0</c:v>
                </c:pt>
                <c:pt idx="1">
                  <c:v>0</c:v>
                </c:pt>
                <c:pt idx="2">
                  <c:v>0</c:v>
                </c:pt>
              </c:numCache>
            </c:numRef>
          </c:val>
        </c:ser>
        <c:ser>
          <c:idx val="1"/>
          <c:order val="1"/>
          <c:tx>
            <c:strRef>
              <c:f>Input_All_Others!$E$27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Input_All_Others!$A$24:$A$26</c:f>
              <c:strCache>
                <c:ptCount val="3"/>
                <c:pt idx="0">
                  <c:v>1 day/week</c:v>
                </c:pt>
                <c:pt idx="1">
                  <c:v>2 days/week</c:v>
                </c:pt>
                <c:pt idx="2">
                  <c:v>3 or more days/week</c:v>
                </c:pt>
              </c:strCache>
            </c:strRef>
          </c:cat>
          <c:val>
            <c:numRef>
              <c:f>Input_All_Others!$E$24:$E$26</c:f>
              <c:numCache>
                <c:formatCode>0</c:formatCode>
                <c:ptCount val="3"/>
                <c:pt idx="0">
                  <c:v>0</c:v>
                </c:pt>
                <c:pt idx="1">
                  <c:v>0</c:v>
                </c:pt>
                <c:pt idx="2">
                  <c:v>0</c:v>
                </c:pt>
              </c:numCache>
            </c:numRef>
          </c:val>
        </c:ser>
        <c:dLbls>
          <c:showLegendKey val="0"/>
          <c:showVal val="1"/>
          <c:showCatName val="0"/>
          <c:showSerName val="0"/>
          <c:showPercent val="0"/>
          <c:showBubbleSize val="0"/>
        </c:dLbls>
        <c:gapWidth val="150"/>
        <c:overlap val="-25"/>
        <c:axId val="244325504"/>
        <c:axId val="244326064"/>
      </c:barChart>
      <c:catAx>
        <c:axId val="244325504"/>
        <c:scaling>
          <c:orientation val="minMax"/>
        </c:scaling>
        <c:delete val="0"/>
        <c:axPos val="b"/>
        <c:numFmt formatCode="General" sourceLinked="0"/>
        <c:majorTickMark val="none"/>
        <c:minorTickMark val="none"/>
        <c:tickLblPos val="nextTo"/>
        <c:crossAx val="244326064"/>
        <c:crosses val="autoZero"/>
        <c:auto val="1"/>
        <c:lblAlgn val="ctr"/>
        <c:lblOffset val="100"/>
        <c:noMultiLvlLbl val="0"/>
      </c:catAx>
      <c:valAx>
        <c:axId val="244326064"/>
        <c:scaling>
          <c:orientation val="minMax"/>
        </c:scaling>
        <c:delete val="1"/>
        <c:axPos val="l"/>
        <c:numFmt formatCode="#,##0_);[Red]\(#,##0\)" sourceLinked="1"/>
        <c:majorTickMark val="out"/>
        <c:minorTickMark val="none"/>
        <c:tickLblPos val="none"/>
        <c:crossAx val="244325504"/>
        <c:crosses val="autoZero"/>
        <c:crossBetween val="between"/>
      </c:valAx>
    </c:plotArea>
    <c:legend>
      <c:legendPos val="t"/>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 in Compressed Work Week Use</a:t>
            </a:r>
          </a:p>
        </c:rich>
      </c:tx>
      <c:layout/>
      <c:overlay val="0"/>
    </c:title>
    <c:autoTitleDeleted val="0"/>
    <c:plotArea>
      <c:layout/>
      <c:barChart>
        <c:barDir val="col"/>
        <c:grouping val="clustered"/>
        <c:varyColors val="0"/>
        <c:ser>
          <c:idx val="0"/>
          <c:order val="0"/>
          <c:tx>
            <c:strRef>
              <c:f>Input_All_Others!$C$27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Input_All_Others!$A$19:$A$20</c:f>
              <c:strCache>
                <c:ptCount val="2"/>
                <c:pt idx="0">
                  <c:v>9 days per 2 weeks (9/80)</c:v>
                </c:pt>
                <c:pt idx="1">
                  <c:v>4 days per 1 week (4/10)</c:v>
                </c:pt>
              </c:strCache>
            </c:strRef>
          </c:cat>
          <c:val>
            <c:numRef>
              <c:f>Input_All_Others!$C$19:$C$20</c:f>
              <c:numCache>
                <c:formatCode>#,##0_);[Red]\(#,##0\)</c:formatCode>
                <c:ptCount val="2"/>
                <c:pt idx="0">
                  <c:v>0</c:v>
                </c:pt>
                <c:pt idx="1">
                  <c:v>0</c:v>
                </c:pt>
              </c:numCache>
            </c:numRef>
          </c:val>
        </c:ser>
        <c:ser>
          <c:idx val="1"/>
          <c:order val="1"/>
          <c:tx>
            <c:strRef>
              <c:f>Input_All_Others!$E$27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Input_All_Others!$A$19:$A$20</c:f>
              <c:strCache>
                <c:ptCount val="2"/>
                <c:pt idx="0">
                  <c:v>9 days per 2 weeks (9/80)</c:v>
                </c:pt>
                <c:pt idx="1">
                  <c:v>4 days per 1 week (4/10)</c:v>
                </c:pt>
              </c:strCache>
            </c:strRef>
          </c:cat>
          <c:val>
            <c:numRef>
              <c:f>Input_All_Others!$E$19:$E$20</c:f>
              <c:numCache>
                <c:formatCode>0</c:formatCode>
                <c:ptCount val="2"/>
                <c:pt idx="0">
                  <c:v>0</c:v>
                </c:pt>
                <c:pt idx="1">
                  <c:v>0</c:v>
                </c:pt>
              </c:numCache>
            </c:numRef>
          </c:val>
        </c:ser>
        <c:dLbls>
          <c:showLegendKey val="0"/>
          <c:showVal val="1"/>
          <c:showCatName val="0"/>
          <c:showSerName val="0"/>
          <c:showPercent val="0"/>
          <c:showBubbleSize val="0"/>
        </c:dLbls>
        <c:gapWidth val="150"/>
        <c:overlap val="-25"/>
        <c:axId val="244329424"/>
        <c:axId val="244329984"/>
      </c:barChart>
      <c:catAx>
        <c:axId val="244329424"/>
        <c:scaling>
          <c:orientation val="minMax"/>
        </c:scaling>
        <c:delete val="0"/>
        <c:axPos val="b"/>
        <c:numFmt formatCode="General" sourceLinked="0"/>
        <c:majorTickMark val="none"/>
        <c:minorTickMark val="none"/>
        <c:tickLblPos val="nextTo"/>
        <c:crossAx val="244329984"/>
        <c:crosses val="autoZero"/>
        <c:auto val="1"/>
        <c:lblAlgn val="ctr"/>
        <c:lblOffset val="100"/>
        <c:noMultiLvlLbl val="0"/>
      </c:catAx>
      <c:valAx>
        <c:axId val="244329984"/>
        <c:scaling>
          <c:orientation val="minMax"/>
        </c:scaling>
        <c:delete val="1"/>
        <c:axPos val="l"/>
        <c:numFmt formatCode="#,##0_);[Red]\(#,##0\)" sourceLinked="1"/>
        <c:majorTickMark val="out"/>
        <c:minorTickMark val="none"/>
        <c:tickLblPos val="none"/>
        <c:crossAx val="244329424"/>
        <c:crosses val="autoZero"/>
        <c:crossBetween val="between"/>
      </c:valAx>
    </c:plotArea>
    <c:legend>
      <c:legendPos val="t"/>
      <c:layout/>
      <c:overlay val="0"/>
    </c:legend>
    <c:plotVisOnly val="1"/>
    <c:dispBlanksAs val="gap"/>
    <c:showDLblsOverMax val="0"/>
  </c:chart>
  <c:spPr>
    <a:ln>
      <a:noFill/>
    </a:ln>
  </c:spPr>
  <c:printSettings>
    <c:headerFooter/>
    <c:pageMargins b="0.75000000000000444" l="0.70000000000000062" r="0.70000000000000062" t="0.75000000000000444"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Potential Change in Annual Commute Emissions</a:t>
            </a:r>
          </a:p>
        </c:rich>
      </c:tx>
      <c:layout/>
      <c:overlay val="0"/>
    </c:title>
    <c:autoTitleDeleted val="0"/>
    <c:plotArea>
      <c:layout/>
      <c:barChart>
        <c:barDir val="col"/>
        <c:grouping val="clustered"/>
        <c:varyColors val="0"/>
        <c:ser>
          <c:idx val="3"/>
          <c:order val="0"/>
          <c:tx>
            <c:strRef>
              <c:f>Input_All_Others!$L$63</c:f>
              <c:strCache>
                <c:ptCount val="1"/>
                <c:pt idx="0">
                  <c:v>FY2008 Baseline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Input_All_Others!$K$63</c:f>
              <c:numCache>
                <c:formatCode>#,##0_);[Red]\(#,##0\)</c:formatCode>
                <c:ptCount val="1"/>
              </c:numCache>
            </c:numRef>
          </c:val>
        </c:ser>
        <c:ser>
          <c:idx val="0"/>
          <c:order val="1"/>
          <c:tx>
            <c:strRef>
              <c:f>Input_All_Others!$H$45</c:f>
              <c:strCache>
                <c:ptCount val="1"/>
                <c:pt idx="0">
                  <c:v>Current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Input_All_Others!$H$44</c:f>
              <c:numCache>
                <c:formatCode>#,##0_);[Red]\(#,##0\)</c:formatCode>
                <c:ptCount val="1"/>
                <c:pt idx="0">
                  <c:v>0</c:v>
                </c:pt>
              </c:numCache>
            </c:numRef>
          </c:val>
        </c:ser>
        <c:ser>
          <c:idx val="2"/>
          <c:order val="2"/>
          <c:tx>
            <c:strRef>
              <c:f>Input_All_Others!$I$45</c:f>
              <c:strCache>
                <c:ptCount val="1"/>
                <c:pt idx="0">
                  <c:v>Projected Emissions, Do Nothing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Input_All_Others!$I$44</c:f>
              <c:numCache>
                <c:formatCode>#,##0_);[Red]\(#,##0\)</c:formatCode>
                <c:ptCount val="1"/>
                <c:pt idx="0">
                  <c:v>0</c:v>
                </c:pt>
              </c:numCache>
            </c:numRef>
          </c:val>
        </c:ser>
        <c:ser>
          <c:idx val="1"/>
          <c:order val="3"/>
          <c:tx>
            <c:strRef>
              <c:f>Input_All_Others!$L$61</c:f>
              <c:strCache>
                <c:ptCount val="1"/>
                <c:pt idx="0">
                  <c:v>Projected Emissions with Mode Switching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Input_All_Others!$K$61</c:f>
              <c:numCache>
                <c:formatCode>#,##0_);[Red]\(#,##0\)</c:formatCode>
                <c:ptCount val="1"/>
                <c:pt idx="0">
                  <c:v>0</c:v>
                </c:pt>
              </c:numCache>
            </c:numRef>
          </c:val>
        </c:ser>
        <c:dLbls>
          <c:showLegendKey val="0"/>
          <c:showVal val="1"/>
          <c:showCatName val="0"/>
          <c:showSerName val="0"/>
          <c:showPercent val="0"/>
          <c:showBubbleSize val="0"/>
        </c:dLbls>
        <c:gapWidth val="150"/>
        <c:overlap val="-25"/>
        <c:axId val="245484272"/>
        <c:axId val="245484832"/>
      </c:barChart>
      <c:catAx>
        <c:axId val="245484272"/>
        <c:scaling>
          <c:orientation val="minMax"/>
        </c:scaling>
        <c:delete val="0"/>
        <c:axPos val="b"/>
        <c:majorTickMark val="none"/>
        <c:minorTickMark val="none"/>
        <c:tickLblPos val="none"/>
        <c:crossAx val="245484832"/>
        <c:crosses val="autoZero"/>
        <c:auto val="1"/>
        <c:lblAlgn val="ctr"/>
        <c:lblOffset val="100"/>
        <c:noMultiLvlLbl val="0"/>
      </c:catAx>
      <c:valAx>
        <c:axId val="245484832"/>
        <c:scaling>
          <c:orientation val="minMax"/>
          <c:max val="12000"/>
          <c:min val="0"/>
        </c:scaling>
        <c:delete val="0"/>
        <c:axPos val="l"/>
        <c:title>
          <c:tx>
            <c:rich>
              <a:bodyPr rot="-5400000" vert="horz"/>
              <a:lstStyle/>
              <a:p>
                <a:pPr>
                  <a:defRPr/>
                </a:pPr>
                <a:r>
                  <a:rPr lang="en-US"/>
                  <a:t>MTCO2e</a:t>
                </a:r>
              </a:p>
            </c:rich>
          </c:tx>
          <c:layout/>
          <c:overlay val="0"/>
        </c:title>
        <c:numFmt formatCode="#,##0_);[Red]\(#,##0\)" sourceLinked="1"/>
        <c:majorTickMark val="out"/>
        <c:minorTickMark val="none"/>
        <c:tickLblPos val="none"/>
        <c:crossAx val="245484272"/>
        <c:crosses val="autoZero"/>
        <c:crossBetween val="between"/>
      </c:valAx>
    </c:plotArea>
    <c:legend>
      <c:legendPos val="t"/>
      <c:layout/>
      <c:overlay val="0"/>
    </c:legend>
    <c:plotVisOnly val="1"/>
    <c:dispBlanksAs val="gap"/>
    <c:showDLblsOverMax val="0"/>
  </c:chart>
  <c:spPr>
    <a:noFill/>
    <a:ln>
      <a:noFill/>
    </a:ln>
  </c:spPr>
  <c:printSettings>
    <c:headerFooter/>
    <c:pageMargins b="0.75000000000000444" l="0.70000000000000062" r="0.70000000000000062" t="0.75000000000000444"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Current % of </a:t>
            </a:r>
          </a:p>
          <a:p>
            <a:pPr>
              <a:defRPr/>
            </a:pPr>
            <a:r>
              <a:rPr lang="en-US"/>
              <a:t>Total Potential Trips per Week </a:t>
            </a:r>
          </a:p>
        </c:rich>
      </c:tx>
      <c:overlay val="0"/>
    </c:title>
    <c:autoTitleDeleted val="0"/>
    <c:plotArea>
      <c:layout>
        <c:manualLayout>
          <c:layoutTarget val="inner"/>
          <c:xMode val="edge"/>
          <c:yMode val="edge"/>
          <c:x val="6.5087979428824064E-2"/>
          <c:y val="0.17012011122372067"/>
          <c:w val="0.60369070501500499"/>
          <c:h val="0.74265907850628277"/>
        </c:manualLayout>
      </c:layout>
      <c:pieChart>
        <c:varyColors val="1"/>
        <c:ser>
          <c:idx val="0"/>
          <c:order val="0"/>
          <c:dLbls>
            <c:dLbl>
              <c:idx val="1"/>
              <c:layout>
                <c:manualLayout>
                  <c:x val="0.12411232218982439"/>
                  <c:y val="-0.15553130116161343"/>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6"/>
                  <c:y val="-0.13779018216782526"/>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8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65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539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96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48"/>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Input_All_Others!$A$31:$A$41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Input_All_Others!$D$31:$D$41</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Projected</a:t>
            </a:r>
            <a:r>
              <a:rPr lang="en-US" baseline="0"/>
              <a:t> </a:t>
            </a:r>
            <a:r>
              <a:rPr lang="en-US"/>
              <a:t>% of </a:t>
            </a:r>
          </a:p>
          <a:p>
            <a:pPr>
              <a:defRPr/>
            </a:pPr>
            <a:r>
              <a:rPr lang="en-US"/>
              <a:t>Total</a:t>
            </a:r>
            <a:r>
              <a:rPr lang="en-US" baseline="0"/>
              <a:t> Potential </a:t>
            </a:r>
            <a:r>
              <a:rPr lang="en-US"/>
              <a:t>Trips per Week </a:t>
            </a:r>
          </a:p>
        </c:rich>
      </c:tx>
      <c:overlay val="1"/>
    </c:title>
    <c:autoTitleDeleted val="0"/>
    <c:plotArea>
      <c:layout>
        <c:manualLayout>
          <c:layoutTarget val="inner"/>
          <c:xMode val="edge"/>
          <c:yMode val="edge"/>
          <c:x val="6.7282681899068636E-2"/>
          <c:y val="0.19418036034814887"/>
          <c:w val="0.60369070501500499"/>
          <c:h val="0.74265907850628277"/>
        </c:manualLayout>
      </c:layout>
      <c:pieChart>
        <c:varyColors val="1"/>
        <c:ser>
          <c:idx val="0"/>
          <c:order val="0"/>
          <c:tx>
            <c:strRef>
              <c:f>Input_All_Others!$F$46</c:f>
              <c:strCache>
                <c:ptCount val="1"/>
                <c:pt idx="0">
                  <c:v>Projected % of Trips per Week</c:v>
                </c:pt>
              </c:strCache>
            </c:strRef>
          </c:tx>
          <c:dLbls>
            <c:dLbl>
              <c:idx val="1"/>
              <c:layout>
                <c:manualLayout>
                  <c:x val="5.0625853264911862E-2"/>
                  <c:y val="-6.576231059227970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6"/>
                  <c:y val="-0.13779018216782526"/>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8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65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539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96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48"/>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Input_All_Others!$A$31:$A$41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Input_All_Others!$F$47:$F$57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 of Total Potential Trips per Week</a:t>
            </a:r>
          </a:p>
        </c:rich>
      </c:tx>
      <c:overlay val="0"/>
    </c:title>
    <c:autoTitleDeleted val="0"/>
    <c:view3D>
      <c:rotX val="15"/>
      <c:rotY val="20"/>
      <c:rAngAx val="0"/>
    </c:view3D>
    <c:floor>
      <c:thickness val="0"/>
    </c:floor>
    <c:sideWall>
      <c:thickness val="0"/>
    </c:sideWall>
    <c:backWall>
      <c:thickness val="0"/>
    </c:backWall>
    <c:plotArea>
      <c:layout>
        <c:manualLayout>
          <c:layoutTarget val="inner"/>
          <c:xMode val="edge"/>
          <c:yMode val="edge"/>
          <c:x val="6.3316069914089265E-2"/>
          <c:y val="7.4644067622000862E-2"/>
          <c:w val="0.7916833470638811"/>
          <c:h val="0.83547671129700407"/>
        </c:manualLayout>
      </c:layout>
      <c:bar3DChart>
        <c:barDir val="col"/>
        <c:grouping val="standard"/>
        <c:varyColors val="0"/>
        <c:ser>
          <c:idx val="5"/>
          <c:order val="0"/>
          <c:tx>
            <c:strRef>
              <c:f>Input_All_Others!$A$36</c:f>
              <c:strCache>
                <c:ptCount val="1"/>
                <c:pt idx="0">
                  <c:v>Commuter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(Input_All_Others!$D$36,Input_All_Others!$F$52)</c:f>
              <c:numCache>
                <c:formatCode>0%</c:formatCode>
                <c:ptCount val="2"/>
                <c:pt idx="0">
                  <c:v>0</c:v>
                </c:pt>
                <c:pt idx="1">
                  <c:v>0</c:v>
                </c:pt>
              </c:numCache>
            </c:numRef>
          </c:val>
        </c:ser>
        <c:ser>
          <c:idx val="2"/>
          <c:order val="1"/>
          <c:tx>
            <c:strRef>
              <c:f>Input_All_Others!$A$33</c:f>
              <c:strCache>
                <c:ptCount val="1"/>
                <c:pt idx="0">
                  <c:v>Vanpool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(Input_All_Others!$D$33,Input_All_Others!$F$49)</c:f>
              <c:numCache>
                <c:formatCode>0%</c:formatCode>
                <c:ptCount val="2"/>
                <c:pt idx="0">
                  <c:v>0</c:v>
                </c:pt>
                <c:pt idx="1">
                  <c:v>0</c:v>
                </c:pt>
              </c:numCache>
            </c:numRef>
          </c:val>
        </c:ser>
        <c:ser>
          <c:idx val="10"/>
          <c:order val="2"/>
          <c:tx>
            <c:strRef>
              <c:f>Input_All_Others!$A$41</c:f>
              <c:strCache>
                <c:ptCount val="1"/>
                <c:pt idx="0">
                  <c:v>Did not work/Day off</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(Input_All_Others!$D$41,Input_All_Others!$F$57)</c:f>
              <c:numCache>
                <c:formatCode>0%</c:formatCode>
                <c:ptCount val="2"/>
                <c:pt idx="0">
                  <c:v>0</c:v>
                </c:pt>
                <c:pt idx="1">
                  <c:v>0</c:v>
                </c:pt>
              </c:numCache>
            </c:numRef>
          </c:val>
        </c:ser>
        <c:ser>
          <c:idx val="9"/>
          <c:order val="3"/>
          <c:tx>
            <c:strRef>
              <c:f>Input_All_Others!$A$40</c:f>
              <c:strCache>
                <c:ptCount val="1"/>
                <c:pt idx="0">
                  <c:v>Other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(Input_All_Others!$D$40,Input_All_Others!$F$56)</c:f>
              <c:numCache>
                <c:formatCode>0%</c:formatCode>
                <c:ptCount val="2"/>
                <c:pt idx="0">
                  <c:v>0</c:v>
                </c:pt>
                <c:pt idx="1">
                  <c:v>0</c:v>
                </c:pt>
              </c:numCache>
            </c:numRef>
          </c:val>
        </c:ser>
        <c:ser>
          <c:idx val="4"/>
          <c:order val="4"/>
          <c:tx>
            <c:strRef>
              <c:f>Input_All_Others!$A$35</c:f>
              <c:strCache>
                <c:ptCount val="1"/>
                <c:pt idx="0">
                  <c:v>Transit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(Input_All_Others!$D$35,Input_All_Others!$F$51)</c:f>
              <c:numCache>
                <c:formatCode>0%</c:formatCode>
                <c:ptCount val="2"/>
                <c:pt idx="0">
                  <c:v>0</c:v>
                </c:pt>
                <c:pt idx="1">
                  <c:v>0</c:v>
                </c:pt>
              </c:numCache>
            </c:numRef>
          </c:val>
        </c:ser>
        <c:ser>
          <c:idx val="7"/>
          <c:order val="5"/>
          <c:tx>
            <c:strRef>
              <c:f>Input_All_Others!$A$38</c:f>
              <c:strCache>
                <c:ptCount val="1"/>
                <c:pt idx="0">
                  <c:v>Walk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(Input_All_Others!$D$38,Input_All_Others!$F$54)</c:f>
              <c:numCache>
                <c:formatCode>0%</c:formatCode>
                <c:ptCount val="2"/>
                <c:pt idx="0">
                  <c:v>0</c:v>
                </c:pt>
                <c:pt idx="1">
                  <c:v>0</c:v>
                </c:pt>
              </c:numCache>
            </c:numRef>
          </c:val>
        </c:ser>
        <c:ser>
          <c:idx val="8"/>
          <c:order val="6"/>
          <c:tx>
            <c:strRef>
              <c:f>Input_All_Others!$A$39</c:f>
              <c:strCache>
                <c:ptCount val="1"/>
                <c:pt idx="0">
                  <c:v>Telework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(Input_All_Others!$D$39,Input_All_Others!$E$55)</c:f>
              <c:numCache>
                <c:formatCode>0%</c:formatCode>
                <c:ptCount val="2"/>
                <c:pt idx="0">
                  <c:v>0</c:v>
                </c:pt>
                <c:pt idx="1">
                  <c:v>0</c:v>
                </c:pt>
              </c:numCache>
            </c:numRef>
          </c:val>
        </c:ser>
        <c:ser>
          <c:idx val="3"/>
          <c:order val="7"/>
          <c:tx>
            <c:strRef>
              <c:f>Input_All_Others!$A$34</c:f>
              <c:strCache>
                <c:ptCount val="1"/>
                <c:pt idx="0">
                  <c:v>Bus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(Input_All_Others!$D$34,Input_All_Others!$F$50)</c:f>
              <c:numCache>
                <c:formatCode>0%</c:formatCode>
                <c:ptCount val="2"/>
                <c:pt idx="0">
                  <c:v>0</c:v>
                </c:pt>
                <c:pt idx="1">
                  <c:v>0</c:v>
                </c:pt>
              </c:numCache>
            </c:numRef>
          </c:val>
        </c:ser>
        <c:ser>
          <c:idx val="6"/>
          <c:order val="8"/>
          <c:tx>
            <c:strRef>
              <c:f>Input_All_Others!$A$37</c:f>
              <c:strCache>
                <c:ptCount val="1"/>
                <c:pt idx="0">
                  <c:v>Bike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(Input_All_Others!$D$37,Input_All_Others!$F$53)</c:f>
              <c:numCache>
                <c:formatCode>0%</c:formatCode>
                <c:ptCount val="2"/>
                <c:pt idx="0">
                  <c:v>0</c:v>
                </c:pt>
                <c:pt idx="1">
                  <c:v>0</c:v>
                </c:pt>
              </c:numCache>
            </c:numRef>
          </c:val>
        </c:ser>
        <c:ser>
          <c:idx val="1"/>
          <c:order val="9"/>
          <c:tx>
            <c:strRef>
              <c:f>Input_All_Others!$A$32</c:f>
              <c:strCache>
                <c:ptCount val="1"/>
                <c:pt idx="0">
                  <c:v>Carpool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(Input_All_Others!$D$32,Input_All_Others!$F$48)</c:f>
              <c:numCache>
                <c:formatCode>0%</c:formatCode>
                <c:ptCount val="2"/>
                <c:pt idx="0">
                  <c:v>0</c:v>
                </c:pt>
                <c:pt idx="1">
                  <c:v>0</c:v>
                </c:pt>
              </c:numCache>
            </c:numRef>
          </c:val>
        </c:ser>
        <c:ser>
          <c:idx val="0"/>
          <c:order val="10"/>
          <c:tx>
            <c:strRef>
              <c:f>Input_All_Others!$A$31</c:f>
              <c:strCache>
                <c:ptCount val="1"/>
                <c:pt idx="0">
                  <c:v>Drove alone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(Input_All_Others!$D$29,Input_All_Others!$F$45)</c:f>
              <c:strCache>
                <c:ptCount val="2"/>
                <c:pt idx="0">
                  <c:v>Current %</c:v>
                </c:pt>
                <c:pt idx="1">
                  <c:v>Projected %</c:v>
                </c:pt>
              </c:strCache>
            </c:strRef>
          </c:cat>
          <c:val>
            <c:numRef>
              <c:f>(Input_All_Others!$D$31,Input_All_Others!$F$47)</c:f>
              <c:numCache>
                <c:formatCode>0%</c:formatCode>
                <c:ptCount val="2"/>
                <c:pt idx="0">
                  <c:v>0</c:v>
                </c:pt>
                <c:pt idx="1">
                  <c:v>0</c:v>
                </c:pt>
              </c:numCache>
            </c:numRef>
          </c:val>
        </c:ser>
        <c:dLbls>
          <c:showLegendKey val="0"/>
          <c:showVal val="1"/>
          <c:showCatName val="0"/>
          <c:showSerName val="0"/>
          <c:showPercent val="0"/>
          <c:showBubbleSize val="0"/>
        </c:dLbls>
        <c:gapWidth val="55"/>
        <c:gapDepth val="55"/>
        <c:shape val="cylinder"/>
        <c:axId val="236168224"/>
        <c:axId val="236168784"/>
        <c:axId val="231065824"/>
      </c:bar3DChart>
      <c:catAx>
        <c:axId val="236168224"/>
        <c:scaling>
          <c:orientation val="minMax"/>
        </c:scaling>
        <c:delete val="0"/>
        <c:axPos val="b"/>
        <c:numFmt formatCode="General" sourceLinked="0"/>
        <c:majorTickMark val="none"/>
        <c:minorTickMark val="none"/>
        <c:tickLblPos val="nextTo"/>
        <c:txPr>
          <a:bodyPr/>
          <a:lstStyle/>
          <a:p>
            <a:pPr>
              <a:defRPr sz="1100" b="1"/>
            </a:pPr>
            <a:endParaRPr lang="en-US"/>
          </a:p>
        </c:txPr>
        <c:crossAx val="236168784"/>
        <c:crosses val="autoZero"/>
        <c:auto val="1"/>
        <c:lblAlgn val="ctr"/>
        <c:lblOffset val="100"/>
        <c:noMultiLvlLbl val="0"/>
      </c:catAx>
      <c:valAx>
        <c:axId val="236168784"/>
        <c:scaling>
          <c:orientation val="minMax"/>
        </c:scaling>
        <c:delete val="0"/>
        <c:axPos val="l"/>
        <c:majorGridlines/>
        <c:numFmt formatCode="0%" sourceLinked="1"/>
        <c:majorTickMark val="none"/>
        <c:minorTickMark val="none"/>
        <c:tickLblPos val="nextTo"/>
        <c:crossAx val="236168224"/>
        <c:crosses val="autoZero"/>
        <c:crossBetween val="between"/>
      </c:valAx>
      <c:serAx>
        <c:axId val="231065824"/>
        <c:scaling>
          <c:orientation val="minMax"/>
        </c:scaling>
        <c:delete val="0"/>
        <c:axPos val="b"/>
        <c:majorTickMark val="out"/>
        <c:minorTickMark val="none"/>
        <c:tickLblPos val="nextTo"/>
        <c:crossAx val="236168784"/>
        <c:crosses val="autoZero"/>
      </c:serAx>
      <c:spPr>
        <a:ln>
          <a:noFill/>
        </a:ln>
      </c:spPr>
    </c:plotArea>
    <c:plotVisOnly val="1"/>
    <c:dispBlanksAs val="gap"/>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 in Compressed Work Week Use</a:t>
            </a:r>
          </a:p>
        </c:rich>
      </c:tx>
      <c:layout/>
      <c:overlay val="0"/>
    </c:title>
    <c:autoTitleDeleted val="0"/>
    <c:plotArea>
      <c:layout/>
      <c:barChart>
        <c:barDir val="col"/>
        <c:grouping val="clustered"/>
        <c:varyColors val="0"/>
        <c:ser>
          <c:idx val="0"/>
          <c:order val="0"/>
          <c:tx>
            <c:strRef>
              <c:f>Input_Site_A!$C$27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Input_Site_A!$A$19:$A$20</c:f>
              <c:strCache>
                <c:ptCount val="2"/>
                <c:pt idx="0">
                  <c:v>9 days per 2 weeks (9/80)</c:v>
                </c:pt>
                <c:pt idx="1">
                  <c:v>4 days per 1 week (4/10)</c:v>
                </c:pt>
              </c:strCache>
            </c:strRef>
          </c:cat>
          <c:val>
            <c:numRef>
              <c:f>Input_Site_A!$C$19:$C$20</c:f>
              <c:numCache>
                <c:formatCode>#,##0_);[Red]\(#,##0\)</c:formatCode>
                <c:ptCount val="2"/>
                <c:pt idx="0">
                  <c:v>49</c:v>
                </c:pt>
                <c:pt idx="1">
                  <c:v>83.3</c:v>
                </c:pt>
              </c:numCache>
            </c:numRef>
          </c:val>
        </c:ser>
        <c:ser>
          <c:idx val="1"/>
          <c:order val="1"/>
          <c:tx>
            <c:strRef>
              <c:f>Input_Site_A!$E$27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Input_Site_A!$A$19:$A$20</c:f>
              <c:strCache>
                <c:ptCount val="2"/>
                <c:pt idx="0">
                  <c:v>9 days per 2 weeks (9/80)</c:v>
                </c:pt>
                <c:pt idx="1">
                  <c:v>4 days per 1 week (4/10)</c:v>
                </c:pt>
              </c:strCache>
            </c:strRef>
          </c:cat>
          <c:val>
            <c:numRef>
              <c:f>Input_Site_A!$E$19:$E$20</c:f>
              <c:numCache>
                <c:formatCode>0</c:formatCode>
                <c:ptCount val="2"/>
                <c:pt idx="0">
                  <c:v>212.24489795918367</c:v>
                </c:pt>
                <c:pt idx="1">
                  <c:v>106.12244897959184</c:v>
                </c:pt>
              </c:numCache>
            </c:numRef>
          </c:val>
        </c:ser>
        <c:dLbls>
          <c:showLegendKey val="0"/>
          <c:showVal val="1"/>
          <c:showCatName val="0"/>
          <c:showSerName val="0"/>
          <c:showPercent val="0"/>
          <c:showBubbleSize val="0"/>
        </c:dLbls>
        <c:gapWidth val="150"/>
        <c:overlap val="-25"/>
        <c:axId val="169409232"/>
        <c:axId val="169264528"/>
      </c:barChart>
      <c:catAx>
        <c:axId val="169409232"/>
        <c:scaling>
          <c:orientation val="minMax"/>
        </c:scaling>
        <c:delete val="0"/>
        <c:axPos val="b"/>
        <c:numFmt formatCode="General" sourceLinked="0"/>
        <c:majorTickMark val="none"/>
        <c:minorTickMark val="none"/>
        <c:tickLblPos val="nextTo"/>
        <c:crossAx val="169264528"/>
        <c:crosses val="autoZero"/>
        <c:auto val="1"/>
        <c:lblAlgn val="ctr"/>
        <c:lblOffset val="100"/>
        <c:noMultiLvlLbl val="0"/>
      </c:catAx>
      <c:valAx>
        <c:axId val="169264528"/>
        <c:scaling>
          <c:orientation val="minMax"/>
        </c:scaling>
        <c:delete val="1"/>
        <c:axPos val="l"/>
        <c:numFmt formatCode="#,##0_);[Red]\(#,##0\)" sourceLinked="1"/>
        <c:majorTickMark val="out"/>
        <c:minorTickMark val="none"/>
        <c:tickLblPos val="none"/>
        <c:crossAx val="169409232"/>
        <c:crosses val="autoZero"/>
        <c:crossBetween val="between"/>
      </c:valAx>
    </c:plotArea>
    <c:legend>
      <c:legendPos val="t"/>
      <c:layout/>
      <c:overlay val="0"/>
    </c:legend>
    <c:plotVisOnly val="1"/>
    <c:dispBlanksAs val="gap"/>
    <c:showDLblsOverMax val="0"/>
  </c:chart>
  <c:spPr>
    <a:ln>
      <a:noFill/>
    </a:ln>
  </c:spPr>
  <c:printSettings>
    <c:headerFooter/>
    <c:pageMargins b="0.75000000000000377" l="0.70000000000000062" r="0.70000000000000062" t="0.7500000000000037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Potential Change in Annual Commute Emissions</a:t>
            </a:r>
          </a:p>
        </c:rich>
      </c:tx>
      <c:overlay val="0"/>
    </c:title>
    <c:autoTitleDeleted val="0"/>
    <c:plotArea>
      <c:layout/>
      <c:barChart>
        <c:barDir val="col"/>
        <c:grouping val="clustered"/>
        <c:varyColors val="0"/>
        <c:ser>
          <c:idx val="3"/>
          <c:order val="0"/>
          <c:tx>
            <c:strRef>
              <c:f>Input_Site_A!$L$63</c:f>
              <c:strCache>
                <c:ptCount val="1"/>
                <c:pt idx="0">
                  <c:v>FY2008 Baseline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Input_Site_A!$K$63</c:f>
              <c:numCache>
                <c:formatCode>#,##0_);[Red]\(#,##0\)</c:formatCode>
                <c:ptCount val="1"/>
                <c:pt idx="0">
                  <c:v>8105</c:v>
                </c:pt>
              </c:numCache>
            </c:numRef>
          </c:val>
        </c:ser>
        <c:ser>
          <c:idx val="0"/>
          <c:order val="1"/>
          <c:tx>
            <c:strRef>
              <c:f>Input_Site_A!$H$45</c:f>
              <c:strCache>
                <c:ptCount val="1"/>
                <c:pt idx="0">
                  <c:v>Current Emissions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Input_Site_A!$H$44</c:f>
              <c:numCache>
                <c:formatCode>#,##0_);[Red]\(#,##0\)</c:formatCode>
                <c:ptCount val="1"/>
                <c:pt idx="0">
                  <c:v>9540.6889112642821</c:v>
                </c:pt>
              </c:numCache>
            </c:numRef>
          </c:val>
        </c:ser>
        <c:ser>
          <c:idx val="2"/>
          <c:order val="2"/>
          <c:tx>
            <c:strRef>
              <c:f>Input_Site_A!$I$45</c:f>
              <c:strCache>
                <c:ptCount val="1"/>
                <c:pt idx="0">
                  <c:v>Projected Emissions, Do Nothing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Input_Site_A!$I$44</c:f>
              <c:numCache>
                <c:formatCode>#,##0_);[Red]\(#,##0\)</c:formatCode>
                <c:ptCount val="1"/>
                <c:pt idx="0">
                  <c:v>10124.812722158014</c:v>
                </c:pt>
              </c:numCache>
            </c:numRef>
          </c:val>
        </c:ser>
        <c:ser>
          <c:idx val="1"/>
          <c:order val="3"/>
          <c:tx>
            <c:strRef>
              <c:f>Input_Site_A!$L$61</c:f>
              <c:strCache>
                <c:ptCount val="1"/>
                <c:pt idx="0">
                  <c:v>Projected Emissions with Mode Switching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Input_Site_A!$K$61</c:f>
              <c:numCache>
                <c:formatCode>#,##0_);[Red]\(#,##0\)</c:formatCode>
                <c:ptCount val="1"/>
                <c:pt idx="0">
                  <c:v>9015.4251945820961</c:v>
                </c:pt>
              </c:numCache>
            </c:numRef>
          </c:val>
        </c:ser>
        <c:dLbls>
          <c:showLegendKey val="0"/>
          <c:showVal val="1"/>
          <c:showCatName val="0"/>
          <c:showSerName val="0"/>
          <c:showPercent val="0"/>
          <c:showBubbleSize val="0"/>
        </c:dLbls>
        <c:gapWidth val="150"/>
        <c:overlap val="-25"/>
        <c:axId val="166702928"/>
        <c:axId val="166703488"/>
      </c:barChart>
      <c:catAx>
        <c:axId val="166702928"/>
        <c:scaling>
          <c:orientation val="minMax"/>
        </c:scaling>
        <c:delete val="0"/>
        <c:axPos val="b"/>
        <c:majorTickMark val="none"/>
        <c:minorTickMark val="none"/>
        <c:tickLblPos val="none"/>
        <c:crossAx val="166703488"/>
        <c:crosses val="autoZero"/>
        <c:auto val="1"/>
        <c:lblAlgn val="ctr"/>
        <c:lblOffset val="100"/>
        <c:noMultiLvlLbl val="0"/>
      </c:catAx>
      <c:valAx>
        <c:axId val="166703488"/>
        <c:scaling>
          <c:orientation val="minMax"/>
          <c:max val="12000"/>
          <c:min val="0"/>
        </c:scaling>
        <c:delete val="0"/>
        <c:axPos val="l"/>
        <c:title>
          <c:tx>
            <c:rich>
              <a:bodyPr rot="-5400000" vert="horz"/>
              <a:lstStyle/>
              <a:p>
                <a:pPr>
                  <a:defRPr/>
                </a:pPr>
                <a:r>
                  <a:rPr lang="en-US"/>
                  <a:t>MTCO2e</a:t>
                </a:r>
              </a:p>
            </c:rich>
          </c:tx>
          <c:overlay val="0"/>
        </c:title>
        <c:numFmt formatCode="#,##0_);[Red]\(#,##0\)" sourceLinked="1"/>
        <c:majorTickMark val="out"/>
        <c:minorTickMark val="none"/>
        <c:tickLblPos val="none"/>
        <c:crossAx val="166702928"/>
        <c:crosses val="autoZero"/>
        <c:crossBetween val="between"/>
      </c:valAx>
    </c:plotArea>
    <c:legend>
      <c:legendPos val="t"/>
      <c:overlay val="0"/>
    </c:legend>
    <c:plotVisOnly val="1"/>
    <c:dispBlanksAs val="gap"/>
    <c:showDLblsOverMax val="0"/>
  </c:chart>
  <c:spPr>
    <a:noFill/>
    <a:ln>
      <a:noFill/>
    </a:ln>
  </c:spPr>
  <c:printSettings>
    <c:headerFooter/>
    <c:pageMargins b="0.75000000000000377" l="0.70000000000000062" r="0.70000000000000062" t="0.750000000000003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Current % of </a:t>
            </a:r>
          </a:p>
          <a:p>
            <a:pPr>
              <a:defRPr/>
            </a:pPr>
            <a:r>
              <a:rPr lang="en-US"/>
              <a:t>Total Potential Trips per Week </a:t>
            </a:r>
          </a:p>
        </c:rich>
      </c:tx>
      <c:overlay val="0"/>
    </c:title>
    <c:autoTitleDeleted val="0"/>
    <c:plotArea>
      <c:layout>
        <c:manualLayout>
          <c:layoutTarget val="inner"/>
          <c:xMode val="edge"/>
          <c:yMode val="edge"/>
          <c:x val="6.5087979428824064E-2"/>
          <c:y val="0.17012011122372067"/>
          <c:w val="0.60369070501500433"/>
          <c:h val="0.74265907850628143"/>
        </c:manualLayout>
      </c:layout>
      <c:pieChart>
        <c:varyColors val="1"/>
        <c:ser>
          <c:idx val="0"/>
          <c:order val="0"/>
          <c:dLbls>
            <c:dLbl>
              <c:idx val="1"/>
              <c:layout>
                <c:manualLayout>
                  <c:x val="0.12411232218982439"/>
                  <c:y val="-0.15553130116161318"/>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76"/>
                  <c:y val="-0.13779018216782485"/>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1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37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427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766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28"/>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Input_Site_A!$A$31:$A$41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Input_Site_A!$D$31:$D$41</c:f>
              <c:numCache>
                <c:formatCode>0%</c:formatCode>
                <c:ptCount val="11"/>
                <c:pt idx="0">
                  <c:v>0.876879377050786</c:v>
                </c:pt>
                <c:pt idx="1">
                  <c:v>4.8043488907390179E-2</c:v>
                </c:pt>
                <c:pt idx="2">
                  <c:v>0</c:v>
                </c:pt>
                <c:pt idx="3">
                  <c:v>1.1019148831970223E-2</c:v>
                </c:pt>
                <c:pt idx="4" formatCode="0.0%">
                  <c:v>4.0158675743180369E-3</c:v>
                </c:pt>
                <c:pt idx="5">
                  <c:v>0</c:v>
                </c:pt>
                <c:pt idx="6">
                  <c:v>2.9384396885253929E-2</c:v>
                </c:pt>
                <c:pt idx="7" formatCode="0.0%">
                  <c:v>4.6525295068318723E-3</c:v>
                </c:pt>
                <c:pt idx="8">
                  <c:v>1.4006562515304374E-2</c:v>
                </c:pt>
                <c:pt idx="9">
                  <c:v>7.003281257652187E-3</c:v>
                </c:pt>
                <c:pt idx="10" formatCode="0.0%">
                  <c:v>4.9953474704931685E-3</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289" l="0.70000000000000062" r="0.70000000000000062" t="0.750000000000002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Projected</a:t>
            </a:r>
            <a:r>
              <a:rPr lang="en-US" baseline="0"/>
              <a:t> </a:t>
            </a:r>
            <a:r>
              <a:rPr lang="en-US"/>
              <a:t>% of </a:t>
            </a:r>
          </a:p>
          <a:p>
            <a:pPr>
              <a:defRPr/>
            </a:pPr>
            <a:r>
              <a:rPr lang="en-US"/>
              <a:t>Total</a:t>
            </a:r>
            <a:r>
              <a:rPr lang="en-US" baseline="0"/>
              <a:t> Potential </a:t>
            </a:r>
            <a:r>
              <a:rPr lang="en-US"/>
              <a:t>Trips per Week </a:t>
            </a:r>
          </a:p>
        </c:rich>
      </c:tx>
      <c:overlay val="1"/>
    </c:title>
    <c:autoTitleDeleted val="0"/>
    <c:plotArea>
      <c:layout>
        <c:manualLayout>
          <c:layoutTarget val="inner"/>
          <c:xMode val="edge"/>
          <c:yMode val="edge"/>
          <c:x val="6.7282681899068525E-2"/>
          <c:y val="0.19418036034814887"/>
          <c:w val="0.60369070501500433"/>
          <c:h val="0.74265907850628143"/>
        </c:manualLayout>
      </c:layout>
      <c:pieChart>
        <c:varyColors val="1"/>
        <c:ser>
          <c:idx val="0"/>
          <c:order val="0"/>
          <c:tx>
            <c:strRef>
              <c:f>Input_Site_A!$F$46</c:f>
              <c:strCache>
                <c:ptCount val="1"/>
                <c:pt idx="0">
                  <c:v>Projected % of Trips per Week</c:v>
                </c:pt>
              </c:strCache>
            </c:strRef>
          </c:tx>
          <c:dLbls>
            <c:dLbl>
              <c:idx val="1"/>
              <c:layout>
                <c:manualLayout>
                  <c:x val="5.0625853264911938E-2"/>
                  <c:y val="-6.576231059227970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2"/>
              <c:layout>
                <c:manualLayout>
                  <c:x val="0.11065507419974176"/>
                  <c:y val="-0.13779018216782485"/>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3"/>
              <c:layout>
                <c:manualLayout>
                  <c:x val="0.13260573974474618"/>
                  <c:y val="-7.8024999350329013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4"/>
              <c:layout>
                <c:manualLayout>
                  <c:x val="8.2318924880260033E-2"/>
                  <c:y val="-2.0801330526753811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9.3329746175943237E-2"/>
                  <c:y val="2.831984615784415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6"/>
              <c:layout>
                <c:manualLayout>
                  <c:x val="0.15266706391280241"/>
                  <c:y val="5.8508042930277282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7"/>
              <c:layout>
                <c:manualLayout>
                  <c:x val="0.14230610507374347"/>
                  <c:y val="6.9092799043684427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8"/>
              <c:layout>
                <c:manualLayout>
                  <c:x val="8.797385205612053E-2"/>
                  <c:y val="9.6749460772849766E-2"/>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9"/>
              <c:layout>
                <c:manualLayout>
                  <c:x val="0.11789169105516843"/>
                  <c:y val="0.13472414958031328"/>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10"/>
              <c:layout>
                <c:manualLayout>
                  <c:x val="8.6978483477388513E-2"/>
                  <c:y val="0.1985559626828824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Input_Site_A!$A$31:$A$41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Input_Site_A!$F$47:$F$57</c:f>
              <c:numCache>
                <c:formatCode>0%</c:formatCode>
                <c:ptCount val="11"/>
                <c:pt idx="0">
                  <c:v>0.72986513392157992</c:v>
                </c:pt>
                <c:pt idx="1">
                  <c:v>0.11402345354616698</c:v>
                </c:pt>
                <c:pt idx="2">
                  <c:v>7.4960196135851866E-3</c:v>
                </c:pt>
                <c:pt idx="3">
                  <c:v>2.6890721027134596E-2</c:v>
                </c:pt>
                <c:pt idx="4">
                  <c:v>6.9543072628434309E-3</c:v>
                </c:pt>
                <c:pt idx="5">
                  <c:v>0</c:v>
                </c:pt>
                <c:pt idx="6">
                  <c:v>4.6575268532409286E-2</c:v>
                </c:pt>
                <c:pt idx="7">
                  <c:v>7.3760832997678237E-3</c:v>
                </c:pt>
                <c:pt idx="8">
                  <c:v>3.9435367512158731E-2</c:v>
                </c:pt>
                <c:pt idx="9">
                  <c:v>1.2390420686615406E-2</c:v>
                </c:pt>
                <c:pt idx="10">
                  <c:v>8.993224597738601E-3</c:v>
                </c:pt>
              </c:numCache>
            </c:numRef>
          </c:val>
        </c:ser>
        <c:dLbls>
          <c:showLegendKey val="0"/>
          <c:showVal val="0"/>
          <c:showCatName val="1"/>
          <c:showSerName val="0"/>
          <c:showPercent val="0"/>
          <c:showBubbleSize val="0"/>
          <c:showLeaderLines val="1"/>
        </c:dLbls>
        <c:firstSliceAng val="111"/>
      </c:pieChart>
    </c:plotArea>
    <c:plotVisOnly val="1"/>
    <c:dispBlanksAs val="zero"/>
    <c:showDLblsOverMax val="0"/>
  </c:chart>
  <c:spPr>
    <a:ln>
      <a:noFill/>
    </a:ln>
  </c:spPr>
  <c:printSettings>
    <c:headerFooter/>
    <c:pageMargins b="0.75000000000000289" l="0.70000000000000062" r="0.70000000000000062" t="0.750000000000002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 Share: % of Total Potential Trips per Week</a:t>
            </a:r>
          </a:p>
        </c:rich>
      </c:tx>
      <c:overlay val="0"/>
    </c:title>
    <c:autoTitleDeleted val="0"/>
    <c:view3D>
      <c:rotX val="15"/>
      <c:rotY val="20"/>
      <c:rAngAx val="0"/>
    </c:view3D>
    <c:floor>
      <c:thickness val="0"/>
    </c:floor>
    <c:sideWall>
      <c:thickness val="0"/>
    </c:sideWall>
    <c:backWall>
      <c:thickness val="0"/>
    </c:backWall>
    <c:plotArea>
      <c:layout>
        <c:manualLayout>
          <c:layoutTarget val="inner"/>
          <c:xMode val="edge"/>
          <c:yMode val="edge"/>
          <c:x val="6.3316069914089182E-2"/>
          <c:y val="7.4644067622000862E-2"/>
          <c:w val="0.79168334706388044"/>
          <c:h val="0.83547671129700407"/>
        </c:manualLayout>
      </c:layout>
      <c:bar3DChart>
        <c:barDir val="col"/>
        <c:grouping val="standard"/>
        <c:varyColors val="0"/>
        <c:ser>
          <c:idx val="5"/>
          <c:order val="0"/>
          <c:tx>
            <c:strRef>
              <c:f>Input_Site_A!$A$36</c:f>
              <c:strCache>
                <c:ptCount val="1"/>
                <c:pt idx="0">
                  <c:v>Commuter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(Input_Site_A!$D$36,Input_Site_A!$F$52)</c:f>
              <c:numCache>
                <c:formatCode>0%</c:formatCode>
                <c:ptCount val="2"/>
                <c:pt idx="0">
                  <c:v>0</c:v>
                </c:pt>
                <c:pt idx="1">
                  <c:v>0</c:v>
                </c:pt>
              </c:numCache>
            </c:numRef>
          </c:val>
        </c:ser>
        <c:ser>
          <c:idx val="2"/>
          <c:order val="1"/>
          <c:tx>
            <c:strRef>
              <c:f>Input_Site_A!$A$33</c:f>
              <c:strCache>
                <c:ptCount val="1"/>
                <c:pt idx="0">
                  <c:v>Vanpool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(Input_Site_A!$D$33,Input_Site_A!$F$49)</c:f>
              <c:numCache>
                <c:formatCode>0%</c:formatCode>
                <c:ptCount val="2"/>
                <c:pt idx="0">
                  <c:v>0</c:v>
                </c:pt>
                <c:pt idx="1">
                  <c:v>7.4960196135851866E-3</c:v>
                </c:pt>
              </c:numCache>
            </c:numRef>
          </c:val>
        </c:ser>
        <c:ser>
          <c:idx val="10"/>
          <c:order val="2"/>
          <c:tx>
            <c:strRef>
              <c:f>Input_Site_A!$A$41</c:f>
              <c:strCache>
                <c:ptCount val="1"/>
                <c:pt idx="0">
                  <c:v>Did not work/Day off</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(Input_Site_A!$D$41,Input_Site_A!$F$57)</c:f>
              <c:numCache>
                <c:formatCode>0%</c:formatCode>
                <c:ptCount val="2"/>
                <c:pt idx="0" formatCode="0.0%">
                  <c:v>4.9953474704931685E-3</c:v>
                </c:pt>
                <c:pt idx="1">
                  <c:v>8.993224597738601E-3</c:v>
                </c:pt>
              </c:numCache>
            </c:numRef>
          </c:val>
        </c:ser>
        <c:ser>
          <c:idx val="9"/>
          <c:order val="3"/>
          <c:tx>
            <c:strRef>
              <c:f>Input_Site_A!$A$40</c:f>
              <c:strCache>
                <c:ptCount val="1"/>
                <c:pt idx="0">
                  <c:v>Other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(Input_Site_A!$D$40,Input_Site_A!$F$56)</c:f>
              <c:numCache>
                <c:formatCode>0%</c:formatCode>
                <c:ptCount val="2"/>
                <c:pt idx="0">
                  <c:v>7.003281257652187E-3</c:v>
                </c:pt>
                <c:pt idx="1">
                  <c:v>1.2390420686615406E-2</c:v>
                </c:pt>
              </c:numCache>
            </c:numRef>
          </c:val>
        </c:ser>
        <c:ser>
          <c:idx val="4"/>
          <c:order val="4"/>
          <c:tx>
            <c:strRef>
              <c:f>Input_Site_A!$A$35</c:f>
              <c:strCache>
                <c:ptCount val="1"/>
                <c:pt idx="0">
                  <c:v>Transit Rail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(Input_Site_A!$D$35,Input_Site_A!$F$51)</c:f>
              <c:numCache>
                <c:formatCode>0%</c:formatCode>
                <c:ptCount val="2"/>
                <c:pt idx="0" formatCode="0.0%">
                  <c:v>4.0158675743180369E-3</c:v>
                </c:pt>
                <c:pt idx="1">
                  <c:v>6.9543072628434309E-3</c:v>
                </c:pt>
              </c:numCache>
            </c:numRef>
          </c:val>
        </c:ser>
        <c:ser>
          <c:idx val="7"/>
          <c:order val="5"/>
          <c:tx>
            <c:strRef>
              <c:f>Input_Site_A!$A$38</c:f>
              <c:strCache>
                <c:ptCount val="1"/>
                <c:pt idx="0">
                  <c:v>Walk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(Input_Site_A!$D$38,Input_Site_A!$F$54)</c:f>
              <c:numCache>
                <c:formatCode>0%</c:formatCode>
                <c:ptCount val="2"/>
                <c:pt idx="0" formatCode="0.0%">
                  <c:v>4.6525295068318723E-3</c:v>
                </c:pt>
                <c:pt idx="1">
                  <c:v>7.3760832997678237E-3</c:v>
                </c:pt>
              </c:numCache>
            </c:numRef>
          </c:val>
        </c:ser>
        <c:ser>
          <c:idx val="8"/>
          <c:order val="6"/>
          <c:tx>
            <c:strRef>
              <c:f>Input_Site_A!$A$39</c:f>
              <c:strCache>
                <c:ptCount val="1"/>
                <c:pt idx="0">
                  <c:v>Telework</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(Input_Site_A!$D$39,Input_Site_A!$E$55)</c:f>
              <c:numCache>
                <c:formatCode>0%</c:formatCode>
                <c:ptCount val="2"/>
                <c:pt idx="0">
                  <c:v>1.4006562515304374E-2</c:v>
                </c:pt>
                <c:pt idx="1">
                  <c:v>2.0408163265306121E-2</c:v>
                </c:pt>
              </c:numCache>
            </c:numRef>
          </c:val>
        </c:ser>
        <c:ser>
          <c:idx val="3"/>
          <c:order val="7"/>
          <c:tx>
            <c:strRef>
              <c:f>Input_Site_A!$A$34</c:f>
              <c:strCache>
                <c:ptCount val="1"/>
                <c:pt idx="0">
                  <c:v>Bus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(Input_Site_A!$D$34,Input_Site_A!$F$50)</c:f>
              <c:numCache>
                <c:formatCode>0%</c:formatCode>
                <c:ptCount val="2"/>
                <c:pt idx="0">
                  <c:v>1.1019148831970223E-2</c:v>
                </c:pt>
                <c:pt idx="1">
                  <c:v>2.6890721027134596E-2</c:v>
                </c:pt>
              </c:numCache>
            </c:numRef>
          </c:val>
        </c:ser>
        <c:ser>
          <c:idx val="6"/>
          <c:order val="8"/>
          <c:tx>
            <c:strRef>
              <c:f>Input_Site_A!$A$37</c:f>
              <c:strCache>
                <c:ptCount val="1"/>
                <c:pt idx="0">
                  <c:v>Bike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(Input_Site_A!$D$37,Input_Site_A!$F$53)</c:f>
              <c:numCache>
                <c:formatCode>0%</c:formatCode>
                <c:ptCount val="2"/>
                <c:pt idx="0">
                  <c:v>2.9384396885253929E-2</c:v>
                </c:pt>
                <c:pt idx="1">
                  <c:v>4.6575268532409286E-2</c:v>
                </c:pt>
              </c:numCache>
            </c:numRef>
          </c:val>
        </c:ser>
        <c:ser>
          <c:idx val="1"/>
          <c:order val="9"/>
          <c:tx>
            <c:strRef>
              <c:f>Input_Site_A!$A$32</c:f>
              <c:strCache>
                <c:ptCount val="1"/>
                <c:pt idx="0">
                  <c:v>Carpool</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(Input_Site_A!$D$32,Input_Site_A!$F$48)</c:f>
              <c:numCache>
                <c:formatCode>0%</c:formatCode>
                <c:ptCount val="2"/>
                <c:pt idx="0">
                  <c:v>4.8043488907390179E-2</c:v>
                </c:pt>
                <c:pt idx="1">
                  <c:v>0.11402345354616698</c:v>
                </c:pt>
              </c:numCache>
            </c:numRef>
          </c:val>
        </c:ser>
        <c:ser>
          <c:idx val="0"/>
          <c:order val="10"/>
          <c:tx>
            <c:strRef>
              <c:f>Input_Site_A!$A$31</c:f>
              <c:strCache>
                <c:ptCount val="1"/>
                <c:pt idx="0">
                  <c:v>Drove alone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(Input_Site_A!$D$29,Input_Site_A!$F$45)</c:f>
              <c:strCache>
                <c:ptCount val="2"/>
                <c:pt idx="0">
                  <c:v>Current %</c:v>
                </c:pt>
                <c:pt idx="1">
                  <c:v>Projected %</c:v>
                </c:pt>
              </c:strCache>
            </c:strRef>
          </c:cat>
          <c:val>
            <c:numRef>
              <c:f>(Input_Site_A!$D$31,Input_Site_A!$F$47)</c:f>
              <c:numCache>
                <c:formatCode>0%</c:formatCode>
                <c:ptCount val="2"/>
                <c:pt idx="0">
                  <c:v>0.876879377050786</c:v>
                </c:pt>
                <c:pt idx="1">
                  <c:v>0.72986513392157992</c:v>
                </c:pt>
              </c:numCache>
            </c:numRef>
          </c:val>
        </c:ser>
        <c:dLbls>
          <c:showLegendKey val="0"/>
          <c:showVal val="1"/>
          <c:showCatName val="0"/>
          <c:showSerName val="0"/>
          <c:showPercent val="0"/>
          <c:showBubbleSize val="0"/>
        </c:dLbls>
        <c:gapWidth val="55"/>
        <c:gapDepth val="55"/>
        <c:shape val="cylinder"/>
        <c:axId val="231148592"/>
        <c:axId val="231149152"/>
        <c:axId val="231064576"/>
      </c:bar3DChart>
      <c:catAx>
        <c:axId val="231148592"/>
        <c:scaling>
          <c:orientation val="minMax"/>
        </c:scaling>
        <c:delete val="0"/>
        <c:axPos val="b"/>
        <c:numFmt formatCode="General" sourceLinked="0"/>
        <c:majorTickMark val="none"/>
        <c:minorTickMark val="none"/>
        <c:tickLblPos val="nextTo"/>
        <c:txPr>
          <a:bodyPr/>
          <a:lstStyle/>
          <a:p>
            <a:pPr>
              <a:defRPr sz="1100" b="1"/>
            </a:pPr>
            <a:endParaRPr lang="en-US"/>
          </a:p>
        </c:txPr>
        <c:crossAx val="231149152"/>
        <c:crosses val="autoZero"/>
        <c:auto val="1"/>
        <c:lblAlgn val="ctr"/>
        <c:lblOffset val="100"/>
        <c:noMultiLvlLbl val="0"/>
      </c:catAx>
      <c:valAx>
        <c:axId val="231149152"/>
        <c:scaling>
          <c:orientation val="minMax"/>
        </c:scaling>
        <c:delete val="0"/>
        <c:axPos val="l"/>
        <c:majorGridlines/>
        <c:numFmt formatCode="0%" sourceLinked="1"/>
        <c:majorTickMark val="none"/>
        <c:minorTickMark val="none"/>
        <c:tickLblPos val="nextTo"/>
        <c:crossAx val="231148592"/>
        <c:crosses val="autoZero"/>
        <c:crossBetween val="between"/>
      </c:valAx>
      <c:serAx>
        <c:axId val="231064576"/>
        <c:scaling>
          <c:orientation val="minMax"/>
        </c:scaling>
        <c:delete val="0"/>
        <c:axPos val="b"/>
        <c:majorTickMark val="out"/>
        <c:minorTickMark val="none"/>
        <c:tickLblPos val="nextTo"/>
        <c:crossAx val="231149152"/>
        <c:crosses val="autoZero"/>
      </c:serAx>
      <c:spPr>
        <a:ln>
          <a:noFill/>
        </a:ln>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Mode</a:t>
            </a:r>
            <a:r>
              <a:rPr lang="en-US" baseline="0"/>
              <a:t> </a:t>
            </a:r>
            <a:r>
              <a:rPr lang="en-US"/>
              <a:t>Share:</a:t>
            </a:r>
            <a:r>
              <a:rPr lang="en-US" baseline="0"/>
              <a:t> % of Employees Using as </a:t>
            </a:r>
            <a:r>
              <a:rPr lang="en-US" i="0" baseline="0"/>
              <a:t>Primary</a:t>
            </a:r>
            <a:r>
              <a:rPr lang="en-US" baseline="0"/>
              <a:t> Mode</a:t>
            </a:r>
            <a:endParaRPr lang="en-US"/>
          </a:p>
        </c:rich>
      </c:tx>
      <c:overlay val="0"/>
    </c:title>
    <c:autoTitleDeleted val="0"/>
    <c:plotArea>
      <c:layout/>
      <c:barChart>
        <c:barDir val="col"/>
        <c:grouping val="clustered"/>
        <c:varyColors val="0"/>
        <c:ser>
          <c:idx val="0"/>
          <c:order val="0"/>
          <c:tx>
            <c:strRef>
              <c:f>Input_Site_B!$C$70</c:f>
              <c:strCache>
                <c:ptCount val="1"/>
                <c:pt idx="0">
                  <c:v>Current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Input_Site_B!$G$31:$G$40</c:f>
              <c:numCache>
                <c:formatCode>0%</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Input_Site_B!$D$70</c:f>
              <c:strCache>
                <c:ptCount val="1"/>
                <c:pt idx="0">
                  <c:v>Projected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Input_Site_B!$A$31:$A$41</c:f>
              <c:strCache>
                <c:ptCount val="11"/>
                <c:pt idx="0">
                  <c:v>Drove alone</c:v>
                </c:pt>
                <c:pt idx="1">
                  <c:v>Carpool</c:v>
                </c:pt>
                <c:pt idx="2">
                  <c:v>Vanpool</c:v>
                </c:pt>
                <c:pt idx="3">
                  <c:v>Bus</c:v>
                </c:pt>
                <c:pt idx="4">
                  <c:v>Transit Rail</c:v>
                </c:pt>
                <c:pt idx="5">
                  <c:v>Commuter Rail</c:v>
                </c:pt>
                <c:pt idx="6">
                  <c:v>Bike</c:v>
                </c:pt>
                <c:pt idx="7">
                  <c:v>Walk</c:v>
                </c:pt>
                <c:pt idx="8">
                  <c:v>Telework</c:v>
                </c:pt>
                <c:pt idx="9">
                  <c:v>Other</c:v>
                </c:pt>
                <c:pt idx="10">
                  <c:v>Did not work/Day off</c:v>
                </c:pt>
              </c:strCache>
            </c:strRef>
          </c:cat>
          <c:val>
            <c:numRef>
              <c:f>Input_Site_B!$E$47:$E$56</c:f>
              <c:numCache>
                <c:formatCode>0%</c:formatCode>
                <c:ptCount val="10"/>
                <c:pt idx="0">
                  <c:v>0</c:v>
                </c:pt>
                <c:pt idx="1">
                  <c:v>0</c:v>
                </c:pt>
                <c:pt idx="2">
                  <c:v>0</c:v>
                </c:pt>
                <c:pt idx="3">
                  <c:v>0</c:v>
                </c:pt>
                <c:pt idx="4" formatCode="0.0%">
                  <c:v>0</c:v>
                </c:pt>
                <c:pt idx="5">
                  <c:v>0</c:v>
                </c:pt>
                <c:pt idx="6">
                  <c:v>0</c:v>
                </c:pt>
                <c:pt idx="7">
                  <c:v>0</c:v>
                </c:pt>
                <c:pt idx="8">
                  <c:v>0</c:v>
                </c:pt>
                <c:pt idx="9">
                  <c:v>0</c:v>
                </c:pt>
              </c:numCache>
            </c:numRef>
          </c:val>
        </c:ser>
        <c:dLbls>
          <c:showLegendKey val="0"/>
          <c:showVal val="1"/>
          <c:showCatName val="0"/>
          <c:showSerName val="0"/>
          <c:showPercent val="0"/>
          <c:showBubbleSize val="0"/>
        </c:dLbls>
        <c:gapWidth val="150"/>
        <c:overlap val="-25"/>
        <c:axId val="163656672"/>
        <c:axId val="170705568"/>
      </c:barChart>
      <c:catAx>
        <c:axId val="163656672"/>
        <c:scaling>
          <c:orientation val="minMax"/>
        </c:scaling>
        <c:delete val="0"/>
        <c:axPos val="b"/>
        <c:numFmt formatCode="General" sourceLinked="0"/>
        <c:majorTickMark val="none"/>
        <c:minorTickMark val="none"/>
        <c:tickLblPos val="nextTo"/>
        <c:crossAx val="170705568"/>
        <c:crosses val="autoZero"/>
        <c:auto val="1"/>
        <c:lblAlgn val="ctr"/>
        <c:lblOffset val="100"/>
        <c:noMultiLvlLbl val="0"/>
      </c:catAx>
      <c:valAx>
        <c:axId val="170705568"/>
        <c:scaling>
          <c:orientation val="minMax"/>
        </c:scaling>
        <c:delete val="1"/>
        <c:axPos val="l"/>
        <c:numFmt formatCode="0%" sourceLinked="1"/>
        <c:majorTickMark val="none"/>
        <c:minorTickMark val="none"/>
        <c:tickLblPos val="none"/>
        <c:crossAx val="163656672"/>
        <c:crosses val="autoZero"/>
        <c:crossBetween val="between"/>
      </c:valAx>
    </c:plotArea>
    <c:legend>
      <c:legendPos val="t"/>
      <c:overlay val="0"/>
    </c:legend>
    <c:plotVisOnly val="1"/>
    <c:dispBlanksAs val="gap"/>
    <c:showDLblsOverMax val="0"/>
  </c:chart>
  <c:spPr>
    <a:ln>
      <a:noFill/>
    </a:ln>
  </c:spPr>
  <c:printSettings>
    <c:headerFooter/>
    <c:pageMargins b="0.75000000000000422" l="0.70000000000000062" r="0.70000000000000062" t="0.750000000000004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Projected Change</a:t>
            </a:r>
            <a:r>
              <a:rPr lang="en-US" baseline="0"/>
              <a:t> in Telework Use</a:t>
            </a:r>
            <a:endParaRPr lang="en-US"/>
          </a:p>
        </c:rich>
      </c:tx>
      <c:layout/>
      <c:overlay val="0"/>
    </c:title>
    <c:autoTitleDeleted val="0"/>
    <c:plotArea>
      <c:layout/>
      <c:barChart>
        <c:barDir val="col"/>
        <c:grouping val="clustered"/>
        <c:varyColors val="0"/>
        <c:ser>
          <c:idx val="0"/>
          <c:order val="0"/>
          <c:tx>
            <c:strRef>
              <c:f>Input_Site_B!$C$27</c:f>
              <c:strCache>
                <c:ptCount val="1"/>
                <c:pt idx="0">
                  <c:v>Current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Input_Site_B!$A$24:$A$26</c:f>
              <c:strCache>
                <c:ptCount val="3"/>
                <c:pt idx="0">
                  <c:v>1 day/week</c:v>
                </c:pt>
                <c:pt idx="1">
                  <c:v>2 days/week</c:v>
                </c:pt>
                <c:pt idx="2">
                  <c:v>3 or more days/week</c:v>
                </c:pt>
              </c:strCache>
            </c:strRef>
          </c:cat>
          <c:val>
            <c:numRef>
              <c:f>Input_Site_B!$C$24:$C$26</c:f>
              <c:numCache>
                <c:formatCode>#,##0_);[Red]\(#,##0\)</c:formatCode>
                <c:ptCount val="3"/>
                <c:pt idx="0">
                  <c:v>0</c:v>
                </c:pt>
                <c:pt idx="1">
                  <c:v>0</c:v>
                </c:pt>
                <c:pt idx="2">
                  <c:v>0</c:v>
                </c:pt>
              </c:numCache>
            </c:numRef>
          </c:val>
        </c:ser>
        <c:ser>
          <c:idx val="1"/>
          <c:order val="1"/>
          <c:tx>
            <c:strRef>
              <c:f>Input_Site_B!$E$27</c:f>
              <c:strCache>
                <c:ptCount val="1"/>
                <c:pt idx="0">
                  <c:v>Projected # of Employees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Input_Site_B!$A$24:$A$26</c:f>
              <c:strCache>
                <c:ptCount val="3"/>
                <c:pt idx="0">
                  <c:v>1 day/week</c:v>
                </c:pt>
                <c:pt idx="1">
                  <c:v>2 days/week</c:v>
                </c:pt>
                <c:pt idx="2">
                  <c:v>3 or more days/week</c:v>
                </c:pt>
              </c:strCache>
            </c:strRef>
          </c:cat>
          <c:val>
            <c:numRef>
              <c:f>Input_Site_B!$E$24:$E$26</c:f>
              <c:numCache>
                <c:formatCode>0</c:formatCode>
                <c:ptCount val="3"/>
                <c:pt idx="0">
                  <c:v>0</c:v>
                </c:pt>
                <c:pt idx="1">
                  <c:v>0</c:v>
                </c:pt>
                <c:pt idx="2">
                  <c:v>0</c:v>
                </c:pt>
              </c:numCache>
            </c:numRef>
          </c:val>
        </c:ser>
        <c:dLbls>
          <c:showLegendKey val="0"/>
          <c:showVal val="1"/>
          <c:showCatName val="0"/>
          <c:showSerName val="0"/>
          <c:showPercent val="0"/>
          <c:showBubbleSize val="0"/>
        </c:dLbls>
        <c:gapWidth val="150"/>
        <c:overlap val="-25"/>
        <c:axId val="170533376"/>
        <c:axId val="170533936"/>
      </c:barChart>
      <c:catAx>
        <c:axId val="170533376"/>
        <c:scaling>
          <c:orientation val="minMax"/>
        </c:scaling>
        <c:delete val="0"/>
        <c:axPos val="b"/>
        <c:numFmt formatCode="General" sourceLinked="0"/>
        <c:majorTickMark val="none"/>
        <c:minorTickMark val="none"/>
        <c:tickLblPos val="nextTo"/>
        <c:crossAx val="170533936"/>
        <c:crosses val="autoZero"/>
        <c:auto val="1"/>
        <c:lblAlgn val="ctr"/>
        <c:lblOffset val="100"/>
        <c:noMultiLvlLbl val="0"/>
      </c:catAx>
      <c:valAx>
        <c:axId val="170533936"/>
        <c:scaling>
          <c:orientation val="minMax"/>
        </c:scaling>
        <c:delete val="1"/>
        <c:axPos val="l"/>
        <c:numFmt formatCode="#,##0_);[Red]\(#,##0\)" sourceLinked="1"/>
        <c:majorTickMark val="out"/>
        <c:minorTickMark val="none"/>
        <c:tickLblPos val="none"/>
        <c:crossAx val="170533376"/>
        <c:crosses val="autoZero"/>
        <c:crossBetween val="between"/>
      </c:valAx>
    </c:plotArea>
    <c:legend>
      <c:legendPos val="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385765</xdr:colOff>
      <xdr:row>66</xdr:row>
      <xdr:rowOff>88106</xdr:rowOff>
    </xdr:from>
    <xdr:to>
      <xdr:col>7</xdr:col>
      <xdr:colOff>47625</xdr:colOff>
      <xdr:row>92</xdr:row>
      <xdr:rowOff>7144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357188</xdr:colOff>
      <xdr:row>14</xdr:row>
      <xdr:rowOff>238128</xdr:rowOff>
    </xdr:from>
    <xdr:to>
      <xdr:col>19</xdr:col>
      <xdr:colOff>559593</xdr:colOff>
      <xdr:row>24</xdr:row>
      <xdr:rowOff>178598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345282</xdr:colOff>
      <xdr:row>15</xdr:row>
      <xdr:rowOff>4</xdr:rowOff>
    </xdr:from>
    <xdr:to>
      <xdr:col>12</xdr:col>
      <xdr:colOff>166688</xdr:colOff>
      <xdr:row>24</xdr:row>
      <xdr:rowOff>178598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631029</xdr:colOff>
      <xdr:row>47</xdr:row>
      <xdr:rowOff>71438</xdr:rowOff>
    </xdr:from>
    <xdr:to>
      <xdr:col>21</xdr:col>
      <xdr:colOff>273844</xdr:colOff>
      <xdr:row>63</xdr:row>
      <xdr:rowOff>23813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285749</xdr:colOff>
      <xdr:row>104</xdr:row>
      <xdr:rowOff>71437</xdr:rowOff>
    </xdr:from>
    <xdr:to>
      <xdr:col>13</xdr:col>
      <xdr:colOff>714375</xdr:colOff>
      <xdr:row>133</xdr:row>
      <xdr:rowOff>47626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369094</xdr:colOff>
      <xdr:row>6</xdr:row>
      <xdr:rowOff>23809</xdr:rowOff>
    </xdr:from>
    <xdr:to>
      <xdr:col>4</xdr:col>
      <xdr:colOff>595313</xdr:colOff>
      <xdr:row>9</xdr:row>
      <xdr:rowOff>83342</xdr:rowOff>
    </xdr:to>
    <xdr:sp macro="" textlink="">
      <xdr:nvSpPr>
        <xdr:cNvPr id="7" name="Flowchart: Alternate Process 6"/>
        <xdr:cNvSpPr/>
      </xdr:nvSpPr>
      <xdr:spPr>
        <a:xfrm>
          <a:off x="4102894" y="1481134"/>
          <a:ext cx="2455069" cy="89773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1</a:t>
          </a:r>
          <a:endParaRPr lang="en-US" sz="1200">
            <a:solidFill>
              <a:schemeClr val="bg1"/>
            </a:solidFill>
          </a:endParaRPr>
        </a:p>
        <a:p>
          <a:pPr eaLnBrk="1" fontAlgn="auto" latinLnBrk="0" hangingPunct="1"/>
          <a:r>
            <a:rPr lang="en-US" sz="1200" b="0">
              <a:solidFill>
                <a:schemeClr val="bg1"/>
              </a:solidFill>
              <a:latin typeface="+mn-lt"/>
              <a:ea typeface="+mn-ea"/>
              <a:cs typeface="+mn-cs"/>
            </a:rPr>
            <a:t>Identify key summary statistics for the worksite.</a:t>
          </a:r>
        </a:p>
      </xdr:txBody>
    </xdr:sp>
    <xdr:clientData/>
  </xdr:twoCellAnchor>
  <xdr:twoCellAnchor>
    <xdr:from>
      <xdr:col>2</xdr:col>
      <xdr:colOff>414338</xdr:colOff>
      <xdr:row>12</xdr:row>
      <xdr:rowOff>0</xdr:rowOff>
    </xdr:from>
    <xdr:to>
      <xdr:col>4</xdr:col>
      <xdr:colOff>631032</xdr:colOff>
      <xdr:row>14</xdr:row>
      <xdr:rowOff>402426</xdr:rowOff>
    </xdr:to>
    <xdr:sp macro="" textlink="">
      <xdr:nvSpPr>
        <xdr:cNvPr id="8" name="Flowchart: Alternate Process 7"/>
        <xdr:cNvSpPr/>
      </xdr:nvSpPr>
      <xdr:spPr>
        <a:xfrm>
          <a:off x="4148138" y="3190875"/>
          <a:ext cx="2445544" cy="783426"/>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2</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Determine potential for using alternative work arrangements.</a:t>
          </a:r>
          <a:endParaRPr lang="en-US" sz="1200">
            <a:solidFill>
              <a:schemeClr val="bg1"/>
            </a:solidFill>
          </a:endParaRPr>
        </a:p>
      </xdr:txBody>
    </xdr:sp>
    <xdr:clientData/>
  </xdr:twoCellAnchor>
  <xdr:twoCellAnchor>
    <xdr:from>
      <xdr:col>1</xdr:col>
      <xdr:colOff>190500</xdr:colOff>
      <xdr:row>13</xdr:row>
      <xdr:rowOff>164300</xdr:rowOff>
    </xdr:from>
    <xdr:to>
      <xdr:col>2</xdr:col>
      <xdr:colOff>414338</xdr:colOff>
      <xdr:row>14</xdr:row>
      <xdr:rowOff>428625</xdr:rowOff>
    </xdr:to>
    <xdr:cxnSp macro="">
      <xdr:nvCxnSpPr>
        <xdr:cNvPr id="9" name="Straight Connector 8"/>
        <xdr:cNvCxnSpPr>
          <a:stCxn id="8" idx="1"/>
        </xdr:cNvCxnSpPr>
      </xdr:nvCxnSpPr>
      <xdr:spPr>
        <a:xfrm flipH="1">
          <a:off x="2809875" y="3545675"/>
          <a:ext cx="1338263" cy="454825"/>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502227</xdr:colOff>
      <xdr:row>6</xdr:row>
      <xdr:rowOff>142874</xdr:rowOff>
    </xdr:from>
    <xdr:to>
      <xdr:col>2</xdr:col>
      <xdr:colOff>369095</xdr:colOff>
      <xdr:row>6</xdr:row>
      <xdr:rowOff>294409</xdr:rowOff>
    </xdr:to>
    <xdr:cxnSp macro="">
      <xdr:nvCxnSpPr>
        <xdr:cNvPr id="10" name="Straight Connector 9"/>
        <xdr:cNvCxnSpPr/>
      </xdr:nvCxnSpPr>
      <xdr:spPr>
        <a:xfrm flipH="1">
          <a:off x="3125932" y="1597601"/>
          <a:ext cx="983890" cy="151535"/>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868456</xdr:colOff>
      <xdr:row>5</xdr:row>
      <xdr:rowOff>11206</xdr:rowOff>
    </xdr:from>
    <xdr:to>
      <xdr:col>2</xdr:col>
      <xdr:colOff>375397</xdr:colOff>
      <xdr:row>6</xdr:row>
      <xdr:rowOff>134470</xdr:rowOff>
    </xdr:to>
    <xdr:cxnSp macro="">
      <xdr:nvCxnSpPr>
        <xdr:cNvPr id="11" name="Straight Connector 10"/>
        <xdr:cNvCxnSpPr/>
      </xdr:nvCxnSpPr>
      <xdr:spPr>
        <a:xfrm flipH="1" flipV="1">
          <a:off x="3487831" y="1278031"/>
          <a:ext cx="621366" cy="31376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762000</xdr:colOff>
      <xdr:row>27</xdr:row>
      <xdr:rowOff>71437</xdr:rowOff>
    </xdr:from>
    <xdr:to>
      <xdr:col>6</xdr:col>
      <xdr:colOff>960438</xdr:colOff>
      <xdr:row>28</xdr:row>
      <xdr:rowOff>11904</xdr:rowOff>
    </xdr:to>
    <xdr:sp macro="" textlink="">
      <xdr:nvSpPr>
        <xdr:cNvPr id="12" name="Flowchart: Alternate Process 11"/>
        <xdr:cNvSpPr/>
      </xdr:nvSpPr>
      <xdr:spPr>
        <a:xfrm>
          <a:off x="3381375" y="7524750"/>
          <a:ext cx="5754688" cy="1099342"/>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3</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current percent</a:t>
          </a:r>
          <a:r>
            <a:rPr lang="en-US" sz="1100" b="0" baseline="0">
              <a:solidFill>
                <a:schemeClr val="lt1"/>
              </a:solidFill>
              <a:latin typeface="+mn-lt"/>
              <a:ea typeface="+mn-ea"/>
              <a:cs typeface="+mn-cs"/>
            </a:rPr>
            <a:t> </a:t>
          </a:r>
          <a:r>
            <a:rPr lang="en-US" sz="1100">
              <a:solidFill>
                <a:schemeClr val="lt1"/>
              </a:solidFill>
              <a:latin typeface="+mn-lt"/>
              <a:ea typeface="+mn-ea"/>
              <a:cs typeface="+mn-cs"/>
            </a:rPr>
            <a:t>of weekly trips taken using  each mode . This may include avoided trips such as telework days and scheduled days</a:t>
          </a:r>
          <a:r>
            <a:rPr lang="en-US" sz="1100" baseline="0">
              <a:solidFill>
                <a:schemeClr val="lt1"/>
              </a:solidFill>
              <a:latin typeface="+mn-lt"/>
              <a:ea typeface="+mn-ea"/>
              <a:cs typeface="+mn-cs"/>
            </a:rPr>
            <a:t> off</a:t>
          </a:r>
          <a:r>
            <a:rPr lang="en-US" sz="1100">
              <a:solidFill>
                <a:schemeClr val="lt1"/>
              </a:solidFill>
              <a:latin typeface="+mn-lt"/>
              <a:ea typeface="+mn-ea"/>
              <a:cs typeface="+mn-cs"/>
            </a:rPr>
            <a:t>.  Next, determine the number of employees at the worksite who use each mode as their primary mode (i.e.  the mode commuters use more frequently).</a:t>
          </a:r>
          <a:r>
            <a:rPr lang="en-US" sz="1100" b="0">
              <a:solidFill>
                <a:schemeClr val="lt1"/>
              </a:solidFill>
              <a:latin typeface="+mn-lt"/>
              <a:ea typeface="+mn-ea"/>
              <a:cs typeface="+mn-cs"/>
            </a:rPr>
            <a:t> </a:t>
          </a:r>
          <a:r>
            <a:rPr lang="en-US" sz="1100" b="0">
              <a:solidFill>
                <a:schemeClr val="lt1"/>
              </a:solidFill>
              <a:effectLst/>
              <a:latin typeface="+mn-lt"/>
              <a:ea typeface="+mn-ea"/>
              <a:cs typeface="+mn-cs"/>
            </a:rPr>
            <a:t>Primary mode refers to the mode commuters use most frequently.</a:t>
          </a:r>
          <a:endParaRPr lang="en-US" b="0">
            <a:effectLst/>
          </a:endParaRPr>
        </a:p>
        <a:p>
          <a:pPr lvl="0"/>
          <a:endParaRPr lang="en-US" sz="1100">
            <a:solidFill>
              <a:schemeClr val="lt1"/>
            </a:solidFill>
            <a:latin typeface="+mn-lt"/>
            <a:ea typeface="+mn-ea"/>
            <a:cs typeface="+mn-cs"/>
          </a:endParaRPr>
        </a:p>
      </xdr:txBody>
    </xdr:sp>
    <xdr:clientData/>
  </xdr:twoCellAnchor>
  <xdr:twoCellAnchor>
    <xdr:from>
      <xdr:col>7</xdr:col>
      <xdr:colOff>147638</xdr:colOff>
      <xdr:row>27</xdr:row>
      <xdr:rowOff>178593</xdr:rowOff>
    </xdr:from>
    <xdr:to>
      <xdr:col>9</xdr:col>
      <xdr:colOff>47625</xdr:colOff>
      <xdr:row>28</xdr:row>
      <xdr:rowOff>16660</xdr:rowOff>
    </xdr:to>
    <xdr:sp macro="" textlink="">
      <xdr:nvSpPr>
        <xdr:cNvPr id="13" name="Flowchart: Alternate Process 12"/>
        <xdr:cNvSpPr/>
      </xdr:nvSpPr>
      <xdr:spPr>
        <a:xfrm>
          <a:off x="9453563" y="7770018"/>
          <a:ext cx="2128837" cy="100011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4</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current emissions. Business-as-usual</a:t>
          </a:r>
          <a:r>
            <a:rPr lang="en-US" sz="1100" b="0" baseline="0">
              <a:solidFill>
                <a:schemeClr val="lt1"/>
              </a:solidFill>
              <a:latin typeface="+mn-lt"/>
              <a:ea typeface="+mn-ea"/>
              <a:cs typeface="+mn-cs"/>
            </a:rPr>
            <a:t> emissions are calculated in these cells</a:t>
          </a:r>
          <a:r>
            <a:rPr lang="en-US" sz="1100" b="0">
              <a:solidFill>
                <a:schemeClr val="lt1"/>
              </a:solidFill>
              <a:latin typeface="+mn-lt"/>
              <a:ea typeface="+mn-ea"/>
              <a:cs typeface="+mn-cs"/>
            </a:rPr>
            <a:t>.</a:t>
          </a:r>
          <a:endParaRPr lang="en-US" sz="1200" b="0">
            <a:solidFill>
              <a:schemeClr val="bg1"/>
            </a:solidFill>
          </a:endParaRPr>
        </a:p>
      </xdr:txBody>
    </xdr:sp>
    <xdr:clientData/>
  </xdr:twoCellAnchor>
  <xdr:twoCellAnchor>
    <xdr:from>
      <xdr:col>2</xdr:col>
      <xdr:colOff>142875</xdr:colOff>
      <xdr:row>42</xdr:row>
      <xdr:rowOff>83343</xdr:rowOff>
    </xdr:from>
    <xdr:to>
      <xdr:col>4</xdr:col>
      <xdr:colOff>690562</xdr:colOff>
      <xdr:row>44</xdr:row>
      <xdr:rowOff>631031</xdr:rowOff>
    </xdr:to>
    <xdr:sp macro="" textlink="">
      <xdr:nvSpPr>
        <xdr:cNvPr id="14" name="Flowchart: Alternate Process 13"/>
        <xdr:cNvSpPr/>
      </xdr:nvSpPr>
      <xdr:spPr>
        <a:xfrm>
          <a:off x="3876675" y="12199143"/>
          <a:ext cx="2776537" cy="109061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5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Estimate number of employees switching</a:t>
          </a:r>
          <a:r>
            <a:rPr lang="en-US" sz="1100" b="0" baseline="0">
              <a:solidFill>
                <a:schemeClr val="lt1"/>
              </a:solidFill>
              <a:latin typeface="+mn-lt"/>
              <a:ea typeface="+mn-ea"/>
              <a:cs typeface="+mn-cs"/>
            </a:rPr>
            <a:t> modes. See guidance on website. </a:t>
          </a:r>
          <a:r>
            <a:rPr lang="en-US" sz="1100">
              <a:solidFill>
                <a:schemeClr val="lt1"/>
              </a:solidFill>
              <a:latin typeface="+mn-lt"/>
              <a:ea typeface="+mn-ea"/>
              <a:cs typeface="+mn-cs"/>
            </a:rPr>
            <a:t>To simplify, assume employees only adopt a single new mode as their primary mode.  </a:t>
          </a:r>
          <a:endParaRPr lang="en-US" sz="1200" b="0">
            <a:solidFill>
              <a:schemeClr val="bg1"/>
            </a:solidFill>
          </a:endParaRPr>
        </a:p>
      </xdr:txBody>
    </xdr:sp>
    <xdr:clientData/>
  </xdr:twoCellAnchor>
  <xdr:twoCellAnchor>
    <xdr:from>
      <xdr:col>1</xdr:col>
      <xdr:colOff>881066</xdr:colOff>
      <xdr:row>28</xdr:row>
      <xdr:rowOff>11904</xdr:rowOff>
    </xdr:from>
    <xdr:to>
      <xdr:col>4</xdr:col>
      <xdr:colOff>305594</xdr:colOff>
      <xdr:row>28</xdr:row>
      <xdr:rowOff>238125</xdr:rowOff>
    </xdr:to>
    <xdr:cxnSp macro="">
      <xdr:nvCxnSpPr>
        <xdr:cNvPr id="15" name="Straight Connector 14"/>
        <xdr:cNvCxnSpPr>
          <a:stCxn id="12" idx="2"/>
        </xdr:cNvCxnSpPr>
      </xdr:nvCxnSpPr>
      <xdr:spPr>
        <a:xfrm flipH="1">
          <a:off x="3500441" y="8624092"/>
          <a:ext cx="2758278" cy="2262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305594</xdr:colOff>
      <xdr:row>28</xdr:row>
      <xdr:rowOff>11904</xdr:rowOff>
    </xdr:from>
    <xdr:to>
      <xdr:col>4</xdr:col>
      <xdr:colOff>642937</xdr:colOff>
      <xdr:row>29</xdr:row>
      <xdr:rowOff>11906</xdr:rowOff>
    </xdr:to>
    <xdr:cxnSp macro="">
      <xdr:nvCxnSpPr>
        <xdr:cNvPr id="16" name="Straight Connector 15"/>
        <xdr:cNvCxnSpPr>
          <a:stCxn id="12" idx="2"/>
        </xdr:cNvCxnSpPr>
      </xdr:nvCxnSpPr>
      <xdr:spPr>
        <a:xfrm>
          <a:off x="6258719" y="8624092"/>
          <a:ext cx="337343" cy="25400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583407</xdr:colOff>
      <xdr:row>28</xdr:row>
      <xdr:rowOff>16660</xdr:rowOff>
    </xdr:from>
    <xdr:to>
      <xdr:col>8</xdr:col>
      <xdr:colOff>97631</xdr:colOff>
      <xdr:row>28</xdr:row>
      <xdr:rowOff>250031</xdr:rowOff>
    </xdr:to>
    <xdr:cxnSp macro="">
      <xdr:nvCxnSpPr>
        <xdr:cNvPr id="17" name="Straight Connector 16"/>
        <xdr:cNvCxnSpPr>
          <a:stCxn id="13" idx="2"/>
        </xdr:cNvCxnSpPr>
      </xdr:nvCxnSpPr>
      <xdr:spPr>
        <a:xfrm flipH="1">
          <a:off x="9889332" y="8770135"/>
          <a:ext cx="628649" cy="23337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97631</xdr:colOff>
      <xdr:row>28</xdr:row>
      <xdr:rowOff>16660</xdr:rowOff>
    </xdr:from>
    <xdr:to>
      <xdr:col>8</xdr:col>
      <xdr:colOff>547687</xdr:colOff>
      <xdr:row>29</xdr:row>
      <xdr:rowOff>11906</xdr:rowOff>
    </xdr:to>
    <xdr:cxnSp macro="">
      <xdr:nvCxnSpPr>
        <xdr:cNvPr id="18" name="Straight Connector 17"/>
        <xdr:cNvCxnSpPr>
          <a:stCxn id="13" idx="2"/>
        </xdr:cNvCxnSpPr>
      </xdr:nvCxnSpPr>
      <xdr:spPr>
        <a:xfrm>
          <a:off x="10517981" y="8770135"/>
          <a:ext cx="450056" cy="2524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1012032</xdr:colOff>
      <xdr:row>44</xdr:row>
      <xdr:rowOff>654844</xdr:rowOff>
    </xdr:from>
    <xdr:to>
      <xdr:col>2</xdr:col>
      <xdr:colOff>285750</xdr:colOff>
      <xdr:row>45</xdr:row>
      <xdr:rowOff>83343</xdr:rowOff>
    </xdr:to>
    <xdr:cxnSp macro="">
      <xdr:nvCxnSpPr>
        <xdr:cNvPr id="19" name="Straight Connector 18"/>
        <xdr:cNvCxnSpPr/>
      </xdr:nvCxnSpPr>
      <xdr:spPr>
        <a:xfrm flipH="1">
          <a:off x="3631407" y="13313569"/>
          <a:ext cx="388143" cy="190499"/>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111918</xdr:colOff>
      <xdr:row>42</xdr:row>
      <xdr:rowOff>202407</xdr:rowOff>
    </xdr:from>
    <xdr:to>
      <xdr:col>11</xdr:col>
      <xdr:colOff>892969</xdr:colOff>
      <xdr:row>44</xdr:row>
      <xdr:rowOff>678657</xdr:rowOff>
    </xdr:to>
    <xdr:sp macro="" textlink="">
      <xdr:nvSpPr>
        <xdr:cNvPr id="20" name="Flowchart: Alternate Process 19"/>
        <xdr:cNvSpPr/>
      </xdr:nvSpPr>
      <xdr:spPr>
        <a:xfrm>
          <a:off x="11646693" y="12318207"/>
          <a:ext cx="2905126" cy="1019175"/>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7</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Input average </a:t>
          </a:r>
          <a:r>
            <a:rPr lang="en-US" sz="1100" b="0" baseline="0">
              <a:solidFill>
                <a:schemeClr val="lt1"/>
              </a:solidFill>
              <a:latin typeface="+mn-lt"/>
              <a:ea typeface="+mn-ea"/>
              <a:cs typeface="+mn-cs"/>
            </a:rPr>
            <a:t>one-way commute distances  by mode from survey (for worksite optional) or use </a:t>
          </a:r>
          <a:r>
            <a:rPr lang="en-US" sz="1100" b="0">
              <a:solidFill>
                <a:schemeClr val="lt1"/>
              </a:solidFill>
              <a:latin typeface="+mn-lt"/>
              <a:ea typeface="+mn-ea"/>
              <a:cs typeface="+mn-cs"/>
            </a:rPr>
            <a:t>default</a:t>
          </a:r>
          <a:r>
            <a:rPr lang="en-US" sz="1100" b="0" baseline="0">
              <a:solidFill>
                <a:schemeClr val="lt1"/>
              </a:solidFill>
              <a:latin typeface="+mn-lt"/>
              <a:ea typeface="+mn-ea"/>
              <a:cs typeface="+mn-cs"/>
            </a:rPr>
            <a:t> assumptions in cells.</a:t>
          </a:r>
          <a:endParaRPr lang="en-US" sz="1200" b="0">
            <a:solidFill>
              <a:schemeClr val="bg1"/>
            </a:solidFill>
          </a:endParaRPr>
        </a:p>
      </xdr:txBody>
    </xdr:sp>
    <xdr:clientData/>
  </xdr:twoCellAnchor>
  <xdr:twoCellAnchor>
    <xdr:from>
      <xdr:col>7</xdr:col>
      <xdr:colOff>468313</xdr:colOff>
      <xdr:row>44</xdr:row>
      <xdr:rowOff>170657</xdr:rowOff>
    </xdr:from>
    <xdr:to>
      <xdr:col>9</xdr:col>
      <xdr:colOff>111918</xdr:colOff>
      <xdr:row>44</xdr:row>
      <xdr:rowOff>746125</xdr:rowOff>
    </xdr:to>
    <xdr:cxnSp macro="">
      <xdr:nvCxnSpPr>
        <xdr:cNvPr id="21" name="Straight Connector 20"/>
        <xdr:cNvCxnSpPr>
          <a:stCxn id="20" idx="1"/>
        </xdr:cNvCxnSpPr>
      </xdr:nvCxnSpPr>
      <xdr:spPr>
        <a:xfrm flipH="1">
          <a:off x="9755188" y="12680157"/>
          <a:ext cx="1866105" cy="575468"/>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335757</xdr:colOff>
      <xdr:row>57</xdr:row>
      <xdr:rowOff>23811</xdr:rowOff>
    </xdr:from>
    <xdr:to>
      <xdr:col>12</xdr:col>
      <xdr:colOff>631030</xdr:colOff>
      <xdr:row>62</xdr:row>
      <xdr:rowOff>297658</xdr:rowOff>
    </xdr:to>
    <xdr:sp macro="" textlink="">
      <xdr:nvSpPr>
        <xdr:cNvPr id="22" name="Flowchart: Alternate Process 21"/>
        <xdr:cNvSpPr/>
      </xdr:nvSpPr>
      <xdr:spPr>
        <a:xfrm>
          <a:off x="14027945" y="16347280"/>
          <a:ext cx="1343023" cy="160734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8</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bg1"/>
              </a:solidFill>
            </a:rPr>
            <a:t>Calculation of total emissions avoided and projected future emissions.</a:t>
          </a:r>
          <a:endParaRPr lang="en-US" sz="1200" b="0">
            <a:solidFill>
              <a:schemeClr val="bg1"/>
            </a:solidFill>
          </a:endParaRPr>
        </a:p>
      </xdr:txBody>
    </xdr:sp>
    <xdr:clientData/>
  </xdr:twoCellAnchor>
  <xdr:twoCellAnchor>
    <xdr:from>
      <xdr:col>10</xdr:col>
      <xdr:colOff>1059656</xdr:colOff>
      <xdr:row>60</xdr:row>
      <xdr:rowOff>113110</xdr:rowOff>
    </xdr:from>
    <xdr:to>
      <xdr:col>11</xdr:col>
      <xdr:colOff>335757</xdr:colOff>
      <xdr:row>60</xdr:row>
      <xdr:rowOff>119062</xdr:rowOff>
    </xdr:to>
    <xdr:cxnSp macro="">
      <xdr:nvCxnSpPr>
        <xdr:cNvPr id="23" name="Straight Connector 22"/>
        <xdr:cNvCxnSpPr>
          <a:endCxn id="22" idx="1"/>
        </xdr:cNvCxnSpPr>
      </xdr:nvCxnSpPr>
      <xdr:spPr>
        <a:xfrm flipV="1">
          <a:off x="13680281" y="17150954"/>
          <a:ext cx="347664"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2497930</xdr:colOff>
      <xdr:row>58</xdr:row>
      <xdr:rowOff>178592</xdr:rowOff>
    </xdr:from>
    <xdr:to>
      <xdr:col>4</xdr:col>
      <xdr:colOff>11905</xdr:colOff>
      <xdr:row>64</xdr:row>
      <xdr:rowOff>35717</xdr:rowOff>
    </xdr:to>
    <xdr:sp macro="" textlink="">
      <xdr:nvSpPr>
        <xdr:cNvPr id="24" name="Flowchart: Alternate Process 23"/>
        <xdr:cNvSpPr/>
      </xdr:nvSpPr>
      <xdr:spPr>
        <a:xfrm>
          <a:off x="2497930" y="16666367"/>
          <a:ext cx="3476625" cy="1581150"/>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a:t>
          </a:r>
          <a:r>
            <a:rPr lang="en-US" sz="1200" b="1" baseline="0">
              <a:solidFill>
                <a:schemeClr val="bg1"/>
              </a:solidFill>
              <a:latin typeface="+mn-lt"/>
              <a:ea typeface="+mn-ea"/>
              <a:cs typeface="+mn-cs"/>
            </a:rPr>
            <a:t> 6</a:t>
          </a:r>
          <a:r>
            <a:rPr lang="en-US" sz="1200" b="1">
              <a:solidFill>
                <a:schemeClr val="bg1"/>
              </a:solidFill>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frequency of use. </a:t>
          </a:r>
          <a:r>
            <a:rPr lang="en-US" sz="1100">
              <a:solidFill>
                <a:schemeClr val="lt1"/>
              </a:solidFill>
              <a:latin typeface="+mn-lt"/>
              <a:ea typeface="+mn-ea"/>
              <a:cs typeface="+mn-cs"/>
            </a:rPr>
            <a:t>It may be likely that adopters of new modes will use those modes less than 100% of the time.</a:t>
          </a:r>
          <a:r>
            <a:rPr lang="en-US" sz="1100" baseline="0">
              <a:solidFill>
                <a:schemeClr val="lt1"/>
              </a:solidFill>
              <a:latin typeface="+mn-lt"/>
              <a:ea typeface="+mn-ea"/>
              <a:cs typeface="+mn-cs"/>
            </a:rPr>
            <a:t> E</a:t>
          </a:r>
          <a:r>
            <a:rPr lang="en-US" sz="1100">
              <a:solidFill>
                <a:schemeClr val="lt1"/>
              </a:solidFill>
              <a:latin typeface="+mn-lt"/>
              <a:ea typeface="+mn-ea"/>
              <a:cs typeface="+mn-cs"/>
            </a:rPr>
            <a:t>stablish realistic assumptions about the proportion of time that new adopters might use each mode. Remaining</a:t>
          </a:r>
          <a:r>
            <a:rPr lang="en-US" sz="1100" baseline="0">
              <a:solidFill>
                <a:schemeClr val="lt1"/>
              </a:solidFill>
              <a:latin typeface="+mn-lt"/>
              <a:ea typeface="+mn-ea"/>
              <a:cs typeface="+mn-cs"/>
            </a:rPr>
            <a:t> miles are assumed to be travelled in single occupancy vehicles </a:t>
          </a:r>
          <a:r>
            <a:rPr lang="en-US" sz="1100">
              <a:solidFill>
                <a:schemeClr val="lt1"/>
              </a:solidFill>
              <a:latin typeface="+mn-lt"/>
              <a:ea typeface="+mn-ea"/>
              <a:cs typeface="+mn-cs"/>
            </a:rPr>
            <a:t>.</a:t>
          </a:r>
        </a:p>
      </xdr:txBody>
    </xdr:sp>
    <xdr:clientData/>
  </xdr:twoCellAnchor>
  <xdr:twoCellAnchor>
    <xdr:from>
      <xdr:col>2</xdr:col>
      <xdr:colOff>504824</xdr:colOff>
      <xdr:row>54</xdr:row>
      <xdr:rowOff>71438</xdr:rowOff>
    </xdr:from>
    <xdr:to>
      <xdr:col>2</xdr:col>
      <xdr:colOff>511968</xdr:colOff>
      <xdr:row>58</xdr:row>
      <xdr:rowOff>178592</xdr:rowOff>
    </xdr:to>
    <xdr:cxnSp macro="">
      <xdr:nvCxnSpPr>
        <xdr:cNvPr id="25" name="Straight Connector 24"/>
        <xdr:cNvCxnSpPr>
          <a:stCxn id="24" idx="0"/>
        </xdr:cNvCxnSpPr>
      </xdr:nvCxnSpPr>
      <xdr:spPr>
        <a:xfrm flipV="1">
          <a:off x="4238624" y="15759113"/>
          <a:ext cx="7144" cy="90725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631031</xdr:colOff>
      <xdr:row>58</xdr:row>
      <xdr:rowOff>107156</xdr:rowOff>
    </xdr:from>
    <xdr:to>
      <xdr:col>19</xdr:col>
      <xdr:colOff>154781</xdr:colOff>
      <xdr:row>59</xdr:row>
      <xdr:rowOff>11906</xdr:rowOff>
    </xdr:to>
    <xdr:cxnSp macro="">
      <xdr:nvCxnSpPr>
        <xdr:cNvPr id="26" name="Straight Arrow Connector 25"/>
        <xdr:cNvCxnSpPr/>
      </xdr:nvCxnSpPr>
      <xdr:spPr>
        <a:xfrm>
          <a:off x="18271331" y="16594931"/>
          <a:ext cx="2571750" cy="104775"/>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226218</xdr:colOff>
      <xdr:row>56</xdr:row>
      <xdr:rowOff>95250</xdr:rowOff>
    </xdr:from>
    <xdr:to>
      <xdr:col>19</xdr:col>
      <xdr:colOff>166687</xdr:colOff>
      <xdr:row>57</xdr:row>
      <xdr:rowOff>83344</xdr:rowOff>
    </xdr:to>
    <xdr:cxnSp macro="">
      <xdr:nvCxnSpPr>
        <xdr:cNvPr id="27" name="Straight Arrow Connector 26"/>
        <xdr:cNvCxnSpPr/>
      </xdr:nvCxnSpPr>
      <xdr:spPr>
        <a:xfrm>
          <a:off x="19561968" y="16182975"/>
          <a:ext cx="1293019" cy="188119"/>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511972</xdr:colOff>
      <xdr:row>57</xdr:row>
      <xdr:rowOff>11914</xdr:rowOff>
    </xdr:from>
    <xdr:to>
      <xdr:col>16</xdr:col>
      <xdr:colOff>190504</xdr:colOff>
      <xdr:row>58</xdr:row>
      <xdr:rowOff>202413</xdr:rowOff>
    </xdr:to>
    <xdr:sp macro="" textlink="">
      <xdr:nvSpPr>
        <xdr:cNvPr id="28" name="TextBox 27"/>
        <xdr:cNvSpPr txBox="1"/>
      </xdr:nvSpPr>
      <xdr:spPr>
        <a:xfrm>
          <a:off x="18152272" y="16299664"/>
          <a:ext cx="564357"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solidFill>
                <a:sysClr val="windowText" lastClr="000000"/>
              </a:solidFill>
            </a:rPr>
            <a:t>-6%</a:t>
          </a:r>
        </a:p>
      </xdr:txBody>
    </xdr:sp>
    <xdr:clientData/>
  </xdr:twoCellAnchor>
  <xdr:twoCellAnchor>
    <xdr:from>
      <xdr:col>17</xdr:col>
      <xdr:colOff>80962</xdr:colOff>
      <xdr:row>55</xdr:row>
      <xdr:rowOff>9526</xdr:rowOff>
    </xdr:from>
    <xdr:to>
      <xdr:col>17</xdr:col>
      <xdr:colOff>640556</xdr:colOff>
      <xdr:row>56</xdr:row>
      <xdr:rowOff>200026</xdr:rowOff>
    </xdr:to>
    <xdr:sp macro="" textlink="">
      <xdr:nvSpPr>
        <xdr:cNvPr id="29" name="TextBox 28"/>
        <xdr:cNvSpPr txBox="1"/>
      </xdr:nvSpPr>
      <xdr:spPr>
        <a:xfrm>
          <a:off x="19416712" y="15897226"/>
          <a:ext cx="55959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solidFill>
                <a:sysClr val="windowText" lastClr="000000"/>
              </a:solidFill>
            </a:rPr>
            <a:t>-12%</a:t>
          </a:r>
        </a:p>
      </xdr:txBody>
    </xdr:sp>
    <xdr:clientData/>
  </xdr:twoCellAnchor>
  <xdr:twoCellAnchor>
    <xdr:from>
      <xdr:col>14</xdr:col>
      <xdr:colOff>238127</xdr:colOff>
      <xdr:row>60</xdr:row>
      <xdr:rowOff>71437</xdr:rowOff>
    </xdr:from>
    <xdr:to>
      <xdr:col>19</xdr:col>
      <xdr:colOff>178594</xdr:colOff>
      <xdr:row>61</xdr:row>
      <xdr:rowOff>23810</xdr:rowOff>
    </xdr:to>
    <xdr:cxnSp macro="">
      <xdr:nvCxnSpPr>
        <xdr:cNvPr id="30" name="Straight Arrow Connector 29"/>
        <xdr:cNvCxnSpPr/>
      </xdr:nvCxnSpPr>
      <xdr:spPr>
        <a:xfrm flipV="1">
          <a:off x="16878302" y="17064037"/>
          <a:ext cx="3988592" cy="257173"/>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164308</xdr:colOff>
      <xdr:row>59</xdr:row>
      <xdr:rowOff>304805</xdr:rowOff>
    </xdr:from>
    <xdr:to>
      <xdr:col>14</xdr:col>
      <xdr:colOff>723902</xdr:colOff>
      <xdr:row>61</xdr:row>
      <xdr:rowOff>69061</xdr:rowOff>
    </xdr:to>
    <xdr:sp macro="" textlink="">
      <xdr:nvSpPr>
        <xdr:cNvPr id="31" name="TextBox 30"/>
        <xdr:cNvSpPr txBox="1"/>
      </xdr:nvSpPr>
      <xdr:spPr>
        <a:xfrm>
          <a:off x="16804483" y="16992605"/>
          <a:ext cx="559594" cy="373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solidFill>
                <a:sysClr val="windowText" lastClr="000000"/>
              </a:solidFill>
            </a:rPr>
            <a:t>11%</a:t>
          </a:r>
        </a:p>
      </xdr:txBody>
    </xdr:sp>
    <xdr:clientData/>
  </xdr:twoCellAnchor>
  <xdr:twoCellAnchor>
    <xdr:from>
      <xdr:col>14</xdr:col>
      <xdr:colOff>303610</xdr:colOff>
      <xdr:row>104</xdr:row>
      <xdr:rowOff>0</xdr:rowOff>
    </xdr:from>
    <xdr:to>
      <xdr:col>22</xdr:col>
      <xdr:colOff>232172</xdr:colOff>
      <xdr:row>132</xdr:row>
      <xdr:rowOff>142876</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416719</xdr:colOff>
      <xdr:row>64</xdr:row>
      <xdr:rowOff>142875</xdr:rowOff>
    </xdr:from>
    <xdr:to>
      <xdr:col>19</xdr:col>
      <xdr:colOff>559594</xdr:colOff>
      <xdr:row>103</xdr:row>
      <xdr:rowOff>119063</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385765</xdr:colOff>
      <xdr:row>66</xdr:row>
      <xdr:rowOff>88106</xdr:rowOff>
    </xdr:from>
    <xdr:to>
      <xdr:col>7</xdr:col>
      <xdr:colOff>47625</xdr:colOff>
      <xdr:row>92</xdr:row>
      <xdr:rowOff>7144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357188</xdr:colOff>
      <xdr:row>14</xdr:row>
      <xdr:rowOff>238128</xdr:rowOff>
    </xdr:from>
    <xdr:to>
      <xdr:col>19</xdr:col>
      <xdr:colOff>559593</xdr:colOff>
      <xdr:row>24</xdr:row>
      <xdr:rowOff>178598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345282</xdr:colOff>
      <xdr:row>15</xdr:row>
      <xdr:rowOff>4</xdr:rowOff>
    </xdr:from>
    <xdr:to>
      <xdr:col>12</xdr:col>
      <xdr:colOff>166688</xdr:colOff>
      <xdr:row>24</xdr:row>
      <xdr:rowOff>178598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631029</xdr:colOff>
      <xdr:row>47</xdr:row>
      <xdr:rowOff>71438</xdr:rowOff>
    </xdr:from>
    <xdr:to>
      <xdr:col>21</xdr:col>
      <xdr:colOff>273844</xdr:colOff>
      <xdr:row>63</xdr:row>
      <xdr:rowOff>23813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285749</xdr:colOff>
      <xdr:row>104</xdr:row>
      <xdr:rowOff>71437</xdr:rowOff>
    </xdr:from>
    <xdr:to>
      <xdr:col>13</xdr:col>
      <xdr:colOff>714375</xdr:colOff>
      <xdr:row>133</xdr:row>
      <xdr:rowOff>47626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369094</xdr:colOff>
      <xdr:row>6</xdr:row>
      <xdr:rowOff>23809</xdr:rowOff>
    </xdr:from>
    <xdr:to>
      <xdr:col>4</xdr:col>
      <xdr:colOff>595313</xdr:colOff>
      <xdr:row>9</xdr:row>
      <xdr:rowOff>83342</xdr:rowOff>
    </xdr:to>
    <xdr:sp macro="" textlink="">
      <xdr:nvSpPr>
        <xdr:cNvPr id="7" name="Flowchart: Alternate Process 6"/>
        <xdr:cNvSpPr/>
      </xdr:nvSpPr>
      <xdr:spPr>
        <a:xfrm>
          <a:off x="4102894" y="1481134"/>
          <a:ext cx="2455069" cy="89773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1</a:t>
          </a:r>
          <a:endParaRPr lang="en-US" sz="1200">
            <a:solidFill>
              <a:schemeClr val="bg1"/>
            </a:solidFill>
          </a:endParaRPr>
        </a:p>
        <a:p>
          <a:pPr eaLnBrk="1" fontAlgn="auto" latinLnBrk="0" hangingPunct="1"/>
          <a:r>
            <a:rPr lang="en-US" sz="1200" b="0">
              <a:solidFill>
                <a:schemeClr val="bg1"/>
              </a:solidFill>
              <a:latin typeface="+mn-lt"/>
              <a:ea typeface="+mn-ea"/>
              <a:cs typeface="+mn-cs"/>
            </a:rPr>
            <a:t>Identify key summary statistics for the worksite.</a:t>
          </a:r>
        </a:p>
      </xdr:txBody>
    </xdr:sp>
    <xdr:clientData/>
  </xdr:twoCellAnchor>
  <xdr:twoCellAnchor>
    <xdr:from>
      <xdr:col>2</xdr:col>
      <xdr:colOff>414338</xdr:colOff>
      <xdr:row>12</xdr:row>
      <xdr:rowOff>0</xdr:rowOff>
    </xdr:from>
    <xdr:to>
      <xdr:col>4</xdr:col>
      <xdr:colOff>631032</xdr:colOff>
      <xdr:row>14</xdr:row>
      <xdr:rowOff>402426</xdr:rowOff>
    </xdr:to>
    <xdr:sp macro="" textlink="">
      <xdr:nvSpPr>
        <xdr:cNvPr id="8" name="Flowchart: Alternate Process 7"/>
        <xdr:cNvSpPr/>
      </xdr:nvSpPr>
      <xdr:spPr>
        <a:xfrm>
          <a:off x="4148138" y="3190875"/>
          <a:ext cx="2445544" cy="783426"/>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2</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Determine potential for using alternative work arrangements.</a:t>
          </a:r>
          <a:endParaRPr lang="en-US" sz="1200">
            <a:solidFill>
              <a:schemeClr val="bg1"/>
            </a:solidFill>
          </a:endParaRPr>
        </a:p>
      </xdr:txBody>
    </xdr:sp>
    <xdr:clientData/>
  </xdr:twoCellAnchor>
  <xdr:twoCellAnchor>
    <xdr:from>
      <xdr:col>1</xdr:col>
      <xdr:colOff>190500</xdr:colOff>
      <xdr:row>13</xdr:row>
      <xdr:rowOff>164300</xdr:rowOff>
    </xdr:from>
    <xdr:to>
      <xdr:col>2</xdr:col>
      <xdr:colOff>414338</xdr:colOff>
      <xdr:row>14</xdr:row>
      <xdr:rowOff>428625</xdr:rowOff>
    </xdr:to>
    <xdr:cxnSp macro="">
      <xdr:nvCxnSpPr>
        <xdr:cNvPr id="9" name="Straight Connector 8"/>
        <xdr:cNvCxnSpPr>
          <a:stCxn id="8" idx="1"/>
        </xdr:cNvCxnSpPr>
      </xdr:nvCxnSpPr>
      <xdr:spPr>
        <a:xfrm flipH="1">
          <a:off x="2809875" y="3545675"/>
          <a:ext cx="1338263" cy="454825"/>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112059</xdr:colOff>
      <xdr:row>6</xdr:row>
      <xdr:rowOff>142874</xdr:rowOff>
    </xdr:from>
    <xdr:to>
      <xdr:col>2</xdr:col>
      <xdr:colOff>369095</xdr:colOff>
      <xdr:row>6</xdr:row>
      <xdr:rowOff>302558</xdr:rowOff>
    </xdr:to>
    <xdr:cxnSp macro="">
      <xdr:nvCxnSpPr>
        <xdr:cNvPr id="10" name="Straight Connector 9"/>
        <xdr:cNvCxnSpPr/>
      </xdr:nvCxnSpPr>
      <xdr:spPr>
        <a:xfrm flipH="1">
          <a:off x="2731434" y="1600199"/>
          <a:ext cx="1371461" cy="15968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868456</xdr:colOff>
      <xdr:row>5</xdr:row>
      <xdr:rowOff>11206</xdr:rowOff>
    </xdr:from>
    <xdr:to>
      <xdr:col>2</xdr:col>
      <xdr:colOff>375397</xdr:colOff>
      <xdr:row>6</xdr:row>
      <xdr:rowOff>134470</xdr:rowOff>
    </xdr:to>
    <xdr:cxnSp macro="">
      <xdr:nvCxnSpPr>
        <xdr:cNvPr id="11" name="Straight Connector 10"/>
        <xdr:cNvCxnSpPr/>
      </xdr:nvCxnSpPr>
      <xdr:spPr>
        <a:xfrm flipH="1" flipV="1">
          <a:off x="3487831" y="1278031"/>
          <a:ext cx="621366" cy="31376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19056</xdr:colOff>
      <xdr:row>27</xdr:row>
      <xdr:rowOff>71437</xdr:rowOff>
    </xdr:from>
    <xdr:to>
      <xdr:col>6</xdr:col>
      <xdr:colOff>773906</xdr:colOff>
      <xdr:row>28</xdr:row>
      <xdr:rowOff>11904</xdr:rowOff>
    </xdr:to>
    <xdr:sp macro="" textlink="">
      <xdr:nvSpPr>
        <xdr:cNvPr id="12" name="Flowchart: Alternate Process 11"/>
        <xdr:cNvSpPr/>
      </xdr:nvSpPr>
      <xdr:spPr>
        <a:xfrm>
          <a:off x="3752856" y="7662862"/>
          <a:ext cx="5212550" cy="110251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3</a:t>
          </a:r>
        </a:p>
        <a:p>
          <a:pPr lvl="0"/>
          <a:r>
            <a:rPr lang="en-US" sz="1100" b="0">
              <a:solidFill>
                <a:schemeClr val="lt1"/>
              </a:solidFill>
              <a:latin typeface="+mn-lt"/>
              <a:ea typeface="+mn-ea"/>
              <a:cs typeface="+mn-cs"/>
            </a:rPr>
            <a:t>Establish current percent</a:t>
          </a:r>
          <a:r>
            <a:rPr lang="en-US" sz="1100" b="0" baseline="0">
              <a:solidFill>
                <a:schemeClr val="lt1"/>
              </a:solidFill>
              <a:latin typeface="+mn-lt"/>
              <a:ea typeface="+mn-ea"/>
              <a:cs typeface="+mn-cs"/>
            </a:rPr>
            <a:t> </a:t>
          </a:r>
          <a:r>
            <a:rPr lang="en-US" sz="1100">
              <a:solidFill>
                <a:schemeClr val="lt1"/>
              </a:solidFill>
              <a:latin typeface="+mn-lt"/>
              <a:ea typeface="+mn-ea"/>
              <a:cs typeface="+mn-cs"/>
            </a:rPr>
            <a:t>of weekly trips taken using  each mode . This may include avoided trips such as telework days and scheduled days</a:t>
          </a:r>
          <a:r>
            <a:rPr lang="en-US" sz="1100" baseline="0">
              <a:solidFill>
                <a:schemeClr val="lt1"/>
              </a:solidFill>
              <a:latin typeface="+mn-lt"/>
              <a:ea typeface="+mn-ea"/>
              <a:cs typeface="+mn-cs"/>
            </a:rPr>
            <a:t> off</a:t>
          </a:r>
          <a:r>
            <a:rPr lang="en-US" sz="1100">
              <a:solidFill>
                <a:schemeClr val="lt1"/>
              </a:solidFill>
              <a:latin typeface="+mn-lt"/>
              <a:ea typeface="+mn-ea"/>
              <a:cs typeface="+mn-cs"/>
            </a:rPr>
            <a:t>.  Next, determine the number of employees at the worksite who use each mode as their primary mode (i.e.  the mode commuters use more frequently).</a:t>
          </a:r>
        </a:p>
      </xdr:txBody>
    </xdr:sp>
    <xdr:clientData/>
  </xdr:twoCellAnchor>
  <xdr:twoCellAnchor>
    <xdr:from>
      <xdr:col>7</xdr:col>
      <xdr:colOff>147638</xdr:colOff>
      <xdr:row>27</xdr:row>
      <xdr:rowOff>178593</xdr:rowOff>
    </xdr:from>
    <xdr:to>
      <xdr:col>9</xdr:col>
      <xdr:colOff>47625</xdr:colOff>
      <xdr:row>28</xdr:row>
      <xdr:rowOff>16660</xdr:rowOff>
    </xdr:to>
    <xdr:sp macro="" textlink="">
      <xdr:nvSpPr>
        <xdr:cNvPr id="13" name="Flowchart: Alternate Process 12"/>
        <xdr:cNvSpPr/>
      </xdr:nvSpPr>
      <xdr:spPr>
        <a:xfrm>
          <a:off x="9453563" y="7770018"/>
          <a:ext cx="2128837" cy="100011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4</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current emissions . Business-as-usual</a:t>
          </a:r>
          <a:r>
            <a:rPr lang="en-US" sz="1100" b="0" baseline="0">
              <a:solidFill>
                <a:schemeClr val="lt1"/>
              </a:solidFill>
              <a:latin typeface="+mn-lt"/>
              <a:ea typeface="+mn-ea"/>
              <a:cs typeface="+mn-cs"/>
            </a:rPr>
            <a:t> emissions</a:t>
          </a:r>
          <a:r>
            <a:rPr lang="en-US" sz="1100" b="0">
              <a:solidFill>
                <a:schemeClr val="lt1"/>
              </a:solidFill>
              <a:latin typeface="+mn-lt"/>
              <a:ea typeface="+mn-ea"/>
              <a:cs typeface="+mn-cs"/>
            </a:rPr>
            <a:t>  are calculated in these cells.</a:t>
          </a:r>
          <a:endParaRPr lang="en-US" sz="1200" b="0">
            <a:solidFill>
              <a:schemeClr val="bg1"/>
            </a:solidFill>
          </a:endParaRPr>
        </a:p>
      </xdr:txBody>
    </xdr:sp>
    <xdr:clientData/>
  </xdr:twoCellAnchor>
  <xdr:twoCellAnchor>
    <xdr:from>
      <xdr:col>2</xdr:col>
      <xdr:colOff>142875</xdr:colOff>
      <xdr:row>42</xdr:row>
      <xdr:rowOff>83343</xdr:rowOff>
    </xdr:from>
    <xdr:to>
      <xdr:col>4</xdr:col>
      <xdr:colOff>690562</xdr:colOff>
      <xdr:row>44</xdr:row>
      <xdr:rowOff>631031</xdr:rowOff>
    </xdr:to>
    <xdr:sp macro="" textlink="">
      <xdr:nvSpPr>
        <xdr:cNvPr id="14" name="Flowchart: Alternate Process 13"/>
        <xdr:cNvSpPr/>
      </xdr:nvSpPr>
      <xdr:spPr>
        <a:xfrm>
          <a:off x="3876675" y="12199143"/>
          <a:ext cx="2776537" cy="109061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5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Estimate number of employees switching</a:t>
          </a:r>
          <a:r>
            <a:rPr lang="en-US" sz="1100" b="0" baseline="0">
              <a:solidFill>
                <a:schemeClr val="lt1"/>
              </a:solidFill>
              <a:latin typeface="+mn-lt"/>
              <a:ea typeface="+mn-ea"/>
              <a:cs typeface="+mn-cs"/>
            </a:rPr>
            <a:t> modes. See guidance on website. </a:t>
          </a:r>
          <a:r>
            <a:rPr lang="en-US" sz="1100">
              <a:solidFill>
                <a:schemeClr val="lt1"/>
              </a:solidFill>
              <a:latin typeface="+mn-lt"/>
              <a:ea typeface="+mn-ea"/>
              <a:cs typeface="+mn-cs"/>
            </a:rPr>
            <a:t>To simplify, assume employees only adopt a single new mode as their primary mode.  </a:t>
          </a:r>
          <a:endParaRPr lang="en-US" sz="1200" b="0">
            <a:solidFill>
              <a:schemeClr val="bg1"/>
            </a:solidFill>
          </a:endParaRPr>
        </a:p>
      </xdr:txBody>
    </xdr:sp>
    <xdr:clientData/>
  </xdr:twoCellAnchor>
  <xdr:twoCellAnchor>
    <xdr:from>
      <xdr:col>1</xdr:col>
      <xdr:colOff>881064</xdr:colOff>
      <xdr:row>28</xdr:row>
      <xdr:rowOff>11904</xdr:rowOff>
    </xdr:from>
    <xdr:to>
      <xdr:col>4</xdr:col>
      <xdr:colOff>396481</xdr:colOff>
      <xdr:row>28</xdr:row>
      <xdr:rowOff>238125</xdr:rowOff>
    </xdr:to>
    <xdr:cxnSp macro="">
      <xdr:nvCxnSpPr>
        <xdr:cNvPr id="15" name="Straight Connector 14"/>
        <xdr:cNvCxnSpPr>
          <a:stCxn id="12" idx="2"/>
        </xdr:cNvCxnSpPr>
      </xdr:nvCxnSpPr>
      <xdr:spPr>
        <a:xfrm flipH="1">
          <a:off x="3500439" y="8765379"/>
          <a:ext cx="2858692" cy="2262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396481</xdr:colOff>
      <xdr:row>28</xdr:row>
      <xdr:rowOff>11904</xdr:rowOff>
    </xdr:from>
    <xdr:to>
      <xdr:col>4</xdr:col>
      <xdr:colOff>642937</xdr:colOff>
      <xdr:row>29</xdr:row>
      <xdr:rowOff>11906</xdr:rowOff>
    </xdr:to>
    <xdr:cxnSp macro="">
      <xdr:nvCxnSpPr>
        <xdr:cNvPr id="16" name="Straight Connector 15"/>
        <xdr:cNvCxnSpPr>
          <a:stCxn id="12" idx="2"/>
        </xdr:cNvCxnSpPr>
      </xdr:nvCxnSpPr>
      <xdr:spPr>
        <a:xfrm>
          <a:off x="6359131" y="8765379"/>
          <a:ext cx="246456" cy="257177"/>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583407</xdr:colOff>
      <xdr:row>28</xdr:row>
      <xdr:rowOff>16660</xdr:rowOff>
    </xdr:from>
    <xdr:to>
      <xdr:col>8</xdr:col>
      <xdr:colOff>97631</xdr:colOff>
      <xdr:row>28</xdr:row>
      <xdr:rowOff>250031</xdr:rowOff>
    </xdr:to>
    <xdr:cxnSp macro="">
      <xdr:nvCxnSpPr>
        <xdr:cNvPr id="17" name="Straight Connector 16"/>
        <xdr:cNvCxnSpPr>
          <a:stCxn id="13" idx="2"/>
        </xdr:cNvCxnSpPr>
      </xdr:nvCxnSpPr>
      <xdr:spPr>
        <a:xfrm flipH="1">
          <a:off x="9889332" y="8770135"/>
          <a:ext cx="628649" cy="23337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97631</xdr:colOff>
      <xdr:row>28</xdr:row>
      <xdr:rowOff>16660</xdr:rowOff>
    </xdr:from>
    <xdr:to>
      <xdr:col>8</xdr:col>
      <xdr:colOff>547687</xdr:colOff>
      <xdr:row>29</xdr:row>
      <xdr:rowOff>11906</xdr:rowOff>
    </xdr:to>
    <xdr:cxnSp macro="">
      <xdr:nvCxnSpPr>
        <xdr:cNvPr id="18" name="Straight Connector 17"/>
        <xdr:cNvCxnSpPr>
          <a:stCxn id="13" idx="2"/>
        </xdr:cNvCxnSpPr>
      </xdr:nvCxnSpPr>
      <xdr:spPr>
        <a:xfrm>
          <a:off x="10517981" y="8770135"/>
          <a:ext cx="450056" cy="2524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1012032</xdr:colOff>
      <xdr:row>44</xdr:row>
      <xdr:rowOff>654844</xdr:rowOff>
    </xdr:from>
    <xdr:to>
      <xdr:col>2</xdr:col>
      <xdr:colOff>285750</xdr:colOff>
      <xdr:row>45</xdr:row>
      <xdr:rowOff>83343</xdr:rowOff>
    </xdr:to>
    <xdr:cxnSp macro="">
      <xdr:nvCxnSpPr>
        <xdr:cNvPr id="19" name="Straight Connector 18"/>
        <xdr:cNvCxnSpPr/>
      </xdr:nvCxnSpPr>
      <xdr:spPr>
        <a:xfrm flipH="1">
          <a:off x="3631407" y="13313569"/>
          <a:ext cx="388143" cy="190499"/>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111918</xdr:colOff>
      <xdr:row>42</xdr:row>
      <xdr:rowOff>202407</xdr:rowOff>
    </xdr:from>
    <xdr:to>
      <xdr:col>11</xdr:col>
      <xdr:colOff>892969</xdr:colOff>
      <xdr:row>44</xdr:row>
      <xdr:rowOff>678657</xdr:rowOff>
    </xdr:to>
    <xdr:sp macro="" textlink="">
      <xdr:nvSpPr>
        <xdr:cNvPr id="20" name="Flowchart: Alternate Process 19"/>
        <xdr:cNvSpPr/>
      </xdr:nvSpPr>
      <xdr:spPr>
        <a:xfrm>
          <a:off x="11646693" y="12318207"/>
          <a:ext cx="2905126" cy="1019175"/>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7</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Input average </a:t>
          </a:r>
          <a:r>
            <a:rPr lang="en-US" sz="1100" b="0" baseline="0">
              <a:solidFill>
                <a:schemeClr val="lt1"/>
              </a:solidFill>
              <a:latin typeface="+mn-lt"/>
              <a:ea typeface="+mn-ea"/>
              <a:cs typeface="+mn-cs"/>
            </a:rPr>
            <a:t>one-way commute distances  by mode from survey (for worksite optional) or use </a:t>
          </a:r>
          <a:r>
            <a:rPr lang="en-US" sz="1100" b="0">
              <a:solidFill>
                <a:schemeClr val="lt1"/>
              </a:solidFill>
              <a:latin typeface="+mn-lt"/>
              <a:ea typeface="+mn-ea"/>
              <a:cs typeface="+mn-cs"/>
            </a:rPr>
            <a:t>default</a:t>
          </a:r>
          <a:r>
            <a:rPr lang="en-US" sz="1100" b="0" baseline="0">
              <a:solidFill>
                <a:schemeClr val="lt1"/>
              </a:solidFill>
              <a:latin typeface="+mn-lt"/>
              <a:ea typeface="+mn-ea"/>
              <a:cs typeface="+mn-cs"/>
            </a:rPr>
            <a:t> assumptions in cells.</a:t>
          </a:r>
          <a:endParaRPr lang="en-US" sz="1200" b="0">
            <a:solidFill>
              <a:schemeClr val="bg1"/>
            </a:solidFill>
          </a:endParaRPr>
        </a:p>
      </xdr:txBody>
    </xdr:sp>
    <xdr:clientData/>
  </xdr:twoCellAnchor>
  <xdr:twoCellAnchor>
    <xdr:from>
      <xdr:col>6</xdr:col>
      <xdr:colOff>690562</xdr:colOff>
      <xdr:row>44</xdr:row>
      <xdr:rowOff>166689</xdr:rowOff>
    </xdr:from>
    <xdr:to>
      <xdr:col>9</xdr:col>
      <xdr:colOff>111918</xdr:colOff>
      <xdr:row>44</xdr:row>
      <xdr:rowOff>750093</xdr:rowOff>
    </xdr:to>
    <xdr:cxnSp macro="">
      <xdr:nvCxnSpPr>
        <xdr:cNvPr id="21" name="Straight Connector 20"/>
        <xdr:cNvCxnSpPr>
          <a:stCxn id="20" idx="1"/>
        </xdr:cNvCxnSpPr>
      </xdr:nvCxnSpPr>
      <xdr:spPr>
        <a:xfrm flipH="1">
          <a:off x="8882062" y="12825414"/>
          <a:ext cx="2764631" cy="58340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335757</xdr:colOff>
      <xdr:row>57</xdr:row>
      <xdr:rowOff>23811</xdr:rowOff>
    </xdr:from>
    <xdr:to>
      <xdr:col>12</xdr:col>
      <xdr:colOff>631030</xdr:colOff>
      <xdr:row>62</xdr:row>
      <xdr:rowOff>297658</xdr:rowOff>
    </xdr:to>
    <xdr:sp macro="" textlink="">
      <xdr:nvSpPr>
        <xdr:cNvPr id="22" name="Flowchart: Alternate Process 21"/>
        <xdr:cNvSpPr/>
      </xdr:nvSpPr>
      <xdr:spPr>
        <a:xfrm>
          <a:off x="13994607" y="16311561"/>
          <a:ext cx="1343023" cy="158829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8</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bg1"/>
              </a:solidFill>
            </a:rPr>
            <a:t>Calculation of total emissions avoided and projected future emissions.</a:t>
          </a:r>
          <a:endParaRPr lang="en-US" sz="1200" b="0">
            <a:solidFill>
              <a:schemeClr val="bg1"/>
            </a:solidFill>
          </a:endParaRPr>
        </a:p>
      </xdr:txBody>
    </xdr:sp>
    <xdr:clientData/>
  </xdr:twoCellAnchor>
  <xdr:twoCellAnchor>
    <xdr:from>
      <xdr:col>10</xdr:col>
      <xdr:colOff>1059656</xdr:colOff>
      <xdr:row>60</xdr:row>
      <xdr:rowOff>113110</xdr:rowOff>
    </xdr:from>
    <xdr:to>
      <xdr:col>11</xdr:col>
      <xdr:colOff>335757</xdr:colOff>
      <xdr:row>60</xdr:row>
      <xdr:rowOff>119062</xdr:rowOff>
    </xdr:to>
    <xdr:cxnSp macro="">
      <xdr:nvCxnSpPr>
        <xdr:cNvPr id="23" name="Straight Connector 22"/>
        <xdr:cNvCxnSpPr>
          <a:endCxn id="22" idx="1"/>
        </xdr:cNvCxnSpPr>
      </xdr:nvCxnSpPr>
      <xdr:spPr>
        <a:xfrm flipV="1">
          <a:off x="13642181" y="17105710"/>
          <a:ext cx="352426"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2497930</xdr:colOff>
      <xdr:row>58</xdr:row>
      <xdr:rowOff>178592</xdr:rowOff>
    </xdr:from>
    <xdr:to>
      <xdr:col>4</xdr:col>
      <xdr:colOff>11905</xdr:colOff>
      <xdr:row>64</xdr:row>
      <xdr:rowOff>35717</xdr:rowOff>
    </xdr:to>
    <xdr:sp macro="" textlink="">
      <xdr:nvSpPr>
        <xdr:cNvPr id="24" name="Flowchart: Alternate Process 23"/>
        <xdr:cNvSpPr/>
      </xdr:nvSpPr>
      <xdr:spPr>
        <a:xfrm>
          <a:off x="2497930" y="16666367"/>
          <a:ext cx="3476625" cy="1581150"/>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a:t>
          </a:r>
          <a:r>
            <a:rPr lang="en-US" sz="1200" b="1" baseline="0">
              <a:solidFill>
                <a:schemeClr val="bg1"/>
              </a:solidFill>
              <a:latin typeface="+mn-lt"/>
              <a:ea typeface="+mn-ea"/>
              <a:cs typeface="+mn-cs"/>
            </a:rPr>
            <a:t> 6</a:t>
          </a:r>
          <a:r>
            <a:rPr lang="en-US" sz="1200" b="1">
              <a:solidFill>
                <a:schemeClr val="bg1"/>
              </a:solidFill>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frequency of use. </a:t>
          </a:r>
          <a:r>
            <a:rPr lang="en-US" sz="1100">
              <a:solidFill>
                <a:schemeClr val="lt1"/>
              </a:solidFill>
              <a:latin typeface="+mn-lt"/>
              <a:ea typeface="+mn-ea"/>
              <a:cs typeface="+mn-cs"/>
            </a:rPr>
            <a:t>It may be likely that adopters of new modes will use those modes less than 100% of the time.</a:t>
          </a:r>
          <a:r>
            <a:rPr lang="en-US" sz="1100" baseline="0">
              <a:solidFill>
                <a:schemeClr val="lt1"/>
              </a:solidFill>
              <a:latin typeface="+mn-lt"/>
              <a:ea typeface="+mn-ea"/>
              <a:cs typeface="+mn-cs"/>
            </a:rPr>
            <a:t> E</a:t>
          </a:r>
          <a:r>
            <a:rPr lang="en-US" sz="1100">
              <a:solidFill>
                <a:schemeClr val="lt1"/>
              </a:solidFill>
              <a:latin typeface="+mn-lt"/>
              <a:ea typeface="+mn-ea"/>
              <a:cs typeface="+mn-cs"/>
            </a:rPr>
            <a:t>stablish realistic assumptions about the proportion of time that new adopters might use each mode. Remaining</a:t>
          </a:r>
          <a:r>
            <a:rPr lang="en-US" sz="1100" baseline="0">
              <a:solidFill>
                <a:schemeClr val="lt1"/>
              </a:solidFill>
              <a:latin typeface="+mn-lt"/>
              <a:ea typeface="+mn-ea"/>
              <a:cs typeface="+mn-cs"/>
            </a:rPr>
            <a:t> miles are assumed to be travelled in single occupancy vehicles </a:t>
          </a:r>
          <a:r>
            <a:rPr lang="en-US" sz="1100">
              <a:solidFill>
                <a:schemeClr val="lt1"/>
              </a:solidFill>
              <a:latin typeface="+mn-lt"/>
              <a:ea typeface="+mn-ea"/>
              <a:cs typeface="+mn-cs"/>
            </a:rPr>
            <a:t>.</a:t>
          </a:r>
        </a:p>
      </xdr:txBody>
    </xdr:sp>
    <xdr:clientData/>
  </xdr:twoCellAnchor>
  <xdr:twoCellAnchor>
    <xdr:from>
      <xdr:col>2</xdr:col>
      <xdr:colOff>504824</xdr:colOff>
      <xdr:row>54</xdr:row>
      <xdr:rowOff>71438</xdr:rowOff>
    </xdr:from>
    <xdr:to>
      <xdr:col>2</xdr:col>
      <xdr:colOff>511968</xdr:colOff>
      <xdr:row>58</xdr:row>
      <xdr:rowOff>178592</xdr:rowOff>
    </xdr:to>
    <xdr:cxnSp macro="">
      <xdr:nvCxnSpPr>
        <xdr:cNvPr id="25" name="Straight Connector 24"/>
        <xdr:cNvCxnSpPr>
          <a:stCxn id="24" idx="0"/>
        </xdr:cNvCxnSpPr>
      </xdr:nvCxnSpPr>
      <xdr:spPr>
        <a:xfrm flipV="1">
          <a:off x="4238624" y="15759113"/>
          <a:ext cx="7144" cy="90725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303610</xdr:colOff>
      <xdr:row>104</xdr:row>
      <xdr:rowOff>0</xdr:rowOff>
    </xdr:from>
    <xdr:to>
      <xdr:col>22</xdr:col>
      <xdr:colOff>232172</xdr:colOff>
      <xdr:row>132</xdr:row>
      <xdr:rowOff>142876</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416719</xdr:colOff>
      <xdr:row>64</xdr:row>
      <xdr:rowOff>142875</xdr:rowOff>
    </xdr:from>
    <xdr:to>
      <xdr:col>19</xdr:col>
      <xdr:colOff>559594</xdr:colOff>
      <xdr:row>103</xdr:row>
      <xdr:rowOff>119063</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1059656</xdr:colOff>
      <xdr:row>60</xdr:row>
      <xdr:rowOff>113110</xdr:rowOff>
    </xdr:from>
    <xdr:to>
      <xdr:col>11</xdr:col>
      <xdr:colOff>335757</xdr:colOff>
      <xdr:row>60</xdr:row>
      <xdr:rowOff>119062</xdr:rowOff>
    </xdr:to>
    <xdr:cxnSp macro="">
      <xdr:nvCxnSpPr>
        <xdr:cNvPr id="34" name="Straight Connector 33"/>
        <xdr:cNvCxnSpPr/>
      </xdr:nvCxnSpPr>
      <xdr:spPr>
        <a:xfrm flipV="1">
          <a:off x="13642181" y="17105710"/>
          <a:ext cx="352426"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1059656</xdr:colOff>
      <xdr:row>60</xdr:row>
      <xdr:rowOff>113110</xdr:rowOff>
    </xdr:from>
    <xdr:to>
      <xdr:col>11</xdr:col>
      <xdr:colOff>335757</xdr:colOff>
      <xdr:row>60</xdr:row>
      <xdr:rowOff>119062</xdr:rowOff>
    </xdr:to>
    <xdr:cxnSp macro="">
      <xdr:nvCxnSpPr>
        <xdr:cNvPr id="35" name="Straight Connector 34"/>
        <xdr:cNvCxnSpPr/>
      </xdr:nvCxnSpPr>
      <xdr:spPr>
        <a:xfrm flipV="1">
          <a:off x="13642181" y="17105710"/>
          <a:ext cx="352426"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385765</xdr:colOff>
      <xdr:row>66</xdr:row>
      <xdr:rowOff>88106</xdr:rowOff>
    </xdr:from>
    <xdr:to>
      <xdr:col>7</xdr:col>
      <xdr:colOff>47625</xdr:colOff>
      <xdr:row>92</xdr:row>
      <xdr:rowOff>7144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357188</xdr:colOff>
      <xdr:row>14</xdr:row>
      <xdr:rowOff>238128</xdr:rowOff>
    </xdr:from>
    <xdr:to>
      <xdr:col>19</xdr:col>
      <xdr:colOff>559593</xdr:colOff>
      <xdr:row>24</xdr:row>
      <xdr:rowOff>178598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345282</xdr:colOff>
      <xdr:row>15</xdr:row>
      <xdr:rowOff>4</xdr:rowOff>
    </xdr:from>
    <xdr:to>
      <xdr:col>12</xdr:col>
      <xdr:colOff>166688</xdr:colOff>
      <xdr:row>24</xdr:row>
      <xdr:rowOff>178598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631029</xdr:colOff>
      <xdr:row>47</xdr:row>
      <xdr:rowOff>71438</xdr:rowOff>
    </xdr:from>
    <xdr:to>
      <xdr:col>21</xdr:col>
      <xdr:colOff>273844</xdr:colOff>
      <xdr:row>63</xdr:row>
      <xdr:rowOff>23813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285749</xdr:colOff>
      <xdr:row>104</xdr:row>
      <xdr:rowOff>71437</xdr:rowOff>
    </xdr:from>
    <xdr:to>
      <xdr:col>13</xdr:col>
      <xdr:colOff>714375</xdr:colOff>
      <xdr:row>133</xdr:row>
      <xdr:rowOff>47626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369094</xdr:colOff>
      <xdr:row>6</xdr:row>
      <xdr:rowOff>23809</xdr:rowOff>
    </xdr:from>
    <xdr:to>
      <xdr:col>4</xdr:col>
      <xdr:colOff>595313</xdr:colOff>
      <xdr:row>9</xdr:row>
      <xdr:rowOff>83342</xdr:rowOff>
    </xdr:to>
    <xdr:sp macro="" textlink="">
      <xdr:nvSpPr>
        <xdr:cNvPr id="7" name="Flowchart: Alternate Process 6"/>
        <xdr:cNvSpPr/>
      </xdr:nvSpPr>
      <xdr:spPr>
        <a:xfrm>
          <a:off x="4102894" y="1481134"/>
          <a:ext cx="2455069" cy="89773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1</a:t>
          </a:r>
          <a:endParaRPr lang="en-US" sz="1200">
            <a:solidFill>
              <a:schemeClr val="bg1"/>
            </a:solidFill>
          </a:endParaRPr>
        </a:p>
        <a:p>
          <a:pPr eaLnBrk="1" fontAlgn="auto" latinLnBrk="0" hangingPunct="1"/>
          <a:r>
            <a:rPr lang="en-US" sz="1200" b="0">
              <a:solidFill>
                <a:schemeClr val="bg1"/>
              </a:solidFill>
              <a:latin typeface="+mn-lt"/>
              <a:ea typeface="+mn-ea"/>
              <a:cs typeface="+mn-cs"/>
            </a:rPr>
            <a:t>Identify key summary statistics for the worksite.</a:t>
          </a:r>
        </a:p>
      </xdr:txBody>
    </xdr:sp>
    <xdr:clientData/>
  </xdr:twoCellAnchor>
  <xdr:twoCellAnchor>
    <xdr:from>
      <xdr:col>2</xdr:col>
      <xdr:colOff>414338</xdr:colOff>
      <xdr:row>12</xdr:row>
      <xdr:rowOff>0</xdr:rowOff>
    </xdr:from>
    <xdr:to>
      <xdr:col>4</xdr:col>
      <xdr:colOff>631032</xdr:colOff>
      <xdr:row>14</xdr:row>
      <xdr:rowOff>402426</xdr:rowOff>
    </xdr:to>
    <xdr:sp macro="" textlink="">
      <xdr:nvSpPr>
        <xdr:cNvPr id="8" name="Flowchart: Alternate Process 7"/>
        <xdr:cNvSpPr/>
      </xdr:nvSpPr>
      <xdr:spPr>
        <a:xfrm>
          <a:off x="4148138" y="3190875"/>
          <a:ext cx="2445544" cy="783426"/>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2</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Determine potential for using alternative work arrangements.</a:t>
          </a:r>
          <a:endParaRPr lang="en-US" sz="1200">
            <a:solidFill>
              <a:schemeClr val="bg1"/>
            </a:solidFill>
          </a:endParaRPr>
        </a:p>
      </xdr:txBody>
    </xdr:sp>
    <xdr:clientData/>
  </xdr:twoCellAnchor>
  <xdr:twoCellAnchor>
    <xdr:from>
      <xdr:col>1</xdr:col>
      <xdr:colOff>190500</xdr:colOff>
      <xdr:row>13</xdr:row>
      <xdr:rowOff>164300</xdr:rowOff>
    </xdr:from>
    <xdr:to>
      <xdr:col>2</xdr:col>
      <xdr:colOff>414338</xdr:colOff>
      <xdr:row>14</xdr:row>
      <xdr:rowOff>428625</xdr:rowOff>
    </xdr:to>
    <xdr:cxnSp macro="">
      <xdr:nvCxnSpPr>
        <xdr:cNvPr id="9" name="Straight Connector 8"/>
        <xdr:cNvCxnSpPr>
          <a:stCxn id="8" idx="1"/>
        </xdr:cNvCxnSpPr>
      </xdr:nvCxnSpPr>
      <xdr:spPr>
        <a:xfrm flipH="1">
          <a:off x="2809875" y="3545675"/>
          <a:ext cx="1338263" cy="454825"/>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112059</xdr:colOff>
      <xdr:row>6</xdr:row>
      <xdr:rowOff>142874</xdr:rowOff>
    </xdr:from>
    <xdr:to>
      <xdr:col>2</xdr:col>
      <xdr:colOff>369095</xdr:colOff>
      <xdr:row>6</xdr:row>
      <xdr:rowOff>302558</xdr:rowOff>
    </xdr:to>
    <xdr:cxnSp macro="">
      <xdr:nvCxnSpPr>
        <xdr:cNvPr id="10" name="Straight Connector 9"/>
        <xdr:cNvCxnSpPr/>
      </xdr:nvCxnSpPr>
      <xdr:spPr>
        <a:xfrm flipH="1">
          <a:off x="2731434" y="1600199"/>
          <a:ext cx="1371461" cy="15968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868456</xdr:colOff>
      <xdr:row>5</xdr:row>
      <xdr:rowOff>11206</xdr:rowOff>
    </xdr:from>
    <xdr:to>
      <xdr:col>2</xdr:col>
      <xdr:colOff>375397</xdr:colOff>
      <xdr:row>6</xdr:row>
      <xdr:rowOff>134470</xdr:rowOff>
    </xdr:to>
    <xdr:cxnSp macro="">
      <xdr:nvCxnSpPr>
        <xdr:cNvPr id="11" name="Straight Connector 10"/>
        <xdr:cNvCxnSpPr/>
      </xdr:nvCxnSpPr>
      <xdr:spPr>
        <a:xfrm flipH="1" flipV="1">
          <a:off x="3487831" y="1278031"/>
          <a:ext cx="621366" cy="31376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19056</xdr:colOff>
      <xdr:row>27</xdr:row>
      <xdr:rowOff>71437</xdr:rowOff>
    </xdr:from>
    <xdr:to>
      <xdr:col>6</xdr:col>
      <xdr:colOff>773906</xdr:colOff>
      <xdr:row>28</xdr:row>
      <xdr:rowOff>11904</xdr:rowOff>
    </xdr:to>
    <xdr:sp macro="" textlink="">
      <xdr:nvSpPr>
        <xdr:cNvPr id="12" name="Flowchart: Alternate Process 11"/>
        <xdr:cNvSpPr/>
      </xdr:nvSpPr>
      <xdr:spPr>
        <a:xfrm>
          <a:off x="3752856" y="7662862"/>
          <a:ext cx="5212550" cy="110251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3</a:t>
          </a:r>
        </a:p>
        <a:p>
          <a:pPr lvl="0"/>
          <a:r>
            <a:rPr lang="en-US" sz="1100" b="0">
              <a:solidFill>
                <a:schemeClr val="lt1"/>
              </a:solidFill>
              <a:latin typeface="+mn-lt"/>
              <a:ea typeface="+mn-ea"/>
              <a:cs typeface="+mn-cs"/>
            </a:rPr>
            <a:t>Establish current percent</a:t>
          </a:r>
          <a:r>
            <a:rPr lang="en-US" sz="1100" b="0" baseline="0">
              <a:solidFill>
                <a:schemeClr val="lt1"/>
              </a:solidFill>
              <a:latin typeface="+mn-lt"/>
              <a:ea typeface="+mn-ea"/>
              <a:cs typeface="+mn-cs"/>
            </a:rPr>
            <a:t> </a:t>
          </a:r>
          <a:r>
            <a:rPr lang="en-US" sz="1100">
              <a:solidFill>
                <a:schemeClr val="lt1"/>
              </a:solidFill>
              <a:latin typeface="+mn-lt"/>
              <a:ea typeface="+mn-ea"/>
              <a:cs typeface="+mn-cs"/>
            </a:rPr>
            <a:t>of weekly trips taken using  each mode . This may include avoided trips such as telework days and scheduled days</a:t>
          </a:r>
          <a:r>
            <a:rPr lang="en-US" sz="1100" baseline="0">
              <a:solidFill>
                <a:schemeClr val="lt1"/>
              </a:solidFill>
              <a:latin typeface="+mn-lt"/>
              <a:ea typeface="+mn-ea"/>
              <a:cs typeface="+mn-cs"/>
            </a:rPr>
            <a:t> off</a:t>
          </a:r>
          <a:r>
            <a:rPr lang="en-US" sz="1100">
              <a:solidFill>
                <a:schemeClr val="lt1"/>
              </a:solidFill>
              <a:latin typeface="+mn-lt"/>
              <a:ea typeface="+mn-ea"/>
              <a:cs typeface="+mn-cs"/>
            </a:rPr>
            <a:t>.  Next, determine the number of employees at the worksite who use each mode as their primary mode (i.e.  the mode commuters use more frequently).</a:t>
          </a:r>
        </a:p>
      </xdr:txBody>
    </xdr:sp>
    <xdr:clientData/>
  </xdr:twoCellAnchor>
  <xdr:twoCellAnchor>
    <xdr:from>
      <xdr:col>7</xdr:col>
      <xdr:colOff>147638</xdr:colOff>
      <xdr:row>27</xdr:row>
      <xdr:rowOff>178593</xdr:rowOff>
    </xdr:from>
    <xdr:to>
      <xdr:col>9</xdr:col>
      <xdr:colOff>47625</xdr:colOff>
      <xdr:row>28</xdr:row>
      <xdr:rowOff>16660</xdr:rowOff>
    </xdr:to>
    <xdr:sp macro="" textlink="">
      <xdr:nvSpPr>
        <xdr:cNvPr id="13" name="Flowchart: Alternate Process 12"/>
        <xdr:cNvSpPr/>
      </xdr:nvSpPr>
      <xdr:spPr>
        <a:xfrm>
          <a:off x="9453563" y="7770018"/>
          <a:ext cx="2128837" cy="100011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4</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current emissions . Business-as-usual</a:t>
          </a:r>
          <a:r>
            <a:rPr lang="en-US" sz="1100" b="0" baseline="0">
              <a:solidFill>
                <a:schemeClr val="lt1"/>
              </a:solidFill>
              <a:latin typeface="+mn-lt"/>
              <a:ea typeface="+mn-ea"/>
              <a:cs typeface="+mn-cs"/>
            </a:rPr>
            <a:t> emissions</a:t>
          </a:r>
          <a:r>
            <a:rPr lang="en-US" sz="1100" b="0">
              <a:solidFill>
                <a:schemeClr val="lt1"/>
              </a:solidFill>
              <a:latin typeface="+mn-lt"/>
              <a:ea typeface="+mn-ea"/>
              <a:cs typeface="+mn-cs"/>
            </a:rPr>
            <a:t>  are calculated in these cells.</a:t>
          </a:r>
          <a:endParaRPr lang="en-US" sz="1200" b="0">
            <a:solidFill>
              <a:schemeClr val="bg1"/>
            </a:solidFill>
          </a:endParaRPr>
        </a:p>
      </xdr:txBody>
    </xdr:sp>
    <xdr:clientData/>
  </xdr:twoCellAnchor>
  <xdr:twoCellAnchor>
    <xdr:from>
      <xdr:col>2</xdr:col>
      <xdr:colOff>142875</xdr:colOff>
      <xdr:row>42</xdr:row>
      <xdr:rowOff>83343</xdr:rowOff>
    </xdr:from>
    <xdr:to>
      <xdr:col>4</xdr:col>
      <xdr:colOff>690562</xdr:colOff>
      <xdr:row>44</xdr:row>
      <xdr:rowOff>631031</xdr:rowOff>
    </xdr:to>
    <xdr:sp macro="" textlink="">
      <xdr:nvSpPr>
        <xdr:cNvPr id="14" name="Flowchart: Alternate Process 13"/>
        <xdr:cNvSpPr/>
      </xdr:nvSpPr>
      <xdr:spPr>
        <a:xfrm>
          <a:off x="3876675" y="12199143"/>
          <a:ext cx="2776537" cy="109061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5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Estimate number of employees switching</a:t>
          </a:r>
          <a:r>
            <a:rPr lang="en-US" sz="1100" b="0" baseline="0">
              <a:solidFill>
                <a:schemeClr val="lt1"/>
              </a:solidFill>
              <a:latin typeface="+mn-lt"/>
              <a:ea typeface="+mn-ea"/>
              <a:cs typeface="+mn-cs"/>
            </a:rPr>
            <a:t> modes. See guidance on website. </a:t>
          </a:r>
          <a:r>
            <a:rPr lang="en-US" sz="1100">
              <a:solidFill>
                <a:schemeClr val="lt1"/>
              </a:solidFill>
              <a:latin typeface="+mn-lt"/>
              <a:ea typeface="+mn-ea"/>
              <a:cs typeface="+mn-cs"/>
            </a:rPr>
            <a:t>To simplify, assume employees only adopt a single new mode as their primary mode.  </a:t>
          </a:r>
          <a:endParaRPr lang="en-US" sz="1200" b="0">
            <a:solidFill>
              <a:schemeClr val="bg1"/>
            </a:solidFill>
          </a:endParaRPr>
        </a:p>
      </xdr:txBody>
    </xdr:sp>
    <xdr:clientData/>
  </xdr:twoCellAnchor>
  <xdr:twoCellAnchor>
    <xdr:from>
      <xdr:col>1</xdr:col>
      <xdr:colOff>881064</xdr:colOff>
      <xdr:row>28</xdr:row>
      <xdr:rowOff>11904</xdr:rowOff>
    </xdr:from>
    <xdr:to>
      <xdr:col>4</xdr:col>
      <xdr:colOff>396481</xdr:colOff>
      <xdr:row>28</xdr:row>
      <xdr:rowOff>238125</xdr:rowOff>
    </xdr:to>
    <xdr:cxnSp macro="">
      <xdr:nvCxnSpPr>
        <xdr:cNvPr id="15" name="Straight Connector 14"/>
        <xdr:cNvCxnSpPr>
          <a:stCxn id="12" idx="2"/>
        </xdr:cNvCxnSpPr>
      </xdr:nvCxnSpPr>
      <xdr:spPr>
        <a:xfrm flipH="1">
          <a:off x="3500439" y="8765379"/>
          <a:ext cx="2858692" cy="2262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396481</xdr:colOff>
      <xdr:row>28</xdr:row>
      <xdr:rowOff>11904</xdr:rowOff>
    </xdr:from>
    <xdr:to>
      <xdr:col>4</xdr:col>
      <xdr:colOff>642937</xdr:colOff>
      <xdr:row>29</xdr:row>
      <xdr:rowOff>11906</xdr:rowOff>
    </xdr:to>
    <xdr:cxnSp macro="">
      <xdr:nvCxnSpPr>
        <xdr:cNvPr id="16" name="Straight Connector 15"/>
        <xdr:cNvCxnSpPr>
          <a:stCxn id="12" idx="2"/>
        </xdr:cNvCxnSpPr>
      </xdr:nvCxnSpPr>
      <xdr:spPr>
        <a:xfrm>
          <a:off x="6359131" y="8765379"/>
          <a:ext cx="246456" cy="257177"/>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583407</xdr:colOff>
      <xdr:row>28</xdr:row>
      <xdr:rowOff>16660</xdr:rowOff>
    </xdr:from>
    <xdr:to>
      <xdr:col>8</xdr:col>
      <xdr:colOff>97631</xdr:colOff>
      <xdr:row>28</xdr:row>
      <xdr:rowOff>250031</xdr:rowOff>
    </xdr:to>
    <xdr:cxnSp macro="">
      <xdr:nvCxnSpPr>
        <xdr:cNvPr id="17" name="Straight Connector 16"/>
        <xdr:cNvCxnSpPr>
          <a:stCxn id="13" idx="2"/>
        </xdr:cNvCxnSpPr>
      </xdr:nvCxnSpPr>
      <xdr:spPr>
        <a:xfrm flipH="1">
          <a:off x="9889332" y="8770135"/>
          <a:ext cx="628649" cy="23337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97631</xdr:colOff>
      <xdr:row>28</xdr:row>
      <xdr:rowOff>16660</xdr:rowOff>
    </xdr:from>
    <xdr:to>
      <xdr:col>8</xdr:col>
      <xdr:colOff>547687</xdr:colOff>
      <xdr:row>29</xdr:row>
      <xdr:rowOff>11906</xdr:rowOff>
    </xdr:to>
    <xdr:cxnSp macro="">
      <xdr:nvCxnSpPr>
        <xdr:cNvPr id="18" name="Straight Connector 17"/>
        <xdr:cNvCxnSpPr>
          <a:stCxn id="13" idx="2"/>
        </xdr:cNvCxnSpPr>
      </xdr:nvCxnSpPr>
      <xdr:spPr>
        <a:xfrm>
          <a:off x="10517981" y="8770135"/>
          <a:ext cx="450056" cy="2524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1012032</xdr:colOff>
      <xdr:row>44</xdr:row>
      <xdr:rowOff>654844</xdr:rowOff>
    </xdr:from>
    <xdr:to>
      <xdr:col>2</xdr:col>
      <xdr:colOff>285750</xdr:colOff>
      <xdr:row>45</xdr:row>
      <xdr:rowOff>83343</xdr:rowOff>
    </xdr:to>
    <xdr:cxnSp macro="">
      <xdr:nvCxnSpPr>
        <xdr:cNvPr id="19" name="Straight Connector 18"/>
        <xdr:cNvCxnSpPr/>
      </xdr:nvCxnSpPr>
      <xdr:spPr>
        <a:xfrm flipH="1">
          <a:off x="3631407" y="13313569"/>
          <a:ext cx="388143" cy="190499"/>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111918</xdr:colOff>
      <xdr:row>42</xdr:row>
      <xdr:rowOff>202407</xdr:rowOff>
    </xdr:from>
    <xdr:to>
      <xdr:col>11</xdr:col>
      <xdr:colOff>892969</xdr:colOff>
      <xdr:row>44</xdr:row>
      <xdr:rowOff>678657</xdr:rowOff>
    </xdr:to>
    <xdr:sp macro="" textlink="">
      <xdr:nvSpPr>
        <xdr:cNvPr id="20" name="Flowchart: Alternate Process 19"/>
        <xdr:cNvSpPr/>
      </xdr:nvSpPr>
      <xdr:spPr>
        <a:xfrm>
          <a:off x="11646693" y="12318207"/>
          <a:ext cx="2905126" cy="1019175"/>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7</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Input average </a:t>
          </a:r>
          <a:r>
            <a:rPr lang="en-US" sz="1100" b="0" baseline="0">
              <a:solidFill>
                <a:schemeClr val="lt1"/>
              </a:solidFill>
              <a:latin typeface="+mn-lt"/>
              <a:ea typeface="+mn-ea"/>
              <a:cs typeface="+mn-cs"/>
            </a:rPr>
            <a:t>one-way commute distances  by mode from survey (for worksite optional) or use </a:t>
          </a:r>
          <a:r>
            <a:rPr lang="en-US" sz="1100" b="0">
              <a:solidFill>
                <a:schemeClr val="lt1"/>
              </a:solidFill>
              <a:latin typeface="+mn-lt"/>
              <a:ea typeface="+mn-ea"/>
              <a:cs typeface="+mn-cs"/>
            </a:rPr>
            <a:t>default</a:t>
          </a:r>
          <a:r>
            <a:rPr lang="en-US" sz="1100" b="0" baseline="0">
              <a:solidFill>
                <a:schemeClr val="lt1"/>
              </a:solidFill>
              <a:latin typeface="+mn-lt"/>
              <a:ea typeface="+mn-ea"/>
              <a:cs typeface="+mn-cs"/>
            </a:rPr>
            <a:t> assumptions in cells.</a:t>
          </a:r>
          <a:endParaRPr lang="en-US" sz="1200" b="0">
            <a:solidFill>
              <a:schemeClr val="bg1"/>
            </a:solidFill>
          </a:endParaRPr>
        </a:p>
      </xdr:txBody>
    </xdr:sp>
    <xdr:clientData/>
  </xdr:twoCellAnchor>
  <xdr:twoCellAnchor>
    <xdr:from>
      <xdr:col>6</xdr:col>
      <xdr:colOff>690562</xdr:colOff>
      <xdr:row>44</xdr:row>
      <xdr:rowOff>166689</xdr:rowOff>
    </xdr:from>
    <xdr:to>
      <xdr:col>9</xdr:col>
      <xdr:colOff>111918</xdr:colOff>
      <xdr:row>44</xdr:row>
      <xdr:rowOff>750093</xdr:rowOff>
    </xdr:to>
    <xdr:cxnSp macro="">
      <xdr:nvCxnSpPr>
        <xdr:cNvPr id="21" name="Straight Connector 20"/>
        <xdr:cNvCxnSpPr>
          <a:stCxn id="20" idx="1"/>
        </xdr:cNvCxnSpPr>
      </xdr:nvCxnSpPr>
      <xdr:spPr>
        <a:xfrm flipH="1">
          <a:off x="8882062" y="12825414"/>
          <a:ext cx="2764631" cy="58340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335757</xdr:colOff>
      <xdr:row>57</xdr:row>
      <xdr:rowOff>23811</xdr:rowOff>
    </xdr:from>
    <xdr:to>
      <xdr:col>12</xdr:col>
      <xdr:colOff>631030</xdr:colOff>
      <xdr:row>62</xdr:row>
      <xdr:rowOff>297658</xdr:rowOff>
    </xdr:to>
    <xdr:sp macro="" textlink="">
      <xdr:nvSpPr>
        <xdr:cNvPr id="22" name="Flowchart: Alternate Process 21"/>
        <xdr:cNvSpPr/>
      </xdr:nvSpPr>
      <xdr:spPr>
        <a:xfrm>
          <a:off x="13994607" y="16311561"/>
          <a:ext cx="1343023" cy="158829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8</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bg1"/>
              </a:solidFill>
            </a:rPr>
            <a:t>Calculation of total emissions avoided and projected future emissions.</a:t>
          </a:r>
          <a:endParaRPr lang="en-US" sz="1200" b="0">
            <a:solidFill>
              <a:schemeClr val="bg1"/>
            </a:solidFill>
          </a:endParaRPr>
        </a:p>
      </xdr:txBody>
    </xdr:sp>
    <xdr:clientData/>
  </xdr:twoCellAnchor>
  <xdr:twoCellAnchor>
    <xdr:from>
      <xdr:col>10</xdr:col>
      <xdr:colOff>1059656</xdr:colOff>
      <xdr:row>60</xdr:row>
      <xdr:rowOff>113110</xdr:rowOff>
    </xdr:from>
    <xdr:to>
      <xdr:col>11</xdr:col>
      <xdr:colOff>335757</xdr:colOff>
      <xdr:row>60</xdr:row>
      <xdr:rowOff>119062</xdr:rowOff>
    </xdr:to>
    <xdr:cxnSp macro="">
      <xdr:nvCxnSpPr>
        <xdr:cNvPr id="23" name="Straight Connector 22"/>
        <xdr:cNvCxnSpPr>
          <a:endCxn id="22" idx="1"/>
        </xdr:cNvCxnSpPr>
      </xdr:nvCxnSpPr>
      <xdr:spPr>
        <a:xfrm flipV="1">
          <a:off x="13642181" y="17105710"/>
          <a:ext cx="352426"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2497930</xdr:colOff>
      <xdr:row>58</xdr:row>
      <xdr:rowOff>178592</xdr:rowOff>
    </xdr:from>
    <xdr:to>
      <xdr:col>4</xdr:col>
      <xdr:colOff>11905</xdr:colOff>
      <xdr:row>64</xdr:row>
      <xdr:rowOff>35717</xdr:rowOff>
    </xdr:to>
    <xdr:sp macro="" textlink="">
      <xdr:nvSpPr>
        <xdr:cNvPr id="24" name="Flowchart: Alternate Process 23"/>
        <xdr:cNvSpPr/>
      </xdr:nvSpPr>
      <xdr:spPr>
        <a:xfrm>
          <a:off x="2497930" y="16666367"/>
          <a:ext cx="3476625" cy="1581150"/>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a:t>
          </a:r>
          <a:r>
            <a:rPr lang="en-US" sz="1200" b="1" baseline="0">
              <a:solidFill>
                <a:schemeClr val="bg1"/>
              </a:solidFill>
              <a:latin typeface="+mn-lt"/>
              <a:ea typeface="+mn-ea"/>
              <a:cs typeface="+mn-cs"/>
            </a:rPr>
            <a:t> 6</a:t>
          </a:r>
          <a:r>
            <a:rPr lang="en-US" sz="1200" b="1">
              <a:solidFill>
                <a:schemeClr val="bg1"/>
              </a:solidFill>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frequency of use. </a:t>
          </a:r>
          <a:r>
            <a:rPr lang="en-US" sz="1100">
              <a:solidFill>
                <a:schemeClr val="lt1"/>
              </a:solidFill>
              <a:latin typeface="+mn-lt"/>
              <a:ea typeface="+mn-ea"/>
              <a:cs typeface="+mn-cs"/>
            </a:rPr>
            <a:t>It may be likely that adopters of new modes will use those modes less than 100% of the time.</a:t>
          </a:r>
          <a:r>
            <a:rPr lang="en-US" sz="1100" baseline="0">
              <a:solidFill>
                <a:schemeClr val="lt1"/>
              </a:solidFill>
              <a:latin typeface="+mn-lt"/>
              <a:ea typeface="+mn-ea"/>
              <a:cs typeface="+mn-cs"/>
            </a:rPr>
            <a:t> E</a:t>
          </a:r>
          <a:r>
            <a:rPr lang="en-US" sz="1100">
              <a:solidFill>
                <a:schemeClr val="lt1"/>
              </a:solidFill>
              <a:latin typeface="+mn-lt"/>
              <a:ea typeface="+mn-ea"/>
              <a:cs typeface="+mn-cs"/>
            </a:rPr>
            <a:t>stablish realistic assumptions about the proportion of time that new adopters might use each mode. Remaining</a:t>
          </a:r>
          <a:r>
            <a:rPr lang="en-US" sz="1100" baseline="0">
              <a:solidFill>
                <a:schemeClr val="lt1"/>
              </a:solidFill>
              <a:latin typeface="+mn-lt"/>
              <a:ea typeface="+mn-ea"/>
              <a:cs typeface="+mn-cs"/>
            </a:rPr>
            <a:t> miles are assumed to be travelled in single occupancy vehicles </a:t>
          </a:r>
          <a:r>
            <a:rPr lang="en-US" sz="1100">
              <a:solidFill>
                <a:schemeClr val="lt1"/>
              </a:solidFill>
              <a:latin typeface="+mn-lt"/>
              <a:ea typeface="+mn-ea"/>
              <a:cs typeface="+mn-cs"/>
            </a:rPr>
            <a:t>.</a:t>
          </a:r>
        </a:p>
      </xdr:txBody>
    </xdr:sp>
    <xdr:clientData/>
  </xdr:twoCellAnchor>
  <xdr:twoCellAnchor>
    <xdr:from>
      <xdr:col>2</xdr:col>
      <xdr:colOff>504824</xdr:colOff>
      <xdr:row>54</xdr:row>
      <xdr:rowOff>71438</xdr:rowOff>
    </xdr:from>
    <xdr:to>
      <xdr:col>2</xdr:col>
      <xdr:colOff>511968</xdr:colOff>
      <xdr:row>58</xdr:row>
      <xdr:rowOff>178592</xdr:rowOff>
    </xdr:to>
    <xdr:cxnSp macro="">
      <xdr:nvCxnSpPr>
        <xdr:cNvPr id="25" name="Straight Connector 24"/>
        <xdr:cNvCxnSpPr>
          <a:stCxn id="24" idx="0"/>
        </xdr:cNvCxnSpPr>
      </xdr:nvCxnSpPr>
      <xdr:spPr>
        <a:xfrm flipV="1">
          <a:off x="4238624" y="15759113"/>
          <a:ext cx="7144" cy="90725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303610</xdr:colOff>
      <xdr:row>104</xdr:row>
      <xdr:rowOff>0</xdr:rowOff>
    </xdr:from>
    <xdr:to>
      <xdr:col>22</xdr:col>
      <xdr:colOff>232172</xdr:colOff>
      <xdr:row>132</xdr:row>
      <xdr:rowOff>142876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416719</xdr:colOff>
      <xdr:row>64</xdr:row>
      <xdr:rowOff>142875</xdr:rowOff>
    </xdr:from>
    <xdr:to>
      <xdr:col>19</xdr:col>
      <xdr:colOff>559594</xdr:colOff>
      <xdr:row>103</xdr:row>
      <xdr:rowOff>119063</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1059656</xdr:colOff>
      <xdr:row>60</xdr:row>
      <xdr:rowOff>113110</xdr:rowOff>
    </xdr:from>
    <xdr:to>
      <xdr:col>11</xdr:col>
      <xdr:colOff>335757</xdr:colOff>
      <xdr:row>60</xdr:row>
      <xdr:rowOff>119062</xdr:rowOff>
    </xdr:to>
    <xdr:cxnSp macro="">
      <xdr:nvCxnSpPr>
        <xdr:cNvPr id="28" name="Straight Connector 27"/>
        <xdr:cNvCxnSpPr/>
      </xdr:nvCxnSpPr>
      <xdr:spPr>
        <a:xfrm flipV="1">
          <a:off x="13642181" y="17105710"/>
          <a:ext cx="352426"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385765</xdr:colOff>
      <xdr:row>66</xdr:row>
      <xdr:rowOff>88106</xdr:rowOff>
    </xdr:from>
    <xdr:to>
      <xdr:col>7</xdr:col>
      <xdr:colOff>47625</xdr:colOff>
      <xdr:row>92</xdr:row>
      <xdr:rowOff>7144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357188</xdr:colOff>
      <xdr:row>14</xdr:row>
      <xdr:rowOff>238128</xdr:rowOff>
    </xdr:from>
    <xdr:to>
      <xdr:col>19</xdr:col>
      <xdr:colOff>559593</xdr:colOff>
      <xdr:row>24</xdr:row>
      <xdr:rowOff>178598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345282</xdr:colOff>
      <xdr:row>15</xdr:row>
      <xdr:rowOff>4</xdr:rowOff>
    </xdr:from>
    <xdr:to>
      <xdr:col>12</xdr:col>
      <xdr:colOff>166688</xdr:colOff>
      <xdr:row>24</xdr:row>
      <xdr:rowOff>178598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631029</xdr:colOff>
      <xdr:row>47</xdr:row>
      <xdr:rowOff>71438</xdr:rowOff>
    </xdr:from>
    <xdr:to>
      <xdr:col>21</xdr:col>
      <xdr:colOff>273844</xdr:colOff>
      <xdr:row>63</xdr:row>
      <xdr:rowOff>23813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285749</xdr:colOff>
      <xdr:row>104</xdr:row>
      <xdr:rowOff>71437</xdr:rowOff>
    </xdr:from>
    <xdr:to>
      <xdr:col>13</xdr:col>
      <xdr:colOff>714375</xdr:colOff>
      <xdr:row>133</xdr:row>
      <xdr:rowOff>47626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369094</xdr:colOff>
      <xdr:row>6</xdr:row>
      <xdr:rowOff>23809</xdr:rowOff>
    </xdr:from>
    <xdr:to>
      <xdr:col>4</xdr:col>
      <xdr:colOff>595313</xdr:colOff>
      <xdr:row>9</xdr:row>
      <xdr:rowOff>83342</xdr:rowOff>
    </xdr:to>
    <xdr:sp macro="" textlink="">
      <xdr:nvSpPr>
        <xdr:cNvPr id="7" name="Flowchart: Alternate Process 6"/>
        <xdr:cNvSpPr/>
      </xdr:nvSpPr>
      <xdr:spPr>
        <a:xfrm>
          <a:off x="4102894" y="1481134"/>
          <a:ext cx="2455069" cy="89773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1</a:t>
          </a:r>
          <a:endParaRPr lang="en-US" sz="1200">
            <a:solidFill>
              <a:schemeClr val="bg1"/>
            </a:solidFill>
          </a:endParaRPr>
        </a:p>
        <a:p>
          <a:pPr eaLnBrk="1" fontAlgn="auto" latinLnBrk="0" hangingPunct="1"/>
          <a:r>
            <a:rPr lang="en-US" sz="1200" b="0">
              <a:solidFill>
                <a:schemeClr val="bg1"/>
              </a:solidFill>
              <a:latin typeface="+mn-lt"/>
              <a:ea typeface="+mn-ea"/>
              <a:cs typeface="+mn-cs"/>
            </a:rPr>
            <a:t>Identify key summary statistics for the worksite.</a:t>
          </a:r>
        </a:p>
      </xdr:txBody>
    </xdr:sp>
    <xdr:clientData/>
  </xdr:twoCellAnchor>
  <xdr:twoCellAnchor>
    <xdr:from>
      <xdr:col>2</xdr:col>
      <xdr:colOff>414338</xdr:colOff>
      <xdr:row>12</xdr:row>
      <xdr:rowOff>0</xdr:rowOff>
    </xdr:from>
    <xdr:to>
      <xdr:col>4</xdr:col>
      <xdr:colOff>631032</xdr:colOff>
      <xdr:row>14</xdr:row>
      <xdr:rowOff>402426</xdr:rowOff>
    </xdr:to>
    <xdr:sp macro="" textlink="">
      <xdr:nvSpPr>
        <xdr:cNvPr id="8" name="Flowchart: Alternate Process 7"/>
        <xdr:cNvSpPr/>
      </xdr:nvSpPr>
      <xdr:spPr>
        <a:xfrm>
          <a:off x="4148138" y="3190875"/>
          <a:ext cx="2445544" cy="783426"/>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2</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Determine potential for using alternative work arrangements.</a:t>
          </a:r>
          <a:endParaRPr lang="en-US" sz="1200">
            <a:solidFill>
              <a:schemeClr val="bg1"/>
            </a:solidFill>
          </a:endParaRPr>
        </a:p>
      </xdr:txBody>
    </xdr:sp>
    <xdr:clientData/>
  </xdr:twoCellAnchor>
  <xdr:twoCellAnchor>
    <xdr:from>
      <xdr:col>1</xdr:col>
      <xdr:colOff>190500</xdr:colOff>
      <xdr:row>13</xdr:row>
      <xdr:rowOff>164300</xdr:rowOff>
    </xdr:from>
    <xdr:to>
      <xdr:col>2</xdr:col>
      <xdr:colOff>414338</xdr:colOff>
      <xdr:row>14</xdr:row>
      <xdr:rowOff>428625</xdr:rowOff>
    </xdr:to>
    <xdr:cxnSp macro="">
      <xdr:nvCxnSpPr>
        <xdr:cNvPr id="9" name="Straight Connector 8"/>
        <xdr:cNvCxnSpPr>
          <a:stCxn id="8" idx="1"/>
        </xdr:cNvCxnSpPr>
      </xdr:nvCxnSpPr>
      <xdr:spPr>
        <a:xfrm flipH="1">
          <a:off x="2809875" y="3545675"/>
          <a:ext cx="1338263" cy="454825"/>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112059</xdr:colOff>
      <xdr:row>6</xdr:row>
      <xdr:rowOff>142874</xdr:rowOff>
    </xdr:from>
    <xdr:to>
      <xdr:col>2</xdr:col>
      <xdr:colOff>369095</xdr:colOff>
      <xdr:row>6</xdr:row>
      <xdr:rowOff>302558</xdr:rowOff>
    </xdr:to>
    <xdr:cxnSp macro="">
      <xdr:nvCxnSpPr>
        <xdr:cNvPr id="10" name="Straight Connector 9"/>
        <xdr:cNvCxnSpPr/>
      </xdr:nvCxnSpPr>
      <xdr:spPr>
        <a:xfrm flipH="1">
          <a:off x="2731434" y="1600199"/>
          <a:ext cx="1371461" cy="15968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868456</xdr:colOff>
      <xdr:row>5</xdr:row>
      <xdr:rowOff>11206</xdr:rowOff>
    </xdr:from>
    <xdr:to>
      <xdr:col>2</xdr:col>
      <xdr:colOff>375397</xdr:colOff>
      <xdr:row>6</xdr:row>
      <xdr:rowOff>134470</xdr:rowOff>
    </xdr:to>
    <xdr:cxnSp macro="">
      <xdr:nvCxnSpPr>
        <xdr:cNvPr id="11" name="Straight Connector 10"/>
        <xdr:cNvCxnSpPr/>
      </xdr:nvCxnSpPr>
      <xdr:spPr>
        <a:xfrm flipH="1" flipV="1">
          <a:off x="3487831" y="1278031"/>
          <a:ext cx="621366" cy="31376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19056</xdr:colOff>
      <xdr:row>27</xdr:row>
      <xdr:rowOff>71437</xdr:rowOff>
    </xdr:from>
    <xdr:to>
      <xdr:col>6</xdr:col>
      <xdr:colOff>773906</xdr:colOff>
      <xdr:row>28</xdr:row>
      <xdr:rowOff>11904</xdr:rowOff>
    </xdr:to>
    <xdr:sp macro="" textlink="">
      <xdr:nvSpPr>
        <xdr:cNvPr id="12" name="Flowchart: Alternate Process 11"/>
        <xdr:cNvSpPr/>
      </xdr:nvSpPr>
      <xdr:spPr>
        <a:xfrm>
          <a:off x="3752856" y="7662862"/>
          <a:ext cx="5212550" cy="110251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3</a:t>
          </a:r>
        </a:p>
        <a:p>
          <a:pPr lvl="0"/>
          <a:r>
            <a:rPr lang="en-US" sz="1100" b="0">
              <a:solidFill>
                <a:schemeClr val="lt1"/>
              </a:solidFill>
              <a:latin typeface="+mn-lt"/>
              <a:ea typeface="+mn-ea"/>
              <a:cs typeface="+mn-cs"/>
            </a:rPr>
            <a:t>Establish current percent</a:t>
          </a:r>
          <a:r>
            <a:rPr lang="en-US" sz="1100" b="0" baseline="0">
              <a:solidFill>
                <a:schemeClr val="lt1"/>
              </a:solidFill>
              <a:latin typeface="+mn-lt"/>
              <a:ea typeface="+mn-ea"/>
              <a:cs typeface="+mn-cs"/>
            </a:rPr>
            <a:t> </a:t>
          </a:r>
          <a:r>
            <a:rPr lang="en-US" sz="1100">
              <a:solidFill>
                <a:schemeClr val="lt1"/>
              </a:solidFill>
              <a:latin typeface="+mn-lt"/>
              <a:ea typeface="+mn-ea"/>
              <a:cs typeface="+mn-cs"/>
            </a:rPr>
            <a:t>of weekly trips taken using  each mode . This may include avoided trips such as telework days and scheduled days</a:t>
          </a:r>
          <a:r>
            <a:rPr lang="en-US" sz="1100" baseline="0">
              <a:solidFill>
                <a:schemeClr val="lt1"/>
              </a:solidFill>
              <a:latin typeface="+mn-lt"/>
              <a:ea typeface="+mn-ea"/>
              <a:cs typeface="+mn-cs"/>
            </a:rPr>
            <a:t> off</a:t>
          </a:r>
          <a:r>
            <a:rPr lang="en-US" sz="1100">
              <a:solidFill>
                <a:schemeClr val="lt1"/>
              </a:solidFill>
              <a:latin typeface="+mn-lt"/>
              <a:ea typeface="+mn-ea"/>
              <a:cs typeface="+mn-cs"/>
            </a:rPr>
            <a:t>.  Next, determine the number of employees at the worksite who use each mode as their primary mode (i.e.  the mode commuters use more frequently).</a:t>
          </a:r>
        </a:p>
      </xdr:txBody>
    </xdr:sp>
    <xdr:clientData/>
  </xdr:twoCellAnchor>
  <xdr:twoCellAnchor>
    <xdr:from>
      <xdr:col>7</xdr:col>
      <xdr:colOff>147638</xdr:colOff>
      <xdr:row>27</xdr:row>
      <xdr:rowOff>178593</xdr:rowOff>
    </xdr:from>
    <xdr:to>
      <xdr:col>9</xdr:col>
      <xdr:colOff>47625</xdr:colOff>
      <xdr:row>28</xdr:row>
      <xdr:rowOff>16660</xdr:rowOff>
    </xdr:to>
    <xdr:sp macro="" textlink="">
      <xdr:nvSpPr>
        <xdr:cNvPr id="13" name="Flowchart: Alternate Process 12"/>
        <xdr:cNvSpPr/>
      </xdr:nvSpPr>
      <xdr:spPr>
        <a:xfrm>
          <a:off x="9453563" y="7770018"/>
          <a:ext cx="2128837" cy="100011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4</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current emissions . Business-as-usual</a:t>
          </a:r>
          <a:r>
            <a:rPr lang="en-US" sz="1100" b="0" baseline="0">
              <a:solidFill>
                <a:schemeClr val="lt1"/>
              </a:solidFill>
              <a:latin typeface="+mn-lt"/>
              <a:ea typeface="+mn-ea"/>
              <a:cs typeface="+mn-cs"/>
            </a:rPr>
            <a:t> emissions</a:t>
          </a:r>
          <a:r>
            <a:rPr lang="en-US" sz="1100" b="0">
              <a:solidFill>
                <a:schemeClr val="lt1"/>
              </a:solidFill>
              <a:latin typeface="+mn-lt"/>
              <a:ea typeface="+mn-ea"/>
              <a:cs typeface="+mn-cs"/>
            </a:rPr>
            <a:t>  are calculated in these cells.</a:t>
          </a:r>
          <a:endParaRPr lang="en-US" sz="1200" b="0">
            <a:solidFill>
              <a:schemeClr val="bg1"/>
            </a:solidFill>
          </a:endParaRPr>
        </a:p>
      </xdr:txBody>
    </xdr:sp>
    <xdr:clientData/>
  </xdr:twoCellAnchor>
  <xdr:twoCellAnchor>
    <xdr:from>
      <xdr:col>2</xdr:col>
      <xdr:colOff>142875</xdr:colOff>
      <xdr:row>42</xdr:row>
      <xdr:rowOff>83343</xdr:rowOff>
    </xdr:from>
    <xdr:to>
      <xdr:col>4</xdr:col>
      <xdr:colOff>690562</xdr:colOff>
      <xdr:row>44</xdr:row>
      <xdr:rowOff>631031</xdr:rowOff>
    </xdr:to>
    <xdr:sp macro="" textlink="">
      <xdr:nvSpPr>
        <xdr:cNvPr id="14" name="Flowchart: Alternate Process 13"/>
        <xdr:cNvSpPr/>
      </xdr:nvSpPr>
      <xdr:spPr>
        <a:xfrm>
          <a:off x="3876675" y="12199143"/>
          <a:ext cx="2776537" cy="1090613"/>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5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Estimate number of employees switching</a:t>
          </a:r>
          <a:r>
            <a:rPr lang="en-US" sz="1100" b="0" baseline="0">
              <a:solidFill>
                <a:schemeClr val="lt1"/>
              </a:solidFill>
              <a:latin typeface="+mn-lt"/>
              <a:ea typeface="+mn-ea"/>
              <a:cs typeface="+mn-cs"/>
            </a:rPr>
            <a:t> modes. See guidance on website. </a:t>
          </a:r>
          <a:r>
            <a:rPr lang="en-US" sz="1100">
              <a:solidFill>
                <a:schemeClr val="lt1"/>
              </a:solidFill>
              <a:latin typeface="+mn-lt"/>
              <a:ea typeface="+mn-ea"/>
              <a:cs typeface="+mn-cs"/>
            </a:rPr>
            <a:t>To simplify, assume employees only adopt a single new mode as their primary mode.  </a:t>
          </a:r>
          <a:endParaRPr lang="en-US" sz="1200" b="0">
            <a:solidFill>
              <a:schemeClr val="bg1"/>
            </a:solidFill>
          </a:endParaRPr>
        </a:p>
      </xdr:txBody>
    </xdr:sp>
    <xdr:clientData/>
  </xdr:twoCellAnchor>
  <xdr:twoCellAnchor>
    <xdr:from>
      <xdr:col>1</xdr:col>
      <xdr:colOff>881064</xdr:colOff>
      <xdr:row>28</xdr:row>
      <xdr:rowOff>11904</xdr:rowOff>
    </xdr:from>
    <xdr:to>
      <xdr:col>4</xdr:col>
      <xdr:colOff>396481</xdr:colOff>
      <xdr:row>28</xdr:row>
      <xdr:rowOff>238125</xdr:rowOff>
    </xdr:to>
    <xdr:cxnSp macro="">
      <xdr:nvCxnSpPr>
        <xdr:cNvPr id="15" name="Straight Connector 14"/>
        <xdr:cNvCxnSpPr>
          <a:stCxn id="12" idx="2"/>
        </xdr:cNvCxnSpPr>
      </xdr:nvCxnSpPr>
      <xdr:spPr>
        <a:xfrm flipH="1">
          <a:off x="3500439" y="8765379"/>
          <a:ext cx="2858692" cy="2262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396481</xdr:colOff>
      <xdr:row>28</xdr:row>
      <xdr:rowOff>11904</xdr:rowOff>
    </xdr:from>
    <xdr:to>
      <xdr:col>4</xdr:col>
      <xdr:colOff>642937</xdr:colOff>
      <xdr:row>29</xdr:row>
      <xdr:rowOff>11906</xdr:rowOff>
    </xdr:to>
    <xdr:cxnSp macro="">
      <xdr:nvCxnSpPr>
        <xdr:cNvPr id="16" name="Straight Connector 15"/>
        <xdr:cNvCxnSpPr>
          <a:stCxn id="12" idx="2"/>
        </xdr:cNvCxnSpPr>
      </xdr:nvCxnSpPr>
      <xdr:spPr>
        <a:xfrm>
          <a:off x="6359131" y="8765379"/>
          <a:ext cx="246456" cy="257177"/>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583407</xdr:colOff>
      <xdr:row>28</xdr:row>
      <xdr:rowOff>16660</xdr:rowOff>
    </xdr:from>
    <xdr:to>
      <xdr:col>8</xdr:col>
      <xdr:colOff>97631</xdr:colOff>
      <xdr:row>28</xdr:row>
      <xdr:rowOff>250031</xdr:rowOff>
    </xdr:to>
    <xdr:cxnSp macro="">
      <xdr:nvCxnSpPr>
        <xdr:cNvPr id="17" name="Straight Connector 16"/>
        <xdr:cNvCxnSpPr>
          <a:stCxn id="13" idx="2"/>
        </xdr:cNvCxnSpPr>
      </xdr:nvCxnSpPr>
      <xdr:spPr>
        <a:xfrm flipH="1">
          <a:off x="9889332" y="8770135"/>
          <a:ext cx="628649" cy="23337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97631</xdr:colOff>
      <xdr:row>28</xdr:row>
      <xdr:rowOff>16660</xdr:rowOff>
    </xdr:from>
    <xdr:to>
      <xdr:col>8</xdr:col>
      <xdr:colOff>547687</xdr:colOff>
      <xdr:row>29</xdr:row>
      <xdr:rowOff>11906</xdr:rowOff>
    </xdr:to>
    <xdr:cxnSp macro="">
      <xdr:nvCxnSpPr>
        <xdr:cNvPr id="18" name="Straight Connector 17"/>
        <xdr:cNvCxnSpPr>
          <a:stCxn id="13" idx="2"/>
        </xdr:cNvCxnSpPr>
      </xdr:nvCxnSpPr>
      <xdr:spPr>
        <a:xfrm>
          <a:off x="10517981" y="8770135"/>
          <a:ext cx="450056" cy="252421"/>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1012032</xdr:colOff>
      <xdr:row>44</xdr:row>
      <xdr:rowOff>654844</xdr:rowOff>
    </xdr:from>
    <xdr:to>
      <xdr:col>2</xdr:col>
      <xdr:colOff>285750</xdr:colOff>
      <xdr:row>45</xdr:row>
      <xdr:rowOff>83343</xdr:rowOff>
    </xdr:to>
    <xdr:cxnSp macro="">
      <xdr:nvCxnSpPr>
        <xdr:cNvPr id="19" name="Straight Connector 18"/>
        <xdr:cNvCxnSpPr/>
      </xdr:nvCxnSpPr>
      <xdr:spPr>
        <a:xfrm flipH="1">
          <a:off x="3631407" y="13313569"/>
          <a:ext cx="388143" cy="190499"/>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111918</xdr:colOff>
      <xdr:row>42</xdr:row>
      <xdr:rowOff>202407</xdr:rowOff>
    </xdr:from>
    <xdr:to>
      <xdr:col>11</xdr:col>
      <xdr:colOff>892969</xdr:colOff>
      <xdr:row>44</xdr:row>
      <xdr:rowOff>678657</xdr:rowOff>
    </xdr:to>
    <xdr:sp macro="" textlink="">
      <xdr:nvSpPr>
        <xdr:cNvPr id="20" name="Flowchart: Alternate Process 19"/>
        <xdr:cNvSpPr/>
      </xdr:nvSpPr>
      <xdr:spPr>
        <a:xfrm>
          <a:off x="11646693" y="12318207"/>
          <a:ext cx="2905126" cy="1019175"/>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7</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Input average </a:t>
          </a:r>
          <a:r>
            <a:rPr lang="en-US" sz="1100" b="0" baseline="0">
              <a:solidFill>
                <a:schemeClr val="lt1"/>
              </a:solidFill>
              <a:latin typeface="+mn-lt"/>
              <a:ea typeface="+mn-ea"/>
              <a:cs typeface="+mn-cs"/>
            </a:rPr>
            <a:t>one-way commute distances  by mode from survey (for worksite optional) or use </a:t>
          </a:r>
          <a:r>
            <a:rPr lang="en-US" sz="1100" b="0">
              <a:solidFill>
                <a:schemeClr val="lt1"/>
              </a:solidFill>
              <a:latin typeface="+mn-lt"/>
              <a:ea typeface="+mn-ea"/>
              <a:cs typeface="+mn-cs"/>
            </a:rPr>
            <a:t>default</a:t>
          </a:r>
          <a:r>
            <a:rPr lang="en-US" sz="1100" b="0" baseline="0">
              <a:solidFill>
                <a:schemeClr val="lt1"/>
              </a:solidFill>
              <a:latin typeface="+mn-lt"/>
              <a:ea typeface="+mn-ea"/>
              <a:cs typeface="+mn-cs"/>
            </a:rPr>
            <a:t> assumptions in cells.</a:t>
          </a:r>
          <a:endParaRPr lang="en-US" sz="1200" b="0">
            <a:solidFill>
              <a:schemeClr val="bg1"/>
            </a:solidFill>
          </a:endParaRPr>
        </a:p>
      </xdr:txBody>
    </xdr:sp>
    <xdr:clientData/>
  </xdr:twoCellAnchor>
  <xdr:twoCellAnchor>
    <xdr:from>
      <xdr:col>6</xdr:col>
      <xdr:colOff>690562</xdr:colOff>
      <xdr:row>44</xdr:row>
      <xdr:rowOff>166689</xdr:rowOff>
    </xdr:from>
    <xdr:to>
      <xdr:col>9</xdr:col>
      <xdr:colOff>111918</xdr:colOff>
      <xdr:row>44</xdr:row>
      <xdr:rowOff>750093</xdr:rowOff>
    </xdr:to>
    <xdr:cxnSp macro="">
      <xdr:nvCxnSpPr>
        <xdr:cNvPr id="21" name="Straight Connector 20"/>
        <xdr:cNvCxnSpPr>
          <a:stCxn id="20" idx="1"/>
        </xdr:cNvCxnSpPr>
      </xdr:nvCxnSpPr>
      <xdr:spPr>
        <a:xfrm flipH="1">
          <a:off x="8882062" y="12825414"/>
          <a:ext cx="2764631" cy="58340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335757</xdr:colOff>
      <xdr:row>57</xdr:row>
      <xdr:rowOff>23811</xdr:rowOff>
    </xdr:from>
    <xdr:to>
      <xdr:col>12</xdr:col>
      <xdr:colOff>631030</xdr:colOff>
      <xdr:row>62</xdr:row>
      <xdr:rowOff>297658</xdr:rowOff>
    </xdr:to>
    <xdr:sp macro="" textlink="">
      <xdr:nvSpPr>
        <xdr:cNvPr id="22" name="Flowchart: Alternate Process 21"/>
        <xdr:cNvSpPr/>
      </xdr:nvSpPr>
      <xdr:spPr>
        <a:xfrm>
          <a:off x="13994607" y="16311561"/>
          <a:ext cx="1343023" cy="1588297"/>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 8</a:t>
          </a:r>
          <a:endParaRPr lang="en-US" sz="1200" b="0">
            <a:solidFill>
              <a:schemeClr val="bg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bg1"/>
              </a:solidFill>
            </a:rPr>
            <a:t>Calculation of total emissions avoided and projected future emissions.</a:t>
          </a:r>
          <a:endParaRPr lang="en-US" sz="1200" b="0">
            <a:solidFill>
              <a:schemeClr val="bg1"/>
            </a:solidFill>
          </a:endParaRPr>
        </a:p>
      </xdr:txBody>
    </xdr:sp>
    <xdr:clientData/>
  </xdr:twoCellAnchor>
  <xdr:twoCellAnchor>
    <xdr:from>
      <xdr:col>10</xdr:col>
      <xdr:colOff>1059656</xdr:colOff>
      <xdr:row>60</xdr:row>
      <xdr:rowOff>113110</xdr:rowOff>
    </xdr:from>
    <xdr:to>
      <xdr:col>11</xdr:col>
      <xdr:colOff>335757</xdr:colOff>
      <xdr:row>60</xdr:row>
      <xdr:rowOff>119062</xdr:rowOff>
    </xdr:to>
    <xdr:cxnSp macro="">
      <xdr:nvCxnSpPr>
        <xdr:cNvPr id="23" name="Straight Connector 22"/>
        <xdr:cNvCxnSpPr>
          <a:endCxn id="22" idx="1"/>
        </xdr:cNvCxnSpPr>
      </xdr:nvCxnSpPr>
      <xdr:spPr>
        <a:xfrm flipV="1">
          <a:off x="13642181" y="17105710"/>
          <a:ext cx="352426"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2497930</xdr:colOff>
      <xdr:row>58</xdr:row>
      <xdr:rowOff>178592</xdr:rowOff>
    </xdr:from>
    <xdr:to>
      <xdr:col>4</xdr:col>
      <xdr:colOff>11905</xdr:colOff>
      <xdr:row>64</xdr:row>
      <xdr:rowOff>35717</xdr:rowOff>
    </xdr:to>
    <xdr:sp macro="" textlink="">
      <xdr:nvSpPr>
        <xdr:cNvPr id="24" name="Flowchart: Alternate Process 23"/>
        <xdr:cNvSpPr/>
      </xdr:nvSpPr>
      <xdr:spPr>
        <a:xfrm>
          <a:off x="2497930" y="16666367"/>
          <a:ext cx="3476625" cy="1581150"/>
        </a:xfrm>
        <a:prstGeom prst="flowChartAlternateProcess">
          <a:avLst/>
        </a:prstGeom>
      </xdr:spPr>
      <xdr:style>
        <a:lnRef idx="3">
          <a:schemeClr val="lt1"/>
        </a:lnRef>
        <a:fillRef idx="1">
          <a:schemeClr val="accent1"/>
        </a:fillRef>
        <a:effectRef idx="1">
          <a:schemeClr val="accent1"/>
        </a:effectRef>
        <a:fontRef idx="minor">
          <a:schemeClr val="lt1"/>
        </a:fontRef>
      </xdr:style>
      <xdr:txBody>
        <a:bodyPr vertOverflow="clip" rtlCol="0" anchor="ctr"/>
        <a:lstStyle/>
        <a:p>
          <a:r>
            <a:rPr lang="en-US" sz="1200" b="1">
              <a:solidFill>
                <a:schemeClr val="bg1"/>
              </a:solidFill>
              <a:latin typeface="+mn-lt"/>
              <a:ea typeface="+mn-ea"/>
              <a:cs typeface="+mn-cs"/>
            </a:rPr>
            <a:t>Step</a:t>
          </a:r>
          <a:r>
            <a:rPr lang="en-US" sz="1200" b="1" baseline="0">
              <a:solidFill>
                <a:schemeClr val="bg1"/>
              </a:solidFill>
              <a:latin typeface="+mn-lt"/>
              <a:ea typeface="+mn-ea"/>
              <a:cs typeface="+mn-cs"/>
            </a:rPr>
            <a:t> 6</a:t>
          </a:r>
          <a:r>
            <a:rPr lang="en-US" sz="1200" b="1">
              <a:solidFill>
                <a:schemeClr val="bg1"/>
              </a:solidFill>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lt1"/>
              </a:solidFill>
              <a:latin typeface="+mn-lt"/>
              <a:ea typeface="+mn-ea"/>
              <a:cs typeface="+mn-cs"/>
            </a:rPr>
            <a:t>Establish frequency of use. </a:t>
          </a:r>
          <a:r>
            <a:rPr lang="en-US" sz="1100">
              <a:solidFill>
                <a:schemeClr val="lt1"/>
              </a:solidFill>
              <a:latin typeface="+mn-lt"/>
              <a:ea typeface="+mn-ea"/>
              <a:cs typeface="+mn-cs"/>
            </a:rPr>
            <a:t>It may be likely that adopters of new modes will use those modes less than 100% of the time.</a:t>
          </a:r>
          <a:r>
            <a:rPr lang="en-US" sz="1100" baseline="0">
              <a:solidFill>
                <a:schemeClr val="lt1"/>
              </a:solidFill>
              <a:latin typeface="+mn-lt"/>
              <a:ea typeface="+mn-ea"/>
              <a:cs typeface="+mn-cs"/>
            </a:rPr>
            <a:t> E</a:t>
          </a:r>
          <a:r>
            <a:rPr lang="en-US" sz="1100">
              <a:solidFill>
                <a:schemeClr val="lt1"/>
              </a:solidFill>
              <a:latin typeface="+mn-lt"/>
              <a:ea typeface="+mn-ea"/>
              <a:cs typeface="+mn-cs"/>
            </a:rPr>
            <a:t>stablish realistic assumptions about the proportion of time that new adopters might use each mode. Remaining</a:t>
          </a:r>
          <a:r>
            <a:rPr lang="en-US" sz="1100" baseline="0">
              <a:solidFill>
                <a:schemeClr val="lt1"/>
              </a:solidFill>
              <a:latin typeface="+mn-lt"/>
              <a:ea typeface="+mn-ea"/>
              <a:cs typeface="+mn-cs"/>
            </a:rPr>
            <a:t> miles are assumed to be travelled in single occupancy vehicles </a:t>
          </a:r>
          <a:r>
            <a:rPr lang="en-US" sz="1100">
              <a:solidFill>
                <a:schemeClr val="lt1"/>
              </a:solidFill>
              <a:latin typeface="+mn-lt"/>
              <a:ea typeface="+mn-ea"/>
              <a:cs typeface="+mn-cs"/>
            </a:rPr>
            <a:t>.</a:t>
          </a:r>
        </a:p>
      </xdr:txBody>
    </xdr:sp>
    <xdr:clientData/>
  </xdr:twoCellAnchor>
  <xdr:twoCellAnchor>
    <xdr:from>
      <xdr:col>2</xdr:col>
      <xdr:colOff>504824</xdr:colOff>
      <xdr:row>54</xdr:row>
      <xdr:rowOff>71438</xdr:rowOff>
    </xdr:from>
    <xdr:to>
      <xdr:col>2</xdr:col>
      <xdr:colOff>511968</xdr:colOff>
      <xdr:row>58</xdr:row>
      <xdr:rowOff>178592</xdr:rowOff>
    </xdr:to>
    <xdr:cxnSp macro="">
      <xdr:nvCxnSpPr>
        <xdr:cNvPr id="25" name="Straight Connector 24"/>
        <xdr:cNvCxnSpPr>
          <a:stCxn id="24" idx="0"/>
        </xdr:cNvCxnSpPr>
      </xdr:nvCxnSpPr>
      <xdr:spPr>
        <a:xfrm flipV="1">
          <a:off x="4238624" y="15759113"/>
          <a:ext cx="7144" cy="907254"/>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303610</xdr:colOff>
      <xdr:row>104</xdr:row>
      <xdr:rowOff>0</xdr:rowOff>
    </xdr:from>
    <xdr:to>
      <xdr:col>22</xdr:col>
      <xdr:colOff>232172</xdr:colOff>
      <xdr:row>132</xdr:row>
      <xdr:rowOff>142876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416719</xdr:colOff>
      <xdr:row>64</xdr:row>
      <xdr:rowOff>142875</xdr:rowOff>
    </xdr:from>
    <xdr:to>
      <xdr:col>19</xdr:col>
      <xdr:colOff>559594</xdr:colOff>
      <xdr:row>103</xdr:row>
      <xdr:rowOff>119063</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1059656</xdr:colOff>
      <xdr:row>60</xdr:row>
      <xdr:rowOff>113110</xdr:rowOff>
    </xdr:from>
    <xdr:to>
      <xdr:col>11</xdr:col>
      <xdr:colOff>335757</xdr:colOff>
      <xdr:row>60</xdr:row>
      <xdr:rowOff>119062</xdr:rowOff>
    </xdr:to>
    <xdr:cxnSp macro="">
      <xdr:nvCxnSpPr>
        <xdr:cNvPr id="28" name="Straight Connector 27"/>
        <xdr:cNvCxnSpPr/>
      </xdr:nvCxnSpPr>
      <xdr:spPr>
        <a:xfrm flipV="1">
          <a:off x="13642181" y="17105710"/>
          <a:ext cx="352426" cy="5952"/>
        </a:xfrm>
        <a:prstGeom prst="line">
          <a:avLst/>
        </a:prstGeom>
        <a:ln w="12700"/>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20"/>
  <sheetViews>
    <sheetView tabSelected="1" zoomScale="130" zoomScaleNormal="130" workbookViewId="0">
      <selection activeCell="A3" sqref="A3"/>
    </sheetView>
  </sheetViews>
  <sheetFormatPr defaultRowHeight="14.4" x14ac:dyDescent="0.3"/>
  <cols>
    <col min="1" max="1" width="94.33203125" customWidth="1"/>
  </cols>
  <sheetData>
    <row r="1" spans="1:38" ht="38.25" customHeight="1" thickBot="1" x14ac:dyDescent="0.35">
      <c r="A1" s="37" t="s">
        <v>72</v>
      </c>
      <c r="B1" s="37"/>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ht="16.5" customHeight="1" thickTop="1" thickBot="1" x14ac:dyDescent="0.35">
      <c r="A2" s="216" t="s">
        <v>113</v>
      </c>
      <c r="B2" s="21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ht="79.5" customHeight="1" thickTop="1" x14ac:dyDescent="0.3">
      <c r="A3" s="210" t="s">
        <v>103</v>
      </c>
      <c r="B3" s="3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3">
      <c r="A4" s="32"/>
      <c r="B4" s="3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row r="5" spans="1:38" ht="57.6" x14ac:dyDescent="0.3">
      <c r="A5" s="206" t="s">
        <v>58</v>
      </c>
      <c r="B5" s="3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row>
    <row r="6" spans="1:38" x14ac:dyDescent="0.3">
      <c r="A6" s="32"/>
      <c r="B6" s="33"/>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row>
    <row r="7" spans="1:38" ht="28.8" x14ac:dyDescent="0.3">
      <c r="A7" s="203" t="s">
        <v>101</v>
      </c>
      <c r="B7" s="33"/>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3">
      <c r="A8" s="32"/>
      <c r="B8" s="33"/>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3">
      <c r="A9" s="35" t="s">
        <v>60</v>
      </c>
      <c r="B9" s="33"/>
      <c r="C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3">
      <c r="A10" s="202" t="s">
        <v>111</v>
      </c>
      <c r="B10" s="33"/>
      <c r="C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ht="32.4" customHeight="1" thickBot="1" x14ac:dyDescent="0.35">
      <c r="A11" s="253" t="s">
        <v>112</v>
      </c>
      <c r="B11" s="33"/>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row>
    <row r="12" spans="1:38" x14ac:dyDescent="0.3">
      <c r="A12" s="201" t="s">
        <v>100</v>
      </c>
      <c r="B12" s="33"/>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row>
    <row r="13" spans="1:38" x14ac:dyDescent="0.3">
      <c r="A13" s="34"/>
      <c r="B13" s="33"/>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x14ac:dyDescent="0.3">
      <c r="A14" s="36" t="s">
        <v>61</v>
      </c>
      <c r="B14" s="33"/>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x14ac:dyDescent="0.3">
      <c r="A15" s="34"/>
      <c r="B15" s="33"/>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row>
    <row r="18" spans="1:38"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row>
    <row r="19" spans="1:38"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row>
    <row r="22" spans="1:38"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r="33" spans="1:38"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row>
    <row r="34" spans="1:38"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r="35" spans="1:38"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row>
    <row r="36" spans="1:38"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row>
    <row r="37" spans="1:38"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row>
    <row r="39" spans="1:38"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row>
    <row r="40" spans="1:38"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row>
    <row r="41" spans="1:38"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r="42" spans="1:38"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spans="1:38"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row>
    <row r="44" spans="1:38"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row>
    <row r="45" spans="1:38"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row>
    <row r="47" spans="1:38"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row>
    <row r="48" spans="1:38"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row>
    <row r="49" spans="1:38"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row>
    <row r="51" spans="1:38"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row>
    <row r="52" spans="1:38"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row>
    <row r="53" spans="1:38"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row>
    <row r="54" spans="1:38"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27"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3"/>
  <sheetViews>
    <sheetView showGridLines="0" topLeftCell="B19" zoomScaleNormal="100" workbookViewId="0">
      <selection activeCell="N2" sqref="N2:N3"/>
    </sheetView>
  </sheetViews>
  <sheetFormatPr defaultColWidth="9.109375" defaultRowHeight="13.8" x14ac:dyDescent="0.3"/>
  <cols>
    <col min="1" max="1" width="39.33203125" style="1" customWidth="1"/>
    <col min="2" max="9" width="16.6640625" style="1" customWidth="1"/>
    <col min="10" max="10" width="15.6640625" style="1" customWidth="1"/>
    <col min="11" max="11" width="16.109375" style="1" customWidth="1"/>
    <col min="12" max="12" width="15.6640625" style="1" customWidth="1"/>
    <col min="13" max="13" width="15.109375" style="1" customWidth="1"/>
    <col min="14" max="14" width="13.88671875" style="1" bestFit="1" customWidth="1"/>
    <col min="15" max="15" width="15" style="1" customWidth="1"/>
    <col min="16" max="16" width="13.33203125" style="1" customWidth="1"/>
    <col min="17" max="17" width="12.109375" style="1" customWidth="1"/>
    <col min="18" max="18" width="11.109375" style="1" customWidth="1"/>
    <col min="19" max="16384" width="9.109375" style="1"/>
  </cols>
  <sheetData>
    <row r="1" spans="1:22" ht="36" customHeight="1" thickBot="1" x14ac:dyDescent="0.35">
      <c r="A1" s="39" t="s">
        <v>89</v>
      </c>
      <c r="B1" s="38"/>
      <c r="C1" s="38"/>
      <c r="D1" s="38"/>
      <c r="E1" s="38"/>
      <c r="F1" s="38"/>
      <c r="G1" s="38"/>
      <c r="H1" s="40"/>
      <c r="I1" s="229" t="s">
        <v>48</v>
      </c>
      <c r="J1" s="230"/>
      <c r="K1" s="230"/>
      <c r="L1" s="230"/>
      <c r="M1" s="230"/>
      <c r="N1" s="230"/>
      <c r="O1" s="230"/>
      <c r="P1" s="230"/>
      <c r="Q1" s="230"/>
      <c r="R1" s="231"/>
      <c r="S1" s="3"/>
      <c r="T1" s="3"/>
      <c r="U1" s="3"/>
    </row>
    <row r="2" spans="1:22" ht="15" thickTop="1" x14ac:dyDescent="0.3">
      <c r="A2" s="4"/>
      <c r="B2" s="3"/>
      <c r="C2" s="3"/>
      <c r="D2" s="3"/>
      <c r="E2" s="3"/>
      <c r="F2" s="3"/>
      <c r="G2" s="3"/>
      <c r="H2" s="3"/>
      <c r="I2" s="232" t="s">
        <v>91</v>
      </c>
      <c r="J2" s="234" t="s">
        <v>92</v>
      </c>
      <c r="K2" s="236" t="s">
        <v>93</v>
      </c>
      <c r="L2" s="238" t="s">
        <v>94</v>
      </c>
      <c r="M2" s="240" t="s">
        <v>95</v>
      </c>
      <c r="N2" s="242" t="s">
        <v>59</v>
      </c>
      <c r="O2" s="244" t="s">
        <v>63</v>
      </c>
      <c r="P2" s="246" t="s">
        <v>64</v>
      </c>
      <c r="Q2" s="248" t="s">
        <v>94</v>
      </c>
      <c r="R2" s="222" t="s">
        <v>29</v>
      </c>
      <c r="S2" s="3"/>
      <c r="T2" s="3"/>
      <c r="U2" s="3"/>
    </row>
    <row r="3" spans="1:22" ht="15.75" customHeight="1" thickBot="1" x14ac:dyDescent="0.35">
      <c r="A3" s="50" t="s">
        <v>12</v>
      </c>
      <c r="B3" s="224" t="s">
        <v>96</v>
      </c>
      <c r="C3" s="224"/>
      <c r="D3" s="224"/>
      <c r="E3" s="224"/>
      <c r="F3" s="224"/>
      <c r="G3" s="224"/>
      <c r="H3" s="9"/>
      <c r="I3" s="233"/>
      <c r="J3" s="235"/>
      <c r="K3" s="237"/>
      <c r="L3" s="239"/>
      <c r="M3" s="241"/>
      <c r="N3" s="243"/>
      <c r="O3" s="245"/>
      <c r="P3" s="247"/>
      <c r="Q3" s="249"/>
      <c r="R3" s="223"/>
      <c r="S3" s="3"/>
      <c r="T3" s="3"/>
      <c r="U3" s="3"/>
    </row>
    <row r="4" spans="1:22" ht="15.75" customHeight="1" x14ac:dyDescent="0.3">
      <c r="A4" s="50" t="s">
        <v>65</v>
      </c>
      <c r="B4" s="224" t="s">
        <v>68</v>
      </c>
      <c r="C4" s="224"/>
      <c r="D4" s="224"/>
      <c r="E4" s="224"/>
      <c r="F4" s="224"/>
      <c r="G4" s="224"/>
      <c r="H4" s="9"/>
      <c r="Q4" s="3"/>
      <c r="R4" s="3"/>
      <c r="S4" s="3"/>
      <c r="T4" s="3"/>
      <c r="U4" s="3"/>
    </row>
    <row r="5" spans="1:22" ht="16.5" customHeight="1" x14ac:dyDescent="0.3">
      <c r="A5" s="50" t="s">
        <v>106</v>
      </c>
      <c r="B5" s="224" t="s">
        <v>67</v>
      </c>
      <c r="C5" s="224"/>
      <c r="D5" s="224"/>
      <c r="E5" s="224"/>
      <c r="F5" s="224"/>
      <c r="G5" s="224"/>
      <c r="H5" s="9"/>
      <c r="Q5" s="3"/>
      <c r="R5" s="3"/>
      <c r="S5" s="3"/>
      <c r="T5" s="3"/>
      <c r="U5" s="3"/>
    </row>
    <row r="6" spans="1:22" ht="14.4" x14ac:dyDescent="0.3">
      <c r="A6" s="10"/>
      <c r="B6" s="11"/>
      <c r="C6" s="11"/>
      <c r="D6" s="11"/>
      <c r="E6" s="12"/>
      <c r="F6" s="12"/>
      <c r="G6" s="12"/>
      <c r="H6" s="12"/>
      <c r="I6" s="13"/>
      <c r="J6" s="7"/>
      <c r="K6" s="7"/>
      <c r="L6" s="7"/>
      <c r="M6" s="3"/>
      <c r="N6" s="3"/>
      <c r="O6" s="3"/>
      <c r="P6" s="3"/>
      <c r="Q6" s="3"/>
      <c r="R6" s="3"/>
      <c r="S6" s="3"/>
      <c r="T6" s="3"/>
      <c r="U6" s="3"/>
    </row>
    <row r="7" spans="1:22" ht="24.9" customHeight="1" x14ac:dyDescent="0.4">
      <c r="A7" s="225" t="s">
        <v>107</v>
      </c>
      <c r="B7" s="225"/>
      <c r="C7"/>
      <c r="D7"/>
      <c r="E7"/>
      <c r="F7"/>
      <c r="G7"/>
      <c r="H7"/>
      <c r="I7" s="14"/>
      <c r="J7" s="14"/>
      <c r="K7" s="7"/>
      <c r="L7" s="7"/>
      <c r="M7" s="7"/>
      <c r="N7" s="3"/>
      <c r="O7" s="3"/>
      <c r="P7" s="3"/>
      <c r="Q7" s="3"/>
      <c r="R7" s="3"/>
      <c r="S7" s="3"/>
      <c r="T7" s="3"/>
      <c r="U7" s="3"/>
      <c r="V7" s="3"/>
    </row>
    <row r="8" spans="1:22" ht="14.4" x14ac:dyDescent="0.3">
      <c r="A8" s="51" t="s">
        <v>108</v>
      </c>
      <c r="B8" s="109">
        <v>4900</v>
      </c>
      <c r="C8" s="6"/>
      <c r="D8"/>
      <c r="E8"/>
      <c r="F8"/>
      <c r="G8"/>
      <c r="H8"/>
      <c r="I8" s="7"/>
      <c r="J8" s="7"/>
      <c r="N8" s="3"/>
      <c r="O8" s="3"/>
      <c r="P8" s="3"/>
      <c r="Q8" s="3"/>
      <c r="R8" s="3"/>
      <c r="S8" s="3"/>
      <c r="T8" s="3"/>
      <c r="U8" s="3"/>
      <c r="V8" s="3"/>
    </row>
    <row r="9" spans="1:22" ht="14.4" x14ac:dyDescent="0.3">
      <c r="A9" s="51" t="s">
        <v>14</v>
      </c>
      <c r="B9" s="53">
        <v>2000</v>
      </c>
      <c r="C9" s="6"/>
      <c r="D9"/>
      <c r="E9"/>
      <c r="F9"/>
      <c r="G9"/>
      <c r="H9"/>
      <c r="I9" s="7"/>
      <c r="N9" s="3"/>
      <c r="O9" s="3"/>
      <c r="P9" s="3"/>
      <c r="Q9" s="3"/>
      <c r="R9" s="3"/>
      <c r="S9" s="3"/>
      <c r="T9" s="3"/>
      <c r="U9" s="3"/>
      <c r="V9" s="3"/>
    </row>
    <row r="10" spans="1:22" ht="14.4" x14ac:dyDescent="0.3">
      <c r="A10" s="51" t="s">
        <v>20</v>
      </c>
      <c r="B10" s="54">
        <f>+B9/B8</f>
        <v>0.40816326530612246</v>
      </c>
      <c r="C10" s="6"/>
      <c r="D10"/>
      <c r="E10"/>
      <c r="F10"/>
      <c r="G10"/>
      <c r="H10"/>
      <c r="I10" s="7"/>
      <c r="J10" s="207"/>
      <c r="N10" s="3"/>
      <c r="O10" s="3"/>
      <c r="P10" s="3"/>
      <c r="Q10" s="3"/>
      <c r="R10" s="3"/>
      <c r="S10" s="3"/>
      <c r="T10" s="3"/>
      <c r="U10" s="3"/>
      <c r="V10" s="3"/>
    </row>
    <row r="11" spans="1:22" ht="27.6" x14ac:dyDescent="0.3">
      <c r="A11" s="51" t="s">
        <v>105</v>
      </c>
      <c r="B11" s="109">
        <v>5200</v>
      </c>
      <c r="C11" s="6"/>
      <c r="D11"/>
      <c r="E11"/>
      <c r="F11"/>
      <c r="G11"/>
      <c r="H11"/>
      <c r="I11" s="12"/>
      <c r="J11" s="207"/>
      <c r="N11" s="3"/>
      <c r="O11" s="3"/>
      <c r="P11" s="3"/>
      <c r="Q11" s="3"/>
      <c r="R11" s="3"/>
      <c r="S11" s="3"/>
      <c r="T11" s="3"/>
      <c r="U11" s="3"/>
      <c r="V11" s="3"/>
    </row>
    <row r="12" spans="1:22" ht="29.25" customHeight="1" x14ac:dyDescent="0.3">
      <c r="A12" s="51" t="s">
        <v>25</v>
      </c>
      <c r="B12" s="55">
        <f>+B11/B8-1</f>
        <v>6.1224489795918435E-2</v>
      </c>
      <c r="C12" s="6"/>
      <c r="D12"/>
      <c r="E12"/>
      <c r="F12"/>
      <c r="G12"/>
      <c r="H12"/>
      <c r="I12" s="12"/>
      <c r="J12" s="207"/>
      <c r="K12" s="7"/>
      <c r="L12" s="7"/>
      <c r="M12" s="7"/>
      <c r="N12" s="3"/>
      <c r="O12" s="3"/>
      <c r="P12" s="3"/>
      <c r="Q12" s="3"/>
      <c r="R12" s="3"/>
      <c r="S12" s="3"/>
      <c r="T12" s="3"/>
      <c r="U12" s="3"/>
      <c r="V12" s="3"/>
    </row>
    <row r="13" spans="1:22" ht="14.4" x14ac:dyDescent="0.3">
      <c r="A13" s="56" t="s">
        <v>35</v>
      </c>
      <c r="B13" s="57">
        <v>230</v>
      </c>
      <c r="C13" s="6"/>
      <c r="D13"/>
      <c r="E13"/>
      <c r="F13"/>
      <c r="G13"/>
      <c r="H13"/>
      <c r="I13" s="12"/>
      <c r="J13" s="13"/>
      <c r="K13" s="7"/>
      <c r="L13" s="7"/>
      <c r="M13" s="7"/>
      <c r="N13" s="3"/>
      <c r="O13" s="3"/>
      <c r="P13" s="3"/>
      <c r="Q13" s="3"/>
      <c r="R13" s="3"/>
      <c r="S13" s="3"/>
      <c r="T13" s="3"/>
      <c r="U13" s="3"/>
      <c r="V13" s="3"/>
    </row>
    <row r="14" spans="1:22" ht="14.4" x14ac:dyDescent="0.3">
      <c r="A14" s="5"/>
      <c r="B14" s="6"/>
      <c r="C14" s="6"/>
      <c r="D14" s="6"/>
      <c r="E14" s="3"/>
      <c r="F14" s="3"/>
      <c r="G14" s="3"/>
      <c r="H14" s="3"/>
      <c r="I14" s="3"/>
      <c r="J14" s="3"/>
      <c r="K14" s="3"/>
      <c r="L14" s="3"/>
      <c r="M14" s="3"/>
      <c r="N14" s="3"/>
      <c r="O14" s="3"/>
      <c r="P14" s="3"/>
      <c r="Q14" s="3"/>
      <c r="R14" s="3"/>
      <c r="S14" s="3"/>
      <c r="T14" s="3"/>
      <c r="U14" s="3"/>
      <c r="V14" s="3"/>
    </row>
    <row r="15" spans="1:22" ht="45" customHeight="1" thickBot="1" x14ac:dyDescent="0.45">
      <c r="A15" s="58" t="s">
        <v>24</v>
      </c>
      <c r="B15" s="59"/>
      <c r="C15" s="59"/>
      <c r="D15" s="59"/>
      <c r="E15" s="59"/>
      <c r="F15" s="59"/>
      <c r="G15" s="60"/>
      <c r="H15" s="6"/>
      <c r="I15" s="7"/>
      <c r="J15" s="3"/>
      <c r="K15" s="3"/>
      <c r="L15" s="3"/>
      <c r="M15" s="3"/>
      <c r="N15" s="3"/>
      <c r="O15" s="3"/>
      <c r="P15" s="3"/>
      <c r="Q15" s="6"/>
      <c r="R15" s="6"/>
      <c r="S15" s="6"/>
      <c r="T15" s="6"/>
      <c r="U15" s="3"/>
    </row>
    <row r="16" spans="1:22" ht="24.9" customHeight="1" thickTop="1" thickBot="1" x14ac:dyDescent="0.4">
      <c r="A16" s="61" t="s">
        <v>109</v>
      </c>
      <c r="B16" s="61"/>
      <c r="C16" s="61"/>
      <c r="D16" s="61"/>
      <c r="E16" s="209"/>
      <c r="F16" s="61"/>
      <c r="G16" s="62"/>
      <c r="H16" s="6"/>
      <c r="I16" s="3"/>
      <c r="J16" s="3"/>
      <c r="K16" s="3"/>
      <c r="L16" s="3"/>
      <c r="M16" s="3"/>
      <c r="N16" s="3"/>
      <c r="O16" s="3"/>
      <c r="P16" s="3"/>
      <c r="Q16" s="3"/>
      <c r="R16" s="3"/>
      <c r="S16" s="3"/>
      <c r="T16" s="3"/>
      <c r="U16" s="3"/>
    </row>
    <row r="17" spans="1:22" ht="69" x14ac:dyDescent="0.3">
      <c r="A17" s="63" t="s">
        <v>11</v>
      </c>
      <c r="B17" s="64" t="s">
        <v>30</v>
      </c>
      <c r="C17" s="64" t="s">
        <v>31</v>
      </c>
      <c r="D17" s="65" t="s">
        <v>15</v>
      </c>
      <c r="E17" s="65" t="s">
        <v>37</v>
      </c>
      <c r="F17" s="66" t="s">
        <v>74</v>
      </c>
      <c r="G17" s="65" t="s">
        <v>36</v>
      </c>
      <c r="H17" s="6"/>
      <c r="I17" s="3"/>
      <c r="J17" s="3"/>
      <c r="K17" s="3"/>
      <c r="L17" s="3"/>
      <c r="M17" s="3"/>
      <c r="N17" s="3"/>
      <c r="O17" s="3"/>
      <c r="P17" s="3"/>
      <c r="Q17" s="3"/>
      <c r="R17" s="3"/>
      <c r="S17" s="3"/>
      <c r="T17" s="3"/>
      <c r="U17" s="3"/>
    </row>
    <row r="18" spans="1:22" ht="14.4" x14ac:dyDescent="0.3">
      <c r="A18" s="67" t="s">
        <v>104</v>
      </c>
      <c r="B18" s="205">
        <f>B9-SUM(B19:B20)</f>
        <v>1946</v>
      </c>
      <c r="C18" s="69">
        <f>B8-C19-C20</f>
        <v>4767.7</v>
      </c>
      <c r="D18" s="70">
        <f>-SUM(D19:D20)</f>
        <v>-300</v>
      </c>
      <c r="E18" s="208">
        <f>-SUM(E19:E20)</f>
        <v>-318.36734693877554</v>
      </c>
      <c r="F18" s="72">
        <v>0</v>
      </c>
      <c r="G18" s="73">
        <f>+E18*F18</f>
        <v>0</v>
      </c>
      <c r="H18" s="3"/>
      <c r="I18" s="3"/>
      <c r="J18" s="3"/>
      <c r="K18" s="3"/>
      <c r="L18" s="3"/>
      <c r="M18" s="3"/>
      <c r="N18" s="3"/>
      <c r="O18" s="3"/>
      <c r="P18" s="3"/>
      <c r="Q18" s="3"/>
      <c r="R18" s="3"/>
      <c r="S18" s="3"/>
      <c r="T18" s="3"/>
      <c r="U18" s="3"/>
    </row>
    <row r="19" spans="1:22" ht="14.4" x14ac:dyDescent="0.3">
      <c r="A19" s="67" t="s">
        <v>19</v>
      </c>
      <c r="B19" s="53">
        <v>20</v>
      </c>
      <c r="C19" s="74">
        <f>B19/$B$10</f>
        <v>49</v>
      </c>
      <c r="D19" s="52">
        <v>200</v>
      </c>
      <c r="E19" s="75">
        <f>D19*(1+$B$12)</f>
        <v>212.24489795918367</v>
      </c>
      <c r="F19" s="76">
        <v>0.5</v>
      </c>
      <c r="G19" s="77">
        <f>+E19*F19</f>
        <v>106.12244897959184</v>
      </c>
      <c r="H19" s="3"/>
      <c r="I19" s="3"/>
      <c r="J19" s="3"/>
      <c r="K19" s="3"/>
      <c r="L19" s="3"/>
      <c r="M19" s="3"/>
      <c r="N19" s="3"/>
      <c r="O19" s="3"/>
      <c r="P19" s="3"/>
      <c r="Q19" s="3"/>
      <c r="R19" s="3"/>
      <c r="S19" s="3"/>
      <c r="T19" s="3"/>
      <c r="U19" s="3"/>
    </row>
    <row r="20" spans="1:22" ht="14.4" x14ac:dyDescent="0.3">
      <c r="A20" s="67" t="s">
        <v>18</v>
      </c>
      <c r="B20" s="53">
        <v>34</v>
      </c>
      <c r="C20" s="78">
        <f>B20/$B$10</f>
        <v>83.3</v>
      </c>
      <c r="D20" s="52">
        <v>100</v>
      </c>
      <c r="E20" s="79">
        <f>D20*(1+$B$12)</f>
        <v>106.12244897959184</v>
      </c>
      <c r="F20" s="80">
        <v>1</v>
      </c>
      <c r="G20" s="81">
        <f>+E20*F20</f>
        <v>106.12244897959184</v>
      </c>
      <c r="H20" s="3"/>
      <c r="I20" s="3"/>
      <c r="J20" s="3"/>
      <c r="K20" s="3"/>
      <c r="L20" s="3"/>
      <c r="M20" s="3"/>
      <c r="N20" s="3"/>
      <c r="O20" s="3"/>
      <c r="P20" s="3"/>
      <c r="Q20" s="3"/>
      <c r="R20" s="3"/>
      <c r="S20" s="3"/>
      <c r="T20" s="3"/>
      <c r="U20" s="3"/>
    </row>
    <row r="21" spans="1:22" ht="14.4" x14ac:dyDescent="0.3">
      <c r="A21" s="21" t="s">
        <v>29</v>
      </c>
      <c r="B21" s="82">
        <f>SUM(B18:B20)</f>
        <v>2000</v>
      </c>
      <c r="C21" s="83">
        <f>SUM(C18:C20)</f>
        <v>4900</v>
      </c>
      <c r="D21" s="84"/>
      <c r="E21" s="84"/>
      <c r="F21" s="18" t="s">
        <v>29</v>
      </c>
      <c r="G21" s="85">
        <f>SUM(G18:G20)</f>
        <v>212.24489795918367</v>
      </c>
      <c r="H21" s="3"/>
      <c r="I21" s="3"/>
      <c r="J21" s="3"/>
      <c r="K21" s="3"/>
      <c r="L21" s="3"/>
      <c r="M21" s="3"/>
      <c r="N21" s="3"/>
      <c r="O21" s="3"/>
      <c r="P21" s="3"/>
      <c r="Q21" s="3"/>
      <c r="R21" s="3"/>
      <c r="S21" s="3"/>
      <c r="T21" s="3"/>
      <c r="U21" s="3"/>
    </row>
    <row r="22" spans="1:22" ht="24.9" customHeight="1" thickBot="1" x14ac:dyDescent="0.4">
      <c r="A22" s="86" t="s">
        <v>9</v>
      </c>
      <c r="B22" s="86"/>
      <c r="C22" s="87"/>
      <c r="D22" s="86"/>
      <c r="E22" s="86"/>
      <c r="F22" s="86"/>
      <c r="G22" s="88"/>
      <c r="H22" s="3"/>
      <c r="I22" s="3"/>
      <c r="J22" s="3"/>
      <c r="K22" s="3"/>
      <c r="L22" s="3"/>
      <c r="M22" s="3"/>
      <c r="N22" s="3"/>
      <c r="O22" s="3"/>
      <c r="P22" s="3"/>
      <c r="Q22" s="3"/>
      <c r="R22" s="3"/>
      <c r="S22" s="3"/>
      <c r="T22" s="3"/>
      <c r="U22" s="3"/>
    </row>
    <row r="23" spans="1:22" ht="41.4" x14ac:dyDescent="0.3">
      <c r="A23" s="89" t="s">
        <v>11</v>
      </c>
      <c r="B23" s="64" t="s">
        <v>30</v>
      </c>
      <c r="C23" s="64" t="s">
        <v>31</v>
      </c>
      <c r="D23" s="65" t="s">
        <v>15</v>
      </c>
      <c r="E23" s="65" t="s">
        <v>23</v>
      </c>
      <c r="F23" s="66" t="s">
        <v>74</v>
      </c>
      <c r="G23" s="65" t="s">
        <v>36</v>
      </c>
      <c r="H23" s="3"/>
      <c r="I23" s="3"/>
      <c r="J23" s="3"/>
      <c r="K23" s="3"/>
      <c r="L23" s="3"/>
      <c r="M23" s="3"/>
      <c r="N23" s="3"/>
      <c r="O23" s="3"/>
      <c r="P23" s="3"/>
      <c r="Q23" s="29"/>
      <c r="R23" s="3"/>
      <c r="S23" s="3"/>
      <c r="T23" s="3"/>
      <c r="U23" s="3"/>
    </row>
    <row r="24" spans="1:22" ht="14.4" x14ac:dyDescent="0.3">
      <c r="A24" s="90" t="s">
        <v>16</v>
      </c>
      <c r="B24" s="91">
        <v>18</v>
      </c>
      <c r="C24" s="92">
        <f>+B24/$B$10</f>
        <v>44.1</v>
      </c>
      <c r="D24" s="52">
        <v>700</v>
      </c>
      <c r="E24" s="93">
        <f>SUM(C24:D24)</f>
        <v>744.1</v>
      </c>
      <c r="F24" s="72">
        <v>1</v>
      </c>
      <c r="G24" s="94">
        <f>+D24*F24</f>
        <v>700</v>
      </c>
      <c r="H24" s="3"/>
      <c r="I24" s="3"/>
      <c r="J24" s="3"/>
      <c r="K24" s="3"/>
      <c r="L24" s="3"/>
      <c r="M24" s="3"/>
      <c r="N24" s="3"/>
      <c r="O24" s="3"/>
      <c r="P24" s="3"/>
      <c r="Q24" s="3"/>
      <c r="R24" s="3"/>
      <c r="S24" s="3"/>
      <c r="T24" s="3"/>
      <c r="U24" s="3"/>
    </row>
    <row r="25" spans="1:22" ht="14.4" x14ac:dyDescent="0.3">
      <c r="A25" s="67" t="s">
        <v>17</v>
      </c>
      <c r="B25" s="53">
        <v>4</v>
      </c>
      <c r="C25" s="74">
        <f>+B25/$B$10</f>
        <v>9.7999999999999989</v>
      </c>
      <c r="D25" s="52">
        <v>250</v>
      </c>
      <c r="E25" s="75">
        <f>SUM(C25:D25)</f>
        <v>259.8</v>
      </c>
      <c r="F25" s="76">
        <v>2</v>
      </c>
      <c r="G25" s="95">
        <f>+D25*F25</f>
        <v>500</v>
      </c>
      <c r="H25" s="3"/>
      <c r="I25" s="3"/>
      <c r="J25" s="3"/>
      <c r="K25" s="3"/>
      <c r="L25" s="3"/>
      <c r="M25" s="3"/>
      <c r="N25" s="3"/>
      <c r="O25" s="3"/>
      <c r="P25" s="3"/>
      <c r="Q25" s="3"/>
      <c r="R25" s="3"/>
      <c r="S25" s="3"/>
      <c r="T25" s="3"/>
      <c r="U25" s="3"/>
    </row>
    <row r="26" spans="1:22" ht="14.4" x14ac:dyDescent="0.3">
      <c r="A26" s="67" t="s">
        <v>22</v>
      </c>
      <c r="B26" s="53">
        <v>19</v>
      </c>
      <c r="C26" s="96">
        <f>+B26/$B$10</f>
        <v>46.55</v>
      </c>
      <c r="D26" s="52">
        <v>50</v>
      </c>
      <c r="E26" s="79">
        <f>SUM(C26:D26)</f>
        <v>96.55</v>
      </c>
      <c r="F26" s="80">
        <v>3</v>
      </c>
      <c r="G26" s="97">
        <f>+D26*F26</f>
        <v>150</v>
      </c>
      <c r="H26" s="3"/>
      <c r="I26" s="3"/>
      <c r="J26" s="3"/>
      <c r="K26" s="3"/>
      <c r="L26" s="3"/>
      <c r="M26" s="3"/>
      <c r="N26" s="3"/>
      <c r="O26" s="3"/>
      <c r="P26" s="3"/>
      <c r="Q26" s="3"/>
      <c r="R26" s="3"/>
      <c r="S26" s="3"/>
      <c r="T26" s="3"/>
      <c r="U26" s="3"/>
    </row>
    <row r="27" spans="1:22" ht="14.4" x14ac:dyDescent="0.3">
      <c r="A27" s="21"/>
      <c r="B27" s="98"/>
      <c r="C27" s="99" t="s">
        <v>38</v>
      </c>
      <c r="D27" s="28"/>
      <c r="E27" s="28" t="s">
        <v>39</v>
      </c>
      <c r="F27" s="18" t="s">
        <v>29</v>
      </c>
      <c r="G27" s="85">
        <f>SUM(G24:G26)</f>
        <v>1350</v>
      </c>
      <c r="H27" s="3"/>
      <c r="I27" s="3"/>
      <c r="J27" s="20"/>
      <c r="K27" s="3"/>
      <c r="L27" s="3"/>
      <c r="M27" s="3"/>
      <c r="N27" s="3"/>
      <c r="O27" s="3"/>
      <c r="P27" s="3"/>
      <c r="Q27" s="3"/>
      <c r="R27" s="3"/>
      <c r="S27" s="3"/>
      <c r="T27" s="3"/>
      <c r="U27" s="3"/>
    </row>
    <row r="28" spans="1:22" ht="91.5" customHeight="1" x14ac:dyDescent="0.3">
      <c r="A28" s="6"/>
      <c r="B28" s="6"/>
      <c r="C28" s="6"/>
      <c r="D28" s="6"/>
      <c r="E28" s="15"/>
      <c r="F28" s="15"/>
      <c r="G28" s="16"/>
      <c r="H28" s="16"/>
      <c r="I28" s="7"/>
      <c r="J28" s="7"/>
      <c r="K28" s="3"/>
      <c r="L28" s="3"/>
      <c r="M28" s="3"/>
      <c r="N28" s="3"/>
      <c r="O28" s="3"/>
      <c r="P28" s="3"/>
      <c r="Q28" s="3"/>
      <c r="R28" s="3"/>
      <c r="S28" s="3"/>
      <c r="T28" s="3"/>
      <c r="U28" s="3"/>
      <c r="V28" s="3"/>
    </row>
    <row r="29" spans="1:22" ht="20.399999999999999" thickBot="1" x14ac:dyDescent="0.45">
      <c r="A29" s="100" t="s">
        <v>49</v>
      </c>
      <c r="B29" s="101"/>
      <c r="C29" s="101"/>
      <c r="D29" s="194" t="s">
        <v>98</v>
      </c>
      <c r="E29" s="101"/>
      <c r="F29" s="101"/>
      <c r="G29" s="101"/>
      <c r="H29" s="101"/>
      <c r="I29" s="101"/>
      <c r="J29" s="6"/>
      <c r="K29" s="6"/>
      <c r="L29" s="6"/>
      <c r="M29" s="6"/>
      <c r="N29" s="6"/>
      <c r="O29" s="6"/>
      <c r="P29" s="6"/>
      <c r="Q29" s="6"/>
      <c r="R29" s="3"/>
      <c r="S29" s="3"/>
      <c r="T29" s="3"/>
      <c r="U29" s="3"/>
      <c r="V29" s="3"/>
    </row>
    <row r="30" spans="1:22" ht="69.599999999999994" thickTop="1" x14ac:dyDescent="0.3">
      <c r="A30" s="102"/>
      <c r="B30" s="64" t="s">
        <v>26</v>
      </c>
      <c r="C30" s="64" t="s">
        <v>27</v>
      </c>
      <c r="D30" s="64" t="s">
        <v>75</v>
      </c>
      <c r="E30" s="103" t="s">
        <v>77</v>
      </c>
      <c r="F30" s="103" t="s">
        <v>78</v>
      </c>
      <c r="G30" s="103" t="s">
        <v>76</v>
      </c>
      <c r="H30" s="103" t="s">
        <v>45</v>
      </c>
      <c r="I30" s="104" t="s">
        <v>43</v>
      </c>
      <c r="K30" s="3"/>
      <c r="L30" s="3"/>
      <c r="M30" s="3"/>
      <c r="N30" s="3"/>
      <c r="O30" s="3"/>
      <c r="P30" s="3"/>
      <c r="Q30" s="3"/>
      <c r="R30" s="3"/>
      <c r="S30" s="3"/>
      <c r="T30" s="3"/>
      <c r="U30" s="3"/>
      <c r="V30" s="3"/>
    </row>
    <row r="31" spans="1:22" ht="14.4" x14ac:dyDescent="0.3">
      <c r="A31" s="105" t="s">
        <v>1</v>
      </c>
      <c r="B31" s="91">
        <f>17885+20</f>
        <v>17905</v>
      </c>
      <c r="C31" s="106">
        <f t="shared" ref="C31:C41" si="0">B31/$B$10</f>
        <v>43867.25</v>
      </c>
      <c r="D31" s="192">
        <f>+B31/$B$42</f>
        <v>0.876879377050786</v>
      </c>
      <c r="E31" s="91">
        <v>1708</v>
      </c>
      <c r="F31" s="107">
        <f>+E31/$B$10</f>
        <v>4184.5999999999995</v>
      </c>
      <c r="G31" s="108">
        <f>+E31/$E$42</f>
        <v>0.88451579492490939</v>
      </c>
      <c r="H31" s="91">
        <v>200658.38208742096</v>
      </c>
      <c r="I31" s="110">
        <f>H31*(1+$B$12)</f>
        <v>212943.58915399777</v>
      </c>
      <c r="K31" s="3"/>
      <c r="L31" s="3"/>
      <c r="M31" s="3"/>
      <c r="N31" s="3"/>
      <c r="O31" s="3"/>
      <c r="P31" s="3"/>
      <c r="Q31" s="3"/>
      <c r="R31" s="3"/>
      <c r="S31" s="22"/>
      <c r="T31" s="3"/>
      <c r="U31" s="3"/>
      <c r="V31" s="3"/>
    </row>
    <row r="32" spans="1:22" ht="14.4" x14ac:dyDescent="0.3">
      <c r="A32" s="2" t="s">
        <v>54</v>
      </c>
      <c r="B32" s="53">
        <v>981</v>
      </c>
      <c r="C32" s="111">
        <f t="shared" si="0"/>
        <v>2403.4499999999998</v>
      </c>
      <c r="D32" s="193">
        <f t="shared" ref="D32:D41" si="1">+B32/$B$42</f>
        <v>4.8043488907390179E-2</v>
      </c>
      <c r="E32" s="53">
        <v>98</v>
      </c>
      <c r="F32" s="112">
        <f t="shared" ref="F32:F41" si="2">+E32/$B$10</f>
        <v>240.1</v>
      </c>
      <c r="G32" s="113">
        <f t="shared" ref="G32:G41" si="3">+E32/$E$42</f>
        <v>5.0750906266183324E-2</v>
      </c>
      <c r="H32" s="91">
        <v>5768.3663856421217</v>
      </c>
      <c r="I32" s="114">
        <f>H32*(1+$B$12)</f>
        <v>6121.5316745589871</v>
      </c>
      <c r="L32" s="3"/>
      <c r="M32" s="3"/>
      <c r="N32" s="3"/>
      <c r="O32" s="3"/>
      <c r="P32" s="3"/>
      <c r="Q32" s="3"/>
      <c r="R32" s="3"/>
      <c r="S32" s="22"/>
      <c r="T32" s="3"/>
      <c r="U32" s="3"/>
      <c r="V32" s="3"/>
    </row>
    <row r="33" spans="1:22" ht="14.4" x14ac:dyDescent="0.3">
      <c r="A33" s="2" t="s">
        <v>55</v>
      </c>
      <c r="B33" s="53">
        <v>0</v>
      </c>
      <c r="C33" s="111">
        <f t="shared" si="0"/>
        <v>0</v>
      </c>
      <c r="D33" s="193">
        <f t="shared" si="1"/>
        <v>0</v>
      </c>
      <c r="E33" s="53">
        <v>0</v>
      </c>
      <c r="F33" s="112">
        <f t="shared" si="2"/>
        <v>0</v>
      </c>
      <c r="G33" s="113">
        <f t="shared" si="3"/>
        <v>0</v>
      </c>
      <c r="H33" s="91">
        <v>0</v>
      </c>
      <c r="I33" s="114">
        <f>H33*(1+$B$12)</f>
        <v>0</v>
      </c>
      <c r="L33" s="3"/>
      <c r="M33" s="3"/>
      <c r="N33" s="3"/>
      <c r="O33" s="3"/>
      <c r="P33" s="3"/>
      <c r="Q33" s="3"/>
      <c r="R33" s="3"/>
      <c r="S33" s="22"/>
      <c r="T33" s="3"/>
      <c r="U33" s="3"/>
      <c r="V33" s="3"/>
    </row>
    <row r="34" spans="1:22" ht="14.4" x14ac:dyDescent="0.3">
      <c r="A34" s="2" t="s">
        <v>4</v>
      </c>
      <c r="B34" s="53">
        <v>225</v>
      </c>
      <c r="C34" s="111">
        <f t="shared" si="0"/>
        <v>551.25</v>
      </c>
      <c r="D34" s="193">
        <f t="shared" si="1"/>
        <v>1.1019148831970223E-2</v>
      </c>
      <c r="E34" s="53">
        <v>24</v>
      </c>
      <c r="F34" s="112">
        <f t="shared" si="2"/>
        <v>58.8</v>
      </c>
      <c r="G34" s="113">
        <f t="shared" si="3"/>
        <v>1.2428793371310202E-2</v>
      </c>
      <c r="H34" s="91">
        <v>602.26256941026372</v>
      </c>
      <c r="I34" s="114">
        <f>H34*(1+$B$12)</f>
        <v>639.135787945586</v>
      </c>
      <c r="L34" s="3"/>
      <c r="M34" s="3"/>
      <c r="N34" s="3"/>
      <c r="O34" s="3"/>
      <c r="P34" s="3"/>
      <c r="Q34" s="3"/>
      <c r="R34" s="3"/>
      <c r="S34" s="22"/>
      <c r="T34" s="3"/>
      <c r="U34" s="3"/>
      <c r="V34" s="3"/>
    </row>
    <row r="35" spans="1:22" ht="14.4" x14ac:dyDescent="0.3">
      <c r="A35" s="2" t="s">
        <v>5</v>
      </c>
      <c r="B35" s="53">
        <v>82</v>
      </c>
      <c r="C35" s="111">
        <f t="shared" si="0"/>
        <v>200.9</v>
      </c>
      <c r="D35" s="115">
        <f t="shared" si="1"/>
        <v>4.0158675743180369E-3</v>
      </c>
      <c r="E35" s="53">
        <v>6</v>
      </c>
      <c r="F35" s="112">
        <f t="shared" si="2"/>
        <v>14.7</v>
      </c>
      <c r="G35" s="116">
        <f t="shared" si="3"/>
        <v>3.1071983428275505E-3</v>
      </c>
      <c r="H35" s="91">
        <v>377.26963718496773</v>
      </c>
      <c r="I35" s="114">
        <f t="shared" ref="I35:I44" si="4">H35*(1+$B$12)</f>
        <v>400.36777823710867</v>
      </c>
      <c r="L35" s="3"/>
      <c r="M35" s="3"/>
      <c r="N35" s="3"/>
      <c r="O35" s="3"/>
      <c r="P35" s="3"/>
      <c r="Q35" s="3"/>
      <c r="R35" s="3"/>
      <c r="S35" s="22"/>
      <c r="T35" s="3"/>
      <c r="U35" s="3"/>
      <c r="V35" s="3"/>
    </row>
    <row r="36" spans="1:22" ht="14.4" x14ac:dyDescent="0.3">
      <c r="A36" s="2" t="s">
        <v>6</v>
      </c>
      <c r="B36" s="53">
        <v>0</v>
      </c>
      <c r="C36" s="111">
        <f t="shared" si="0"/>
        <v>0</v>
      </c>
      <c r="D36" s="193">
        <f t="shared" si="1"/>
        <v>0</v>
      </c>
      <c r="E36" s="53">
        <v>0</v>
      </c>
      <c r="F36" s="112">
        <f t="shared" si="2"/>
        <v>0</v>
      </c>
      <c r="G36" s="113">
        <f t="shared" si="3"/>
        <v>0</v>
      </c>
      <c r="H36" s="91">
        <v>0</v>
      </c>
      <c r="I36" s="114">
        <f t="shared" si="4"/>
        <v>0</v>
      </c>
      <c r="L36" s="3"/>
      <c r="M36" s="3"/>
      <c r="N36" s="3"/>
      <c r="O36" s="3"/>
      <c r="P36" s="3"/>
      <c r="Q36" s="3"/>
      <c r="R36" s="3"/>
      <c r="S36" s="22"/>
      <c r="T36" s="3"/>
      <c r="U36" s="3"/>
      <c r="V36" s="3"/>
    </row>
    <row r="37" spans="1:22" ht="14.4" x14ac:dyDescent="0.3">
      <c r="A37" s="2" t="s">
        <v>7</v>
      </c>
      <c r="B37" s="53">
        <v>600</v>
      </c>
      <c r="C37" s="111">
        <f t="shared" si="0"/>
        <v>1470</v>
      </c>
      <c r="D37" s="193">
        <f t="shared" si="1"/>
        <v>2.9384396885253929E-2</v>
      </c>
      <c r="E37" s="53">
        <v>60</v>
      </c>
      <c r="F37" s="112">
        <f t="shared" si="2"/>
        <v>147</v>
      </c>
      <c r="G37" s="113">
        <f t="shared" si="3"/>
        <v>3.1071983428275506E-2</v>
      </c>
      <c r="H37" s="91">
        <v>0</v>
      </c>
      <c r="I37" s="114">
        <f t="shared" si="4"/>
        <v>0</v>
      </c>
      <c r="L37" s="3"/>
      <c r="M37" s="3"/>
      <c r="N37" s="3"/>
      <c r="O37" s="3"/>
      <c r="P37" s="3"/>
      <c r="Q37" s="3"/>
      <c r="R37" s="3"/>
      <c r="S37" s="22"/>
      <c r="T37" s="3"/>
      <c r="U37" s="3"/>
      <c r="V37" s="3"/>
    </row>
    <row r="38" spans="1:22" ht="14.4" x14ac:dyDescent="0.3">
      <c r="A38" s="2" t="s">
        <v>8</v>
      </c>
      <c r="B38" s="53">
        <v>95</v>
      </c>
      <c r="C38" s="111">
        <f t="shared" si="0"/>
        <v>232.75</v>
      </c>
      <c r="D38" s="115">
        <f t="shared" si="1"/>
        <v>4.6525295068318723E-3</v>
      </c>
      <c r="E38" s="53">
        <v>5</v>
      </c>
      <c r="F38" s="112">
        <f t="shared" si="2"/>
        <v>12.25</v>
      </c>
      <c r="G38" s="116">
        <f t="shared" si="3"/>
        <v>2.5893319523562922E-3</v>
      </c>
      <c r="H38" s="91">
        <v>0</v>
      </c>
      <c r="I38" s="114">
        <f t="shared" si="4"/>
        <v>0</v>
      </c>
      <c r="L38" s="3"/>
      <c r="M38" s="3"/>
      <c r="N38" s="3"/>
      <c r="O38" s="3"/>
      <c r="P38" s="3"/>
      <c r="Q38" s="3"/>
      <c r="R38" s="3"/>
      <c r="S38" s="22"/>
      <c r="T38" s="3"/>
      <c r="U38" s="3"/>
      <c r="V38" s="3"/>
    </row>
    <row r="39" spans="1:22" ht="14.4" x14ac:dyDescent="0.3">
      <c r="A39" s="19" t="s">
        <v>9</v>
      </c>
      <c r="B39" s="53">
        <v>286</v>
      </c>
      <c r="C39" s="111">
        <f t="shared" si="0"/>
        <v>700.69999999999993</v>
      </c>
      <c r="D39" s="193">
        <f t="shared" si="1"/>
        <v>1.4006562515304374E-2</v>
      </c>
      <c r="E39" s="53">
        <f>B26</f>
        <v>19</v>
      </c>
      <c r="F39" s="112">
        <f t="shared" si="2"/>
        <v>46.55</v>
      </c>
      <c r="G39" s="113">
        <f t="shared" si="3"/>
        <v>9.8394614189539105E-3</v>
      </c>
      <c r="H39" s="91">
        <v>0</v>
      </c>
      <c r="I39" s="114">
        <f t="shared" si="4"/>
        <v>0</v>
      </c>
      <c r="N39" s="3"/>
      <c r="O39" s="3"/>
      <c r="P39" s="3"/>
      <c r="Q39" s="3"/>
      <c r="R39" s="3"/>
      <c r="S39" s="22"/>
      <c r="T39" s="3"/>
      <c r="U39" s="3"/>
      <c r="V39" s="3"/>
    </row>
    <row r="40" spans="1:22" ht="14.4" x14ac:dyDescent="0.3">
      <c r="A40" s="19" t="s">
        <v>2</v>
      </c>
      <c r="B40" s="53">
        <v>143</v>
      </c>
      <c r="C40" s="111">
        <f t="shared" si="0"/>
        <v>350.34999999999997</v>
      </c>
      <c r="D40" s="193">
        <f t="shared" si="1"/>
        <v>7.003281257652187E-3</v>
      </c>
      <c r="E40" s="53">
        <v>11</v>
      </c>
      <c r="F40" s="112">
        <f t="shared" si="2"/>
        <v>26.95</v>
      </c>
      <c r="G40" s="113">
        <f t="shared" si="3"/>
        <v>5.6965302951838426E-3</v>
      </c>
      <c r="H40" s="91">
        <v>0</v>
      </c>
      <c r="I40" s="114">
        <f t="shared" si="4"/>
        <v>0</v>
      </c>
      <c r="L40" s="3"/>
      <c r="M40" s="3"/>
      <c r="N40" s="3"/>
      <c r="O40" s="3"/>
      <c r="P40" s="3"/>
      <c r="Q40" s="3"/>
      <c r="R40" s="3"/>
      <c r="S40" s="22"/>
      <c r="T40" s="3"/>
      <c r="U40" s="3"/>
      <c r="V40" s="3"/>
    </row>
    <row r="41" spans="1:22" ht="14.4" x14ac:dyDescent="0.3">
      <c r="A41" s="2" t="s">
        <v>32</v>
      </c>
      <c r="B41" s="53">
        <v>102</v>
      </c>
      <c r="C41" s="117">
        <f t="shared" si="0"/>
        <v>249.9</v>
      </c>
      <c r="D41" s="190">
        <f t="shared" si="1"/>
        <v>4.9953474704931685E-3</v>
      </c>
      <c r="E41" s="53">
        <v>0</v>
      </c>
      <c r="F41" s="118">
        <f t="shared" si="2"/>
        <v>0</v>
      </c>
      <c r="G41" s="119">
        <f t="shared" si="3"/>
        <v>0</v>
      </c>
      <c r="H41" s="91">
        <v>0</v>
      </c>
      <c r="I41" s="120">
        <f t="shared" si="4"/>
        <v>0</v>
      </c>
      <c r="L41" s="3"/>
      <c r="M41" s="3"/>
      <c r="N41" s="3"/>
      <c r="O41" s="3"/>
      <c r="P41" s="3"/>
      <c r="Q41" s="3"/>
      <c r="R41" s="3"/>
      <c r="S41" s="22"/>
      <c r="T41" s="3"/>
      <c r="U41" s="3"/>
      <c r="V41" s="3"/>
    </row>
    <row r="42" spans="1:22" ht="14.4" x14ac:dyDescent="0.3">
      <c r="A42" s="121" t="s">
        <v>29</v>
      </c>
      <c r="B42" s="211">
        <f t="shared" ref="B42:G42" si="5">SUM(B31:B41)</f>
        <v>20419</v>
      </c>
      <c r="C42" s="123">
        <f t="shared" si="5"/>
        <v>50026.549999999996</v>
      </c>
      <c r="D42" s="124">
        <f t="shared" si="5"/>
        <v>1</v>
      </c>
      <c r="E42" s="212">
        <f t="shared" si="5"/>
        <v>1931</v>
      </c>
      <c r="F42" s="213">
        <f t="shared" si="5"/>
        <v>4730.95</v>
      </c>
      <c r="G42" s="124">
        <f t="shared" si="5"/>
        <v>1</v>
      </c>
      <c r="H42" s="127">
        <f>SUM(H31:H41)</f>
        <v>207406.28067965832</v>
      </c>
      <c r="I42" s="128">
        <f t="shared" si="4"/>
        <v>220104.62439473945</v>
      </c>
      <c r="K42" s="31"/>
      <c r="L42" s="3"/>
      <c r="M42" s="3"/>
      <c r="N42" s="3"/>
      <c r="O42" s="3"/>
      <c r="P42" s="3"/>
      <c r="Q42" s="3"/>
      <c r="R42" s="3"/>
      <c r="S42" s="3"/>
      <c r="T42" s="3"/>
      <c r="U42" s="3"/>
      <c r="V42" s="3"/>
    </row>
    <row r="43" spans="1:22" ht="18" x14ac:dyDescent="0.35">
      <c r="A43" s="3"/>
      <c r="B43" s="4"/>
      <c r="C43" s="4"/>
      <c r="D43" s="4"/>
      <c r="E43" s="4"/>
      <c r="F43" s="4"/>
      <c r="G43" s="129" t="s">
        <v>66</v>
      </c>
      <c r="H43" s="130">
        <f>H42*B13/5</f>
        <v>9540688.9112642817</v>
      </c>
      <c r="I43" s="131">
        <f t="shared" si="4"/>
        <v>10124812.722158015</v>
      </c>
      <c r="K43" s="30"/>
      <c r="L43" s="3"/>
      <c r="M43" s="3"/>
      <c r="N43" s="3"/>
      <c r="O43" s="3"/>
      <c r="P43" s="3"/>
      <c r="Q43" s="3"/>
      <c r="R43" s="3"/>
      <c r="S43" s="3"/>
      <c r="T43" s="3"/>
      <c r="U43" s="3"/>
      <c r="V43" s="3"/>
    </row>
    <row r="44" spans="1:22" ht="24" customHeight="1" x14ac:dyDescent="0.35">
      <c r="A44" s="3"/>
      <c r="B44" s="132"/>
      <c r="C44" s="132"/>
      <c r="D44" s="132"/>
      <c r="E44" s="132"/>
      <c r="F44" s="132"/>
      <c r="G44" s="133" t="s">
        <v>83</v>
      </c>
      <c r="H44" s="134">
        <f>+H43/1000</f>
        <v>9540.6889112642821</v>
      </c>
      <c r="I44" s="135">
        <f t="shared" si="4"/>
        <v>10124.812722158014</v>
      </c>
      <c r="K44" s="30"/>
      <c r="L44" s="3"/>
      <c r="M44" s="3"/>
      <c r="N44" s="3"/>
      <c r="O44" s="3"/>
      <c r="P44" s="3"/>
      <c r="Q44" s="3"/>
      <c r="R44" s="3"/>
      <c r="S44" s="3"/>
      <c r="T44" s="3"/>
      <c r="U44" s="3"/>
      <c r="V44" s="3"/>
    </row>
    <row r="45" spans="1:22" ht="60" customHeight="1" thickBot="1" x14ac:dyDescent="0.45">
      <c r="A45" s="136" t="s">
        <v>50</v>
      </c>
      <c r="B45" s="60"/>
      <c r="C45" s="60"/>
      <c r="D45" s="60"/>
      <c r="E45" s="60"/>
      <c r="F45" s="194" t="s">
        <v>97</v>
      </c>
      <c r="G45" s="60"/>
      <c r="H45" s="137" t="s">
        <v>46</v>
      </c>
      <c r="I45" s="137" t="s">
        <v>47</v>
      </c>
      <c r="J45" s="137"/>
      <c r="K45" s="137"/>
      <c r="L45" s="3"/>
      <c r="M45" s="3"/>
      <c r="N45" s="3"/>
      <c r="O45" s="3"/>
      <c r="P45" s="7"/>
      <c r="Q45" s="23"/>
      <c r="R45" s="3"/>
      <c r="S45" s="3"/>
      <c r="T45" s="3"/>
      <c r="U45" s="3"/>
      <c r="V45" s="3"/>
    </row>
    <row r="46" spans="1:22" ht="52.5" customHeight="1" thickTop="1" x14ac:dyDescent="0.3">
      <c r="A46" s="102"/>
      <c r="B46" s="104" t="s">
        <v>80</v>
      </c>
      <c r="C46" s="104" t="s">
        <v>41</v>
      </c>
      <c r="D46" s="104" t="s">
        <v>0</v>
      </c>
      <c r="E46" s="104" t="s">
        <v>79</v>
      </c>
      <c r="F46" s="104" t="s">
        <v>90</v>
      </c>
      <c r="G46" s="138" t="s">
        <v>42</v>
      </c>
      <c r="H46" s="139" t="s">
        <v>51</v>
      </c>
      <c r="I46" s="138" t="s">
        <v>52</v>
      </c>
      <c r="J46" s="140" t="s">
        <v>28</v>
      </c>
      <c r="K46" s="138" t="s">
        <v>53</v>
      </c>
      <c r="L46" s="3"/>
      <c r="M46" s="24"/>
      <c r="N46" s="3"/>
      <c r="O46" s="3"/>
      <c r="P46" s="7"/>
      <c r="Q46" s="23"/>
      <c r="R46" s="3"/>
      <c r="S46" s="3"/>
      <c r="T46" s="3"/>
      <c r="U46" s="3"/>
      <c r="V46" s="3"/>
    </row>
    <row r="47" spans="1:22" ht="15.6" x14ac:dyDescent="0.3">
      <c r="A47" s="2" t="s">
        <v>1</v>
      </c>
      <c r="B47" s="141">
        <f>-SUM(B48:B57)</f>
        <v>-440</v>
      </c>
      <c r="C47" s="142"/>
      <c r="D47" s="143">
        <f t="shared" ref="D47:D56" si="6">(F31+B47)*(1+$B$12)</f>
        <v>3973.8612244897954</v>
      </c>
      <c r="E47" s="144">
        <f t="shared" ref="E47:E56" si="7">+D47/$D$58</f>
        <v>0.7915112186770098</v>
      </c>
      <c r="F47" s="144">
        <f>(($C$31*(1+$B$12))-G58)/($C$42*(1+$B$12))</f>
        <v>0.72986513392157992</v>
      </c>
      <c r="G47" s="226"/>
      <c r="H47" s="227"/>
      <c r="I47" s="228"/>
      <c r="J47" s="228"/>
      <c r="K47" s="228"/>
      <c r="L47" s="3"/>
      <c r="M47" s="3"/>
      <c r="N47" s="3"/>
      <c r="O47" s="3"/>
      <c r="P47" s="7"/>
      <c r="Q47" s="23"/>
      <c r="R47" s="3"/>
      <c r="S47" s="3"/>
      <c r="T47" s="3"/>
      <c r="U47" s="3"/>
      <c r="V47" s="3"/>
    </row>
    <row r="48" spans="1:22" ht="15.6" x14ac:dyDescent="0.3">
      <c r="A48" s="2" t="s">
        <v>54</v>
      </c>
      <c r="B48" s="109">
        <v>200</v>
      </c>
      <c r="C48" s="145">
        <v>0.75</v>
      </c>
      <c r="D48" s="146">
        <f t="shared" si="6"/>
        <v>467.04489795918374</v>
      </c>
      <c r="E48" s="147">
        <f t="shared" si="7"/>
        <v>9.3025713651592179E-2</v>
      </c>
      <c r="F48" s="147">
        <f>(($C32*(1+$B$12))+G48)/($C$42*(1+$B$12))</f>
        <v>0.11402345354616698</v>
      </c>
      <c r="G48" s="148">
        <f t="shared" ref="G48:G54" si="8">D48*10*C48</f>
        <v>3502.8367346938776</v>
      </c>
      <c r="H48" s="149">
        <v>12.9</v>
      </c>
      <c r="I48" s="150">
        <f>G48*H48</f>
        <v>45186.593877551022</v>
      </c>
      <c r="J48" s="151">
        <f>0.364-0.182</f>
        <v>0.182</v>
      </c>
      <c r="K48" s="152">
        <f t="shared" ref="K48:K57" si="9">I48*J48</f>
        <v>8223.960085714285</v>
      </c>
      <c r="L48" s="6"/>
      <c r="M48" s="3"/>
      <c r="N48" s="3"/>
      <c r="O48" s="3"/>
      <c r="P48" s="7"/>
      <c r="Q48" s="23"/>
      <c r="R48" s="3"/>
      <c r="S48" s="3"/>
      <c r="T48" s="3"/>
      <c r="U48" s="3"/>
      <c r="V48" s="3"/>
    </row>
    <row r="49" spans="1:22" ht="15.6" x14ac:dyDescent="0.3">
      <c r="A49" s="2" t="s">
        <v>55</v>
      </c>
      <c r="B49" s="109">
        <v>50</v>
      </c>
      <c r="C49" s="145">
        <v>0.75</v>
      </c>
      <c r="D49" s="146">
        <f t="shared" si="6"/>
        <v>53.061224489795919</v>
      </c>
      <c r="E49" s="147">
        <f t="shared" si="7"/>
        <v>1.0568701846352212E-2</v>
      </c>
      <c r="F49" s="147">
        <f t="shared" ref="F49:F57" si="10">(($C33*(1+$B$12))+G49)/($C$42*(1+$B$12))</f>
        <v>7.4960196135851866E-3</v>
      </c>
      <c r="G49" s="153">
        <f t="shared" si="8"/>
        <v>397.9591836734694</v>
      </c>
      <c r="H49" s="149">
        <v>20.9</v>
      </c>
      <c r="I49" s="154">
        <f t="shared" ref="I49:I57" si="11">G49*H49</f>
        <v>8317.3469387755104</v>
      </c>
      <c r="J49" s="155">
        <f>0.364-0.12975</f>
        <v>0.23424999999999999</v>
      </c>
      <c r="K49" s="156">
        <f t="shared" si="9"/>
        <v>1948.3385204081633</v>
      </c>
      <c r="L49" s="3"/>
      <c r="M49" s="3"/>
      <c r="N49" s="3"/>
      <c r="O49" s="3"/>
      <c r="P49" s="7"/>
      <c r="Q49" s="23"/>
      <c r="R49" s="3"/>
      <c r="S49" s="3"/>
      <c r="T49" s="3"/>
      <c r="U49" s="3"/>
      <c r="V49" s="3"/>
    </row>
    <row r="50" spans="1:22" ht="15.6" x14ac:dyDescent="0.3">
      <c r="A50" s="2" t="s">
        <v>4</v>
      </c>
      <c r="B50" s="109">
        <v>100</v>
      </c>
      <c r="C50" s="145">
        <v>0.5</v>
      </c>
      <c r="D50" s="146">
        <f t="shared" si="6"/>
        <v>168.52244897959187</v>
      </c>
      <c r="E50" s="147">
        <f t="shared" si="7"/>
        <v>3.3566197064014633E-2</v>
      </c>
      <c r="F50" s="147">
        <f t="shared" si="10"/>
        <v>2.6890721027134596E-2</v>
      </c>
      <c r="G50" s="153">
        <f t="shared" si="8"/>
        <v>842.61224489795939</v>
      </c>
      <c r="H50" s="149">
        <v>13.3</v>
      </c>
      <c r="I50" s="154">
        <f t="shared" si="11"/>
        <v>11206.742857142861</v>
      </c>
      <c r="J50" s="155">
        <f>0.364-0.1071676</f>
        <v>0.25683239999999996</v>
      </c>
      <c r="K50" s="156">
        <f t="shared" si="9"/>
        <v>2878.2546641828576</v>
      </c>
      <c r="L50" s="3"/>
      <c r="M50" s="3"/>
      <c r="N50" s="3"/>
      <c r="O50" s="3"/>
      <c r="P50" s="7"/>
      <c r="Q50" s="23"/>
      <c r="R50" s="3"/>
      <c r="S50" s="3"/>
      <c r="T50" s="3"/>
      <c r="U50" s="3"/>
      <c r="V50" s="3"/>
    </row>
    <row r="51" spans="1:22" ht="15.6" x14ac:dyDescent="0.3">
      <c r="A51" s="2" t="s">
        <v>5</v>
      </c>
      <c r="B51" s="109">
        <v>0</v>
      </c>
      <c r="C51" s="145">
        <v>1</v>
      </c>
      <c r="D51" s="146">
        <f t="shared" si="6"/>
        <v>15.6</v>
      </c>
      <c r="E51" s="157">
        <f t="shared" si="7"/>
        <v>3.10719834282755E-3</v>
      </c>
      <c r="F51" s="147">
        <f t="shared" si="10"/>
        <v>6.9543072628434309E-3</v>
      </c>
      <c r="G51" s="153">
        <f t="shared" si="8"/>
        <v>156</v>
      </c>
      <c r="H51" s="149">
        <v>13.3</v>
      </c>
      <c r="I51" s="154">
        <f t="shared" si="11"/>
        <v>2074.8000000000002</v>
      </c>
      <c r="J51" s="155">
        <f>0.364-0.163</f>
        <v>0.20099999999999998</v>
      </c>
      <c r="K51" s="156">
        <f t="shared" si="9"/>
        <v>417.03480000000002</v>
      </c>
      <c r="L51" s="3"/>
      <c r="M51" s="3"/>
      <c r="N51" s="3"/>
      <c r="O51" s="3"/>
      <c r="P51" s="7"/>
      <c r="Q51" s="23"/>
      <c r="R51" s="3"/>
      <c r="S51" s="3"/>
      <c r="T51" s="3"/>
      <c r="U51" s="3"/>
      <c r="V51" s="3"/>
    </row>
    <row r="52" spans="1:22" ht="15.6" x14ac:dyDescent="0.3">
      <c r="A52" s="2" t="s">
        <v>6</v>
      </c>
      <c r="B52" s="109">
        <v>0</v>
      </c>
      <c r="C52" s="145">
        <v>1</v>
      </c>
      <c r="D52" s="146">
        <f t="shared" si="6"/>
        <v>0</v>
      </c>
      <c r="E52" s="147">
        <f t="shared" si="7"/>
        <v>0</v>
      </c>
      <c r="F52" s="147">
        <f t="shared" si="10"/>
        <v>0</v>
      </c>
      <c r="G52" s="153">
        <f t="shared" si="8"/>
        <v>0</v>
      </c>
      <c r="H52" s="149">
        <v>13.3</v>
      </c>
      <c r="I52" s="154">
        <f t="shared" si="11"/>
        <v>0</v>
      </c>
      <c r="J52" s="155">
        <f>0.364-0.172</f>
        <v>0.192</v>
      </c>
      <c r="K52" s="156">
        <f t="shared" si="9"/>
        <v>0</v>
      </c>
      <c r="L52" s="3"/>
      <c r="M52" s="3"/>
      <c r="N52" s="3"/>
      <c r="O52" s="3"/>
      <c r="P52" s="7"/>
      <c r="Q52" s="23"/>
      <c r="R52" s="3"/>
      <c r="S52" s="3"/>
      <c r="T52" s="3"/>
      <c r="U52" s="3"/>
      <c r="V52" s="3"/>
    </row>
    <row r="53" spans="1:22" ht="15.6" x14ac:dyDescent="0.3">
      <c r="A53" s="2" t="s">
        <v>7</v>
      </c>
      <c r="B53" s="109">
        <v>25</v>
      </c>
      <c r="C53" s="145">
        <v>0.5</v>
      </c>
      <c r="D53" s="146">
        <f t="shared" si="6"/>
        <v>182.53061224489798</v>
      </c>
      <c r="E53" s="147">
        <f t="shared" si="7"/>
        <v>3.6356334351451615E-2</v>
      </c>
      <c r="F53" s="147">
        <f t="shared" si="10"/>
        <v>4.6575268532409286E-2</v>
      </c>
      <c r="G53" s="153">
        <f t="shared" si="8"/>
        <v>912.65306122448987</v>
      </c>
      <c r="H53" s="149">
        <v>5</v>
      </c>
      <c r="I53" s="154">
        <f t="shared" si="11"/>
        <v>4563.2653061224491</v>
      </c>
      <c r="J53" s="155">
        <v>0.36399999999999999</v>
      </c>
      <c r="K53" s="156">
        <f t="shared" si="9"/>
        <v>1661.0285714285715</v>
      </c>
      <c r="L53" s="3"/>
      <c r="M53" s="3"/>
      <c r="N53" s="3"/>
      <c r="O53" s="3"/>
      <c r="P53" s="7"/>
      <c r="Q53" s="23"/>
      <c r="R53" s="3"/>
      <c r="S53" s="3"/>
      <c r="T53" s="3"/>
      <c r="U53" s="3"/>
      <c r="V53" s="3"/>
    </row>
    <row r="54" spans="1:22" ht="15.6" x14ac:dyDescent="0.3">
      <c r="A54" s="2" t="s">
        <v>8</v>
      </c>
      <c r="B54" s="109">
        <v>15</v>
      </c>
      <c r="C54" s="145">
        <v>0.5</v>
      </c>
      <c r="D54" s="146">
        <f t="shared" si="6"/>
        <v>28.918367346938776</v>
      </c>
      <c r="E54" s="147">
        <f t="shared" si="7"/>
        <v>5.7599425062619556E-3</v>
      </c>
      <c r="F54" s="147">
        <f t="shared" si="10"/>
        <v>7.3760832997678237E-3</v>
      </c>
      <c r="G54" s="153">
        <f t="shared" si="8"/>
        <v>144.59183673469389</v>
      </c>
      <c r="H54" s="149">
        <v>1.2</v>
      </c>
      <c r="I54" s="154">
        <f t="shared" si="11"/>
        <v>173.51020408163265</v>
      </c>
      <c r="J54" s="155">
        <v>0.36399999999999999</v>
      </c>
      <c r="K54" s="156">
        <f t="shared" si="9"/>
        <v>63.157714285714285</v>
      </c>
      <c r="L54" s="3"/>
      <c r="M54" s="3"/>
      <c r="N54" s="3"/>
      <c r="O54" s="3"/>
      <c r="P54" s="7"/>
      <c r="Q54" s="23"/>
      <c r="R54" s="3"/>
      <c r="S54" s="3"/>
      <c r="T54" s="3"/>
      <c r="U54" s="3"/>
      <c r="V54" s="3"/>
    </row>
    <row r="55" spans="1:22" ht="15.6" x14ac:dyDescent="0.3">
      <c r="A55" s="158" t="s">
        <v>9</v>
      </c>
      <c r="B55" s="159">
        <f>D26</f>
        <v>50</v>
      </c>
      <c r="C55" s="160"/>
      <c r="D55" s="146">
        <f t="shared" si="6"/>
        <v>102.46122448979592</v>
      </c>
      <c r="E55" s="147">
        <f t="shared" si="7"/>
        <v>2.0408163265306121E-2</v>
      </c>
      <c r="F55" s="147">
        <f t="shared" si="10"/>
        <v>3.9435367512158731E-2</v>
      </c>
      <c r="G55" s="153">
        <f>G27</f>
        <v>1350</v>
      </c>
      <c r="H55" s="149">
        <v>13.9</v>
      </c>
      <c r="I55" s="154">
        <f t="shared" si="11"/>
        <v>18765</v>
      </c>
      <c r="J55" s="155">
        <v>0.36399999999999999</v>
      </c>
      <c r="K55" s="156">
        <f t="shared" si="9"/>
        <v>6830.46</v>
      </c>
      <c r="L55" s="3"/>
      <c r="M55" s="3"/>
      <c r="N55" s="3"/>
      <c r="O55" s="3"/>
      <c r="P55" s="7"/>
      <c r="Q55" s="23"/>
      <c r="R55" s="3"/>
      <c r="S55" s="3"/>
      <c r="T55" s="3"/>
      <c r="U55" s="3"/>
      <c r="V55" s="3"/>
    </row>
    <row r="56" spans="1:22" ht="15.6" x14ac:dyDescent="0.3">
      <c r="A56" s="19" t="s">
        <v>2</v>
      </c>
      <c r="B56" s="109">
        <v>0</v>
      </c>
      <c r="C56" s="161"/>
      <c r="D56" s="146">
        <f t="shared" si="6"/>
        <v>28.6</v>
      </c>
      <c r="E56" s="162">
        <f t="shared" si="7"/>
        <v>5.6965302951838426E-3</v>
      </c>
      <c r="F56" s="162">
        <f t="shared" si="10"/>
        <v>1.2390420686615406E-2</v>
      </c>
      <c r="G56" s="153">
        <f>D56*10</f>
        <v>286</v>
      </c>
      <c r="H56" s="149">
        <v>13.9</v>
      </c>
      <c r="I56" s="154">
        <f t="shared" si="11"/>
        <v>3975.4</v>
      </c>
      <c r="J56" s="155">
        <f>J50</f>
        <v>0.25683239999999996</v>
      </c>
      <c r="K56" s="156">
        <f t="shared" si="9"/>
        <v>1021.0115229599999</v>
      </c>
      <c r="L56" s="3"/>
      <c r="M56" s="3"/>
      <c r="N56" s="3"/>
      <c r="O56" s="3"/>
      <c r="P56" s="7"/>
      <c r="Q56" s="23"/>
      <c r="R56" s="3"/>
      <c r="S56" s="3"/>
      <c r="T56" s="3"/>
      <c r="U56" s="3"/>
      <c r="V56" s="3"/>
    </row>
    <row r="57" spans="1:22" ht="15.6" x14ac:dyDescent="0.3">
      <c r="A57" s="2" t="s">
        <v>32</v>
      </c>
      <c r="B57" s="109">
        <v>0</v>
      </c>
      <c r="C57" s="163"/>
      <c r="D57" s="164">
        <f>E41+B57</f>
        <v>0</v>
      </c>
      <c r="E57" s="165" t="s">
        <v>21</v>
      </c>
      <c r="F57" s="191">
        <f t="shared" si="10"/>
        <v>8.993224597738601E-3</v>
      </c>
      <c r="G57" s="153">
        <f>G21</f>
        <v>212.24489795918367</v>
      </c>
      <c r="H57" s="149">
        <v>13.9</v>
      </c>
      <c r="I57" s="166">
        <f t="shared" si="11"/>
        <v>2950.204081632653</v>
      </c>
      <c r="J57" s="167">
        <v>0.36399999999999999</v>
      </c>
      <c r="K57" s="168">
        <f t="shared" si="9"/>
        <v>1073.8742857142856</v>
      </c>
      <c r="L57" s="3"/>
      <c r="M57" s="3"/>
      <c r="N57" s="3"/>
      <c r="O57" s="3"/>
      <c r="P57" s="7"/>
      <c r="Q57" s="23"/>
      <c r="R57" s="3"/>
      <c r="S57" s="3"/>
      <c r="T57" s="3"/>
      <c r="U57" s="3"/>
      <c r="V57" s="3"/>
    </row>
    <row r="58" spans="1:22" ht="15.6" x14ac:dyDescent="0.3">
      <c r="A58" s="169" t="s">
        <v>40</v>
      </c>
      <c r="B58" s="170"/>
      <c r="C58" s="171"/>
      <c r="D58" s="214">
        <f>SUM(D47:D57)</f>
        <v>5020.6000000000004</v>
      </c>
      <c r="E58" s="188">
        <f>SUM(E47:E57)</f>
        <v>0.99999999999999989</v>
      </c>
      <c r="F58" s="188">
        <f>SUM(F47:F57)</f>
        <v>0.99999999999999978</v>
      </c>
      <c r="G58" s="173">
        <f>SUM(G48:G57)</f>
        <v>7804.8979591836733</v>
      </c>
      <c r="H58" s="174"/>
      <c r="I58" s="173">
        <f>SUM(I48:I57)</f>
        <v>97212.863265306121</v>
      </c>
      <c r="J58" s="4"/>
      <c r="K58" s="173">
        <f>SUM(K48:K57)</f>
        <v>24117.120164693879</v>
      </c>
      <c r="L58" s="3"/>
      <c r="M58" s="3"/>
      <c r="N58" s="3"/>
      <c r="O58" s="3"/>
      <c r="P58" s="7"/>
      <c r="Q58" s="23"/>
      <c r="R58" s="3"/>
      <c r="S58" s="3"/>
      <c r="T58" s="3"/>
      <c r="U58" s="3"/>
      <c r="V58" s="3"/>
    </row>
    <row r="59" spans="1:22" ht="15.6" x14ac:dyDescent="0.3">
      <c r="A59" s="25"/>
      <c r="B59" s="175"/>
      <c r="C59" s="176"/>
      <c r="D59" s="177"/>
      <c r="E59" s="178"/>
      <c r="G59" s="179"/>
      <c r="H59" s="179"/>
      <c r="I59" s="180"/>
      <c r="J59" s="42" t="s">
        <v>110</v>
      </c>
      <c r="K59" s="173">
        <f>+K58*B13/5</f>
        <v>1109387.5275759185</v>
      </c>
      <c r="L59" s="3"/>
      <c r="M59" s="3"/>
      <c r="N59" s="3"/>
      <c r="O59" s="3"/>
      <c r="P59" s="7"/>
      <c r="Q59" s="23"/>
      <c r="R59" s="3"/>
      <c r="S59" s="3"/>
      <c r="T59" s="3"/>
      <c r="U59" s="3"/>
      <c r="V59" s="3"/>
    </row>
    <row r="60" spans="1:22" ht="24" customHeight="1" x14ac:dyDescent="0.35">
      <c r="A60" s="25"/>
      <c r="B60" s="175"/>
      <c r="C60" s="176"/>
      <c r="D60" s="177"/>
      <c r="E60" s="178"/>
      <c r="G60" s="179"/>
      <c r="H60" s="179"/>
      <c r="I60" s="179"/>
      <c r="J60" s="26" t="s">
        <v>81</v>
      </c>
      <c r="K60" s="181">
        <f>+K59/1000</f>
        <v>1109.3875275759185</v>
      </c>
      <c r="L60" s="3"/>
      <c r="M60" s="3"/>
      <c r="N60" s="3"/>
      <c r="O60" s="3"/>
      <c r="P60" s="7"/>
      <c r="Q60" s="23"/>
      <c r="R60" s="3"/>
      <c r="S60" s="3"/>
      <c r="T60" s="3"/>
      <c r="U60" s="3"/>
      <c r="V60" s="3"/>
    </row>
    <row r="61" spans="1:22" ht="24" customHeight="1" x14ac:dyDescent="0.35">
      <c r="A61" s="25"/>
      <c r="B61" s="175"/>
      <c r="C61" s="176"/>
      <c r="D61" s="177"/>
      <c r="E61" s="178"/>
      <c r="G61" s="179"/>
      <c r="H61" s="179"/>
      <c r="I61" s="179"/>
      <c r="J61" s="26" t="s">
        <v>84</v>
      </c>
      <c r="K61" s="181">
        <f>I44-K60</f>
        <v>9015.4251945820961</v>
      </c>
      <c r="L61" s="47" t="s">
        <v>99</v>
      </c>
      <c r="M61" s="3"/>
      <c r="N61" s="3"/>
      <c r="O61" s="3"/>
      <c r="P61" s="7"/>
      <c r="Q61" s="23"/>
      <c r="R61" s="3"/>
      <c r="S61" s="3"/>
      <c r="T61" s="3"/>
      <c r="U61" s="3"/>
      <c r="V61" s="3"/>
    </row>
    <row r="62" spans="1:22" ht="24" customHeight="1" x14ac:dyDescent="0.35">
      <c r="A62" s="189" t="s">
        <v>44</v>
      </c>
      <c r="B62" s="182"/>
      <c r="C62" s="176"/>
      <c r="D62" s="183"/>
      <c r="E62" s="178"/>
      <c r="G62" s="179"/>
      <c r="H62" s="184"/>
      <c r="I62" s="184"/>
      <c r="J62" s="185" t="s">
        <v>56</v>
      </c>
      <c r="K62" s="186">
        <f>+K61/I44-1</f>
        <v>-0.10957116521750954</v>
      </c>
      <c r="M62" s="3"/>
      <c r="N62" s="3"/>
      <c r="O62" s="3"/>
      <c r="P62" s="7"/>
      <c r="Q62" s="23"/>
      <c r="R62" s="3"/>
      <c r="S62" s="3"/>
      <c r="T62" s="3"/>
      <c r="U62" s="3"/>
      <c r="V62" s="3"/>
    </row>
    <row r="63" spans="1:22" ht="24" customHeight="1" x14ac:dyDescent="0.35">
      <c r="A63" s="221" t="str">
        <f>IF(SUM(B48:B55)&gt;B11, "Employees using alternative modes exceeds total number of employees","None")</f>
        <v>None</v>
      </c>
      <c r="B63" s="182"/>
      <c r="C63" s="132"/>
      <c r="D63" s="132"/>
      <c r="E63" s="178"/>
      <c r="G63" s="132"/>
      <c r="H63" s="132"/>
      <c r="I63" s="132"/>
      <c r="J63" s="185" t="s">
        <v>85</v>
      </c>
      <c r="K63" s="187">
        <v>8105</v>
      </c>
      <c r="L63" s="27" t="s">
        <v>71</v>
      </c>
      <c r="M63" s="3"/>
      <c r="N63" s="3"/>
      <c r="O63" s="3"/>
      <c r="P63" s="7"/>
      <c r="Q63" s="23"/>
      <c r="R63" s="3"/>
      <c r="S63" s="3"/>
      <c r="T63" s="3"/>
      <c r="U63" s="3"/>
      <c r="V63" s="3"/>
    </row>
    <row r="64" spans="1:22" ht="24" customHeight="1" x14ac:dyDescent="0.35">
      <c r="A64" s="221"/>
      <c r="B64" s="182"/>
      <c r="C64" s="132"/>
      <c r="D64" s="132"/>
      <c r="E64" s="178"/>
      <c r="G64" s="132"/>
      <c r="H64" s="132"/>
      <c r="I64" s="132"/>
      <c r="J64" s="185" t="s">
        <v>88</v>
      </c>
      <c r="K64" s="186">
        <f>+K61/K63-1</f>
        <v>0.11232883338458932</v>
      </c>
      <c r="L64" s="3"/>
      <c r="M64" s="3"/>
      <c r="N64" s="3"/>
      <c r="O64" s="3"/>
      <c r="P64" s="7"/>
      <c r="Q64" s="41"/>
      <c r="R64" s="3"/>
      <c r="S64" s="3"/>
      <c r="T64" s="3"/>
      <c r="U64" s="3"/>
      <c r="V64" s="3"/>
    </row>
    <row r="65" spans="1:22" ht="24.9" customHeight="1" x14ac:dyDescent="0.3">
      <c r="A65" s="221"/>
      <c r="B65" s="182"/>
      <c r="E65" s="3"/>
      <c r="F65" s="3"/>
      <c r="G65" s="3"/>
      <c r="H65" s="3"/>
      <c r="K65" s="3"/>
      <c r="L65" s="3"/>
      <c r="M65" s="3"/>
      <c r="N65" s="3"/>
      <c r="O65" s="3"/>
      <c r="P65" s="3"/>
      <c r="Q65" s="24"/>
      <c r="R65" s="3"/>
      <c r="S65" s="3"/>
      <c r="T65" s="3"/>
      <c r="U65" s="3"/>
      <c r="V65" s="3"/>
    </row>
    <row r="66" spans="1:22" ht="24" customHeight="1" x14ac:dyDescent="0.3">
      <c r="A66" s="221"/>
      <c r="B66" s="3"/>
      <c r="E66" s="3"/>
      <c r="F66" s="3"/>
      <c r="G66" s="3"/>
      <c r="H66" s="3"/>
      <c r="K66" s="3"/>
      <c r="L66" s="3"/>
      <c r="M66" s="3"/>
      <c r="N66" s="3"/>
      <c r="O66" s="3"/>
      <c r="P66" s="3"/>
      <c r="Q66" s="3"/>
      <c r="R66" s="3"/>
      <c r="S66" s="3"/>
      <c r="T66" s="3"/>
      <c r="U66" s="3"/>
      <c r="V66" s="3"/>
    </row>
    <row r="67" spans="1:22" x14ac:dyDescent="0.3">
      <c r="A67" s="3"/>
      <c r="B67" s="3"/>
      <c r="C67" s="3"/>
      <c r="D67" s="3"/>
      <c r="E67" s="3"/>
      <c r="F67" s="3"/>
      <c r="G67" s="3"/>
      <c r="H67" s="3"/>
      <c r="K67" s="3"/>
      <c r="L67" s="3"/>
      <c r="M67" s="3"/>
      <c r="N67" s="3"/>
      <c r="O67" s="3"/>
      <c r="P67" s="3"/>
      <c r="Q67" s="3"/>
      <c r="R67" s="3"/>
      <c r="S67" s="3"/>
      <c r="T67" s="3"/>
      <c r="U67" s="3"/>
      <c r="V67" s="3"/>
    </row>
    <row r="68" spans="1:22" x14ac:dyDescent="0.3">
      <c r="A68" s="3"/>
      <c r="B68" s="3"/>
      <c r="C68" s="3"/>
      <c r="D68" s="3"/>
      <c r="E68" s="3"/>
      <c r="F68" s="3"/>
      <c r="G68" s="3"/>
      <c r="H68" s="3"/>
      <c r="I68" s="3"/>
      <c r="J68" s="3"/>
      <c r="K68" s="3"/>
      <c r="L68" s="3"/>
      <c r="M68" s="3"/>
      <c r="N68" s="3"/>
      <c r="O68" s="3"/>
      <c r="P68" s="3"/>
      <c r="Q68" s="3"/>
      <c r="R68" s="3"/>
      <c r="S68" s="3"/>
      <c r="T68" s="3"/>
      <c r="U68" s="3"/>
      <c r="V68" s="3"/>
    </row>
    <row r="69" spans="1:22" x14ac:dyDescent="0.3">
      <c r="A69" s="3"/>
      <c r="B69" s="3"/>
      <c r="C69" s="3"/>
      <c r="D69" s="3"/>
      <c r="E69" s="3"/>
      <c r="F69" s="3"/>
      <c r="G69" s="3"/>
      <c r="H69" s="3"/>
      <c r="I69" s="3"/>
      <c r="J69" s="3"/>
      <c r="K69" s="3"/>
      <c r="L69" s="3"/>
      <c r="M69" s="3"/>
      <c r="N69" s="3"/>
      <c r="O69" s="3"/>
      <c r="P69" s="3"/>
      <c r="Q69" s="3"/>
      <c r="R69" s="3"/>
      <c r="S69" s="3"/>
      <c r="T69" s="3"/>
      <c r="U69" s="3"/>
      <c r="V69" s="3"/>
    </row>
    <row r="70" spans="1:22" x14ac:dyDescent="0.3">
      <c r="A70" s="3"/>
      <c r="B70" s="3"/>
      <c r="C70" s="3" t="s">
        <v>86</v>
      </c>
      <c r="D70" s="3" t="s">
        <v>87</v>
      </c>
      <c r="E70" s="3"/>
      <c r="F70" s="3"/>
      <c r="G70" s="3"/>
      <c r="H70" s="3"/>
      <c r="I70" s="3"/>
      <c r="J70" s="3"/>
      <c r="K70" s="3"/>
      <c r="L70" s="3"/>
      <c r="M70" s="3"/>
      <c r="N70" s="3"/>
      <c r="O70" s="3"/>
      <c r="P70" s="3"/>
      <c r="Q70" s="3"/>
      <c r="R70" s="3"/>
      <c r="S70" s="3"/>
      <c r="T70" s="3"/>
      <c r="U70" s="3"/>
      <c r="V70" s="3"/>
    </row>
    <row r="71" spans="1:22" x14ac:dyDescent="0.3">
      <c r="A71" s="3"/>
      <c r="B71" s="3"/>
      <c r="C71" s="3"/>
      <c r="D71" s="3"/>
      <c r="E71" s="3"/>
      <c r="F71" s="3"/>
      <c r="G71" s="3"/>
      <c r="H71" s="3"/>
      <c r="I71" s="3"/>
      <c r="J71" s="3"/>
      <c r="K71" s="3"/>
      <c r="L71" s="3"/>
      <c r="M71" s="3"/>
      <c r="N71" s="3"/>
      <c r="O71" s="3"/>
      <c r="P71" s="3"/>
      <c r="Q71" s="3"/>
      <c r="R71" s="3"/>
      <c r="S71" s="3"/>
      <c r="T71" s="3"/>
      <c r="U71" s="3"/>
      <c r="V71" s="3"/>
    </row>
    <row r="72" spans="1:22" x14ac:dyDescent="0.3">
      <c r="A72" s="3"/>
      <c r="B72" s="3"/>
      <c r="C72" s="3"/>
      <c r="D72" s="3"/>
      <c r="E72" s="3"/>
      <c r="F72" s="3"/>
      <c r="G72" s="3"/>
      <c r="H72" s="3"/>
      <c r="I72" s="3"/>
      <c r="J72" s="3"/>
      <c r="K72" s="3"/>
      <c r="L72" s="3"/>
      <c r="M72" s="3"/>
      <c r="N72" s="3"/>
      <c r="O72" s="3"/>
      <c r="P72" s="3"/>
      <c r="Q72" s="3"/>
      <c r="R72" s="3"/>
      <c r="S72" s="3"/>
      <c r="T72" s="3"/>
      <c r="U72" s="3"/>
      <c r="V72" s="3"/>
    </row>
    <row r="73" spans="1:22" x14ac:dyDescent="0.3">
      <c r="A73" s="3"/>
      <c r="B73" s="3"/>
      <c r="C73" s="3"/>
      <c r="D73" s="3"/>
      <c r="E73" s="3"/>
      <c r="F73" s="3"/>
      <c r="G73" s="3"/>
      <c r="H73" s="3"/>
      <c r="I73" s="3"/>
      <c r="J73" s="3"/>
      <c r="K73" s="3"/>
      <c r="L73" s="3"/>
      <c r="M73" s="3"/>
      <c r="N73" s="3"/>
      <c r="O73" s="3"/>
      <c r="P73" s="3"/>
      <c r="Q73" s="3"/>
      <c r="R73" s="3"/>
      <c r="S73" s="3"/>
      <c r="T73" s="3"/>
      <c r="U73" s="3"/>
      <c r="V73" s="3"/>
    </row>
    <row r="74" spans="1:22" x14ac:dyDescent="0.3">
      <c r="A74" s="3"/>
      <c r="B74" s="3"/>
      <c r="C74" s="3"/>
      <c r="D74" s="3"/>
      <c r="E74" s="3"/>
      <c r="F74" s="3"/>
      <c r="G74" s="3"/>
      <c r="H74" s="3"/>
      <c r="I74" s="3"/>
      <c r="J74" s="3"/>
      <c r="K74" s="3"/>
      <c r="L74" s="3"/>
      <c r="M74" s="3"/>
      <c r="N74" s="3"/>
      <c r="O74" s="3"/>
      <c r="P74" s="3"/>
      <c r="Q74" s="3"/>
      <c r="R74" s="3"/>
      <c r="S74" s="3"/>
      <c r="T74" s="3"/>
      <c r="U74" s="3"/>
      <c r="V74" s="3"/>
    </row>
    <row r="75" spans="1:22" x14ac:dyDescent="0.3">
      <c r="A75" s="3"/>
      <c r="B75" s="3"/>
      <c r="C75" s="3"/>
      <c r="D75" s="3"/>
      <c r="E75" s="3"/>
      <c r="F75" s="3"/>
      <c r="G75" s="3"/>
      <c r="H75" s="3"/>
      <c r="I75" s="3"/>
      <c r="J75" s="3"/>
      <c r="K75" s="3"/>
      <c r="L75" s="3"/>
      <c r="M75" s="3"/>
      <c r="N75" s="3"/>
      <c r="O75" s="3"/>
      <c r="P75" s="3"/>
      <c r="Q75" s="3"/>
      <c r="R75" s="3"/>
      <c r="S75" s="3"/>
      <c r="T75" s="3"/>
      <c r="U75" s="3"/>
      <c r="V75" s="3"/>
    </row>
    <row r="76" spans="1:22" x14ac:dyDescent="0.3">
      <c r="A76" s="3"/>
      <c r="B76" s="3"/>
      <c r="C76" s="3"/>
      <c r="D76" s="3"/>
      <c r="E76" s="3"/>
      <c r="F76" s="3"/>
      <c r="G76" s="3"/>
      <c r="H76" s="3"/>
      <c r="I76" s="3"/>
      <c r="J76" s="3"/>
      <c r="K76" s="3"/>
      <c r="L76" s="3"/>
      <c r="M76" s="3"/>
      <c r="N76" s="3"/>
      <c r="O76" s="3"/>
      <c r="P76" s="3"/>
      <c r="Q76" s="3"/>
      <c r="R76" s="3"/>
      <c r="S76" s="3"/>
      <c r="T76" s="3"/>
      <c r="U76" s="3"/>
      <c r="V76" s="3"/>
    </row>
    <row r="77" spans="1:22" x14ac:dyDescent="0.3">
      <c r="A77" s="3"/>
      <c r="B77" s="3"/>
      <c r="C77" s="3"/>
      <c r="D77" s="3"/>
      <c r="E77" s="3"/>
      <c r="F77" s="3"/>
      <c r="G77" s="3"/>
      <c r="H77" s="3"/>
      <c r="I77" s="3"/>
      <c r="J77" s="3"/>
      <c r="K77" s="3"/>
      <c r="L77" s="3"/>
      <c r="M77" s="3"/>
      <c r="N77" s="3"/>
      <c r="O77" s="3"/>
      <c r="P77" s="3"/>
      <c r="Q77" s="3"/>
      <c r="R77" s="3"/>
      <c r="S77" s="3"/>
      <c r="T77" s="3"/>
      <c r="U77" s="3"/>
      <c r="V77" s="3"/>
    </row>
    <row r="78" spans="1:22" x14ac:dyDescent="0.3">
      <c r="A78" s="3"/>
      <c r="B78" s="3"/>
      <c r="C78" s="3"/>
      <c r="D78" s="3"/>
      <c r="E78" s="3"/>
      <c r="F78" s="3"/>
      <c r="G78" s="3"/>
      <c r="H78" s="3"/>
      <c r="I78" s="3"/>
      <c r="J78" s="3"/>
      <c r="K78" s="3"/>
      <c r="L78" s="3"/>
      <c r="M78" s="3"/>
      <c r="N78" s="3"/>
      <c r="O78" s="3"/>
      <c r="P78" s="3"/>
      <c r="Q78" s="3"/>
      <c r="R78" s="3"/>
      <c r="S78" s="3"/>
      <c r="T78" s="3"/>
      <c r="U78" s="3"/>
      <c r="V78" s="3"/>
    </row>
    <row r="79" spans="1:22" x14ac:dyDescent="0.3">
      <c r="A79" s="3"/>
      <c r="B79" s="3"/>
      <c r="C79" s="3"/>
      <c r="D79" s="3"/>
      <c r="E79" s="3"/>
      <c r="F79" s="3"/>
      <c r="G79" s="3"/>
      <c r="H79" s="3"/>
      <c r="I79" s="3"/>
      <c r="J79" s="3"/>
      <c r="K79" s="3"/>
      <c r="L79" s="3"/>
      <c r="M79" s="3"/>
      <c r="N79" s="3"/>
      <c r="O79" s="3"/>
      <c r="P79" s="3"/>
      <c r="Q79" s="3"/>
      <c r="R79" s="3"/>
      <c r="S79" s="3"/>
      <c r="T79" s="3"/>
      <c r="U79" s="3"/>
      <c r="V79" s="3"/>
    </row>
    <row r="80" spans="1:22" x14ac:dyDescent="0.3">
      <c r="A80" s="3"/>
      <c r="B80" s="3"/>
      <c r="C80" s="3"/>
      <c r="D80" s="3"/>
      <c r="E80" s="3"/>
      <c r="F80" s="3"/>
      <c r="G80" s="3"/>
      <c r="H80" s="3"/>
      <c r="I80" s="3"/>
      <c r="J80" s="3"/>
      <c r="K80" s="3"/>
      <c r="L80" s="3"/>
      <c r="M80" s="3"/>
      <c r="N80" s="3"/>
      <c r="O80" s="3"/>
      <c r="P80" s="3"/>
      <c r="Q80" s="3"/>
      <c r="R80" s="3"/>
      <c r="S80" s="3"/>
      <c r="T80" s="3"/>
      <c r="U80" s="3"/>
      <c r="V80" s="3"/>
    </row>
    <row r="81" spans="1:22" x14ac:dyDescent="0.3">
      <c r="A81" s="3"/>
      <c r="B81" s="3"/>
      <c r="C81" s="3"/>
      <c r="D81" s="3"/>
      <c r="E81" s="3"/>
      <c r="F81" s="3"/>
      <c r="G81" s="3"/>
      <c r="H81" s="3"/>
      <c r="I81" s="3"/>
      <c r="J81" s="3"/>
      <c r="K81" s="3"/>
      <c r="L81" s="3"/>
      <c r="M81" s="3"/>
      <c r="N81" s="3"/>
      <c r="O81" s="3"/>
      <c r="P81" s="3"/>
      <c r="Q81" s="3"/>
      <c r="R81" s="3"/>
      <c r="S81" s="3"/>
      <c r="T81" s="3"/>
      <c r="U81" s="3"/>
      <c r="V81" s="3"/>
    </row>
    <row r="82" spans="1:22" x14ac:dyDescent="0.3">
      <c r="A82" s="3"/>
      <c r="B82" s="3"/>
      <c r="C82" s="3"/>
      <c r="D82" s="3"/>
      <c r="E82" s="3"/>
      <c r="F82" s="3"/>
      <c r="G82" s="3"/>
      <c r="H82" s="3"/>
      <c r="I82" s="3"/>
      <c r="J82" s="3"/>
      <c r="K82" s="3"/>
      <c r="L82" s="3"/>
      <c r="M82" s="3"/>
      <c r="N82" s="3"/>
      <c r="O82" s="3"/>
      <c r="P82" s="3"/>
      <c r="Q82" s="3"/>
      <c r="R82" s="3"/>
      <c r="S82" s="3"/>
      <c r="T82" s="3"/>
      <c r="U82" s="3"/>
      <c r="V82" s="3"/>
    </row>
    <row r="83" spans="1:22" x14ac:dyDescent="0.3">
      <c r="A83" s="3"/>
      <c r="B83" s="3"/>
      <c r="C83" s="3"/>
      <c r="D83" s="3"/>
      <c r="E83" s="3"/>
      <c r="F83" s="3"/>
      <c r="G83" s="3"/>
      <c r="H83" s="3"/>
      <c r="I83" s="3"/>
      <c r="J83" s="3"/>
      <c r="K83" s="3"/>
      <c r="L83" s="3"/>
      <c r="M83" s="3"/>
      <c r="N83" s="3"/>
      <c r="O83" s="3"/>
      <c r="P83" s="3"/>
      <c r="Q83" s="3"/>
      <c r="R83" s="3"/>
      <c r="S83" s="3"/>
      <c r="T83" s="3"/>
      <c r="U83" s="3"/>
      <c r="V83" s="3"/>
    </row>
    <row r="84" spans="1:22" x14ac:dyDescent="0.3">
      <c r="A84" s="3"/>
      <c r="B84" s="3"/>
      <c r="C84" s="3"/>
      <c r="D84" s="3"/>
      <c r="E84" s="3"/>
      <c r="F84" s="3"/>
      <c r="G84" s="3"/>
      <c r="H84" s="3"/>
      <c r="I84" s="3"/>
      <c r="J84" s="3"/>
      <c r="K84" s="3"/>
      <c r="L84" s="3"/>
      <c r="M84" s="3"/>
      <c r="N84" s="3"/>
      <c r="O84" s="3"/>
      <c r="P84" s="3"/>
      <c r="Q84" s="3"/>
      <c r="R84" s="3"/>
      <c r="S84" s="3"/>
      <c r="T84" s="3"/>
      <c r="U84" s="3"/>
      <c r="V84" s="3"/>
    </row>
    <row r="85" spans="1:22" x14ac:dyDescent="0.3">
      <c r="A85" s="3"/>
      <c r="B85" s="3"/>
      <c r="C85" s="3"/>
      <c r="D85" s="3"/>
      <c r="E85" s="3"/>
      <c r="F85" s="3"/>
      <c r="G85" s="3"/>
      <c r="H85" s="3"/>
      <c r="I85" s="3"/>
      <c r="J85" s="3"/>
      <c r="K85" s="3"/>
      <c r="L85" s="3"/>
      <c r="M85" s="3"/>
      <c r="N85" s="3"/>
      <c r="O85" s="3"/>
      <c r="P85" s="3"/>
      <c r="Q85" s="3"/>
      <c r="R85" s="3"/>
      <c r="S85" s="3"/>
      <c r="T85" s="3"/>
      <c r="U85" s="3"/>
      <c r="V85" s="3"/>
    </row>
    <row r="86" spans="1:22" x14ac:dyDescent="0.3">
      <c r="A86" s="3"/>
      <c r="B86" s="3"/>
      <c r="C86" s="3"/>
      <c r="D86" s="3"/>
      <c r="E86" s="3"/>
      <c r="F86" s="3"/>
      <c r="G86" s="3"/>
      <c r="H86" s="3"/>
      <c r="I86" s="3"/>
      <c r="J86" s="3"/>
      <c r="K86" s="3"/>
      <c r="L86" s="3"/>
      <c r="M86" s="3"/>
      <c r="N86" s="3"/>
      <c r="O86" s="3"/>
      <c r="P86" s="3"/>
      <c r="Q86" s="3"/>
      <c r="R86" s="3"/>
      <c r="S86" s="3"/>
      <c r="T86" s="3"/>
      <c r="U86" s="3"/>
      <c r="V86" s="3"/>
    </row>
    <row r="87" spans="1:22" x14ac:dyDescent="0.3">
      <c r="A87" s="3"/>
      <c r="B87" s="3"/>
      <c r="C87" s="3"/>
      <c r="D87" s="3"/>
      <c r="E87" s="3"/>
      <c r="F87" s="3"/>
      <c r="G87" s="3"/>
      <c r="H87" s="3"/>
      <c r="I87" s="3"/>
      <c r="J87" s="3"/>
      <c r="K87" s="3"/>
      <c r="L87" s="3"/>
      <c r="M87" s="3"/>
      <c r="N87" s="3"/>
      <c r="O87" s="3"/>
      <c r="P87" s="3"/>
      <c r="Q87" s="3"/>
      <c r="R87" s="3"/>
      <c r="S87" s="3"/>
      <c r="T87" s="3"/>
      <c r="U87" s="3"/>
      <c r="V87" s="3"/>
    </row>
    <row r="88" spans="1:22" x14ac:dyDescent="0.3">
      <c r="A88" s="3"/>
      <c r="B88" s="3"/>
      <c r="C88" s="3"/>
      <c r="D88" s="3"/>
      <c r="E88" s="3"/>
      <c r="F88" s="3"/>
      <c r="G88" s="3"/>
      <c r="H88" s="3"/>
      <c r="I88" s="3"/>
      <c r="J88" s="3"/>
      <c r="K88" s="3"/>
      <c r="L88" s="3"/>
      <c r="M88" s="3"/>
      <c r="N88" s="3"/>
      <c r="O88" s="3"/>
      <c r="P88" s="3"/>
      <c r="Q88" s="3"/>
      <c r="R88" s="3"/>
      <c r="S88" s="3"/>
      <c r="T88" s="3"/>
      <c r="U88" s="3"/>
      <c r="V88" s="3"/>
    </row>
    <row r="89" spans="1:22" x14ac:dyDescent="0.3">
      <c r="A89" s="3"/>
      <c r="B89" s="3"/>
      <c r="C89" s="3"/>
      <c r="D89" s="3"/>
      <c r="E89" s="3"/>
      <c r="F89" s="3"/>
      <c r="G89" s="3"/>
      <c r="H89" s="3"/>
      <c r="I89" s="3"/>
      <c r="J89" s="3"/>
      <c r="K89" s="3"/>
      <c r="L89" s="3"/>
      <c r="M89" s="3"/>
      <c r="N89" s="3"/>
      <c r="O89" s="3"/>
      <c r="P89" s="3"/>
      <c r="Q89" s="3"/>
      <c r="R89" s="3"/>
      <c r="S89" s="3"/>
      <c r="T89" s="3"/>
      <c r="U89" s="3"/>
      <c r="V89" s="3"/>
    </row>
    <row r="90" spans="1:22" x14ac:dyDescent="0.3">
      <c r="A90" s="3"/>
      <c r="B90" s="3"/>
      <c r="C90" s="3"/>
      <c r="D90" s="3"/>
      <c r="E90" s="3"/>
      <c r="F90" s="3"/>
      <c r="G90" s="3"/>
      <c r="H90" s="3"/>
      <c r="I90" s="3"/>
      <c r="J90" s="3"/>
      <c r="K90" s="3"/>
      <c r="L90" s="3"/>
      <c r="M90" s="3"/>
      <c r="N90" s="3"/>
      <c r="O90" s="3"/>
      <c r="P90" s="3"/>
      <c r="Q90" s="3"/>
      <c r="R90" s="3"/>
      <c r="S90" s="3"/>
      <c r="T90" s="3"/>
      <c r="U90" s="3"/>
      <c r="V90" s="3"/>
    </row>
    <row r="91" spans="1:22" x14ac:dyDescent="0.3">
      <c r="A91" s="3"/>
      <c r="B91" s="3"/>
      <c r="C91" s="3"/>
      <c r="D91" s="3"/>
      <c r="E91" s="3"/>
      <c r="F91" s="3"/>
      <c r="G91" s="3"/>
      <c r="H91" s="3"/>
      <c r="I91" s="3"/>
      <c r="J91" s="3"/>
      <c r="K91" s="3"/>
      <c r="L91" s="3"/>
      <c r="M91" s="3"/>
      <c r="N91" s="3"/>
      <c r="O91" s="3"/>
      <c r="P91" s="3"/>
      <c r="Q91" s="3"/>
      <c r="R91" s="3"/>
      <c r="S91" s="3"/>
      <c r="T91" s="3"/>
      <c r="U91" s="3"/>
      <c r="V91" s="3"/>
    </row>
    <row r="92" spans="1:22" x14ac:dyDescent="0.3">
      <c r="A92" s="3"/>
      <c r="B92" s="3"/>
      <c r="C92" s="3"/>
      <c r="D92" s="3"/>
      <c r="E92" s="3"/>
      <c r="F92" s="3"/>
      <c r="G92" s="3"/>
      <c r="H92" s="3"/>
      <c r="I92" s="3"/>
      <c r="J92" s="3"/>
      <c r="K92" s="3"/>
      <c r="L92" s="3"/>
      <c r="M92" s="3"/>
      <c r="N92" s="3"/>
      <c r="O92" s="3"/>
      <c r="P92" s="3"/>
      <c r="Q92" s="3"/>
      <c r="R92" s="3"/>
      <c r="S92" s="3"/>
      <c r="T92" s="3"/>
      <c r="U92" s="3"/>
      <c r="V92" s="3"/>
    </row>
    <row r="93" spans="1:22" x14ac:dyDescent="0.3">
      <c r="A93" s="3"/>
      <c r="B93" s="3"/>
      <c r="C93" s="3"/>
      <c r="D93" s="3"/>
      <c r="E93" s="3"/>
      <c r="F93" s="3"/>
      <c r="G93" s="3"/>
      <c r="H93" s="3"/>
      <c r="I93" s="3"/>
      <c r="J93" s="3"/>
      <c r="K93" s="3"/>
      <c r="L93" s="3"/>
      <c r="M93" s="3"/>
      <c r="N93" s="3"/>
      <c r="O93" s="3"/>
      <c r="P93" s="3"/>
      <c r="Q93" s="3"/>
      <c r="R93" s="3"/>
      <c r="S93" s="3"/>
      <c r="T93" s="3"/>
      <c r="U93" s="3"/>
      <c r="V93" s="3"/>
    </row>
    <row r="94" spans="1:22" x14ac:dyDescent="0.3">
      <c r="A94" s="3"/>
      <c r="B94" s="3"/>
      <c r="C94" s="3"/>
      <c r="D94" s="3"/>
      <c r="E94" s="3"/>
      <c r="F94" s="3"/>
      <c r="G94" s="3"/>
      <c r="H94" s="3"/>
      <c r="I94" s="3"/>
      <c r="J94" s="3"/>
      <c r="K94" s="3"/>
      <c r="L94" s="3"/>
      <c r="M94" s="3"/>
      <c r="N94" s="3"/>
      <c r="O94" s="3"/>
      <c r="P94" s="3"/>
      <c r="Q94" s="3"/>
      <c r="R94" s="3"/>
      <c r="S94" s="3"/>
      <c r="T94" s="3"/>
      <c r="U94" s="3"/>
      <c r="V94" s="3"/>
    </row>
    <row r="95" spans="1:22" x14ac:dyDescent="0.3">
      <c r="A95" s="3"/>
      <c r="B95" s="3"/>
      <c r="C95" s="3"/>
      <c r="D95" s="3"/>
      <c r="E95" s="3"/>
      <c r="F95" s="3"/>
      <c r="G95" s="3"/>
      <c r="H95" s="3"/>
      <c r="I95" s="3"/>
      <c r="J95" s="3"/>
      <c r="K95" s="3"/>
      <c r="L95" s="3"/>
      <c r="M95" s="3"/>
      <c r="N95" s="3"/>
      <c r="O95" s="3"/>
      <c r="P95" s="3"/>
      <c r="Q95" s="3"/>
      <c r="R95" s="3"/>
      <c r="S95" s="3"/>
      <c r="T95" s="3"/>
      <c r="U95" s="3"/>
      <c r="V95" s="3"/>
    </row>
    <row r="96" spans="1:22" x14ac:dyDescent="0.3">
      <c r="A96" s="3"/>
      <c r="B96" s="3"/>
      <c r="C96" s="3"/>
      <c r="D96" s="3"/>
      <c r="E96" s="3"/>
      <c r="F96" s="3"/>
      <c r="G96" s="3"/>
      <c r="H96" s="3"/>
      <c r="I96" s="3"/>
      <c r="J96" s="3"/>
      <c r="K96" s="3"/>
      <c r="L96" s="3"/>
      <c r="M96" s="3"/>
      <c r="N96" s="3"/>
      <c r="O96" s="3"/>
      <c r="P96" s="3"/>
      <c r="Q96" s="3"/>
      <c r="R96" s="3"/>
      <c r="S96" s="3"/>
      <c r="T96" s="3"/>
      <c r="U96" s="3"/>
      <c r="V96" s="3"/>
    </row>
    <row r="97" spans="1:22" x14ac:dyDescent="0.3">
      <c r="A97" s="3"/>
      <c r="B97" s="3"/>
      <c r="C97" s="3"/>
      <c r="D97" s="3"/>
      <c r="E97" s="3"/>
      <c r="F97" s="3"/>
      <c r="G97" s="3"/>
      <c r="H97" s="3"/>
      <c r="I97" s="3"/>
      <c r="J97" s="3"/>
      <c r="K97" s="3"/>
      <c r="L97" s="3"/>
      <c r="M97" s="3"/>
      <c r="N97" s="3"/>
      <c r="O97" s="3"/>
      <c r="P97" s="3"/>
      <c r="Q97" s="3"/>
      <c r="R97" s="3"/>
      <c r="S97" s="3"/>
      <c r="T97" s="3"/>
      <c r="U97" s="3"/>
      <c r="V97" s="3"/>
    </row>
    <row r="98" spans="1:22" x14ac:dyDescent="0.3">
      <c r="A98" s="3"/>
      <c r="B98" s="3"/>
      <c r="C98" s="3"/>
      <c r="D98" s="3"/>
      <c r="E98" s="3"/>
      <c r="F98" s="3"/>
      <c r="G98" s="3"/>
      <c r="H98" s="3"/>
      <c r="I98" s="3"/>
      <c r="J98" s="3"/>
      <c r="K98" s="3"/>
      <c r="L98" s="3"/>
      <c r="M98" s="3"/>
      <c r="N98" s="3"/>
      <c r="O98" s="3"/>
      <c r="P98" s="3"/>
      <c r="Q98" s="3"/>
      <c r="R98" s="3"/>
      <c r="S98" s="3"/>
      <c r="T98" s="3"/>
      <c r="U98" s="3"/>
      <c r="V98" s="3"/>
    </row>
    <row r="99" spans="1:22" x14ac:dyDescent="0.3">
      <c r="A99" s="3"/>
      <c r="B99" s="3"/>
      <c r="C99" s="3"/>
      <c r="D99" s="3"/>
      <c r="E99" s="3"/>
      <c r="F99" s="3"/>
      <c r="G99" s="3"/>
      <c r="H99" s="3"/>
      <c r="I99" s="3"/>
      <c r="J99" s="3"/>
      <c r="K99" s="3"/>
      <c r="L99" s="3"/>
      <c r="M99" s="3"/>
      <c r="N99" s="3"/>
      <c r="O99" s="3"/>
      <c r="P99" s="3"/>
      <c r="Q99" s="3"/>
      <c r="R99" s="3"/>
      <c r="S99" s="3"/>
      <c r="T99" s="3"/>
      <c r="U99" s="3"/>
      <c r="V99" s="3"/>
    </row>
    <row r="100" spans="1:22" x14ac:dyDescent="0.3">
      <c r="A100" s="3"/>
      <c r="B100" s="3"/>
      <c r="C100" s="3"/>
      <c r="D100" s="3"/>
      <c r="E100" s="3"/>
      <c r="F100" s="3"/>
      <c r="G100" s="3"/>
      <c r="H100" s="3"/>
      <c r="I100" s="3"/>
      <c r="J100" s="3"/>
      <c r="K100" s="3"/>
      <c r="L100" s="3"/>
      <c r="M100" s="3"/>
      <c r="N100" s="3"/>
      <c r="O100" s="3"/>
      <c r="P100" s="3"/>
      <c r="Q100" s="3"/>
      <c r="R100" s="3"/>
      <c r="S100" s="3"/>
      <c r="T100" s="3"/>
      <c r="U100" s="3"/>
      <c r="V100" s="3"/>
    </row>
    <row r="101" spans="1:22" x14ac:dyDescent="0.3">
      <c r="A101" s="3"/>
      <c r="B101" s="3"/>
      <c r="C101" s="3"/>
      <c r="D101" s="3"/>
      <c r="E101" s="3"/>
      <c r="F101" s="3"/>
      <c r="G101" s="3"/>
      <c r="H101" s="3"/>
      <c r="I101" s="3"/>
      <c r="J101" s="3"/>
      <c r="K101" s="3"/>
      <c r="L101" s="3"/>
      <c r="M101" s="3"/>
      <c r="N101" s="3"/>
      <c r="O101" s="3"/>
      <c r="P101" s="3"/>
      <c r="Q101" s="3"/>
      <c r="R101" s="3"/>
      <c r="S101" s="3"/>
      <c r="T101" s="3"/>
      <c r="U101" s="3"/>
      <c r="V101" s="3"/>
    </row>
    <row r="102" spans="1:22" x14ac:dyDescent="0.3">
      <c r="A102" s="3"/>
      <c r="B102" s="3"/>
      <c r="C102" s="3"/>
      <c r="D102" s="3"/>
      <c r="E102" s="3"/>
      <c r="F102" s="3"/>
      <c r="G102" s="3"/>
      <c r="H102" s="3"/>
      <c r="I102" s="3"/>
      <c r="J102" s="3"/>
      <c r="K102" s="3"/>
      <c r="L102" s="3"/>
      <c r="M102" s="3"/>
      <c r="N102" s="3"/>
      <c r="O102" s="3"/>
      <c r="P102" s="3"/>
      <c r="Q102" s="3"/>
      <c r="R102" s="3"/>
      <c r="S102" s="3"/>
      <c r="T102" s="3"/>
      <c r="U102" s="3"/>
      <c r="V102" s="3"/>
    </row>
    <row r="103" spans="1:22" x14ac:dyDescent="0.3">
      <c r="L103" s="3"/>
      <c r="M103" s="3"/>
      <c r="N103" s="3"/>
      <c r="O103" s="3"/>
      <c r="P103" s="3"/>
      <c r="Q103" s="3"/>
      <c r="R103" s="3"/>
      <c r="S103" s="3"/>
      <c r="T103" s="3"/>
      <c r="U103" s="3"/>
      <c r="V103" s="3"/>
    </row>
  </sheetData>
  <mergeCells count="17">
    <mergeCell ref="I1:R1"/>
    <mergeCell ref="I2:I3"/>
    <mergeCell ref="J2:J3"/>
    <mergeCell ref="K2:K3"/>
    <mergeCell ref="L2:L3"/>
    <mergeCell ref="M2:M3"/>
    <mergeCell ref="N2:N3"/>
    <mergeCell ref="O2:O3"/>
    <mergeCell ref="P2:P3"/>
    <mergeCell ref="Q2:Q3"/>
    <mergeCell ref="A63:A66"/>
    <mergeCell ref="R2:R3"/>
    <mergeCell ref="B3:G3"/>
    <mergeCell ref="B4:G4"/>
    <mergeCell ref="B5:G5"/>
    <mergeCell ref="A7:B7"/>
    <mergeCell ref="G47:K47"/>
  </mergeCells>
  <pageMargins left="0.7" right="0.7" top="0.75" bottom="0.75" header="0.3" footer="0.3"/>
  <pageSetup orientation="portrait" r:id="rId1"/>
  <ignoredErrors>
    <ignoredError sqref="C34:C41 B55 C18 B21:C21 B31:C31 C32:C33" unlockedFormula="1"/>
    <ignoredError sqref="J56"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3"/>
  <sheetViews>
    <sheetView showGridLines="0" topLeftCell="A25" zoomScale="80" zoomScaleNormal="80" workbookViewId="0">
      <selection activeCell="H31" sqref="H31:H41"/>
    </sheetView>
  </sheetViews>
  <sheetFormatPr defaultColWidth="9.109375" defaultRowHeight="13.8" x14ac:dyDescent="0.3"/>
  <cols>
    <col min="1" max="1" width="39.33203125" style="1" customWidth="1"/>
    <col min="2" max="9" width="16.6640625" style="1" customWidth="1"/>
    <col min="10" max="10" width="15.6640625" style="1" customWidth="1"/>
    <col min="11" max="11" width="16.109375" style="1" customWidth="1"/>
    <col min="12" max="12" width="15.6640625" style="1" customWidth="1"/>
    <col min="13" max="13" width="15.109375" style="1" customWidth="1"/>
    <col min="14" max="14" width="13.88671875" style="1" bestFit="1" customWidth="1"/>
    <col min="15" max="15" width="15" style="1" customWidth="1"/>
    <col min="16" max="16" width="13.33203125" style="1" customWidth="1"/>
    <col min="17" max="17" width="12.109375" style="1" customWidth="1"/>
    <col min="18" max="18" width="11.109375" style="1" customWidth="1"/>
    <col min="19" max="16384" width="9.109375" style="1"/>
  </cols>
  <sheetData>
    <row r="1" spans="1:22" ht="36" customHeight="1" thickBot="1" x14ac:dyDescent="0.35">
      <c r="A1" s="39" t="s">
        <v>72</v>
      </c>
      <c r="B1" s="38"/>
      <c r="C1" s="38"/>
      <c r="D1" s="38"/>
      <c r="E1" s="38"/>
      <c r="F1" s="38"/>
      <c r="G1" s="38"/>
      <c r="H1" s="40"/>
      <c r="I1" s="229" t="s">
        <v>48</v>
      </c>
      <c r="J1" s="230"/>
      <c r="K1" s="230"/>
      <c r="L1" s="230"/>
      <c r="M1" s="230"/>
      <c r="N1" s="230"/>
      <c r="O1" s="230"/>
      <c r="P1" s="230"/>
      <c r="Q1" s="230"/>
      <c r="R1" s="231"/>
      <c r="S1" s="3"/>
      <c r="T1" s="3"/>
      <c r="U1" s="3"/>
    </row>
    <row r="2" spans="1:22" ht="15" thickTop="1" x14ac:dyDescent="0.3">
      <c r="A2" s="4"/>
      <c r="B2" s="3"/>
      <c r="C2" s="3"/>
      <c r="D2" s="3"/>
      <c r="E2" s="3"/>
      <c r="F2" s="3"/>
      <c r="G2" s="3"/>
      <c r="H2" s="3"/>
      <c r="I2" s="232" t="s">
        <v>91</v>
      </c>
      <c r="J2" s="234" t="s">
        <v>92</v>
      </c>
      <c r="K2" s="236" t="s">
        <v>93</v>
      </c>
      <c r="L2" s="238" t="s">
        <v>94</v>
      </c>
      <c r="M2" s="240" t="s">
        <v>95</v>
      </c>
      <c r="N2" s="242" t="s">
        <v>59</v>
      </c>
      <c r="O2" s="244" t="s">
        <v>63</v>
      </c>
      <c r="P2" s="246" t="s">
        <v>64</v>
      </c>
      <c r="Q2" s="248" t="s">
        <v>94</v>
      </c>
      <c r="R2" s="222" t="s">
        <v>29</v>
      </c>
      <c r="S2" s="3"/>
      <c r="T2" s="3"/>
      <c r="U2" s="3"/>
    </row>
    <row r="3" spans="1:22" ht="15.75" customHeight="1" thickBot="1" x14ac:dyDescent="0.35">
      <c r="A3" s="50" t="s">
        <v>12</v>
      </c>
      <c r="B3" s="224"/>
      <c r="C3" s="224"/>
      <c r="D3" s="224"/>
      <c r="E3" s="224"/>
      <c r="F3" s="224"/>
      <c r="G3" s="224"/>
      <c r="H3" s="9"/>
      <c r="I3" s="233"/>
      <c r="J3" s="235"/>
      <c r="K3" s="237"/>
      <c r="L3" s="239"/>
      <c r="M3" s="241"/>
      <c r="N3" s="243"/>
      <c r="O3" s="245"/>
      <c r="P3" s="247"/>
      <c r="Q3" s="249"/>
      <c r="R3" s="223"/>
      <c r="S3" s="3"/>
      <c r="T3" s="3"/>
      <c r="U3" s="3"/>
    </row>
    <row r="4" spans="1:22" ht="15.75" customHeight="1" x14ac:dyDescent="0.3">
      <c r="A4" s="50" t="s">
        <v>65</v>
      </c>
      <c r="B4" s="224"/>
      <c r="C4" s="224"/>
      <c r="D4" s="224"/>
      <c r="E4" s="224"/>
      <c r="F4" s="224"/>
      <c r="G4" s="224"/>
      <c r="H4" s="9"/>
      <c r="Q4" s="3"/>
      <c r="R4" s="3"/>
      <c r="S4" s="3"/>
      <c r="T4" s="3"/>
      <c r="U4" s="3"/>
    </row>
    <row r="5" spans="1:22" ht="16.5" customHeight="1" x14ac:dyDescent="0.3">
      <c r="A5" s="50" t="s">
        <v>13</v>
      </c>
      <c r="B5" s="224"/>
      <c r="C5" s="224"/>
      <c r="D5" s="224"/>
      <c r="E5" s="224"/>
      <c r="F5" s="224"/>
      <c r="G5" s="224"/>
      <c r="H5" s="9"/>
      <c r="Q5" s="3"/>
      <c r="R5" s="3"/>
      <c r="S5" s="3"/>
      <c r="T5" s="3"/>
      <c r="U5" s="3"/>
    </row>
    <row r="6" spans="1:22" ht="14.4" x14ac:dyDescent="0.3">
      <c r="A6" s="10"/>
      <c r="B6" s="11"/>
      <c r="C6" s="11"/>
      <c r="D6" s="11"/>
      <c r="E6" s="12"/>
      <c r="F6" s="12"/>
      <c r="G6" s="12"/>
      <c r="H6" s="12"/>
      <c r="I6" s="13"/>
      <c r="J6" s="7"/>
      <c r="K6" s="7"/>
      <c r="L6" s="7"/>
      <c r="M6" s="3"/>
      <c r="N6" s="3"/>
      <c r="O6" s="3"/>
      <c r="P6" s="3"/>
      <c r="Q6" s="3"/>
      <c r="R6" s="3"/>
      <c r="S6" s="3"/>
      <c r="T6" s="3"/>
      <c r="U6" s="3"/>
    </row>
    <row r="7" spans="1:22" ht="24.9" customHeight="1" x14ac:dyDescent="0.4">
      <c r="A7" s="225" t="s">
        <v>34</v>
      </c>
      <c r="B7" s="225"/>
      <c r="C7"/>
      <c r="D7"/>
      <c r="E7"/>
      <c r="F7"/>
      <c r="G7"/>
      <c r="H7"/>
      <c r="I7" s="14"/>
      <c r="J7" s="14"/>
      <c r="K7" s="7"/>
      <c r="L7" s="7"/>
      <c r="M7" s="7"/>
      <c r="N7" s="3"/>
      <c r="O7" s="3"/>
      <c r="P7" s="3"/>
      <c r="Q7" s="3"/>
      <c r="R7" s="3"/>
      <c r="S7" s="3"/>
      <c r="T7" s="3"/>
      <c r="U7" s="3"/>
      <c r="V7" s="3"/>
    </row>
    <row r="8" spans="1:22" ht="27.6" x14ac:dyDescent="0.3">
      <c r="A8" s="51" t="s">
        <v>62</v>
      </c>
      <c r="B8" s="217"/>
      <c r="C8" s="6"/>
      <c r="D8"/>
      <c r="E8"/>
      <c r="F8"/>
      <c r="G8"/>
      <c r="H8"/>
      <c r="I8" s="7"/>
      <c r="J8" s="7"/>
      <c r="N8" s="3"/>
      <c r="O8" s="3"/>
      <c r="P8" s="3"/>
      <c r="Q8" s="3"/>
      <c r="R8" s="3"/>
      <c r="S8" s="3"/>
      <c r="T8" s="3"/>
      <c r="U8" s="3"/>
      <c r="V8" s="3"/>
    </row>
    <row r="9" spans="1:22" ht="14.4" x14ac:dyDescent="0.3">
      <c r="A9" s="51" t="s">
        <v>14</v>
      </c>
      <c r="B9" s="218"/>
      <c r="C9" s="6"/>
      <c r="D9"/>
      <c r="E9"/>
      <c r="F9"/>
      <c r="G9"/>
      <c r="H9"/>
      <c r="I9" s="7"/>
      <c r="N9" s="3"/>
      <c r="O9" s="3"/>
      <c r="P9" s="3"/>
      <c r="Q9" s="3"/>
      <c r="R9" s="3"/>
      <c r="S9" s="3"/>
      <c r="T9" s="3"/>
      <c r="U9" s="3"/>
      <c r="V9" s="3"/>
    </row>
    <row r="10" spans="1:22" ht="14.4" x14ac:dyDescent="0.3">
      <c r="A10" s="51" t="s">
        <v>20</v>
      </c>
      <c r="B10" s="220" t="e">
        <f>+B9/B8</f>
        <v>#DIV/0!</v>
      </c>
      <c r="C10" s="6"/>
      <c r="D10"/>
      <c r="E10"/>
      <c r="F10"/>
      <c r="G10"/>
      <c r="H10"/>
      <c r="I10" s="7"/>
      <c r="N10" s="3"/>
      <c r="O10" s="3"/>
      <c r="P10" s="3"/>
      <c r="Q10" s="3"/>
      <c r="R10" s="3"/>
      <c r="S10" s="3"/>
      <c r="T10" s="3"/>
      <c r="U10" s="3"/>
      <c r="V10" s="3"/>
    </row>
    <row r="11" spans="1:22" ht="27.6" x14ac:dyDescent="0.3">
      <c r="A11" s="51" t="s">
        <v>73</v>
      </c>
      <c r="B11" s="217"/>
      <c r="C11" s="6"/>
      <c r="D11"/>
      <c r="E11"/>
      <c r="F11"/>
      <c r="G11"/>
      <c r="H11"/>
      <c r="I11" s="12"/>
      <c r="N11" s="3"/>
      <c r="O11" s="3"/>
      <c r="P11" s="3"/>
      <c r="Q11" s="3"/>
      <c r="R11" s="3"/>
      <c r="S11" s="3"/>
      <c r="T11" s="3"/>
      <c r="U11" s="3"/>
      <c r="V11" s="3"/>
    </row>
    <row r="12" spans="1:22" ht="29.25" customHeight="1" x14ac:dyDescent="0.3">
      <c r="A12" s="51" t="s">
        <v>25</v>
      </c>
      <c r="B12" s="55" t="e">
        <f>+B11/B8-1</f>
        <v>#DIV/0!</v>
      </c>
      <c r="C12" s="6"/>
      <c r="D12"/>
      <c r="E12"/>
      <c r="F12"/>
      <c r="G12"/>
      <c r="H12"/>
      <c r="I12" s="12"/>
      <c r="J12" s="13"/>
      <c r="K12" s="7"/>
      <c r="L12" s="7"/>
      <c r="M12" s="7"/>
      <c r="N12" s="3"/>
      <c r="O12" s="3"/>
      <c r="P12" s="3"/>
      <c r="Q12" s="3"/>
      <c r="R12" s="3"/>
      <c r="S12" s="3"/>
      <c r="T12" s="3"/>
      <c r="U12" s="3"/>
      <c r="V12" s="3"/>
    </row>
    <row r="13" spans="1:22" ht="14.4" x14ac:dyDescent="0.3">
      <c r="A13" s="56" t="s">
        <v>35</v>
      </c>
      <c r="B13" s="57">
        <v>230</v>
      </c>
      <c r="C13" s="6"/>
      <c r="D13"/>
      <c r="E13"/>
      <c r="F13"/>
      <c r="G13"/>
      <c r="H13"/>
      <c r="I13" s="12"/>
      <c r="J13" s="13"/>
      <c r="K13" s="7"/>
      <c r="L13" s="7"/>
      <c r="M13" s="7"/>
      <c r="N13" s="3"/>
      <c r="O13" s="3"/>
      <c r="P13" s="3"/>
      <c r="Q13" s="3"/>
      <c r="R13" s="3"/>
      <c r="S13" s="3"/>
      <c r="T13" s="3"/>
      <c r="U13" s="3"/>
      <c r="V13" s="3"/>
    </row>
    <row r="14" spans="1:22" ht="14.4" x14ac:dyDescent="0.3">
      <c r="A14" s="5"/>
      <c r="B14" s="6"/>
      <c r="C14" s="6"/>
      <c r="D14" s="6"/>
      <c r="E14" s="3"/>
      <c r="F14" s="3"/>
      <c r="G14" s="3"/>
      <c r="H14" s="3"/>
      <c r="I14" s="3"/>
      <c r="J14" s="3"/>
      <c r="K14" s="3"/>
      <c r="L14" s="3"/>
      <c r="M14" s="3"/>
      <c r="N14" s="3"/>
      <c r="O14" s="3"/>
      <c r="P14" s="3"/>
      <c r="Q14" s="3"/>
      <c r="R14" s="3"/>
      <c r="S14" s="3"/>
      <c r="T14" s="3"/>
      <c r="U14" s="3"/>
      <c r="V14" s="3"/>
    </row>
    <row r="15" spans="1:22" ht="45" customHeight="1" thickBot="1" x14ac:dyDescent="0.45">
      <c r="A15" s="58" t="s">
        <v>24</v>
      </c>
      <c r="B15" s="59"/>
      <c r="C15" s="59"/>
      <c r="D15" s="59"/>
      <c r="E15" s="59"/>
      <c r="F15" s="59"/>
      <c r="G15" s="60"/>
      <c r="H15" s="6"/>
      <c r="I15" s="7"/>
      <c r="J15" s="3"/>
      <c r="K15" s="3"/>
      <c r="L15" s="3"/>
      <c r="M15" s="3"/>
      <c r="N15" s="3"/>
      <c r="O15" s="3"/>
      <c r="P15" s="3"/>
      <c r="Q15" s="6"/>
      <c r="R15" s="6"/>
      <c r="S15" s="6"/>
      <c r="T15" s="6"/>
      <c r="U15" s="3"/>
    </row>
    <row r="16" spans="1:22" ht="24.9" customHeight="1" thickTop="1" thickBot="1" x14ac:dyDescent="0.4">
      <c r="A16" s="61" t="s">
        <v>10</v>
      </c>
      <c r="B16" s="61"/>
      <c r="C16" s="61"/>
      <c r="D16" s="61"/>
      <c r="E16" s="61"/>
      <c r="F16" s="61"/>
      <c r="G16" s="62"/>
      <c r="H16" s="6"/>
      <c r="I16" s="3"/>
      <c r="J16" s="3"/>
      <c r="K16" s="3"/>
      <c r="L16" s="3"/>
      <c r="M16" s="3"/>
      <c r="N16" s="3"/>
      <c r="O16" s="3"/>
      <c r="P16" s="3"/>
      <c r="Q16" s="3"/>
      <c r="R16" s="3"/>
      <c r="S16" s="3"/>
      <c r="T16" s="3"/>
      <c r="U16" s="3"/>
    </row>
    <row r="17" spans="1:22" ht="69" x14ac:dyDescent="0.3">
      <c r="A17" s="63" t="s">
        <v>11</v>
      </c>
      <c r="B17" s="64" t="s">
        <v>30</v>
      </c>
      <c r="C17" s="64" t="s">
        <v>31</v>
      </c>
      <c r="D17" s="65" t="s">
        <v>15</v>
      </c>
      <c r="E17" s="65" t="s">
        <v>37</v>
      </c>
      <c r="F17" s="66" t="s">
        <v>74</v>
      </c>
      <c r="G17" s="65" t="s">
        <v>33</v>
      </c>
      <c r="H17" s="6"/>
      <c r="I17" s="3"/>
      <c r="J17" s="3"/>
      <c r="K17" s="3"/>
      <c r="L17" s="3"/>
      <c r="M17" s="3"/>
      <c r="N17" s="3"/>
      <c r="O17" s="3"/>
      <c r="P17" s="3"/>
      <c r="Q17" s="3"/>
      <c r="R17" s="3"/>
      <c r="S17" s="3"/>
      <c r="T17" s="3"/>
      <c r="U17" s="3"/>
    </row>
    <row r="18" spans="1:22" ht="14.4" x14ac:dyDescent="0.3">
      <c r="A18" s="67" t="s">
        <v>3</v>
      </c>
      <c r="B18" s="68">
        <f>B9-SUM(B19:B20)</f>
        <v>0</v>
      </c>
      <c r="C18" s="69" t="e">
        <f>B8-C19-C20</f>
        <v>#DIV/0!</v>
      </c>
      <c r="D18" s="70">
        <f>-SUM(D19:D20)</f>
        <v>0</v>
      </c>
      <c r="E18" s="71" t="e">
        <f>D18*(1+$B$12)</f>
        <v>#DIV/0!</v>
      </c>
      <c r="F18" s="72">
        <v>0</v>
      </c>
      <c r="G18" s="73" t="e">
        <f>+E18*F18</f>
        <v>#DIV/0!</v>
      </c>
      <c r="H18" s="3"/>
      <c r="I18" s="3"/>
      <c r="J18" s="3"/>
      <c r="K18" s="3"/>
      <c r="L18" s="3"/>
      <c r="M18" s="3"/>
      <c r="N18" s="3"/>
      <c r="O18" s="3"/>
      <c r="P18" s="3"/>
      <c r="Q18" s="3"/>
      <c r="R18" s="3"/>
      <c r="S18" s="3"/>
      <c r="T18" s="3"/>
      <c r="U18" s="3"/>
    </row>
    <row r="19" spans="1:22" ht="14.4" x14ac:dyDescent="0.3">
      <c r="A19" s="67" t="s">
        <v>19</v>
      </c>
      <c r="B19" s="53"/>
      <c r="C19" s="74" t="e">
        <f>B19/$B$10</f>
        <v>#DIV/0!</v>
      </c>
      <c r="D19" s="52"/>
      <c r="E19" s="75" t="e">
        <f>D19*(1+$B$12)</f>
        <v>#DIV/0!</v>
      </c>
      <c r="F19" s="76">
        <v>0.5</v>
      </c>
      <c r="G19" s="77" t="e">
        <f>+E19*F19</f>
        <v>#DIV/0!</v>
      </c>
      <c r="H19" s="3"/>
      <c r="I19" s="3"/>
      <c r="J19" s="3"/>
      <c r="K19" s="3"/>
      <c r="L19" s="3"/>
      <c r="M19" s="3"/>
      <c r="N19" s="3"/>
      <c r="O19" s="3"/>
      <c r="P19" s="3"/>
      <c r="Q19" s="3"/>
      <c r="R19" s="3"/>
      <c r="S19" s="3"/>
      <c r="T19" s="3"/>
      <c r="U19" s="3"/>
    </row>
    <row r="20" spans="1:22" ht="14.4" x14ac:dyDescent="0.3">
      <c r="A20" s="67" t="s">
        <v>18</v>
      </c>
      <c r="B20" s="53"/>
      <c r="C20" s="78" t="e">
        <f>B20/$B$10</f>
        <v>#DIV/0!</v>
      </c>
      <c r="D20" s="52"/>
      <c r="E20" s="79" t="e">
        <f>D20*(1+$B$12)</f>
        <v>#DIV/0!</v>
      </c>
      <c r="F20" s="80">
        <v>1</v>
      </c>
      <c r="G20" s="81" t="e">
        <f>+E20*F20</f>
        <v>#DIV/0!</v>
      </c>
      <c r="H20" s="3"/>
      <c r="I20" s="3"/>
      <c r="J20" s="3"/>
      <c r="K20" s="3"/>
      <c r="L20" s="3"/>
      <c r="M20" s="3"/>
      <c r="N20" s="3"/>
      <c r="O20" s="3"/>
      <c r="P20" s="3"/>
      <c r="Q20" s="3"/>
      <c r="R20" s="3"/>
      <c r="S20" s="3"/>
      <c r="T20" s="3"/>
      <c r="U20" s="3"/>
    </row>
    <row r="21" spans="1:22" ht="14.4" x14ac:dyDescent="0.3">
      <c r="A21" s="21" t="s">
        <v>29</v>
      </c>
      <c r="B21" s="82">
        <f>SUM(B18:B20)</f>
        <v>0</v>
      </c>
      <c r="C21" s="83" t="e">
        <f>SUM(C18:C20)</f>
        <v>#DIV/0!</v>
      </c>
      <c r="D21" s="84"/>
      <c r="E21" s="84"/>
      <c r="F21" s="18" t="s">
        <v>29</v>
      </c>
      <c r="G21" s="85" t="e">
        <f>SUM(G18:G20)</f>
        <v>#DIV/0!</v>
      </c>
      <c r="H21" s="3"/>
      <c r="I21" s="3"/>
      <c r="J21" s="3"/>
      <c r="K21" s="3"/>
      <c r="L21" s="3"/>
      <c r="M21" s="3"/>
      <c r="N21" s="3"/>
      <c r="O21" s="3"/>
      <c r="P21" s="3"/>
      <c r="Q21" s="3"/>
      <c r="R21" s="3"/>
      <c r="S21" s="3"/>
      <c r="T21" s="3"/>
      <c r="U21" s="3"/>
    </row>
    <row r="22" spans="1:22" ht="24.9" customHeight="1" thickBot="1" x14ac:dyDescent="0.4">
      <c r="A22" s="86" t="s">
        <v>9</v>
      </c>
      <c r="B22" s="86"/>
      <c r="C22" s="87"/>
      <c r="D22" s="86"/>
      <c r="E22" s="86"/>
      <c r="F22" s="86"/>
      <c r="G22" s="88"/>
      <c r="H22" s="3"/>
      <c r="I22" s="3"/>
      <c r="J22" s="3"/>
      <c r="K22" s="3"/>
      <c r="L22" s="3"/>
      <c r="M22" s="3"/>
      <c r="N22" s="3"/>
      <c r="O22" s="3"/>
      <c r="P22" s="3"/>
      <c r="Q22" s="3"/>
      <c r="R22" s="3"/>
      <c r="S22" s="3"/>
      <c r="T22" s="3"/>
      <c r="U22" s="3"/>
    </row>
    <row r="23" spans="1:22" ht="41.4" x14ac:dyDescent="0.3">
      <c r="A23" s="89" t="s">
        <v>11</v>
      </c>
      <c r="B23" s="64" t="s">
        <v>30</v>
      </c>
      <c r="C23" s="64" t="s">
        <v>31</v>
      </c>
      <c r="D23" s="65" t="s">
        <v>15</v>
      </c>
      <c r="E23" s="65" t="s">
        <v>23</v>
      </c>
      <c r="F23" s="66" t="s">
        <v>74</v>
      </c>
      <c r="G23" s="65" t="s">
        <v>36</v>
      </c>
      <c r="H23" s="3"/>
      <c r="I23" s="3"/>
      <c r="J23" s="3"/>
      <c r="K23" s="3"/>
      <c r="L23" s="3"/>
      <c r="M23" s="3"/>
      <c r="N23" s="3"/>
      <c r="O23" s="3"/>
      <c r="P23" s="3"/>
      <c r="Q23" s="29"/>
      <c r="R23" s="3"/>
      <c r="S23" s="3"/>
      <c r="T23" s="3"/>
      <c r="U23" s="3"/>
    </row>
    <row r="24" spans="1:22" ht="14.4" x14ac:dyDescent="0.3">
      <c r="A24" s="90" t="s">
        <v>16</v>
      </c>
      <c r="B24" s="91"/>
      <c r="C24" s="92" t="e">
        <f>+B24/$B$10</f>
        <v>#DIV/0!</v>
      </c>
      <c r="D24" s="52"/>
      <c r="E24" s="93" t="e">
        <f>SUM(C24:D24)</f>
        <v>#DIV/0!</v>
      </c>
      <c r="F24" s="72">
        <v>1</v>
      </c>
      <c r="G24" s="94">
        <f>+D24*F24</f>
        <v>0</v>
      </c>
      <c r="H24" s="3"/>
      <c r="I24" s="3"/>
      <c r="J24" s="3"/>
      <c r="K24" s="3"/>
      <c r="L24" s="3"/>
      <c r="M24" s="3"/>
      <c r="N24" s="3"/>
      <c r="O24" s="3"/>
      <c r="P24" s="3"/>
      <c r="Q24" s="3"/>
      <c r="R24" s="3"/>
      <c r="S24" s="3"/>
      <c r="T24" s="3"/>
      <c r="U24" s="3"/>
    </row>
    <row r="25" spans="1:22" ht="14.4" x14ac:dyDescent="0.3">
      <c r="A25" s="67" t="s">
        <v>17</v>
      </c>
      <c r="B25" s="53"/>
      <c r="C25" s="74" t="e">
        <f>+B25/$B$10</f>
        <v>#DIV/0!</v>
      </c>
      <c r="D25" s="52"/>
      <c r="E25" s="75" t="e">
        <f>SUM(C25:D25)</f>
        <v>#DIV/0!</v>
      </c>
      <c r="F25" s="76">
        <v>2</v>
      </c>
      <c r="G25" s="95">
        <f>+D25*F25</f>
        <v>0</v>
      </c>
      <c r="H25" s="3"/>
      <c r="I25" s="3"/>
      <c r="J25" s="3"/>
      <c r="K25" s="3"/>
      <c r="L25" s="3"/>
      <c r="M25" s="3"/>
      <c r="N25" s="3"/>
      <c r="O25" s="3"/>
      <c r="P25" s="3"/>
      <c r="Q25" s="3"/>
      <c r="R25" s="3"/>
      <c r="S25" s="3"/>
      <c r="T25" s="3"/>
      <c r="U25" s="3"/>
    </row>
    <row r="26" spans="1:22" ht="14.4" x14ac:dyDescent="0.3">
      <c r="A26" s="67" t="s">
        <v>22</v>
      </c>
      <c r="B26" s="53"/>
      <c r="C26" s="96" t="e">
        <f>+B26/$B$10</f>
        <v>#DIV/0!</v>
      </c>
      <c r="D26" s="52"/>
      <c r="E26" s="79" t="e">
        <f>SUM(C26:D26)</f>
        <v>#DIV/0!</v>
      </c>
      <c r="F26" s="80">
        <v>3</v>
      </c>
      <c r="G26" s="97">
        <f>+D26*F26</f>
        <v>0</v>
      </c>
      <c r="H26" s="3"/>
      <c r="I26" s="3"/>
      <c r="J26" s="3"/>
      <c r="K26" s="3"/>
      <c r="L26" s="3"/>
      <c r="M26" s="3"/>
      <c r="N26" s="3"/>
      <c r="O26" s="3"/>
      <c r="P26" s="3"/>
      <c r="Q26" s="3"/>
      <c r="R26" s="3"/>
      <c r="S26" s="3"/>
      <c r="T26" s="3"/>
      <c r="U26" s="3"/>
    </row>
    <row r="27" spans="1:22" ht="14.4" x14ac:dyDescent="0.3">
      <c r="A27" s="21"/>
      <c r="B27" s="98"/>
      <c r="C27" s="99" t="s">
        <v>38</v>
      </c>
      <c r="D27" s="28"/>
      <c r="E27" s="28" t="s">
        <v>39</v>
      </c>
      <c r="F27" s="18" t="s">
        <v>29</v>
      </c>
      <c r="G27" s="85">
        <f>SUM(G24:G26)</f>
        <v>0</v>
      </c>
      <c r="H27" s="3"/>
      <c r="I27" s="3"/>
      <c r="J27" s="20"/>
      <c r="K27" s="3"/>
      <c r="L27" s="3"/>
      <c r="M27" s="3"/>
      <c r="N27" s="3"/>
      <c r="O27" s="3"/>
      <c r="P27" s="3"/>
      <c r="Q27" s="3"/>
      <c r="R27" s="3"/>
      <c r="S27" s="3"/>
      <c r="T27" s="3"/>
      <c r="U27" s="3"/>
    </row>
    <row r="28" spans="1:22" ht="91.5" customHeight="1" x14ac:dyDescent="0.3">
      <c r="A28" s="6"/>
      <c r="B28" s="6"/>
      <c r="C28" s="6"/>
      <c r="D28" s="6"/>
      <c r="E28" s="15"/>
      <c r="F28" s="15"/>
      <c r="G28" s="16"/>
      <c r="H28" s="16"/>
      <c r="I28" s="7"/>
      <c r="J28" s="7"/>
      <c r="K28" s="3"/>
      <c r="L28" s="3"/>
      <c r="M28" s="3"/>
      <c r="N28" s="3"/>
      <c r="O28" s="3"/>
      <c r="P28" s="3"/>
      <c r="Q28" s="3"/>
      <c r="R28" s="3"/>
      <c r="S28" s="3"/>
      <c r="T28" s="3"/>
      <c r="U28" s="3"/>
      <c r="V28" s="3"/>
    </row>
    <row r="29" spans="1:22" ht="20.399999999999999" thickBot="1" x14ac:dyDescent="0.45">
      <c r="A29" s="100" t="s">
        <v>49</v>
      </c>
      <c r="B29" s="101"/>
      <c r="C29" s="101"/>
      <c r="D29" s="194" t="s">
        <v>98</v>
      </c>
      <c r="E29" s="101"/>
      <c r="F29" s="101"/>
      <c r="G29" s="101"/>
      <c r="H29" s="101"/>
      <c r="I29" s="101"/>
      <c r="J29" s="6"/>
      <c r="K29" s="6"/>
      <c r="L29" s="6"/>
      <c r="M29" s="6"/>
      <c r="N29" s="6"/>
      <c r="O29" s="6"/>
      <c r="P29" s="6"/>
      <c r="Q29" s="6"/>
      <c r="R29" s="3"/>
      <c r="S29" s="3"/>
      <c r="T29" s="3"/>
      <c r="U29" s="3"/>
      <c r="V29" s="3"/>
    </row>
    <row r="30" spans="1:22" ht="69.599999999999994" thickTop="1" x14ac:dyDescent="0.3">
      <c r="A30" s="102"/>
      <c r="B30" s="64" t="s">
        <v>26</v>
      </c>
      <c r="C30" s="64" t="s">
        <v>27</v>
      </c>
      <c r="D30" s="64" t="s">
        <v>75</v>
      </c>
      <c r="E30" s="103" t="s">
        <v>77</v>
      </c>
      <c r="F30" s="103" t="s">
        <v>78</v>
      </c>
      <c r="G30" s="103" t="s">
        <v>76</v>
      </c>
      <c r="H30" s="103" t="s">
        <v>45</v>
      </c>
      <c r="I30" s="104" t="s">
        <v>43</v>
      </c>
      <c r="K30" s="3"/>
      <c r="L30" s="3"/>
      <c r="M30" s="3"/>
      <c r="N30" s="3"/>
      <c r="O30" s="3"/>
      <c r="P30" s="3"/>
      <c r="Q30" s="3"/>
      <c r="R30" s="3"/>
      <c r="S30" s="3"/>
      <c r="T30" s="3"/>
      <c r="U30" s="3"/>
      <c r="V30" s="3"/>
    </row>
    <row r="31" spans="1:22" ht="14.4" x14ac:dyDescent="0.3">
      <c r="A31" s="105" t="s">
        <v>1</v>
      </c>
      <c r="B31" s="91"/>
      <c r="C31" s="106" t="e">
        <f t="shared" ref="C31:C41" si="0">B31/$B$10</f>
        <v>#DIV/0!</v>
      </c>
      <c r="D31" s="195" t="e">
        <f>+B31/$B$42</f>
        <v>#DIV/0!</v>
      </c>
      <c r="E31" s="91"/>
      <c r="F31" s="107" t="e">
        <f>+E31/$B$10</f>
        <v>#DIV/0!</v>
      </c>
      <c r="G31" s="198" t="e">
        <f>+E31/$E$42</f>
        <v>#DIV/0!</v>
      </c>
      <c r="H31" s="91"/>
      <c r="I31" s="110" t="e">
        <f>H31*(1+$B$12)</f>
        <v>#DIV/0!</v>
      </c>
      <c r="K31" s="3"/>
      <c r="L31" s="3"/>
      <c r="M31" s="3"/>
      <c r="N31" s="3"/>
      <c r="O31" s="3"/>
      <c r="P31" s="3"/>
      <c r="Q31" s="3"/>
      <c r="R31" s="3"/>
      <c r="S31" s="22"/>
      <c r="T31" s="3"/>
      <c r="U31" s="3"/>
      <c r="V31" s="3"/>
    </row>
    <row r="32" spans="1:22" ht="14.4" x14ac:dyDescent="0.3">
      <c r="A32" s="2" t="s">
        <v>54</v>
      </c>
      <c r="B32" s="53"/>
      <c r="C32" s="111" t="e">
        <f t="shared" si="0"/>
        <v>#DIV/0!</v>
      </c>
      <c r="D32" s="196" t="e">
        <f t="shared" ref="D32:D41" si="1">+B32/$B$42</f>
        <v>#DIV/0!</v>
      </c>
      <c r="E32" s="53"/>
      <c r="F32" s="112" t="e">
        <f t="shared" ref="F32:F41" si="2">+E32/$B$10</f>
        <v>#DIV/0!</v>
      </c>
      <c r="G32" s="199" t="e">
        <f t="shared" ref="G32:G41" si="3">+E32/$E$42</f>
        <v>#DIV/0!</v>
      </c>
      <c r="H32" s="91"/>
      <c r="I32" s="114" t="e">
        <f>H32*(1+$B$12)</f>
        <v>#DIV/0!</v>
      </c>
      <c r="L32" s="3"/>
      <c r="M32" s="3"/>
      <c r="N32" s="3"/>
      <c r="O32" s="3"/>
      <c r="P32" s="3"/>
      <c r="Q32" s="3"/>
      <c r="R32" s="3"/>
      <c r="S32" s="22"/>
      <c r="T32" s="3"/>
      <c r="U32" s="3"/>
      <c r="V32" s="3"/>
    </row>
    <row r="33" spans="1:22" ht="14.4" x14ac:dyDescent="0.3">
      <c r="A33" s="2" t="s">
        <v>55</v>
      </c>
      <c r="B33" s="53"/>
      <c r="C33" s="111" t="e">
        <f t="shared" si="0"/>
        <v>#DIV/0!</v>
      </c>
      <c r="D33" s="196" t="e">
        <f t="shared" si="1"/>
        <v>#DIV/0!</v>
      </c>
      <c r="E33" s="53"/>
      <c r="F33" s="112" t="e">
        <f t="shared" si="2"/>
        <v>#DIV/0!</v>
      </c>
      <c r="G33" s="199" t="e">
        <f t="shared" si="3"/>
        <v>#DIV/0!</v>
      </c>
      <c r="H33" s="91"/>
      <c r="I33" s="114" t="e">
        <f>H33*(1+$B$12)</f>
        <v>#DIV/0!</v>
      </c>
      <c r="L33" s="3"/>
      <c r="M33" s="3"/>
      <c r="N33" s="3"/>
      <c r="O33" s="3"/>
      <c r="P33" s="3"/>
      <c r="Q33" s="3"/>
      <c r="R33" s="3"/>
      <c r="S33" s="22"/>
      <c r="T33" s="3"/>
      <c r="U33" s="3"/>
      <c r="V33" s="3"/>
    </row>
    <row r="34" spans="1:22" ht="14.4" x14ac:dyDescent="0.3">
      <c r="A34" s="2" t="s">
        <v>4</v>
      </c>
      <c r="B34" s="53"/>
      <c r="C34" s="111" t="e">
        <f t="shared" si="0"/>
        <v>#DIV/0!</v>
      </c>
      <c r="D34" s="196" t="e">
        <f t="shared" si="1"/>
        <v>#DIV/0!</v>
      </c>
      <c r="E34" s="53"/>
      <c r="F34" s="112" t="e">
        <f t="shared" si="2"/>
        <v>#DIV/0!</v>
      </c>
      <c r="G34" s="199" t="e">
        <f t="shared" si="3"/>
        <v>#DIV/0!</v>
      </c>
      <c r="H34" s="91"/>
      <c r="I34" s="114" t="e">
        <f>H34*(1+$B$12)</f>
        <v>#DIV/0!</v>
      </c>
      <c r="L34" s="3"/>
      <c r="M34" s="3"/>
      <c r="N34" s="3"/>
      <c r="O34" s="3"/>
      <c r="P34" s="3"/>
      <c r="Q34" s="3"/>
      <c r="R34" s="3"/>
      <c r="S34" s="22"/>
      <c r="T34" s="3"/>
      <c r="U34" s="3"/>
      <c r="V34" s="3"/>
    </row>
    <row r="35" spans="1:22" ht="14.4" x14ac:dyDescent="0.3">
      <c r="A35" s="2" t="s">
        <v>5</v>
      </c>
      <c r="B35" s="53"/>
      <c r="C35" s="111" t="e">
        <f t="shared" si="0"/>
        <v>#DIV/0!</v>
      </c>
      <c r="D35" s="196" t="e">
        <f t="shared" si="1"/>
        <v>#DIV/0!</v>
      </c>
      <c r="E35" s="53"/>
      <c r="F35" s="112" t="e">
        <f t="shared" si="2"/>
        <v>#DIV/0!</v>
      </c>
      <c r="G35" s="199" t="e">
        <f t="shared" si="3"/>
        <v>#DIV/0!</v>
      </c>
      <c r="H35" s="91"/>
      <c r="I35" s="114" t="e">
        <f t="shared" ref="I35:I44" si="4">H35*(1+$B$12)</f>
        <v>#DIV/0!</v>
      </c>
      <c r="L35" s="3"/>
      <c r="M35" s="3"/>
      <c r="N35" s="3"/>
      <c r="O35" s="3"/>
      <c r="P35" s="3"/>
      <c r="Q35" s="3"/>
      <c r="R35" s="3"/>
      <c r="S35" s="22"/>
      <c r="T35" s="3"/>
      <c r="U35" s="3"/>
      <c r="V35" s="3"/>
    </row>
    <row r="36" spans="1:22" ht="14.4" x14ac:dyDescent="0.3">
      <c r="A36" s="2" t="s">
        <v>6</v>
      </c>
      <c r="B36" s="53"/>
      <c r="C36" s="111" t="e">
        <f t="shared" si="0"/>
        <v>#DIV/0!</v>
      </c>
      <c r="D36" s="196" t="e">
        <f t="shared" si="1"/>
        <v>#DIV/0!</v>
      </c>
      <c r="E36" s="53"/>
      <c r="F36" s="112" t="e">
        <f t="shared" si="2"/>
        <v>#DIV/0!</v>
      </c>
      <c r="G36" s="199" t="e">
        <f t="shared" si="3"/>
        <v>#DIV/0!</v>
      </c>
      <c r="H36" s="91"/>
      <c r="I36" s="114" t="e">
        <f t="shared" si="4"/>
        <v>#DIV/0!</v>
      </c>
      <c r="L36" s="3"/>
      <c r="M36" s="3"/>
      <c r="N36" s="3"/>
      <c r="O36" s="3"/>
      <c r="P36" s="3"/>
      <c r="Q36" s="3"/>
      <c r="R36" s="3"/>
      <c r="S36" s="22"/>
      <c r="T36" s="3"/>
      <c r="U36" s="3"/>
      <c r="V36" s="3"/>
    </row>
    <row r="37" spans="1:22" ht="14.4" x14ac:dyDescent="0.3">
      <c r="A37" s="2" t="s">
        <v>7</v>
      </c>
      <c r="B37" s="53"/>
      <c r="C37" s="111" t="e">
        <f t="shared" si="0"/>
        <v>#DIV/0!</v>
      </c>
      <c r="D37" s="196" t="e">
        <f t="shared" si="1"/>
        <v>#DIV/0!</v>
      </c>
      <c r="E37" s="53"/>
      <c r="F37" s="112" t="e">
        <f t="shared" si="2"/>
        <v>#DIV/0!</v>
      </c>
      <c r="G37" s="199" t="e">
        <f t="shared" si="3"/>
        <v>#DIV/0!</v>
      </c>
      <c r="H37" s="91"/>
      <c r="I37" s="114" t="e">
        <f t="shared" si="4"/>
        <v>#DIV/0!</v>
      </c>
      <c r="L37" s="3"/>
      <c r="M37" s="3"/>
      <c r="N37" s="3"/>
      <c r="O37" s="3"/>
      <c r="P37" s="3"/>
      <c r="Q37" s="3"/>
      <c r="R37" s="3"/>
      <c r="S37" s="22"/>
      <c r="T37" s="3"/>
      <c r="U37" s="3"/>
      <c r="V37" s="3"/>
    </row>
    <row r="38" spans="1:22" ht="14.4" x14ac:dyDescent="0.3">
      <c r="A38" s="2" t="s">
        <v>8</v>
      </c>
      <c r="B38" s="53"/>
      <c r="C38" s="111" t="e">
        <f t="shared" si="0"/>
        <v>#DIV/0!</v>
      </c>
      <c r="D38" s="196" t="e">
        <f t="shared" si="1"/>
        <v>#DIV/0!</v>
      </c>
      <c r="E38" s="53"/>
      <c r="F38" s="112" t="e">
        <f t="shared" si="2"/>
        <v>#DIV/0!</v>
      </c>
      <c r="G38" s="199" t="e">
        <f t="shared" si="3"/>
        <v>#DIV/0!</v>
      </c>
      <c r="H38" s="91"/>
      <c r="I38" s="114" t="e">
        <f t="shared" si="4"/>
        <v>#DIV/0!</v>
      </c>
      <c r="L38" s="3"/>
      <c r="M38" s="3"/>
      <c r="N38" s="3"/>
      <c r="O38" s="3"/>
      <c r="P38" s="3"/>
      <c r="Q38" s="3"/>
      <c r="R38" s="3"/>
      <c r="S38" s="22"/>
      <c r="T38" s="3"/>
      <c r="U38" s="3"/>
      <c r="V38" s="3"/>
    </row>
    <row r="39" spans="1:22" ht="14.4" x14ac:dyDescent="0.3">
      <c r="A39" s="19" t="s">
        <v>9</v>
      </c>
      <c r="B39" s="53"/>
      <c r="C39" s="111" t="e">
        <f t="shared" si="0"/>
        <v>#DIV/0!</v>
      </c>
      <c r="D39" s="196" t="e">
        <f t="shared" si="1"/>
        <v>#DIV/0!</v>
      </c>
      <c r="E39" s="53"/>
      <c r="F39" s="112" t="e">
        <f t="shared" si="2"/>
        <v>#DIV/0!</v>
      </c>
      <c r="G39" s="199" t="e">
        <f t="shared" si="3"/>
        <v>#DIV/0!</v>
      </c>
      <c r="H39" s="91"/>
      <c r="I39" s="114" t="e">
        <f t="shared" si="4"/>
        <v>#DIV/0!</v>
      </c>
      <c r="N39" s="3"/>
      <c r="O39" s="3"/>
      <c r="P39" s="3"/>
      <c r="Q39" s="3"/>
      <c r="R39" s="3"/>
      <c r="S39" s="22"/>
      <c r="T39" s="3"/>
      <c r="U39" s="3"/>
      <c r="V39" s="3"/>
    </row>
    <row r="40" spans="1:22" ht="14.4" x14ac:dyDescent="0.3">
      <c r="A40" s="19" t="s">
        <v>2</v>
      </c>
      <c r="B40" s="53"/>
      <c r="C40" s="111" t="e">
        <f t="shared" si="0"/>
        <v>#DIV/0!</v>
      </c>
      <c r="D40" s="196" t="e">
        <f t="shared" si="1"/>
        <v>#DIV/0!</v>
      </c>
      <c r="E40" s="53"/>
      <c r="F40" s="112" t="e">
        <f t="shared" si="2"/>
        <v>#DIV/0!</v>
      </c>
      <c r="G40" s="199" t="e">
        <f t="shared" si="3"/>
        <v>#DIV/0!</v>
      </c>
      <c r="H40" s="91"/>
      <c r="I40" s="114" t="e">
        <f t="shared" si="4"/>
        <v>#DIV/0!</v>
      </c>
      <c r="L40" s="3"/>
      <c r="M40" s="3"/>
      <c r="N40" s="3"/>
      <c r="O40" s="3"/>
      <c r="P40" s="3"/>
      <c r="Q40" s="3"/>
      <c r="R40" s="3"/>
      <c r="S40" s="22"/>
      <c r="T40" s="3"/>
      <c r="U40" s="3"/>
      <c r="V40" s="3"/>
    </row>
    <row r="41" spans="1:22" ht="14.4" x14ac:dyDescent="0.3">
      <c r="A41" s="2" t="s">
        <v>32</v>
      </c>
      <c r="B41" s="53"/>
      <c r="C41" s="117" t="e">
        <f t="shared" si="0"/>
        <v>#DIV/0!</v>
      </c>
      <c r="D41" s="197" t="e">
        <f t="shared" si="1"/>
        <v>#DIV/0!</v>
      </c>
      <c r="E41" s="53"/>
      <c r="F41" s="118" t="e">
        <f t="shared" si="2"/>
        <v>#DIV/0!</v>
      </c>
      <c r="G41" s="200" t="e">
        <f t="shared" si="3"/>
        <v>#DIV/0!</v>
      </c>
      <c r="H41" s="91"/>
      <c r="I41" s="120" t="e">
        <f t="shared" si="4"/>
        <v>#DIV/0!</v>
      </c>
      <c r="L41" s="3"/>
      <c r="M41" s="3"/>
      <c r="N41" s="3"/>
      <c r="O41" s="3"/>
      <c r="P41" s="3"/>
      <c r="Q41" s="3"/>
      <c r="R41" s="3"/>
      <c r="S41" s="22"/>
      <c r="T41" s="3"/>
      <c r="U41" s="3"/>
      <c r="V41" s="3"/>
    </row>
    <row r="42" spans="1:22" ht="14.4" x14ac:dyDescent="0.3">
      <c r="A42" s="121" t="s">
        <v>29</v>
      </c>
      <c r="B42" s="122">
        <f t="shared" ref="B42:G42" si="5">SUM(B31:B41)</f>
        <v>0</v>
      </c>
      <c r="C42" s="123" t="e">
        <f t="shared" si="5"/>
        <v>#DIV/0!</v>
      </c>
      <c r="D42" s="124" t="e">
        <f t="shared" si="5"/>
        <v>#DIV/0!</v>
      </c>
      <c r="E42" s="125">
        <f t="shared" si="5"/>
        <v>0</v>
      </c>
      <c r="F42" s="126" t="e">
        <f t="shared" si="5"/>
        <v>#DIV/0!</v>
      </c>
      <c r="G42" s="124" t="e">
        <f t="shared" si="5"/>
        <v>#DIV/0!</v>
      </c>
      <c r="H42" s="127">
        <f>SUM(H31:H41)</f>
        <v>0</v>
      </c>
      <c r="I42" s="128" t="e">
        <f t="shared" si="4"/>
        <v>#DIV/0!</v>
      </c>
      <c r="K42" s="31"/>
      <c r="L42" s="3"/>
      <c r="M42" s="3"/>
      <c r="N42" s="3"/>
      <c r="O42" s="3"/>
      <c r="P42" s="3"/>
      <c r="Q42" s="3"/>
      <c r="R42" s="3"/>
      <c r="S42" s="3"/>
      <c r="T42" s="3"/>
      <c r="U42" s="3"/>
      <c r="V42" s="3"/>
    </row>
    <row r="43" spans="1:22" ht="18" x14ac:dyDescent="0.35">
      <c r="A43" s="3"/>
      <c r="B43" s="4"/>
      <c r="C43" s="4"/>
      <c r="D43" s="4"/>
      <c r="E43" s="4"/>
      <c r="F43" s="4"/>
      <c r="G43" s="129" t="s">
        <v>66</v>
      </c>
      <c r="H43" s="130">
        <f>H42*B13/5</f>
        <v>0</v>
      </c>
      <c r="I43" s="131" t="e">
        <f t="shared" si="4"/>
        <v>#DIV/0!</v>
      </c>
      <c r="K43" s="30"/>
      <c r="L43" s="3"/>
      <c r="M43" s="3"/>
      <c r="N43" s="3"/>
      <c r="O43" s="3"/>
      <c r="P43" s="3"/>
      <c r="Q43" s="3"/>
      <c r="R43" s="3"/>
      <c r="S43" s="3"/>
      <c r="T43" s="3"/>
      <c r="U43" s="3"/>
      <c r="V43" s="3"/>
    </row>
    <row r="44" spans="1:22" ht="24" customHeight="1" x14ac:dyDescent="0.35">
      <c r="A44" s="3"/>
      <c r="B44" s="132"/>
      <c r="C44" s="132"/>
      <c r="D44" s="132"/>
      <c r="E44" s="132"/>
      <c r="F44" s="132"/>
      <c r="G44" s="133" t="s">
        <v>83</v>
      </c>
      <c r="H44" s="134">
        <f>+H43/1000</f>
        <v>0</v>
      </c>
      <c r="I44" s="135" t="e">
        <f t="shared" si="4"/>
        <v>#DIV/0!</v>
      </c>
      <c r="K44" s="30"/>
      <c r="L44" s="3"/>
      <c r="M44" s="3"/>
      <c r="N44" s="3"/>
      <c r="O44" s="3"/>
      <c r="P44" s="3"/>
      <c r="Q44" s="3"/>
      <c r="R44" s="3"/>
      <c r="S44" s="3"/>
      <c r="T44" s="3"/>
      <c r="U44" s="3"/>
      <c r="V44" s="3"/>
    </row>
    <row r="45" spans="1:22" ht="60" customHeight="1" thickBot="1" x14ac:dyDescent="0.45">
      <c r="A45" s="136" t="s">
        <v>50</v>
      </c>
      <c r="B45" s="60"/>
      <c r="C45" s="60"/>
      <c r="D45" s="60"/>
      <c r="E45" s="60"/>
      <c r="F45" s="194" t="s">
        <v>97</v>
      </c>
      <c r="G45" s="60"/>
      <c r="H45" s="137" t="s">
        <v>46</v>
      </c>
      <c r="I45" s="137" t="s">
        <v>47</v>
      </c>
      <c r="J45" s="137"/>
      <c r="K45" s="137"/>
      <c r="L45" s="3"/>
      <c r="M45" s="3"/>
      <c r="N45" s="3"/>
      <c r="O45" s="3"/>
      <c r="P45" s="7"/>
      <c r="Q45" s="23"/>
      <c r="R45" s="3"/>
      <c r="S45" s="3"/>
      <c r="T45" s="3"/>
      <c r="U45" s="3"/>
      <c r="V45" s="3"/>
    </row>
    <row r="46" spans="1:22" ht="52.5" customHeight="1" thickTop="1" x14ac:dyDescent="0.3">
      <c r="A46" s="102"/>
      <c r="B46" s="104" t="s">
        <v>80</v>
      </c>
      <c r="C46" s="104" t="s">
        <v>41</v>
      </c>
      <c r="D46" s="104" t="s">
        <v>0</v>
      </c>
      <c r="E46" s="104" t="s">
        <v>79</v>
      </c>
      <c r="F46" s="104" t="s">
        <v>90</v>
      </c>
      <c r="G46" s="138" t="s">
        <v>42</v>
      </c>
      <c r="H46" s="139" t="s">
        <v>51</v>
      </c>
      <c r="I46" s="138" t="s">
        <v>52</v>
      </c>
      <c r="J46" s="140" t="s">
        <v>28</v>
      </c>
      <c r="K46" s="138" t="s">
        <v>53</v>
      </c>
      <c r="L46" s="3"/>
      <c r="M46" s="24"/>
      <c r="N46" s="3"/>
      <c r="O46" s="3"/>
      <c r="P46" s="7"/>
      <c r="Q46" s="23"/>
      <c r="R46" s="3"/>
      <c r="S46" s="3"/>
      <c r="T46" s="3"/>
      <c r="U46" s="3"/>
      <c r="V46" s="3"/>
    </row>
    <row r="47" spans="1:22" ht="15.6" x14ac:dyDescent="0.3">
      <c r="A47" s="2" t="s">
        <v>1</v>
      </c>
      <c r="B47" s="141">
        <f>-SUM(B48:B57)</f>
        <v>0</v>
      </c>
      <c r="C47" s="142"/>
      <c r="D47" s="143" t="e">
        <f t="shared" ref="D47:D56" si="6">(F31+B47)*(1+$B$12)</f>
        <v>#DIV/0!</v>
      </c>
      <c r="E47" s="144" t="e">
        <f t="shared" ref="E47:E56" si="7">+D47/$D$58</f>
        <v>#DIV/0!</v>
      </c>
      <c r="F47" s="144" t="e">
        <f>(($C$31*(1+$B$12))-G58)/($C$42*(1+$B$12))</f>
        <v>#DIV/0!</v>
      </c>
      <c r="G47" s="226"/>
      <c r="H47" s="227"/>
      <c r="I47" s="228"/>
      <c r="J47" s="228"/>
      <c r="K47" s="228"/>
      <c r="L47" s="3"/>
      <c r="M47" s="3"/>
      <c r="N47" s="3"/>
      <c r="O47" s="3"/>
      <c r="P47" s="7"/>
      <c r="Q47" s="23"/>
      <c r="R47" s="3"/>
      <c r="S47" s="3"/>
      <c r="T47" s="3"/>
      <c r="U47" s="3"/>
      <c r="V47" s="3"/>
    </row>
    <row r="48" spans="1:22" ht="15.6" x14ac:dyDescent="0.3">
      <c r="A48" s="2" t="s">
        <v>54</v>
      </c>
      <c r="B48" s="109"/>
      <c r="C48" s="145"/>
      <c r="D48" s="146" t="e">
        <f t="shared" si="6"/>
        <v>#DIV/0!</v>
      </c>
      <c r="E48" s="147" t="e">
        <f t="shared" si="7"/>
        <v>#DIV/0!</v>
      </c>
      <c r="F48" s="147" t="e">
        <f>(($C32*(1+$B$12))+G48)/($C$42*(1+$B$12))</f>
        <v>#DIV/0!</v>
      </c>
      <c r="G48" s="148" t="e">
        <f t="shared" ref="G48:G54" si="8">D48*10*C48</f>
        <v>#DIV/0!</v>
      </c>
      <c r="H48" s="149">
        <v>12.9</v>
      </c>
      <c r="I48" s="150" t="e">
        <f>G48*H48</f>
        <v>#DIV/0!</v>
      </c>
      <c r="J48" s="151">
        <f>0.364-0.182</f>
        <v>0.182</v>
      </c>
      <c r="K48" s="152" t="e">
        <f t="shared" ref="K48:K57" si="9">I48*J48</f>
        <v>#DIV/0!</v>
      </c>
      <c r="L48" s="6"/>
      <c r="M48" s="3"/>
      <c r="N48" s="3"/>
      <c r="O48" s="3"/>
      <c r="P48" s="7"/>
      <c r="Q48" s="23"/>
      <c r="R48" s="3"/>
      <c r="S48" s="3"/>
      <c r="T48" s="3"/>
      <c r="U48" s="3"/>
      <c r="V48" s="3"/>
    </row>
    <row r="49" spans="1:22" ht="15.6" x14ac:dyDescent="0.3">
      <c r="A49" s="2" t="s">
        <v>55</v>
      </c>
      <c r="B49" s="109"/>
      <c r="C49" s="145"/>
      <c r="D49" s="146" t="e">
        <f t="shared" si="6"/>
        <v>#DIV/0!</v>
      </c>
      <c r="E49" s="147" t="e">
        <f t="shared" si="7"/>
        <v>#DIV/0!</v>
      </c>
      <c r="F49" s="147" t="e">
        <f t="shared" ref="F49:F57" si="10">(($C33*(1+$B$12))+G49)/($C$42*(1+$B$12))</f>
        <v>#DIV/0!</v>
      </c>
      <c r="G49" s="153" t="e">
        <f t="shared" si="8"/>
        <v>#DIV/0!</v>
      </c>
      <c r="H49" s="149">
        <v>20.9</v>
      </c>
      <c r="I49" s="154" t="e">
        <f t="shared" ref="I49:I57" si="11">G49*H49</f>
        <v>#DIV/0!</v>
      </c>
      <c r="J49" s="155">
        <f>0.364-0.12975</f>
        <v>0.23424999999999999</v>
      </c>
      <c r="K49" s="156" t="e">
        <f t="shared" si="9"/>
        <v>#DIV/0!</v>
      </c>
      <c r="L49" s="3"/>
      <c r="M49" s="3"/>
      <c r="N49" s="3"/>
      <c r="O49" s="3"/>
      <c r="P49" s="7"/>
      <c r="Q49" s="23"/>
      <c r="R49" s="3"/>
      <c r="S49" s="3"/>
      <c r="T49" s="3"/>
      <c r="U49" s="3"/>
      <c r="V49" s="3"/>
    </row>
    <row r="50" spans="1:22" ht="15.6" x14ac:dyDescent="0.3">
      <c r="A50" s="2" t="s">
        <v>4</v>
      </c>
      <c r="B50" s="109"/>
      <c r="C50" s="145"/>
      <c r="D50" s="146" t="e">
        <f t="shared" si="6"/>
        <v>#DIV/0!</v>
      </c>
      <c r="E50" s="147" t="e">
        <f t="shared" si="7"/>
        <v>#DIV/0!</v>
      </c>
      <c r="F50" s="147" t="e">
        <f t="shared" si="10"/>
        <v>#DIV/0!</v>
      </c>
      <c r="G50" s="153" t="e">
        <f t="shared" si="8"/>
        <v>#DIV/0!</v>
      </c>
      <c r="H50" s="149">
        <v>13.3</v>
      </c>
      <c r="I50" s="154" t="e">
        <f t="shared" si="11"/>
        <v>#DIV/0!</v>
      </c>
      <c r="J50" s="155">
        <f>0.364-0.1071676</f>
        <v>0.25683239999999996</v>
      </c>
      <c r="K50" s="156" t="e">
        <f t="shared" si="9"/>
        <v>#DIV/0!</v>
      </c>
      <c r="L50" s="3"/>
      <c r="M50" s="3"/>
      <c r="N50" s="3"/>
      <c r="O50" s="3"/>
      <c r="P50" s="7"/>
      <c r="Q50" s="23"/>
      <c r="R50" s="3"/>
      <c r="S50" s="3"/>
      <c r="T50" s="3"/>
      <c r="U50" s="3"/>
      <c r="V50" s="3"/>
    </row>
    <row r="51" spans="1:22" ht="15.6" x14ac:dyDescent="0.3">
      <c r="A51" s="2" t="s">
        <v>5</v>
      </c>
      <c r="B51" s="109"/>
      <c r="C51" s="145"/>
      <c r="D51" s="146" t="e">
        <f t="shared" si="6"/>
        <v>#DIV/0!</v>
      </c>
      <c r="E51" s="157" t="e">
        <f t="shared" si="7"/>
        <v>#DIV/0!</v>
      </c>
      <c r="F51" s="147" t="e">
        <f t="shared" si="10"/>
        <v>#DIV/0!</v>
      </c>
      <c r="G51" s="153" t="e">
        <f t="shared" si="8"/>
        <v>#DIV/0!</v>
      </c>
      <c r="H51" s="149">
        <v>13.3</v>
      </c>
      <c r="I51" s="154" t="e">
        <f t="shared" si="11"/>
        <v>#DIV/0!</v>
      </c>
      <c r="J51" s="155">
        <f>0.364-0.163</f>
        <v>0.20099999999999998</v>
      </c>
      <c r="K51" s="156" t="e">
        <f t="shared" si="9"/>
        <v>#DIV/0!</v>
      </c>
      <c r="L51" s="3"/>
      <c r="M51" s="3"/>
      <c r="N51" s="3"/>
      <c r="O51" s="3"/>
      <c r="P51" s="7"/>
      <c r="Q51" s="23"/>
      <c r="R51" s="3"/>
      <c r="S51" s="3"/>
      <c r="T51" s="3"/>
      <c r="U51" s="3"/>
      <c r="V51" s="3"/>
    </row>
    <row r="52" spans="1:22" ht="15.6" x14ac:dyDescent="0.3">
      <c r="A52" s="2" t="s">
        <v>6</v>
      </c>
      <c r="B52" s="109"/>
      <c r="C52" s="145"/>
      <c r="D52" s="146" t="e">
        <f t="shared" si="6"/>
        <v>#DIV/0!</v>
      </c>
      <c r="E52" s="147" t="e">
        <f t="shared" si="7"/>
        <v>#DIV/0!</v>
      </c>
      <c r="F52" s="147" t="e">
        <f t="shared" si="10"/>
        <v>#DIV/0!</v>
      </c>
      <c r="G52" s="153" t="e">
        <f t="shared" si="8"/>
        <v>#DIV/0!</v>
      </c>
      <c r="H52" s="149">
        <v>13.3</v>
      </c>
      <c r="I52" s="154" t="e">
        <f t="shared" si="11"/>
        <v>#DIV/0!</v>
      </c>
      <c r="J52" s="155">
        <f>0.364-0.172</f>
        <v>0.192</v>
      </c>
      <c r="K52" s="156" t="e">
        <f t="shared" si="9"/>
        <v>#DIV/0!</v>
      </c>
      <c r="L52" s="3"/>
      <c r="M52" s="3"/>
      <c r="N52" s="3"/>
      <c r="O52" s="3"/>
      <c r="P52" s="7"/>
      <c r="Q52" s="23"/>
      <c r="R52" s="3"/>
      <c r="S52" s="3"/>
      <c r="T52" s="3"/>
      <c r="U52" s="3"/>
      <c r="V52" s="3"/>
    </row>
    <row r="53" spans="1:22" ht="15.6" x14ac:dyDescent="0.3">
      <c r="A53" s="2" t="s">
        <v>7</v>
      </c>
      <c r="B53" s="109"/>
      <c r="C53" s="145"/>
      <c r="D53" s="146" t="e">
        <f t="shared" si="6"/>
        <v>#DIV/0!</v>
      </c>
      <c r="E53" s="147" t="e">
        <f t="shared" si="7"/>
        <v>#DIV/0!</v>
      </c>
      <c r="F53" s="147" t="e">
        <f t="shared" si="10"/>
        <v>#DIV/0!</v>
      </c>
      <c r="G53" s="153" t="e">
        <f t="shared" si="8"/>
        <v>#DIV/0!</v>
      </c>
      <c r="H53" s="149">
        <v>5</v>
      </c>
      <c r="I53" s="154" t="e">
        <f t="shared" si="11"/>
        <v>#DIV/0!</v>
      </c>
      <c r="J53" s="155">
        <v>0.36399999999999999</v>
      </c>
      <c r="K53" s="156" t="e">
        <f t="shared" si="9"/>
        <v>#DIV/0!</v>
      </c>
      <c r="L53" s="3"/>
      <c r="M53" s="3"/>
      <c r="N53" s="3"/>
      <c r="O53" s="3"/>
      <c r="P53" s="7"/>
      <c r="Q53" s="23"/>
      <c r="R53" s="3"/>
      <c r="S53" s="3"/>
      <c r="T53" s="3"/>
      <c r="U53" s="3"/>
      <c r="V53" s="3"/>
    </row>
    <row r="54" spans="1:22" ht="15.6" x14ac:dyDescent="0.3">
      <c r="A54" s="2" t="s">
        <v>8</v>
      </c>
      <c r="B54" s="109"/>
      <c r="C54" s="145"/>
      <c r="D54" s="146" t="e">
        <f t="shared" si="6"/>
        <v>#DIV/0!</v>
      </c>
      <c r="E54" s="147" t="e">
        <f t="shared" si="7"/>
        <v>#DIV/0!</v>
      </c>
      <c r="F54" s="147" t="e">
        <f t="shared" si="10"/>
        <v>#DIV/0!</v>
      </c>
      <c r="G54" s="153" t="e">
        <f t="shared" si="8"/>
        <v>#DIV/0!</v>
      </c>
      <c r="H54" s="149">
        <v>1.2</v>
      </c>
      <c r="I54" s="154" t="e">
        <f t="shared" si="11"/>
        <v>#DIV/0!</v>
      </c>
      <c r="J54" s="155">
        <v>0.36399999999999999</v>
      </c>
      <c r="K54" s="156" t="e">
        <f t="shared" si="9"/>
        <v>#DIV/0!</v>
      </c>
      <c r="L54" s="3"/>
      <c r="M54" s="3"/>
      <c r="N54" s="3"/>
      <c r="O54" s="3"/>
      <c r="P54" s="7"/>
      <c r="Q54" s="23"/>
      <c r="R54" s="3"/>
      <c r="S54" s="3"/>
      <c r="T54" s="3"/>
      <c r="U54" s="3"/>
      <c r="V54" s="3"/>
    </row>
    <row r="55" spans="1:22" ht="15.6" x14ac:dyDescent="0.3">
      <c r="A55" s="158" t="s">
        <v>9</v>
      </c>
      <c r="B55" s="159">
        <f>D26</f>
        <v>0</v>
      </c>
      <c r="C55" s="160"/>
      <c r="D55" s="146" t="e">
        <f t="shared" si="6"/>
        <v>#DIV/0!</v>
      </c>
      <c r="E55" s="147" t="e">
        <f t="shared" si="7"/>
        <v>#DIV/0!</v>
      </c>
      <c r="F55" s="147" t="e">
        <f t="shared" si="10"/>
        <v>#DIV/0!</v>
      </c>
      <c r="G55" s="153">
        <f>G27</f>
        <v>0</v>
      </c>
      <c r="H55" s="149">
        <v>13.9</v>
      </c>
      <c r="I55" s="154">
        <f t="shared" si="11"/>
        <v>0</v>
      </c>
      <c r="J55" s="155">
        <v>0.36399999999999999</v>
      </c>
      <c r="K55" s="156">
        <f t="shared" si="9"/>
        <v>0</v>
      </c>
      <c r="L55" s="3"/>
      <c r="M55" s="3"/>
      <c r="N55" s="3"/>
      <c r="O55" s="3"/>
      <c r="P55" s="7"/>
      <c r="Q55" s="23"/>
      <c r="R55" s="3"/>
      <c r="S55" s="3"/>
      <c r="T55" s="3"/>
      <c r="U55" s="3"/>
      <c r="V55" s="3"/>
    </row>
    <row r="56" spans="1:22" ht="15.6" x14ac:dyDescent="0.3">
      <c r="A56" s="19" t="s">
        <v>2</v>
      </c>
      <c r="B56" s="109"/>
      <c r="C56" s="161"/>
      <c r="D56" s="146" t="e">
        <f t="shared" si="6"/>
        <v>#DIV/0!</v>
      </c>
      <c r="E56" s="162" t="e">
        <f t="shared" si="7"/>
        <v>#DIV/0!</v>
      </c>
      <c r="F56" s="162" t="e">
        <f t="shared" si="10"/>
        <v>#DIV/0!</v>
      </c>
      <c r="G56" s="153" t="e">
        <f>D56*10</f>
        <v>#DIV/0!</v>
      </c>
      <c r="H56" s="149">
        <v>13.9</v>
      </c>
      <c r="I56" s="154" t="e">
        <f t="shared" si="11"/>
        <v>#DIV/0!</v>
      </c>
      <c r="J56" s="155">
        <f>J50</f>
        <v>0.25683239999999996</v>
      </c>
      <c r="K56" s="156" t="e">
        <f t="shared" si="9"/>
        <v>#DIV/0!</v>
      </c>
      <c r="L56" s="3"/>
      <c r="M56" s="3"/>
      <c r="N56" s="3"/>
      <c r="O56" s="3"/>
      <c r="P56" s="7"/>
      <c r="Q56" s="23"/>
      <c r="R56" s="3"/>
      <c r="S56" s="3"/>
      <c r="T56" s="3"/>
      <c r="U56" s="3"/>
      <c r="V56" s="3"/>
    </row>
    <row r="57" spans="1:22" ht="15.6" x14ac:dyDescent="0.3">
      <c r="A57" s="2" t="s">
        <v>32</v>
      </c>
      <c r="B57" s="109"/>
      <c r="C57" s="163"/>
      <c r="D57" s="164">
        <f>E41+B57</f>
        <v>0</v>
      </c>
      <c r="E57" s="165" t="s">
        <v>21</v>
      </c>
      <c r="F57" s="191" t="e">
        <f t="shared" si="10"/>
        <v>#DIV/0!</v>
      </c>
      <c r="G57" s="153" t="e">
        <f>G21</f>
        <v>#DIV/0!</v>
      </c>
      <c r="H57" s="149">
        <v>13.9</v>
      </c>
      <c r="I57" s="166" t="e">
        <f t="shared" si="11"/>
        <v>#DIV/0!</v>
      </c>
      <c r="J57" s="167">
        <v>0.36399999999999999</v>
      </c>
      <c r="K57" s="168" t="e">
        <f t="shared" si="9"/>
        <v>#DIV/0!</v>
      </c>
      <c r="L57" s="3"/>
      <c r="M57" s="3"/>
      <c r="N57" s="3"/>
      <c r="O57" s="3"/>
      <c r="P57" s="7"/>
      <c r="Q57" s="23"/>
      <c r="R57" s="3"/>
      <c r="S57" s="3"/>
      <c r="T57" s="3"/>
      <c r="U57" s="3"/>
      <c r="V57" s="3"/>
    </row>
    <row r="58" spans="1:22" ht="15.6" x14ac:dyDescent="0.3">
      <c r="A58" s="169" t="s">
        <v>40</v>
      </c>
      <c r="B58" s="170"/>
      <c r="C58" s="171"/>
      <c r="D58" s="172" t="e">
        <f>SUM(D47:D57)</f>
        <v>#DIV/0!</v>
      </c>
      <c r="E58" s="188" t="e">
        <f>SUM(E47:E57)</f>
        <v>#DIV/0!</v>
      </c>
      <c r="F58" s="188" t="e">
        <f>SUM(F47:F57)</f>
        <v>#DIV/0!</v>
      </c>
      <c r="G58" s="173" t="e">
        <f>SUM(G48:G57)</f>
        <v>#DIV/0!</v>
      </c>
      <c r="H58" s="174"/>
      <c r="I58" s="173" t="e">
        <f>SUM(I48:I57)</f>
        <v>#DIV/0!</v>
      </c>
      <c r="J58" s="4"/>
      <c r="K58" s="173" t="e">
        <f>SUM(K48:K57)</f>
        <v>#DIV/0!</v>
      </c>
      <c r="L58" s="3"/>
      <c r="M58" s="3"/>
      <c r="N58" s="3"/>
      <c r="O58" s="3"/>
      <c r="P58" s="7"/>
      <c r="Q58" s="23"/>
      <c r="R58" s="3"/>
      <c r="S58" s="3"/>
      <c r="T58" s="3"/>
      <c r="U58" s="3"/>
      <c r="V58" s="3"/>
    </row>
    <row r="59" spans="1:22" ht="15.6" x14ac:dyDescent="0.3">
      <c r="A59" s="25"/>
      <c r="B59" s="175"/>
      <c r="C59" s="176"/>
      <c r="D59" s="177"/>
      <c r="E59" s="178"/>
      <c r="G59" s="179"/>
      <c r="H59" s="179"/>
      <c r="I59" s="180"/>
      <c r="J59" s="42" t="s">
        <v>70</v>
      </c>
      <c r="K59" s="173" t="e">
        <f>+K58*B13/5</f>
        <v>#DIV/0!</v>
      </c>
      <c r="L59" s="3"/>
      <c r="M59" s="3"/>
      <c r="N59" s="3"/>
      <c r="O59" s="3"/>
      <c r="P59" s="7"/>
      <c r="Q59" s="23"/>
      <c r="R59" s="3"/>
      <c r="S59" s="3"/>
      <c r="T59" s="3"/>
      <c r="U59" s="3"/>
      <c r="V59" s="3"/>
    </row>
    <row r="60" spans="1:22" ht="24" customHeight="1" x14ac:dyDescent="0.35">
      <c r="A60" s="25"/>
      <c r="B60" s="175"/>
      <c r="C60" s="176"/>
      <c r="D60" s="177"/>
      <c r="E60" s="178"/>
      <c r="G60" s="179"/>
      <c r="H60" s="179"/>
      <c r="I60" s="179"/>
      <c r="J60" s="26" t="s">
        <v>81</v>
      </c>
      <c r="K60" s="181" t="e">
        <f>+K59/1000</f>
        <v>#DIV/0!</v>
      </c>
      <c r="L60" s="3"/>
      <c r="M60" s="3"/>
      <c r="N60" s="3"/>
      <c r="O60" s="3"/>
      <c r="P60" s="7"/>
      <c r="Q60" s="23"/>
      <c r="R60" s="3"/>
      <c r="S60" s="3"/>
      <c r="T60" s="3"/>
      <c r="U60" s="3"/>
      <c r="V60" s="3"/>
    </row>
    <row r="61" spans="1:22" ht="24" customHeight="1" x14ac:dyDescent="0.35">
      <c r="A61" s="25"/>
      <c r="B61" s="175"/>
      <c r="C61" s="176"/>
      <c r="D61" s="177"/>
      <c r="E61" s="178"/>
      <c r="G61" s="179"/>
      <c r="H61" s="179"/>
      <c r="I61" s="179"/>
      <c r="J61" s="26" t="s">
        <v>84</v>
      </c>
      <c r="K61" s="181" t="e">
        <f>I44-K60</f>
        <v>#DIV/0!</v>
      </c>
      <c r="L61" s="47" t="s">
        <v>99</v>
      </c>
      <c r="M61" s="3"/>
      <c r="N61" s="3"/>
      <c r="O61" s="3"/>
      <c r="P61" s="7"/>
      <c r="Q61" s="23"/>
      <c r="R61" s="3"/>
      <c r="S61" s="3"/>
      <c r="T61" s="3"/>
      <c r="U61" s="3"/>
      <c r="V61" s="3"/>
    </row>
    <row r="62" spans="1:22" ht="24" customHeight="1" x14ac:dyDescent="0.35">
      <c r="A62" s="189" t="s">
        <v>44</v>
      </c>
      <c r="B62" s="182"/>
      <c r="C62" s="176"/>
      <c r="D62" s="183"/>
      <c r="E62" s="178"/>
      <c r="G62" s="179"/>
      <c r="H62" s="184"/>
      <c r="I62" s="184"/>
      <c r="J62" s="185" t="s">
        <v>56</v>
      </c>
      <c r="K62" s="186" t="e">
        <f>+K61/I44-1</f>
        <v>#DIV/0!</v>
      </c>
      <c r="M62" s="3"/>
      <c r="N62" s="3"/>
      <c r="O62" s="3"/>
      <c r="P62" s="7"/>
      <c r="Q62" s="23"/>
      <c r="R62" s="3"/>
      <c r="S62" s="3"/>
      <c r="T62" s="3"/>
      <c r="U62" s="3"/>
      <c r="V62" s="3"/>
    </row>
    <row r="63" spans="1:22" ht="24" customHeight="1" x14ac:dyDescent="0.35">
      <c r="A63" s="221" t="str">
        <f>IF(SUM(B48:B55)&gt;B11, "Employees using alternative modes exceeds total number of employees","None")</f>
        <v>None</v>
      </c>
      <c r="B63" s="182"/>
      <c r="C63" s="132"/>
      <c r="D63" s="132"/>
      <c r="E63" s="178"/>
      <c r="G63" s="132"/>
      <c r="H63" s="132"/>
      <c r="I63" s="132"/>
      <c r="J63" s="185" t="s">
        <v>85</v>
      </c>
      <c r="K63" s="187"/>
      <c r="L63" s="27" t="s">
        <v>71</v>
      </c>
      <c r="M63" s="3"/>
      <c r="N63" s="3"/>
      <c r="O63" s="3"/>
      <c r="P63" s="7"/>
      <c r="Q63" s="23"/>
      <c r="R63" s="3"/>
      <c r="S63" s="3"/>
      <c r="T63" s="3"/>
      <c r="U63" s="3"/>
      <c r="V63" s="3"/>
    </row>
    <row r="64" spans="1:22" ht="24" customHeight="1" x14ac:dyDescent="0.35">
      <c r="A64" s="221"/>
      <c r="B64" s="182"/>
      <c r="C64" s="132"/>
      <c r="D64" s="132"/>
      <c r="E64" s="178"/>
      <c r="G64" s="132"/>
      <c r="H64" s="132"/>
      <c r="I64" s="132"/>
      <c r="J64" s="185" t="s">
        <v>88</v>
      </c>
      <c r="K64" s="186" t="e">
        <f>+K61/K63-1</f>
        <v>#DIV/0!</v>
      </c>
      <c r="L64" s="3"/>
      <c r="M64" s="3"/>
      <c r="N64" s="3"/>
      <c r="O64" s="3"/>
      <c r="P64" s="7"/>
      <c r="Q64" s="41"/>
      <c r="R64" s="3"/>
      <c r="S64" s="3"/>
      <c r="T64" s="3"/>
      <c r="U64" s="3"/>
      <c r="V64" s="3"/>
    </row>
    <row r="65" spans="1:22" ht="24.9" customHeight="1" x14ac:dyDescent="0.3">
      <c r="A65" s="221"/>
      <c r="B65" s="182"/>
      <c r="E65" s="3"/>
      <c r="F65" s="3"/>
      <c r="G65" s="3"/>
      <c r="H65" s="3"/>
      <c r="K65" s="3"/>
      <c r="L65" s="3"/>
      <c r="M65" s="3"/>
      <c r="N65" s="3"/>
      <c r="O65" s="3"/>
      <c r="P65" s="3"/>
      <c r="Q65" s="24"/>
      <c r="R65" s="3"/>
      <c r="S65" s="3"/>
      <c r="T65" s="3"/>
      <c r="U65" s="3"/>
      <c r="V65" s="3"/>
    </row>
    <row r="66" spans="1:22" ht="24" customHeight="1" x14ac:dyDescent="0.3">
      <c r="A66" s="221"/>
      <c r="B66" s="3"/>
      <c r="E66" s="3"/>
      <c r="F66" s="3"/>
      <c r="G66" s="3"/>
      <c r="H66" s="3"/>
      <c r="K66" s="3"/>
      <c r="L66" s="3"/>
      <c r="M66" s="3"/>
      <c r="N66" s="3"/>
      <c r="O66" s="3"/>
      <c r="P66" s="3"/>
      <c r="Q66" s="3"/>
      <c r="R66" s="3"/>
      <c r="S66" s="3"/>
      <c r="T66" s="3"/>
      <c r="U66" s="3"/>
      <c r="V66" s="3"/>
    </row>
    <row r="67" spans="1:22" x14ac:dyDescent="0.3">
      <c r="A67" s="3"/>
      <c r="B67" s="3"/>
      <c r="C67" s="3"/>
      <c r="D67" s="3"/>
      <c r="E67" s="3"/>
      <c r="F67" s="3"/>
      <c r="G67" s="3"/>
      <c r="H67" s="3"/>
      <c r="K67" s="3"/>
      <c r="L67" s="3"/>
      <c r="M67" s="3"/>
      <c r="N67" s="3"/>
      <c r="O67" s="3"/>
      <c r="P67" s="3"/>
      <c r="Q67" s="3"/>
      <c r="R67" s="3"/>
      <c r="S67" s="3"/>
      <c r="T67" s="3"/>
      <c r="U67" s="3"/>
      <c r="V67" s="3"/>
    </row>
    <row r="68" spans="1:22" x14ac:dyDescent="0.3">
      <c r="A68" s="3"/>
      <c r="B68" s="3"/>
      <c r="C68" s="3"/>
      <c r="D68" s="3"/>
      <c r="E68" s="3"/>
      <c r="F68" s="3"/>
      <c r="G68" s="3"/>
      <c r="H68" s="3"/>
      <c r="I68" s="3"/>
      <c r="J68" s="3"/>
      <c r="K68" s="3"/>
      <c r="L68" s="3"/>
      <c r="M68" s="3"/>
      <c r="N68" s="3"/>
      <c r="O68" s="3"/>
      <c r="P68" s="3"/>
      <c r="Q68" s="3"/>
      <c r="R68" s="3"/>
      <c r="S68" s="3"/>
      <c r="T68" s="3"/>
      <c r="U68" s="3"/>
      <c r="V68" s="3"/>
    </row>
    <row r="69" spans="1:22" x14ac:dyDescent="0.3">
      <c r="A69" s="3"/>
      <c r="B69" s="3"/>
      <c r="C69" s="3"/>
      <c r="D69" s="3"/>
      <c r="E69" s="3"/>
      <c r="F69" s="3"/>
      <c r="G69" s="3"/>
      <c r="H69" s="3"/>
      <c r="I69" s="3"/>
      <c r="J69" s="3"/>
      <c r="K69" s="3"/>
      <c r="L69" s="3"/>
      <c r="M69" s="3"/>
      <c r="N69" s="3"/>
      <c r="O69" s="3"/>
      <c r="P69" s="3"/>
      <c r="Q69" s="3"/>
      <c r="R69" s="3"/>
      <c r="S69" s="3"/>
      <c r="T69" s="3"/>
      <c r="U69" s="3"/>
      <c r="V69" s="3"/>
    </row>
    <row r="70" spans="1:22" x14ac:dyDescent="0.3">
      <c r="A70" s="3"/>
      <c r="B70" s="3"/>
      <c r="C70" s="3" t="s">
        <v>86</v>
      </c>
      <c r="D70" s="3" t="s">
        <v>87</v>
      </c>
      <c r="E70" s="3"/>
      <c r="F70" s="3"/>
      <c r="G70" s="3"/>
      <c r="H70" s="3"/>
      <c r="I70" s="3"/>
      <c r="J70" s="3"/>
      <c r="K70" s="3"/>
      <c r="L70" s="3"/>
      <c r="M70" s="3"/>
      <c r="N70" s="3"/>
      <c r="O70" s="3"/>
      <c r="P70" s="3"/>
      <c r="Q70" s="3"/>
      <c r="R70" s="3"/>
      <c r="S70" s="3"/>
      <c r="T70" s="3"/>
      <c r="U70" s="3"/>
      <c r="V70" s="3"/>
    </row>
    <row r="71" spans="1:22" x14ac:dyDescent="0.3">
      <c r="A71" s="3"/>
      <c r="B71" s="3"/>
      <c r="C71" s="3"/>
      <c r="D71" s="3"/>
      <c r="E71" s="3"/>
      <c r="F71" s="3"/>
      <c r="G71" s="3"/>
      <c r="H71" s="3"/>
      <c r="I71" s="3"/>
      <c r="J71" s="3"/>
      <c r="K71" s="3"/>
      <c r="L71" s="3"/>
      <c r="M71" s="3"/>
      <c r="N71" s="3"/>
      <c r="O71" s="3"/>
      <c r="P71" s="3"/>
      <c r="Q71" s="3"/>
      <c r="R71" s="3"/>
      <c r="S71" s="3"/>
      <c r="T71" s="3"/>
      <c r="U71" s="3"/>
      <c r="V71" s="3"/>
    </row>
    <row r="72" spans="1:22" x14ac:dyDescent="0.3">
      <c r="A72" s="3"/>
      <c r="B72" s="3"/>
      <c r="C72" s="3"/>
      <c r="D72" s="3"/>
      <c r="E72" s="3"/>
      <c r="F72" s="3"/>
      <c r="G72" s="3"/>
      <c r="H72" s="3"/>
      <c r="I72" s="3"/>
      <c r="J72" s="3"/>
      <c r="K72" s="3"/>
      <c r="L72" s="3"/>
      <c r="M72" s="3"/>
      <c r="N72" s="3"/>
      <c r="O72" s="3"/>
      <c r="P72" s="3"/>
      <c r="Q72" s="3"/>
      <c r="R72" s="3"/>
      <c r="S72" s="3"/>
      <c r="T72" s="3"/>
      <c r="U72" s="3"/>
      <c r="V72" s="3"/>
    </row>
    <row r="73" spans="1:22" x14ac:dyDescent="0.3">
      <c r="A73" s="3"/>
      <c r="B73" s="3"/>
      <c r="C73" s="3"/>
      <c r="D73" s="3"/>
      <c r="E73" s="3"/>
      <c r="F73" s="3"/>
      <c r="G73" s="3"/>
      <c r="H73" s="3"/>
      <c r="I73" s="3"/>
      <c r="J73" s="3"/>
      <c r="K73" s="3"/>
      <c r="L73" s="3"/>
      <c r="M73" s="3"/>
      <c r="N73" s="3"/>
      <c r="O73" s="3"/>
      <c r="P73" s="3"/>
      <c r="Q73" s="3"/>
      <c r="R73" s="3"/>
      <c r="S73" s="3"/>
      <c r="T73" s="3"/>
      <c r="U73" s="3"/>
      <c r="V73" s="3"/>
    </row>
    <row r="74" spans="1:22" x14ac:dyDescent="0.3">
      <c r="A74" s="3"/>
      <c r="B74" s="3"/>
      <c r="C74" s="3"/>
      <c r="D74" s="3"/>
      <c r="E74" s="3"/>
      <c r="F74" s="3"/>
      <c r="G74" s="3"/>
      <c r="H74" s="3"/>
      <c r="I74" s="3"/>
      <c r="J74" s="3"/>
      <c r="K74" s="3"/>
      <c r="L74" s="3"/>
      <c r="M74" s="3"/>
      <c r="N74" s="3"/>
      <c r="O74" s="3"/>
      <c r="P74" s="3"/>
      <c r="Q74" s="3"/>
      <c r="R74" s="3"/>
      <c r="S74" s="3"/>
      <c r="T74" s="3"/>
      <c r="U74" s="3"/>
      <c r="V74" s="3"/>
    </row>
    <row r="75" spans="1:22" x14ac:dyDescent="0.3">
      <c r="A75" s="3"/>
      <c r="B75" s="3"/>
      <c r="C75" s="3"/>
      <c r="D75" s="3"/>
      <c r="E75" s="3"/>
      <c r="F75" s="3"/>
      <c r="G75" s="3"/>
      <c r="H75" s="3"/>
      <c r="I75" s="3"/>
      <c r="J75" s="3"/>
      <c r="K75" s="3"/>
      <c r="L75" s="3"/>
      <c r="M75" s="3"/>
      <c r="N75" s="3"/>
      <c r="O75" s="3"/>
      <c r="P75" s="3"/>
      <c r="Q75" s="3"/>
      <c r="R75" s="3"/>
      <c r="S75" s="3"/>
      <c r="T75" s="3"/>
      <c r="U75" s="3"/>
      <c r="V75" s="3"/>
    </row>
    <row r="76" spans="1:22" x14ac:dyDescent="0.3">
      <c r="A76" s="3"/>
      <c r="B76" s="3"/>
      <c r="C76" s="3"/>
      <c r="D76" s="3"/>
      <c r="E76" s="3"/>
      <c r="F76" s="3"/>
      <c r="G76" s="3"/>
      <c r="H76" s="3"/>
      <c r="I76" s="3"/>
      <c r="J76" s="3"/>
      <c r="K76" s="3"/>
      <c r="L76" s="3"/>
      <c r="M76" s="3"/>
      <c r="N76" s="3"/>
      <c r="O76" s="3"/>
      <c r="P76" s="3"/>
      <c r="Q76" s="3"/>
      <c r="R76" s="3"/>
      <c r="S76" s="3"/>
      <c r="T76" s="3"/>
      <c r="U76" s="3"/>
      <c r="V76" s="3"/>
    </row>
    <row r="77" spans="1:22" x14ac:dyDescent="0.3">
      <c r="A77" s="3"/>
      <c r="B77" s="3"/>
      <c r="C77" s="3"/>
      <c r="D77" s="3"/>
      <c r="E77" s="3"/>
      <c r="F77" s="3"/>
      <c r="G77" s="3"/>
      <c r="H77" s="3"/>
      <c r="I77" s="3"/>
      <c r="J77" s="3"/>
      <c r="K77" s="3"/>
      <c r="L77" s="3"/>
      <c r="M77" s="3"/>
      <c r="N77" s="3"/>
      <c r="O77" s="3"/>
      <c r="P77" s="3"/>
      <c r="Q77" s="3"/>
      <c r="R77" s="3"/>
      <c r="S77" s="3"/>
      <c r="T77" s="3"/>
      <c r="U77" s="3"/>
      <c r="V77" s="3"/>
    </row>
    <row r="78" spans="1:22" x14ac:dyDescent="0.3">
      <c r="A78" s="3"/>
      <c r="B78" s="3"/>
      <c r="C78" s="3"/>
      <c r="D78" s="3"/>
      <c r="E78" s="3"/>
      <c r="F78" s="3"/>
      <c r="G78" s="3"/>
      <c r="H78" s="3"/>
      <c r="I78" s="3"/>
      <c r="J78" s="3"/>
      <c r="K78" s="3"/>
      <c r="L78" s="3"/>
      <c r="M78" s="3"/>
      <c r="N78" s="3"/>
      <c r="O78" s="3"/>
      <c r="P78" s="3"/>
      <c r="Q78" s="3"/>
      <c r="R78" s="3"/>
      <c r="S78" s="3"/>
      <c r="T78" s="3"/>
      <c r="U78" s="3"/>
      <c r="V78" s="3"/>
    </row>
    <row r="79" spans="1:22" x14ac:dyDescent="0.3">
      <c r="A79" s="3"/>
      <c r="B79" s="3"/>
      <c r="C79" s="3"/>
      <c r="D79" s="3"/>
      <c r="E79" s="3"/>
      <c r="F79" s="3"/>
      <c r="G79" s="3"/>
      <c r="H79" s="3"/>
      <c r="I79" s="3"/>
      <c r="J79" s="3"/>
      <c r="K79" s="3"/>
      <c r="L79" s="3"/>
      <c r="M79" s="3"/>
      <c r="N79" s="3"/>
      <c r="O79" s="3"/>
      <c r="P79" s="3"/>
      <c r="Q79" s="3"/>
      <c r="R79" s="3"/>
      <c r="S79" s="3"/>
      <c r="T79" s="3"/>
      <c r="U79" s="3"/>
      <c r="V79" s="3"/>
    </row>
    <row r="80" spans="1:22" x14ac:dyDescent="0.3">
      <c r="A80" s="3"/>
      <c r="B80" s="3"/>
      <c r="C80" s="3"/>
      <c r="D80" s="3"/>
      <c r="E80" s="3"/>
      <c r="F80" s="3"/>
      <c r="G80" s="3"/>
      <c r="H80" s="3"/>
      <c r="I80" s="3"/>
      <c r="J80" s="3"/>
      <c r="K80" s="3"/>
      <c r="L80" s="3"/>
      <c r="M80" s="3"/>
      <c r="N80" s="3"/>
      <c r="O80" s="3"/>
      <c r="P80" s="3"/>
      <c r="Q80" s="3"/>
      <c r="R80" s="3"/>
      <c r="S80" s="3"/>
      <c r="T80" s="3"/>
      <c r="U80" s="3"/>
      <c r="V80" s="3"/>
    </row>
    <row r="81" spans="1:22" x14ac:dyDescent="0.3">
      <c r="A81" s="3"/>
      <c r="B81" s="3"/>
      <c r="C81" s="3"/>
      <c r="D81" s="3"/>
      <c r="E81" s="3"/>
      <c r="F81" s="3"/>
      <c r="G81" s="3"/>
      <c r="H81" s="3"/>
      <c r="I81" s="3"/>
      <c r="J81" s="3"/>
      <c r="K81" s="3"/>
      <c r="L81" s="3"/>
      <c r="M81" s="3"/>
      <c r="N81" s="3"/>
      <c r="O81" s="3"/>
      <c r="P81" s="3"/>
      <c r="Q81" s="3"/>
      <c r="R81" s="3"/>
      <c r="S81" s="3"/>
      <c r="T81" s="3"/>
      <c r="U81" s="3"/>
      <c r="V81" s="3"/>
    </row>
    <row r="82" spans="1:22" x14ac:dyDescent="0.3">
      <c r="A82" s="3"/>
      <c r="B82" s="3"/>
      <c r="C82" s="3"/>
      <c r="D82" s="3"/>
      <c r="E82" s="3"/>
      <c r="F82" s="3"/>
      <c r="G82" s="3"/>
      <c r="H82" s="3"/>
      <c r="I82" s="3"/>
      <c r="J82" s="3"/>
      <c r="K82" s="3"/>
      <c r="L82" s="3"/>
      <c r="M82" s="3"/>
      <c r="N82" s="3"/>
      <c r="O82" s="3"/>
      <c r="P82" s="3"/>
      <c r="Q82" s="3"/>
      <c r="R82" s="3"/>
      <c r="S82" s="3"/>
      <c r="T82" s="3"/>
      <c r="U82" s="3"/>
      <c r="V82" s="3"/>
    </row>
    <row r="83" spans="1:22" x14ac:dyDescent="0.3">
      <c r="A83" s="3"/>
      <c r="B83" s="3"/>
      <c r="C83" s="3"/>
      <c r="D83" s="3"/>
      <c r="E83" s="3"/>
      <c r="F83" s="3"/>
      <c r="G83" s="3"/>
      <c r="H83" s="3"/>
      <c r="I83" s="3"/>
      <c r="J83" s="3"/>
      <c r="K83" s="3"/>
      <c r="L83" s="3"/>
      <c r="M83" s="3"/>
      <c r="N83" s="3"/>
      <c r="O83" s="3"/>
      <c r="P83" s="3"/>
      <c r="Q83" s="3"/>
      <c r="R83" s="3"/>
      <c r="S83" s="3"/>
      <c r="T83" s="3"/>
      <c r="U83" s="3"/>
      <c r="V83" s="3"/>
    </row>
    <row r="84" spans="1:22" x14ac:dyDescent="0.3">
      <c r="A84" s="3"/>
      <c r="B84" s="3"/>
      <c r="C84" s="3"/>
      <c r="D84" s="3"/>
      <c r="E84" s="3"/>
      <c r="F84" s="3"/>
      <c r="G84" s="3"/>
      <c r="H84" s="3"/>
      <c r="I84" s="3"/>
      <c r="J84" s="3"/>
      <c r="K84" s="3"/>
      <c r="L84" s="3"/>
      <c r="M84" s="3"/>
      <c r="N84" s="3"/>
      <c r="O84" s="3"/>
      <c r="P84" s="3"/>
      <c r="Q84" s="3"/>
      <c r="R84" s="3"/>
      <c r="S84" s="3"/>
      <c r="T84" s="3"/>
      <c r="U84" s="3"/>
      <c r="V84" s="3"/>
    </row>
    <row r="85" spans="1:22" x14ac:dyDescent="0.3">
      <c r="A85" s="3"/>
      <c r="B85" s="3"/>
      <c r="C85" s="3"/>
      <c r="D85" s="3"/>
      <c r="E85" s="3"/>
      <c r="F85" s="3"/>
      <c r="G85" s="3"/>
      <c r="H85" s="3"/>
      <c r="I85" s="3"/>
      <c r="J85" s="3"/>
      <c r="K85" s="3"/>
      <c r="L85" s="3"/>
      <c r="M85" s="3"/>
      <c r="N85" s="3"/>
      <c r="O85" s="3"/>
      <c r="P85" s="3"/>
      <c r="Q85" s="3"/>
      <c r="R85" s="3"/>
      <c r="S85" s="3"/>
      <c r="T85" s="3"/>
      <c r="U85" s="3"/>
      <c r="V85" s="3"/>
    </row>
    <row r="86" spans="1:22" x14ac:dyDescent="0.3">
      <c r="A86" s="3"/>
      <c r="B86" s="3"/>
      <c r="C86" s="3"/>
      <c r="D86" s="3"/>
      <c r="E86" s="3"/>
      <c r="F86" s="3"/>
      <c r="G86" s="3"/>
      <c r="H86" s="3"/>
      <c r="I86" s="3"/>
      <c r="J86" s="3"/>
      <c r="K86" s="3"/>
      <c r="L86" s="3"/>
      <c r="M86" s="3"/>
      <c r="N86" s="3"/>
      <c r="O86" s="3"/>
      <c r="P86" s="3"/>
      <c r="Q86" s="3"/>
      <c r="R86" s="3"/>
      <c r="S86" s="3"/>
      <c r="T86" s="3"/>
      <c r="U86" s="3"/>
      <c r="V86" s="3"/>
    </row>
    <row r="87" spans="1:22" x14ac:dyDescent="0.3">
      <c r="A87" s="3"/>
      <c r="B87" s="3"/>
      <c r="C87" s="3"/>
      <c r="D87" s="3"/>
      <c r="E87" s="3"/>
      <c r="F87" s="3"/>
      <c r="G87" s="3"/>
      <c r="H87" s="3"/>
      <c r="I87" s="3"/>
      <c r="J87" s="3"/>
      <c r="K87" s="3"/>
      <c r="L87" s="3"/>
      <c r="M87" s="3"/>
      <c r="N87" s="3"/>
      <c r="O87" s="3"/>
      <c r="P87" s="3"/>
      <c r="Q87" s="3"/>
      <c r="R87" s="3"/>
      <c r="S87" s="3"/>
      <c r="T87" s="3"/>
      <c r="U87" s="3"/>
      <c r="V87" s="3"/>
    </row>
    <row r="88" spans="1:22" x14ac:dyDescent="0.3">
      <c r="A88" s="3"/>
      <c r="B88" s="3"/>
      <c r="C88" s="3"/>
      <c r="D88" s="3"/>
      <c r="E88" s="3"/>
      <c r="F88" s="3"/>
      <c r="G88" s="3"/>
      <c r="H88" s="3"/>
      <c r="I88" s="3"/>
      <c r="J88" s="3"/>
      <c r="K88" s="3"/>
      <c r="L88" s="3"/>
      <c r="M88" s="3"/>
      <c r="N88" s="3"/>
      <c r="O88" s="3"/>
      <c r="P88" s="3"/>
      <c r="Q88" s="3"/>
      <c r="R88" s="3"/>
      <c r="S88" s="3"/>
      <c r="T88" s="3"/>
      <c r="U88" s="3"/>
      <c r="V88" s="3"/>
    </row>
    <row r="89" spans="1:22" x14ac:dyDescent="0.3">
      <c r="A89" s="3"/>
      <c r="B89" s="3"/>
      <c r="C89" s="3"/>
      <c r="D89" s="3"/>
      <c r="E89" s="3"/>
      <c r="F89" s="3"/>
      <c r="G89" s="3"/>
      <c r="H89" s="3"/>
      <c r="I89" s="3"/>
      <c r="J89" s="3"/>
      <c r="K89" s="3"/>
      <c r="L89" s="3"/>
      <c r="M89" s="3"/>
      <c r="N89" s="3"/>
      <c r="O89" s="3"/>
      <c r="P89" s="3"/>
      <c r="Q89" s="3"/>
      <c r="R89" s="3"/>
      <c r="S89" s="3"/>
      <c r="T89" s="3"/>
      <c r="U89" s="3"/>
      <c r="V89" s="3"/>
    </row>
    <row r="90" spans="1:22" x14ac:dyDescent="0.3">
      <c r="A90" s="3"/>
      <c r="B90" s="3"/>
      <c r="C90" s="3"/>
      <c r="D90" s="3"/>
      <c r="E90" s="3"/>
      <c r="F90" s="3"/>
      <c r="G90" s="3"/>
      <c r="H90" s="3"/>
      <c r="I90" s="3"/>
      <c r="J90" s="3"/>
      <c r="K90" s="3"/>
      <c r="L90" s="3"/>
      <c r="M90" s="3"/>
      <c r="N90" s="3"/>
      <c r="O90" s="3"/>
      <c r="P90" s="3"/>
      <c r="Q90" s="3"/>
      <c r="R90" s="3"/>
      <c r="S90" s="3"/>
      <c r="T90" s="3"/>
      <c r="U90" s="3"/>
      <c r="V90" s="3"/>
    </row>
    <row r="91" spans="1:22" x14ac:dyDescent="0.3">
      <c r="A91" s="3"/>
      <c r="B91" s="3"/>
      <c r="C91" s="3"/>
      <c r="D91" s="3"/>
      <c r="E91" s="3"/>
      <c r="F91" s="3"/>
      <c r="G91" s="3"/>
      <c r="H91" s="3"/>
      <c r="I91" s="3"/>
      <c r="J91" s="3"/>
      <c r="K91" s="3"/>
      <c r="L91" s="3"/>
      <c r="M91" s="3"/>
      <c r="N91" s="3"/>
      <c r="O91" s="3"/>
      <c r="P91" s="3"/>
      <c r="Q91" s="3"/>
      <c r="R91" s="3"/>
      <c r="S91" s="3"/>
      <c r="T91" s="3"/>
      <c r="U91" s="3"/>
      <c r="V91" s="3"/>
    </row>
    <row r="92" spans="1:22" x14ac:dyDescent="0.3">
      <c r="A92" s="3"/>
      <c r="B92" s="3"/>
      <c r="C92" s="3"/>
      <c r="D92" s="3"/>
      <c r="E92" s="3"/>
      <c r="F92" s="3"/>
      <c r="G92" s="3"/>
      <c r="H92" s="3"/>
      <c r="I92" s="3"/>
      <c r="J92" s="3"/>
      <c r="K92" s="3"/>
      <c r="L92" s="3"/>
      <c r="M92" s="3"/>
      <c r="N92" s="3"/>
      <c r="O92" s="3"/>
      <c r="P92" s="3"/>
      <c r="Q92" s="3"/>
      <c r="R92" s="3"/>
      <c r="S92" s="3"/>
      <c r="T92" s="3"/>
      <c r="U92" s="3"/>
      <c r="V92" s="3"/>
    </row>
    <row r="93" spans="1:22" x14ac:dyDescent="0.3">
      <c r="A93" s="3"/>
      <c r="B93" s="3"/>
      <c r="C93" s="3"/>
      <c r="D93" s="3"/>
      <c r="E93" s="3"/>
      <c r="F93" s="3"/>
      <c r="G93" s="3"/>
      <c r="H93" s="3"/>
      <c r="I93" s="3"/>
      <c r="J93" s="3"/>
      <c r="K93" s="3"/>
      <c r="L93" s="3"/>
      <c r="M93" s="3"/>
      <c r="N93" s="3"/>
      <c r="O93" s="3"/>
      <c r="P93" s="3"/>
      <c r="Q93" s="3"/>
      <c r="R93" s="3"/>
      <c r="S93" s="3"/>
      <c r="T93" s="3"/>
      <c r="U93" s="3"/>
      <c r="V93" s="3"/>
    </row>
    <row r="94" spans="1:22" x14ac:dyDescent="0.3">
      <c r="A94" s="3"/>
      <c r="B94" s="3"/>
      <c r="C94" s="3"/>
      <c r="D94" s="3"/>
      <c r="E94" s="3"/>
      <c r="F94" s="3"/>
      <c r="G94" s="3"/>
      <c r="H94" s="3"/>
      <c r="I94" s="3"/>
      <c r="J94" s="3"/>
      <c r="K94" s="3"/>
      <c r="L94" s="3"/>
      <c r="M94" s="3"/>
      <c r="N94" s="3"/>
      <c r="O94" s="3"/>
      <c r="P94" s="3"/>
      <c r="Q94" s="3"/>
      <c r="R94" s="3"/>
      <c r="S94" s="3"/>
      <c r="T94" s="3"/>
      <c r="U94" s="3"/>
      <c r="V94" s="3"/>
    </row>
    <row r="95" spans="1:22" x14ac:dyDescent="0.3">
      <c r="A95" s="3"/>
      <c r="B95" s="3"/>
      <c r="C95" s="3"/>
      <c r="D95" s="3"/>
      <c r="E95" s="3"/>
      <c r="F95" s="3"/>
      <c r="G95" s="3"/>
      <c r="H95" s="3"/>
      <c r="I95" s="3"/>
      <c r="J95" s="3"/>
      <c r="K95" s="3"/>
      <c r="L95" s="3"/>
      <c r="M95" s="3"/>
      <c r="N95" s="3"/>
      <c r="O95" s="3"/>
      <c r="P95" s="3"/>
      <c r="Q95" s="3"/>
      <c r="R95" s="3"/>
      <c r="S95" s="3"/>
      <c r="T95" s="3"/>
      <c r="U95" s="3"/>
      <c r="V95" s="3"/>
    </row>
    <row r="96" spans="1:22" x14ac:dyDescent="0.3">
      <c r="A96" s="3"/>
      <c r="B96" s="3"/>
      <c r="C96" s="3"/>
      <c r="D96" s="3"/>
      <c r="E96" s="3"/>
      <c r="F96" s="3"/>
      <c r="G96" s="3"/>
      <c r="H96" s="3"/>
      <c r="I96" s="3"/>
      <c r="J96" s="3"/>
      <c r="K96" s="3"/>
      <c r="L96" s="3"/>
      <c r="M96" s="3"/>
      <c r="N96" s="3"/>
      <c r="O96" s="3"/>
      <c r="P96" s="3"/>
      <c r="Q96" s="3"/>
      <c r="R96" s="3"/>
      <c r="S96" s="3"/>
      <c r="T96" s="3"/>
      <c r="U96" s="3"/>
      <c r="V96" s="3"/>
    </row>
    <row r="97" spans="1:22" x14ac:dyDescent="0.3">
      <c r="A97" s="3"/>
      <c r="B97" s="3"/>
      <c r="C97" s="3"/>
      <c r="D97" s="3"/>
      <c r="E97" s="3"/>
      <c r="F97" s="3"/>
      <c r="G97" s="3"/>
      <c r="H97" s="3"/>
      <c r="I97" s="3"/>
      <c r="J97" s="3"/>
      <c r="K97" s="3"/>
      <c r="L97" s="3"/>
      <c r="M97" s="3"/>
      <c r="N97" s="3"/>
      <c r="O97" s="3"/>
      <c r="P97" s="3"/>
      <c r="Q97" s="3"/>
      <c r="R97" s="3"/>
      <c r="S97" s="3"/>
      <c r="T97" s="3"/>
      <c r="U97" s="3"/>
      <c r="V97" s="3"/>
    </row>
    <row r="98" spans="1:22" x14ac:dyDescent="0.3">
      <c r="A98" s="3"/>
      <c r="B98" s="3"/>
      <c r="C98" s="3"/>
      <c r="D98" s="3"/>
      <c r="E98" s="3"/>
      <c r="F98" s="3"/>
      <c r="G98" s="3"/>
      <c r="H98" s="3"/>
      <c r="I98" s="3"/>
      <c r="J98" s="3"/>
      <c r="K98" s="3"/>
      <c r="L98" s="3"/>
      <c r="M98" s="3"/>
      <c r="N98" s="3"/>
      <c r="O98" s="3"/>
      <c r="P98" s="3"/>
      <c r="Q98" s="3"/>
      <c r="R98" s="3"/>
      <c r="S98" s="3"/>
      <c r="T98" s="3"/>
      <c r="U98" s="3"/>
      <c r="V98" s="3"/>
    </row>
    <row r="99" spans="1:22" x14ac:dyDescent="0.3">
      <c r="A99" s="3"/>
      <c r="B99" s="3"/>
      <c r="C99" s="3"/>
      <c r="D99" s="3"/>
      <c r="E99" s="3"/>
      <c r="F99" s="3"/>
      <c r="G99" s="3"/>
      <c r="H99" s="3"/>
      <c r="I99" s="3"/>
      <c r="J99" s="3"/>
      <c r="K99" s="3"/>
      <c r="L99" s="3"/>
      <c r="M99" s="3"/>
      <c r="N99" s="3"/>
      <c r="O99" s="3"/>
      <c r="P99" s="3"/>
      <c r="Q99" s="3"/>
      <c r="R99" s="3"/>
      <c r="S99" s="3"/>
      <c r="T99" s="3"/>
      <c r="U99" s="3"/>
      <c r="V99" s="3"/>
    </row>
    <row r="100" spans="1:22" x14ac:dyDescent="0.3">
      <c r="A100" s="3"/>
      <c r="B100" s="3"/>
      <c r="C100" s="3"/>
      <c r="D100" s="3"/>
      <c r="E100" s="3"/>
      <c r="F100" s="3"/>
      <c r="G100" s="3"/>
      <c r="H100" s="3"/>
      <c r="I100" s="3"/>
      <c r="J100" s="3"/>
      <c r="K100" s="3"/>
      <c r="L100" s="3"/>
      <c r="M100" s="3"/>
      <c r="N100" s="3"/>
      <c r="O100" s="3"/>
      <c r="P100" s="3"/>
      <c r="Q100" s="3"/>
      <c r="R100" s="3"/>
      <c r="S100" s="3"/>
      <c r="T100" s="3"/>
      <c r="U100" s="3"/>
      <c r="V100" s="3"/>
    </row>
    <row r="101" spans="1:22" x14ac:dyDescent="0.3">
      <c r="A101" s="3"/>
      <c r="B101" s="3"/>
      <c r="C101" s="3"/>
      <c r="D101" s="3"/>
      <c r="E101" s="3"/>
      <c r="F101" s="3"/>
      <c r="G101" s="3"/>
      <c r="H101" s="3"/>
      <c r="I101" s="3"/>
      <c r="J101" s="3"/>
      <c r="K101" s="3"/>
      <c r="L101" s="3"/>
      <c r="M101" s="3"/>
      <c r="N101" s="3"/>
      <c r="O101" s="3"/>
      <c r="P101" s="3"/>
      <c r="Q101" s="3"/>
      <c r="R101" s="3"/>
      <c r="S101" s="3"/>
      <c r="T101" s="3"/>
      <c r="U101" s="3"/>
      <c r="V101" s="3"/>
    </row>
    <row r="102" spans="1:22" x14ac:dyDescent="0.3">
      <c r="A102" s="3"/>
      <c r="B102" s="3"/>
      <c r="C102" s="3"/>
      <c r="D102" s="3"/>
      <c r="E102" s="3"/>
      <c r="F102" s="3"/>
      <c r="G102" s="3"/>
      <c r="H102" s="3"/>
      <c r="I102" s="3"/>
      <c r="J102" s="3"/>
      <c r="K102" s="3"/>
      <c r="L102" s="3"/>
      <c r="M102" s="3"/>
      <c r="N102" s="3"/>
      <c r="O102" s="3"/>
      <c r="P102" s="3"/>
      <c r="Q102" s="3"/>
      <c r="R102" s="3"/>
      <c r="S102" s="3"/>
      <c r="T102" s="3"/>
      <c r="U102" s="3"/>
      <c r="V102" s="3"/>
    </row>
    <row r="103" spans="1:22" x14ac:dyDescent="0.3">
      <c r="L103" s="3"/>
      <c r="M103" s="3"/>
      <c r="N103" s="3"/>
      <c r="O103" s="3"/>
      <c r="P103" s="3"/>
      <c r="Q103" s="3"/>
      <c r="R103" s="3"/>
      <c r="S103" s="3"/>
      <c r="T103" s="3"/>
      <c r="U103" s="3"/>
      <c r="V103" s="3"/>
    </row>
  </sheetData>
  <mergeCells count="17">
    <mergeCell ref="A63:A66"/>
    <mergeCell ref="R2:R3"/>
    <mergeCell ref="B3:G3"/>
    <mergeCell ref="B4:G4"/>
    <mergeCell ref="B5:G5"/>
    <mergeCell ref="A7:B7"/>
    <mergeCell ref="G47:K47"/>
    <mergeCell ref="I1:R1"/>
    <mergeCell ref="I2:I3"/>
    <mergeCell ref="J2:J3"/>
    <mergeCell ref="K2:K3"/>
    <mergeCell ref="L2:L3"/>
    <mergeCell ref="M2:M3"/>
    <mergeCell ref="N2:N3"/>
    <mergeCell ref="O2:O3"/>
    <mergeCell ref="P2:P3"/>
    <mergeCell ref="Q2:Q3"/>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3"/>
  <sheetViews>
    <sheetView showGridLines="0" topLeftCell="A28" zoomScale="80" zoomScaleNormal="80" workbookViewId="0">
      <selection activeCell="H31" sqref="H31:H41"/>
    </sheetView>
  </sheetViews>
  <sheetFormatPr defaultColWidth="9.109375" defaultRowHeight="13.8" x14ac:dyDescent="0.3"/>
  <cols>
    <col min="1" max="1" width="39.33203125" style="1" customWidth="1"/>
    <col min="2" max="9" width="16.6640625" style="1" customWidth="1"/>
    <col min="10" max="10" width="15.6640625" style="1" customWidth="1"/>
    <col min="11" max="11" width="16.109375" style="1" customWidth="1"/>
    <col min="12" max="12" width="15.6640625" style="1" customWidth="1"/>
    <col min="13" max="13" width="15.109375" style="1" customWidth="1"/>
    <col min="14" max="14" width="13.88671875" style="1" bestFit="1" customWidth="1"/>
    <col min="15" max="15" width="15" style="1" customWidth="1"/>
    <col min="16" max="16" width="13.33203125" style="1" customWidth="1"/>
    <col min="17" max="17" width="12.109375" style="1" customWidth="1"/>
    <col min="18" max="18" width="11.109375" style="1" customWidth="1"/>
    <col min="19" max="16384" width="9.109375" style="1"/>
  </cols>
  <sheetData>
    <row r="1" spans="1:22" ht="36" customHeight="1" thickBot="1" x14ac:dyDescent="0.35">
      <c r="A1" s="39" t="s">
        <v>72</v>
      </c>
      <c r="B1" s="38"/>
      <c r="C1" s="38"/>
      <c r="D1" s="38"/>
      <c r="E1" s="38"/>
      <c r="F1" s="38"/>
      <c r="G1" s="38"/>
      <c r="H1" s="40"/>
      <c r="I1" s="229" t="s">
        <v>48</v>
      </c>
      <c r="J1" s="230"/>
      <c r="K1" s="230"/>
      <c r="L1" s="230"/>
      <c r="M1" s="230"/>
      <c r="N1" s="230"/>
      <c r="O1" s="230"/>
      <c r="P1" s="230"/>
      <c r="Q1" s="230"/>
      <c r="R1" s="231"/>
      <c r="S1" s="3"/>
      <c r="T1" s="3"/>
      <c r="U1" s="3"/>
    </row>
    <row r="2" spans="1:22" ht="15" thickTop="1" x14ac:dyDescent="0.3">
      <c r="A2" s="4"/>
      <c r="B2" s="3"/>
      <c r="C2" s="3"/>
      <c r="D2" s="3"/>
      <c r="E2" s="3"/>
      <c r="F2" s="3"/>
      <c r="G2" s="3"/>
      <c r="H2" s="3"/>
      <c r="I2" s="232" t="s">
        <v>91</v>
      </c>
      <c r="J2" s="234" t="s">
        <v>92</v>
      </c>
      <c r="K2" s="236" t="s">
        <v>93</v>
      </c>
      <c r="L2" s="238" t="s">
        <v>94</v>
      </c>
      <c r="M2" s="240" t="s">
        <v>95</v>
      </c>
      <c r="N2" s="242" t="s">
        <v>59</v>
      </c>
      <c r="O2" s="244" t="s">
        <v>63</v>
      </c>
      <c r="P2" s="246" t="s">
        <v>64</v>
      </c>
      <c r="Q2" s="248" t="s">
        <v>94</v>
      </c>
      <c r="R2" s="222" t="s">
        <v>29</v>
      </c>
      <c r="S2" s="3"/>
      <c r="T2" s="3"/>
      <c r="U2" s="3"/>
    </row>
    <row r="3" spans="1:22" ht="15.75" customHeight="1" thickBot="1" x14ac:dyDescent="0.35">
      <c r="A3" s="50" t="s">
        <v>12</v>
      </c>
      <c r="B3" s="224"/>
      <c r="C3" s="224"/>
      <c r="D3" s="224"/>
      <c r="E3" s="224"/>
      <c r="F3" s="224"/>
      <c r="G3" s="224"/>
      <c r="H3" s="9"/>
      <c r="I3" s="233"/>
      <c r="J3" s="235"/>
      <c r="K3" s="237"/>
      <c r="L3" s="239"/>
      <c r="M3" s="241"/>
      <c r="N3" s="243"/>
      <c r="O3" s="245"/>
      <c r="P3" s="247"/>
      <c r="Q3" s="249"/>
      <c r="R3" s="223"/>
      <c r="S3" s="3"/>
      <c r="T3" s="3"/>
      <c r="U3" s="3"/>
    </row>
    <row r="4" spans="1:22" ht="15.75" customHeight="1" x14ac:dyDescent="0.3">
      <c r="A4" s="50" t="s">
        <v>65</v>
      </c>
      <c r="B4" s="224"/>
      <c r="C4" s="224"/>
      <c r="D4" s="224"/>
      <c r="E4" s="224"/>
      <c r="F4" s="224"/>
      <c r="G4" s="224"/>
      <c r="H4" s="9"/>
      <c r="Q4" s="3"/>
      <c r="R4" s="3"/>
      <c r="S4" s="3"/>
      <c r="T4" s="3"/>
      <c r="U4" s="3"/>
    </row>
    <row r="5" spans="1:22" ht="16.5" customHeight="1" x14ac:dyDescent="0.3">
      <c r="A5" s="50" t="s">
        <v>13</v>
      </c>
      <c r="B5" s="224"/>
      <c r="C5" s="224"/>
      <c r="D5" s="224"/>
      <c r="E5" s="224"/>
      <c r="F5" s="224"/>
      <c r="G5" s="224"/>
      <c r="H5" s="9"/>
      <c r="Q5" s="3"/>
      <c r="R5" s="3"/>
      <c r="S5" s="3"/>
      <c r="T5" s="3"/>
      <c r="U5" s="3"/>
    </row>
    <row r="6" spans="1:22" ht="14.4" x14ac:dyDescent="0.3">
      <c r="A6" s="10"/>
      <c r="B6" s="11"/>
      <c r="C6" s="11"/>
      <c r="D6" s="11"/>
      <c r="E6" s="12"/>
      <c r="F6" s="12"/>
      <c r="G6" s="12"/>
      <c r="H6" s="12"/>
      <c r="I6" s="13"/>
      <c r="J6" s="7"/>
      <c r="K6" s="7"/>
      <c r="L6" s="7"/>
      <c r="M6" s="3"/>
      <c r="N6" s="3"/>
      <c r="O6" s="3"/>
      <c r="P6" s="3"/>
      <c r="Q6" s="3"/>
      <c r="R6" s="3"/>
      <c r="S6" s="3"/>
      <c r="T6" s="3"/>
      <c r="U6" s="3"/>
    </row>
    <row r="7" spans="1:22" ht="24.9" customHeight="1" x14ac:dyDescent="0.4">
      <c r="A7" s="225" t="s">
        <v>34</v>
      </c>
      <c r="B7" s="225"/>
      <c r="C7"/>
      <c r="D7"/>
      <c r="E7"/>
      <c r="F7"/>
      <c r="G7"/>
      <c r="H7"/>
      <c r="I7" s="14"/>
      <c r="J7" s="14"/>
      <c r="K7" s="7"/>
      <c r="L7" s="7"/>
      <c r="M7" s="7"/>
      <c r="N7" s="3"/>
      <c r="O7" s="3"/>
      <c r="P7" s="3"/>
      <c r="Q7" s="3"/>
      <c r="R7" s="3"/>
      <c r="S7" s="3"/>
      <c r="T7" s="3"/>
      <c r="U7" s="3"/>
      <c r="V7" s="3"/>
    </row>
    <row r="8" spans="1:22" ht="27.6" x14ac:dyDescent="0.3">
      <c r="A8" s="51" t="s">
        <v>62</v>
      </c>
      <c r="B8" s="217"/>
      <c r="C8" s="6"/>
      <c r="D8"/>
      <c r="E8"/>
      <c r="F8"/>
      <c r="G8"/>
      <c r="H8"/>
      <c r="I8" s="7"/>
      <c r="J8" s="7"/>
      <c r="N8" s="3"/>
      <c r="O8" s="3"/>
      <c r="P8" s="3"/>
      <c r="Q8" s="3"/>
      <c r="R8" s="3"/>
      <c r="S8" s="3"/>
      <c r="T8" s="3"/>
      <c r="U8" s="3"/>
      <c r="V8" s="3"/>
    </row>
    <row r="9" spans="1:22" ht="14.4" x14ac:dyDescent="0.3">
      <c r="A9" s="51" t="s">
        <v>14</v>
      </c>
      <c r="B9" s="218"/>
      <c r="C9" s="6"/>
      <c r="D9"/>
      <c r="E9"/>
      <c r="F9"/>
      <c r="G9"/>
      <c r="H9"/>
      <c r="I9" s="7"/>
      <c r="N9" s="3"/>
      <c r="O9" s="3"/>
      <c r="P9" s="3"/>
      <c r="Q9" s="3"/>
      <c r="R9" s="3"/>
      <c r="S9" s="3"/>
      <c r="T9" s="3"/>
      <c r="U9" s="3"/>
      <c r="V9" s="3"/>
    </row>
    <row r="10" spans="1:22" ht="14.4" x14ac:dyDescent="0.3">
      <c r="A10" s="51" t="s">
        <v>20</v>
      </c>
      <c r="B10" s="219" t="e">
        <f>+B9/B8</f>
        <v>#DIV/0!</v>
      </c>
      <c r="C10" s="6"/>
      <c r="D10"/>
      <c r="E10"/>
      <c r="F10"/>
      <c r="G10"/>
      <c r="H10"/>
      <c r="I10" s="7"/>
      <c r="N10" s="3"/>
      <c r="O10" s="3"/>
      <c r="P10" s="3"/>
      <c r="Q10" s="3"/>
      <c r="R10" s="3"/>
      <c r="S10" s="3"/>
      <c r="T10" s="3"/>
      <c r="U10" s="3"/>
      <c r="V10" s="3"/>
    </row>
    <row r="11" spans="1:22" ht="27.6" x14ac:dyDescent="0.3">
      <c r="A11" s="51" t="s">
        <v>73</v>
      </c>
      <c r="B11" s="217"/>
      <c r="C11" s="6"/>
      <c r="D11"/>
      <c r="E11"/>
      <c r="F11"/>
      <c r="G11"/>
      <c r="H11"/>
      <c r="I11" s="12"/>
      <c r="N11" s="3"/>
      <c r="O11" s="3"/>
      <c r="P11" s="3"/>
      <c r="Q11" s="3"/>
      <c r="R11" s="3"/>
      <c r="S11" s="3"/>
      <c r="T11" s="3"/>
      <c r="U11" s="3"/>
      <c r="V11" s="3"/>
    </row>
    <row r="12" spans="1:22" ht="29.25" customHeight="1" x14ac:dyDescent="0.3">
      <c r="A12" s="51" t="s">
        <v>25</v>
      </c>
      <c r="B12" s="55" t="e">
        <f>+B11/B8-1</f>
        <v>#DIV/0!</v>
      </c>
      <c r="C12" s="6"/>
      <c r="D12"/>
      <c r="E12"/>
      <c r="F12"/>
      <c r="G12"/>
      <c r="H12"/>
      <c r="I12" s="12"/>
      <c r="J12" s="13"/>
      <c r="K12" s="7"/>
      <c r="L12" s="7"/>
      <c r="M12" s="7"/>
      <c r="N12" s="3"/>
      <c r="O12" s="3"/>
      <c r="P12" s="3"/>
      <c r="Q12" s="3"/>
      <c r="R12" s="3"/>
      <c r="S12" s="3"/>
      <c r="T12" s="3"/>
      <c r="U12" s="3"/>
      <c r="V12" s="3"/>
    </row>
    <row r="13" spans="1:22" ht="14.4" x14ac:dyDescent="0.3">
      <c r="A13" s="56" t="s">
        <v>35</v>
      </c>
      <c r="B13" s="57">
        <v>230</v>
      </c>
      <c r="C13" s="6"/>
      <c r="D13"/>
      <c r="E13"/>
      <c r="F13"/>
      <c r="G13"/>
      <c r="H13"/>
      <c r="I13" s="12"/>
      <c r="J13" s="13"/>
      <c r="K13" s="7"/>
      <c r="L13" s="7"/>
      <c r="M13" s="7"/>
      <c r="N13" s="3"/>
      <c r="O13" s="3"/>
      <c r="P13" s="3"/>
      <c r="Q13" s="3"/>
      <c r="R13" s="3"/>
      <c r="S13" s="3"/>
      <c r="T13" s="3"/>
      <c r="U13" s="3"/>
      <c r="V13" s="3"/>
    </row>
    <row r="14" spans="1:22" ht="14.4" x14ac:dyDescent="0.3">
      <c r="A14" s="5"/>
      <c r="B14" s="6"/>
      <c r="C14" s="6"/>
      <c r="D14" s="6"/>
      <c r="E14" s="3"/>
      <c r="F14" s="3"/>
      <c r="G14" s="3"/>
      <c r="H14" s="3"/>
      <c r="I14" s="3"/>
      <c r="J14" s="3"/>
      <c r="K14" s="3"/>
      <c r="L14" s="3"/>
      <c r="M14" s="3"/>
      <c r="N14" s="3"/>
      <c r="O14" s="3"/>
      <c r="P14" s="3"/>
      <c r="Q14" s="3"/>
      <c r="R14" s="3"/>
      <c r="S14" s="3"/>
      <c r="T14" s="3"/>
      <c r="U14" s="3"/>
      <c r="V14" s="3"/>
    </row>
    <row r="15" spans="1:22" ht="45" customHeight="1" thickBot="1" x14ac:dyDescent="0.45">
      <c r="A15" s="58" t="s">
        <v>24</v>
      </c>
      <c r="B15" s="59"/>
      <c r="C15" s="59"/>
      <c r="D15" s="59"/>
      <c r="E15" s="59"/>
      <c r="F15" s="59"/>
      <c r="G15" s="60"/>
      <c r="H15" s="6"/>
      <c r="I15" s="7"/>
      <c r="J15" s="3"/>
      <c r="K15" s="3"/>
      <c r="L15" s="3"/>
      <c r="M15" s="3"/>
      <c r="N15" s="3"/>
      <c r="O15" s="3"/>
      <c r="P15" s="3"/>
      <c r="Q15" s="6"/>
      <c r="R15" s="6"/>
      <c r="S15" s="6"/>
      <c r="T15" s="6"/>
      <c r="U15" s="3"/>
    </row>
    <row r="16" spans="1:22" ht="24.9" customHeight="1" thickTop="1" thickBot="1" x14ac:dyDescent="0.4">
      <c r="A16" s="61" t="s">
        <v>10</v>
      </c>
      <c r="B16" s="61"/>
      <c r="C16" s="61"/>
      <c r="D16" s="61"/>
      <c r="E16" s="61"/>
      <c r="F16" s="61"/>
      <c r="G16" s="62"/>
      <c r="H16" s="6"/>
      <c r="I16" s="3"/>
      <c r="J16" s="3"/>
      <c r="K16" s="3"/>
      <c r="L16" s="3"/>
      <c r="M16" s="3"/>
      <c r="N16" s="3"/>
      <c r="O16" s="3"/>
      <c r="P16" s="3"/>
      <c r="Q16" s="3"/>
      <c r="R16" s="3"/>
      <c r="S16" s="3"/>
      <c r="T16" s="3"/>
      <c r="U16" s="3"/>
    </row>
    <row r="17" spans="1:22" ht="69" x14ac:dyDescent="0.3">
      <c r="A17" s="63" t="s">
        <v>11</v>
      </c>
      <c r="B17" s="64" t="s">
        <v>30</v>
      </c>
      <c r="C17" s="64" t="s">
        <v>31</v>
      </c>
      <c r="D17" s="65" t="s">
        <v>15</v>
      </c>
      <c r="E17" s="65" t="s">
        <v>37</v>
      </c>
      <c r="F17" s="66" t="s">
        <v>74</v>
      </c>
      <c r="G17" s="65" t="s">
        <v>33</v>
      </c>
      <c r="H17" s="6"/>
      <c r="I17" s="3"/>
      <c r="J17" s="3"/>
      <c r="K17" s="3"/>
      <c r="L17" s="3"/>
      <c r="M17" s="3"/>
      <c r="N17" s="3"/>
      <c r="O17" s="3"/>
      <c r="P17" s="3"/>
      <c r="Q17" s="3"/>
      <c r="R17" s="3"/>
      <c r="S17" s="3"/>
      <c r="T17" s="3"/>
      <c r="U17" s="3"/>
    </row>
    <row r="18" spans="1:22" ht="14.4" x14ac:dyDescent="0.3">
      <c r="A18" s="67" t="s">
        <v>3</v>
      </c>
      <c r="B18" s="68">
        <f>B9-SUM(B19:B20)</f>
        <v>0</v>
      </c>
      <c r="C18" s="69" t="e">
        <f>B8-C19-C20</f>
        <v>#DIV/0!</v>
      </c>
      <c r="D18" s="70">
        <f>-SUM(D19:D20)</f>
        <v>0</v>
      </c>
      <c r="E18" s="71" t="e">
        <f>D18*(1+$B$12)</f>
        <v>#DIV/0!</v>
      </c>
      <c r="F18" s="72">
        <v>0</v>
      </c>
      <c r="G18" s="73" t="e">
        <f>+E18*F18</f>
        <v>#DIV/0!</v>
      </c>
      <c r="H18" s="3"/>
      <c r="I18" s="3"/>
      <c r="J18" s="3"/>
      <c r="K18" s="3"/>
      <c r="L18" s="3"/>
      <c r="M18" s="3"/>
      <c r="N18" s="3"/>
      <c r="O18" s="3"/>
      <c r="P18" s="3"/>
      <c r="Q18" s="3"/>
      <c r="R18" s="3"/>
      <c r="S18" s="3"/>
      <c r="T18" s="3"/>
      <c r="U18" s="3"/>
    </row>
    <row r="19" spans="1:22" ht="14.4" x14ac:dyDescent="0.3">
      <c r="A19" s="67" t="s">
        <v>19</v>
      </c>
      <c r="B19" s="53"/>
      <c r="C19" s="74" t="e">
        <f>B19/$B$10</f>
        <v>#DIV/0!</v>
      </c>
      <c r="D19" s="52"/>
      <c r="E19" s="75" t="e">
        <f>D19*(1+$B$12)</f>
        <v>#DIV/0!</v>
      </c>
      <c r="F19" s="76">
        <v>0.5</v>
      </c>
      <c r="G19" s="77" t="e">
        <f>+E19*F19</f>
        <v>#DIV/0!</v>
      </c>
      <c r="H19" s="3"/>
      <c r="I19" s="3"/>
      <c r="J19" s="3"/>
      <c r="K19" s="3"/>
      <c r="L19" s="3"/>
      <c r="M19" s="3"/>
      <c r="N19" s="3"/>
      <c r="O19" s="3"/>
      <c r="P19" s="3"/>
      <c r="Q19" s="3"/>
      <c r="R19" s="3"/>
      <c r="S19" s="3"/>
      <c r="T19" s="3"/>
      <c r="U19" s="3"/>
    </row>
    <row r="20" spans="1:22" ht="14.4" x14ac:dyDescent="0.3">
      <c r="A20" s="67" t="s">
        <v>18</v>
      </c>
      <c r="B20" s="53"/>
      <c r="C20" s="78" t="e">
        <f>B20/$B$10</f>
        <v>#DIV/0!</v>
      </c>
      <c r="D20" s="52"/>
      <c r="E20" s="79" t="e">
        <f>D20*(1+$B$12)</f>
        <v>#DIV/0!</v>
      </c>
      <c r="F20" s="80">
        <v>1</v>
      </c>
      <c r="G20" s="81" t="e">
        <f>+E20*F20</f>
        <v>#DIV/0!</v>
      </c>
      <c r="H20" s="3"/>
      <c r="I20" s="3"/>
      <c r="J20" s="3"/>
      <c r="K20" s="3"/>
      <c r="L20" s="3"/>
      <c r="M20" s="3"/>
      <c r="N20" s="3"/>
      <c r="O20" s="3"/>
      <c r="P20" s="3"/>
      <c r="Q20" s="3"/>
      <c r="R20" s="3"/>
      <c r="S20" s="3"/>
      <c r="T20" s="3"/>
      <c r="U20" s="3"/>
    </row>
    <row r="21" spans="1:22" ht="14.4" x14ac:dyDescent="0.3">
      <c r="A21" s="21" t="s">
        <v>29</v>
      </c>
      <c r="B21" s="82">
        <f>SUM(B18:B20)</f>
        <v>0</v>
      </c>
      <c r="C21" s="83" t="e">
        <f>SUM(C18:C20)</f>
        <v>#DIV/0!</v>
      </c>
      <c r="D21" s="84"/>
      <c r="E21" s="84"/>
      <c r="F21" s="18" t="s">
        <v>29</v>
      </c>
      <c r="G21" s="85" t="e">
        <f>SUM(G18:G20)</f>
        <v>#DIV/0!</v>
      </c>
      <c r="H21" s="3"/>
      <c r="I21" s="3"/>
      <c r="J21" s="3"/>
      <c r="K21" s="3"/>
      <c r="L21" s="3"/>
      <c r="M21" s="3"/>
      <c r="N21" s="3"/>
      <c r="O21" s="3"/>
      <c r="P21" s="3"/>
      <c r="Q21" s="3"/>
      <c r="R21" s="3"/>
      <c r="S21" s="3"/>
      <c r="T21" s="3"/>
      <c r="U21" s="3"/>
    </row>
    <row r="22" spans="1:22" ht="24.9" customHeight="1" thickBot="1" x14ac:dyDescent="0.4">
      <c r="A22" s="86" t="s">
        <v>9</v>
      </c>
      <c r="B22" s="86"/>
      <c r="C22" s="87"/>
      <c r="D22" s="86"/>
      <c r="E22" s="86"/>
      <c r="F22" s="86"/>
      <c r="G22" s="88"/>
      <c r="H22" s="3"/>
      <c r="I22" s="3"/>
      <c r="J22" s="3"/>
      <c r="K22" s="3"/>
      <c r="L22" s="3"/>
      <c r="M22" s="3"/>
      <c r="N22" s="3"/>
      <c r="O22" s="3"/>
      <c r="P22" s="3"/>
      <c r="Q22" s="3"/>
      <c r="R22" s="3"/>
      <c r="S22" s="3"/>
      <c r="T22" s="3"/>
      <c r="U22" s="3"/>
    </row>
    <row r="23" spans="1:22" ht="41.4" x14ac:dyDescent="0.3">
      <c r="A23" s="89" t="s">
        <v>11</v>
      </c>
      <c r="B23" s="64" t="s">
        <v>30</v>
      </c>
      <c r="C23" s="64" t="s">
        <v>31</v>
      </c>
      <c r="D23" s="65" t="s">
        <v>15</v>
      </c>
      <c r="E23" s="65" t="s">
        <v>23</v>
      </c>
      <c r="F23" s="66" t="s">
        <v>74</v>
      </c>
      <c r="G23" s="65" t="s">
        <v>36</v>
      </c>
      <c r="H23" s="3"/>
      <c r="I23" s="3"/>
      <c r="J23" s="3"/>
      <c r="K23" s="3"/>
      <c r="L23" s="3"/>
      <c r="M23" s="3"/>
      <c r="N23" s="3"/>
      <c r="O23" s="3"/>
      <c r="P23" s="3"/>
      <c r="Q23" s="29"/>
      <c r="R23" s="3"/>
      <c r="S23" s="3"/>
      <c r="T23" s="3"/>
      <c r="U23" s="3"/>
    </row>
    <row r="24" spans="1:22" ht="14.4" x14ac:dyDescent="0.3">
      <c r="A24" s="90" t="s">
        <v>16</v>
      </c>
      <c r="B24" s="91"/>
      <c r="C24" s="92" t="e">
        <f>+B24/$B$10</f>
        <v>#DIV/0!</v>
      </c>
      <c r="D24" s="52"/>
      <c r="E24" s="93" t="e">
        <f>SUM(C24:D24)</f>
        <v>#DIV/0!</v>
      </c>
      <c r="F24" s="72">
        <v>1</v>
      </c>
      <c r="G24" s="94">
        <f>+D24*F24</f>
        <v>0</v>
      </c>
      <c r="H24" s="3"/>
      <c r="I24" s="3"/>
      <c r="J24" s="3"/>
      <c r="K24" s="3"/>
      <c r="L24" s="3"/>
      <c r="M24" s="3"/>
      <c r="N24" s="3"/>
      <c r="O24" s="3"/>
      <c r="P24" s="3"/>
      <c r="Q24" s="3"/>
      <c r="R24" s="3"/>
      <c r="S24" s="3"/>
      <c r="T24" s="3"/>
      <c r="U24" s="3"/>
    </row>
    <row r="25" spans="1:22" ht="14.4" x14ac:dyDescent="0.3">
      <c r="A25" s="67" t="s">
        <v>17</v>
      </c>
      <c r="B25" s="53"/>
      <c r="C25" s="74" t="e">
        <f>+B25/$B$10</f>
        <v>#DIV/0!</v>
      </c>
      <c r="D25" s="52"/>
      <c r="E25" s="75" t="e">
        <f>SUM(C25:D25)</f>
        <v>#DIV/0!</v>
      </c>
      <c r="F25" s="76">
        <v>2</v>
      </c>
      <c r="G25" s="95">
        <f>+D25*F25</f>
        <v>0</v>
      </c>
      <c r="H25" s="3"/>
      <c r="I25" s="3"/>
      <c r="J25" s="3"/>
      <c r="K25" s="3"/>
      <c r="L25" s="3"/>
      <c r="M25" s="3"/>
      <c r="N25" s="3"/>
      <c r="O25" s="3"/>
      <c r="P25" s="3"/>
      <c r="Q25" s="3"/>
      <c r="R25" s="3"/>
      <c r="S25" s="3"/>
      <c r="T25" s="3"/>
      <c r="U25" s="3"/>
    </row>
    <row r="26" spans="1:22" ht="14.4" x14ac:dyDescent="0.3">
      <c r="A26" s="67" t="s">
        <v>22</v>
      </c>
      <c r="B26" s="53"/>
      <c r="C26" s="96" t="e">
        <f>+B26/$B$10</f>
        <v>#DIV/0!</v>
      </c>
      <c r="D26" s="52"/>
      <c r="E26" s="79" t="e">
        <f>SUM(C26:D26)</f>
        <v>#DIV/0!</v>
      </c>
      <c r="F26" s="80">
        <v>3</v>
      </c>
      <c r="G26" s="97">
        <f>+D26*F26</f>
        <v>0</v>
      </c>
      <c r="H26" s="3"/>
      <c r="I26" s="3"/>
      <c r="J26" s="3"/>
      <c r="K26" s="3"/>
      <c r="L26" s="3"/>
      <c r="M26" s="3"/>
      <c r="N26" s="3"/>
      <c r="O26" s="3"/>
      <c r="P26" s="3"/>
      <c r="Q26" s="3"/>
      <c r="R26" s="3"/>
      <c r="S26" s="3"/>
      <c r="T26" s="3"/>
      <c r="U26" s="3"/>
    </row>
    <row r="27" spans="1:22" ht="14.4" x14ac:dyDescent="0.3">
      <c r="A27" s="21"/>
      <c r="B27" s="98"/>
      <c r="C27" s="99" t="s">
        <v>38</v>
      </c>
      <c r="D27" s="28"/>
      <c r="E27" s="28" t="s">
        <v>39</v>
      </c>
      <c r="F27" s="18" t="s">
        <v>29</v>
      </c>
      <c r="G27" s="85">
        <f>SUM(G24:G26)</f>
        <v>0</v>
      </c>
      <c r="H27" s="3"/>
      <c r="I27" s="3"/>
      <c r="J27" s="20"/>
      <c r="K27" s="3"/>
      <c r="L27" s="3"/>
      <c r="M27" s="3"/>
      <c r="N27" s="3"/>
      <c r="O27" s="3"/>
      <c r="P27" s="3"/>
      <c r="Q27" s="3"/>
      <c r="R27" s="3"/>
      <c r="S27" s="3"/>
      <c r="T27" s="3"/>
      <c r="U27" s="3"/>
    </row>
    <row r="28" spans="1:22" ht="91.5" customHeight="1" x14ac:dyDescent="0.3">
      <c r="A28" s="6"/>
      <c r="B28" s="6"/>
      <c r="C28" s="6"/>
      <c r="D28" s="6"/>
      <c r="E28" s="15"/>
      <c r="F28" s="15"/>
      <c r="G28" s="16"/>
      <c r="H28" s="16"/>
      <c r="I28" s="7"/>
      <c r="J28" s="7"/>
      <c r="K28" s="3"/>
      <c r="L28" s="3"/>
      <c r="M28" s="3"/>
      <c r="N28" s="3"/>
      <c r="O28" s="3"/>
      <c r="P28" s="3"/>
      <c r="Q28" s="3"/>
      <c r="R28" s="3"/>
      <c r="S28" s="3"/>
      <c r="T28" s="3"/>
      <c r="U28" s="3"/>
      <c r="V28" s="3"/>
    </row>
    <row r="29" spans="1:22" ht="20.399999999999999" thickBot="1" x14ac:dyDescent="0.45">
      <c r="A29" s="100" t="s">
        <v>49</v>
      </c>
      <c r="B29" s="101"/>
      <c r="C29" s="101"/>
      <c r="D29" s="194" t="s">
        <v>98</v>
      </c>
      <c r="E29" s="101"/>
      <c r="F29" s="101"/>
      <c r="G29" s="101"/>
      <c r="H29" s="101"/>
      <c r="I29" s="101"/>
      <c r="J29" s="6"/>
      <c r="K29" s="6"/>
      <c r="L29" s="6"/>
      <c r="M29" s="6"/>
      <c r="N29" s="6"/>
      <c r="O29" s="6"/>
      <c r="P29" s="6"/>
      <c r="Q29" s="6"/>
      <c r="R29" s="3"/>
      <c r="S29" s="3"/>
      <c r="T29" s="3"/>
      <c r="U29" s="3"/>
      <c r="V29" s="3"/>
    </row>
    <row r="30" spans="1:22" ht="69.599999999999994" thickTop="1" x14ac:dyDescent="0.3">
      <c r="A30" s="102"/>
      <c r="B30" s="64" t="s">
        <v>26</v>
      </c>
      <c r="C30" s="64" t="s">
        <v>27</v>
      </c>
      <c r="D30" s="64" t="s">
        <v>75</v>
      </c>
      <c r="E30" s="103" t="s">
        <v>77</v>
      </c>
      <c r="F30" s="103" t="s">
        <v>78</v>
      </c>
      <c r="G30" s="103" t="s">
        <v>76</v>
      </c>
      <c r="H30" s="103" t="s">
        <v>45</v>
      </c>
      <c r="I30" s="104" t="s">
        <v>43</v>
      </c>
      <c r="K30" s="3"/>
      <c r="L30" s="3"/>
      <c r="M30" s="3"/>
      <c r="N30" s="3"/>
      <c r="O30" s="3"/>
      <c r="P30" s="3"/>
      <c r="Q30" s="3"/>
      <c r="R30" s="3"/>
      <c r="S30" s="3"/>
      <c r="T30" s="3"/>
      <c r="U30" s="3"/>
      <c r="V30" s="3"/>
    </row>
    <row r="31" spans="1:22" ht="14.4" x14ac:dyDescent="0.3">
      <c r="A31" s="105" t="s">
        <v>1</v>
      </c>
      <c r="B31" s="91"/>
      <c r="C31" s="106" t="e">
        <f t="shared" ref="C31:C41" si="0">B31/$B$10</f>
        <v>#DIV/0!</v>
      </c>
      <c r="D31" s="195" t="e">
        <f>+B31/$B$42</f>
        <v>#DIV/0!</v>
      </c>
      <c r="E31" s="91"/>
      <c r="F31" s="107" t="e">
        <f>+E31/$B$10</f>
        <v>#DIV/0!</v>
      </c>
      <c r="G31" s="198" t="e">
        <f>+E31/$E$42</f>
        <v>#DIV/0!</v>
      </c>
      <c r="H31" s="91"/>
      <c r="I31" s="110" t="e">
        <f>H31*(1+$B$12)</f>
        <v>#DIV/0!</v>
      </c>
      <c r="K31" s="3"/>
      <c r="L31" s="3"/>
      <c r="M31" s="3"/>
      <c r="N31" s="3"/>
      <c r="O31" s="3"/>
      <c r="P31" s="3"/>
      <c r="Q31" s="3"/>
      <c r="R31" s="3"/>
      <c r="S31" s="22"/>
      <c r="T31" s="3"/>
      <c r="U31" s="3"/>
      <c r="V31" s="3"/>
    </row>
    <row r="32" spans="1:22" ht="14.4" x14ac:dyDescent="0.3">
      <c r="A32" s="2" t="s">
        <v>54</v>
      </c>
      <c r="B32" s="53"/>
      <c r="C32" s="111" t="e">
        <f t="shared" si="0"/>
        <v>#DIV/0!</v>
      </c>
      <c r="D32" s="196" t="e">
        <f t="shared" ref="D32:D41" si="1">+B32/$B$42</f>
        <v>#DIV/0!</v>
      </c>
      <c r="E32" s="53"/>
      <c r="F32" s="112" t="e">
        <f t="shared" ref="F32:F41" si="2">+E32/$B$10</f>
        <v>#DIV/0!</v>
      </c>
      <c r="G32" s="199" t="e">
        <f t="shared" ref="G32:G41" si="3">+E32/$E$42</f>
        <v>#DIV/0!</v>
      </c>
      <c r="H32" s="91"/>
      <c r="I32" s="114" t="e">
        <f>H32*(1+$B$12)</f>
        <v>#DIV/0!</v>
      </c>
      <c r="L32" s="3"/>
      <c r="M32" s="3"/>
      <c r="N32" s="3"/>
      <c r="O32" s="3"/>
      <c r="P32" s="3"/>
      <c r="Q32" s="3"/>
      <c r="R32" s="3"/>
      <c r="S32" s="22"/>
      <c r="T32" s="3"/>
      <c r="U32" s="3"/>
      <c r="V32" s="3"/>
    </row>
    <row r="33" spans="1:22" ht="14.4" x14ac:dyDescent="0.3">
      <c r="A33" s="2" t="s">
        <v>55</v>
      </c>
      <c r="B33" s="53"/>
      <c r="C33" s="111" t="e">
        <f t="shared" si="0"/>
        <v>#DIV/0!</v>
      </c>
      <c r="D33" s="196" t="e">
        <f t="shared" si="1"/>
        <v>#DIV/0!</v>
      </c>
      <c r="E33" s="53"/>
      <c r="F33" s="112" t="e">
        <f t="shared" si="2"/>
        <v>#DIV/0!</v>
      </c>
      <c r="G33" s="199" t="e">
        <f t="shared" si="3"/>
        <v>#DIV/0!</v>
      </c>
      <c r="H33" s="91"/>
      <c r="I33" s="114" t="e">
        <f>H33*(1+$B$12)</f>
        <v>#DIV/0!</v>
      </c>
      <c r="L33" s="3"/>
      <c r="M33" s="3"/>
      <c r="N33" s="3"/>
      <c r="O33" s="3"/>
      <c r="P33" s="3"/>
      <c r="Q33" s="3"/>
      <c r="R33" s="3"/>
      <c r="S33" s="22"/>
      <c r="T33" s="3"/>
      <c r="U33" s="3"/>
      <c r="V33" s="3"/>
    </row>
    <row r="34" spans="1:22" ht="14.4" x14ac:dyDescent="0.3">
      <c r="A34" s="2" t="s">
        <v>4</v>
      </c>
      <c r="B34" s="53"/>
      <c r="C34" s="111" t="e">
        <f t="shared" si="0"/>
        <v>#DIV/0!</v>
      </c>
      <c r="D34" s="196" t="e">
        <f t="shared" si="1"/>
        <v>#DIV/0!</v>
      </c>
      <c r="E34" s="53"/>
      <c r="F34" s="112" t="e">
        <f t="shared" si="2"/>
        <v>#DIV/0!</v>
      </c>
      <c r="G34" s="199" t="e">
        <f t="shared" si="3"/>
        <v>#DIV/0!</v>
      </c>
      <c r="H34" s="91"/>
      <c r="I34" s="114" t="e">
        <f>H34*(1+$B$12)</f>
        <v>#DIV/0!</v>
      </c>
      <c r="L34" s="3"/>
      <c r="M34" s="3"/>
      <c r="N34" s="3"/>
      <c r="O34" s="3"/>
      <c r="P34" s="3"/>
      <c r="Q34" s="3"/>
      <c r="R34" s="3"/>
      <c r="S34" s="22"/>
      <c r="T34" s="3"/>
      <c r="U34" s="3"/>
      <c r="V34" s="3"/>
    </row>
    <row r="35" spans="1:22" ht="14.4" x14ac:dyDescent="0.3">
      <c r="A35" s="2" t="s">
        <v>5</v>
      </c>
      <c r="B35" s="53"/>
      <c r="C35" s="111" t="e">
        <f t="shared" si="0"/>
        <v>#DIV/0!</v>
      </c>
      <c r="D35" s="196" t="e">
        <f t="shared" si="1"/>
        <v>#DIV/0!</v>
      </c>
      <c r="E35" s="53"/>
      <c r="F35" s="112" t="e">
        <f t="shared" si="2"/>
        <v>#DIV/0!</v>
      </c>
      <c r="G35" s="199" t="e">
        <f t="shared" si="3"/>
        <v>#DIV/0!</v>
      </c>
      <c r="H35" s="91"/>
      <c r="I35" s="114" t="e">
        <f t="shared" ref="I35:I44" si="4">H35*(1+$B$12)</f>
        <v>#DIV/0!</v>
      </c>
      <c r="L35" s="3"/>
      <c r="M35" s="3"/>
      <c r="N35" s="3"/>
      <c r="O35" s="3"/>
      <c r="P35" s="3"/>
      <c r="Q35" s="3"/>
      <c r="R35" s="3"/>
      <c r="S35" s="22"/>
      <c r="T35" s="3"/>
      <c r="U35" s="3"/>
      <c r="V35" s="3"/>
    </row>
    <row r="36" spans="1:22" ht="14.4" x14ac:dyDescent="0.3">
      <c r="A36" s="2" t="s">
        <v>6</v>
      </c>
      <c r="B36" s="53"/>
      <c r="C36" s="111" t="e">
        <f t="shared" si="0"/>
        <v>#DIV/0!</v>
      </c>
      <c r="D36" s="196" t="e">
        <f t="shared" si="1"/>
        <v>#DIV/0!</v>
      </c>
      <c r="E36" s="53"/>
      <c r="F36" s="112" t="e">
        <f t="shared" si="2"/>
        <v>#DIV/0!</v>
      </c>
      <c r="G36" s="199" t="e">
        <f t="shared" si="3"/>
        <v>#DIV/0!</v>
      </c>
      <c r="H36" s="91"/>
      <c r="I36" s="114" t="e">
        <f t="shared" si="4"/>
        <v>#DIV/0!</v>
      </c>
      <c r="L36" s="3"/>
      <c r="M36" s="3"/>
      <c r="N36" s="3"/>
      <c r="O36" s="3"/>
      <c r="P36" s="3"/>
      <c r="Q36" s="3"/>
      <c r="R36" s="3"/>
      <c r="S36" s="22"/>
      <c r="T36" s="3"/>
      <c r="U36" s="3"/>
      <c r="V36" s="3"/>
    </row>
    <row r="37" spans="1:22" ht="14.4" x14ac:dyDescent="0.3">
      <c r="A37" s="2" t="s">
        <v>7</v>
      </c>
      <c r="B37" s="53"/>
      <c r="C37" s="111" t="e">
        <f t="shared" si="0"/>
        <v>#DIV/0!</v>
      </c>
      <c r="D37" s="196" t="e">
        <f t="shared" si="1"/>
        <v>#DIV/0!</v>
      </c>
      <c r="E37" s="53"/>
      <c r="F37" s="112" t="e">
        <f t="shared" si="2"/>
        <v>#DIV/0!</v>
      </c>
      <c r="G37" s="199" t="e">
        <f t="shared" si="3"/>
        <v>#DIV/0!</v>
      </c>
      <c r="H37" s="91"/>
      <c r="I37" s="114" t="e">
        <f t="shared" si="4"/>
        <v>#DIV/0!</v>
      </c>
      <c r="L37" s="3"/>
      <c r="M37" s="3"/>
      <c r="N37" s="3"/>
      <c r="O37" s="3"/>
      <c r="P37" s="3"/>
      <c r="Q37" s="3"/>
      <c r="R37" s="3"/>
      <c r="S37" s="22"/>
      <c r="T37" s="3"/>
      <c r="U37" s="3"/>
      <c r="V37" s="3"/>
    </row>
    <row r="38" spans="1:22" ht="14.4" x14ac:dyDescent="0.3">
      <c r="A38" s="2" t="s">
        <v>8</v>
      </c>
      <c r="B38" s="53"/>
      <c r="C38" s="111" t="e">
        <f t="shared" si="0"/>
        <v>#DIV/0!</v>
      </c>
      <c r="D38" s="196" t="e">
        <f t="shared" si="1"/>
        <v>#DIV/0!</v>
      </c>
      <c r="E38" s="53"/>
      <c r="F38" s="112" t="e">
        <f t="shared" si="2"/>
        <v>#DIV/0!</v>
      </c>
      <c r="G38" s="199" t="e">
        <f t="shared" si="3"/>
        <v>#DIV/0!</v>
      </c>
      <c r="H38" s="91"/>
      <c r="I38" s="114" t="e">
        <f t="shared" si="4"/>
        <v>#DIV/0!</v>
      </c>
      <c r="L38" s="3"/>
      <c r="M38" s="3"/>
      <c r="N38" s="3"/>
      <c r="O38" s="3"/>
      <c r="P38" s="3"/>
      <c r="Q38" s="3"/>
      <c r="R38" s="3"/>
      <c r="S38" s="22"/>
      <c r="T38" s="3"/>
      <c r="U38" s="3"/>
      <c r="V38" s="3"/>
    </row>
    <row r="39" spans="1:22" ht="14.4" x14ac:dyDescent="0.3">
      <c r="A39" s="19" t="s">
        <v>9</v>
      </c>
      <c r="B39" s="53"/>
      <c r="C39" s="111" t="e">
        <f t="shared" si="0"/>
        <v>#DIV/0!</v>
      </c>
      <c r="D39" s="196" t="e">
        <f t="shared" si="1"/>
        <v>#DIV/0!</v>
      </c>
      <c r="E39" s="53"/>
      <c r="F39" s="112" t="e">
        <f t="shared" si="2"/>
        <v>#DIV/0!</v>
      </c>
      <c r="G39" s="199" t="e">
        <f t="shared" si="3"/>
        <v>#DIV/0!</v>
      </c>
      <c r="H39" s="91"/>
      <c r="I39" s="114" t="e">
        <f t="shared" si="4"/>
        <v>#DIV/0!</v>
      </c>
      <c r="N39" s="3"/>
      <c r="O39" s="3"/>
      <c r="P39" s="3"/>
      <c r="Q39" s="3"/>
      <c r="R39" s="3"/>
      <c r="S39" s="22"/>
      <c r="T39" s="3"/>
      <c r="U39" s="3"/>
      <c r="V39" s="3"/>
    </row>
    <row r="40" spans="1:22" ht="14.4" x14ac:dyDescent="0.3">
      <c r="A40" s="19" t="s">
        <v>2</v>
      </c>
      <c r="B40" s="53"/>
      <c r="C40" s="111" t="e">
        <f t="shared" si="0"/>
        <v>#DIV/0!</v>
      </c>
      <c r="D40" s="196" t="e">
        <f t="shared" si="1"/>
        <v>#DIV/0!</v>
      </c>
      <c r="E40" s="53"/>
      <c r="F40" s="112" t="e">
        <f t="shared" si="2"/>
        <v>#DIV/0!</v>
      </c>
      <c r="G40" s="199" t="e">
        <f t="shared" si="3"/>
        <v>#DIV/0!</v>
      </c>
      <c r="H40" s="91"/>
      <c r="I40" s="114" t="e">
        <f t="shared" si="4"/>
        <v>#DIV/0!</v>
      </c>
      <c r="L40" s="3"/>
      <c r="M40" s="3"/>
      <c r="N40" s="3"/>
      <c r="O40" s="3"/>
      <c r="P40" s="3"/>
      <c r="Q40" s="3"/>
      <c r="R40" s="3"/>
      <c r="S40" s="22"/>
      <c r="T40" s="3"/>
      <c r="U40" s="3"/>
      <c r="V40" s="3"/>
    </row>
    <row r="41" spans="1:22" ht="14.4" x14ac:dyDescent="0.3">
      <c r="A41" s="2" t="s">
        <v>32</v>
      </c>
      <c r="B41" s="53"/>
      <c r="C41" s="117" t="e">
        <f t="shared" si="0"/>
        <v>#DIV/0!</v>
      </c>
      <c r="D41" s="197" t="e">
        <f t="shared" si="1"/>
        <v>#DIV/0!</v>
      </c>
      <c r="E41" s="53"/>
      <c r="F41" s="118" t="e">
        <f t="shared" si="2"/>
        <v>#DIV/0!</v>
      </c>
      <c r="G41" s="200" t="e">
        <f t="shared" si="3"/>
        <v>#DIV/0!</v>
      </c>
      <c r="H41" s="91"/>
      <c r="I41" s="120" t="e">
        <f t="shared" si="4"/>
        <v>#DIV/0!</v>
      </c>
      <c r="L41" s="3"/>
      <c r="M41" s="3"/>
      <c r="N41" s="3"/>
      <c r="O41" s="3"/>
      <c r="P41" s="3"/>
      <c r="Q41" s="3"/>
      <c r="R41" s="3"/>
      <c r="S41" s="22"/>
      <c r="T41" s="3"/>
      <c r="U41" s="3"/>
      <c r="V41" s="3"/>
    </row>
    <row r="42" spans="1:22" ht="14.4" x14ac:dyDescent="0.3">
      <c r="A42" s="121" t="s">
        <v>29</v>
      </c>
      <c r="B42" s="122">
        <f t="shared" ref="B42:G42" si="5">SUM(B31:B41)</f>
        <v>0</v>
      </c>
      <c r="C42" s="123" t="e">
        <f t="shared" si="5"/>
        <v>#DIV/0!</v>
      </c>
      <c r="D42" s="124" t="e">
        <f t="shared" si="5"/>
        <v>#DIV/0!</v>
      </c>
      <c r="E42" s="125">
        <f t="shared" si="5"/>
        <v>0</v>
      </c>
      <c r="F42" s="126" t="e">
        <f t="shared" si="5"/>
        <v>#DIV/0!</v>
      </c>
      <c r="G42" s="124" t="e">
        <f t="shared" si="5"/>
        <v>#DIV/0!</v>
      </c>
      <c r="H42" s="127">
        <f>SUM(H31:H41)</f>
        <v>0</v>
      </c>
      <c r="I42" s="128" t="e">
        <f t="shared" si="4"/>
        <v>#DIV/0!</v>
      </c>
      <c r="K42" s="31"/>
      <c r="L42" s="3"/>
      <c r="M42" s="3"/>
      <c r="N42" s="3"/>
      <c r="O42" s="3"/>
      <c r="P42" s="3"/>
      <c r="Q42" s="3"/>
      <c r="R42" s="3"/>
      <c r="S42" s="3"/>
      <c r="T42" s="3"/>
      <c r="U42" s="3"/>
      <c r="V42" s="3"/>
    </row>
    <row r="43" spans="1:22" ht="18" x14ac:dyDescent="0.35">
      <c r="A43" s="3"/>
      <c r="B43" s="4"/>
      <c r="C43" s="4"/>
      <c r="D43" s="4"/>
      <c r="E43" s="4"/>
      <c r="F43" s="4"/>
      <c r="G43" s="129" t="s">
        <v>66</v>
      </c>
      <c r="H43" s="130">
        <f>H42*B13/5</f>
        <v>0</v>
      </c>
      <c r="I43" s="131" t="e">
        <f t="shared" si="4"/>
        <v>#DIV/0!</v>
      </c>
      <c r="K43" s="30"/>
      <c r="L43" s="3"/>
      <c r="M43" s="3"/>
      <c r="N43" s="3"/>
      <c r="O43" s="3"/>
      <c r="P43" s="3"/>
      <c r="Q43" s="3"/>
      <c r="R43" s="3"/>
      <c r="S43" s="3"/>
      <c r="T43" s="3"/>
      <c r="U43" s="3"/>
      <c r="V43" s="3"/>
    </row>
    <row r="44" spans="1:22" ht="24" customHeight="1" x14ac:dyDescent="0.35">
      <c r="A44" s="3"/>
      <c r="B44" s="132"/>
      <c r="C44" s="132"/>
      <c r="D44" s="132"/>
      <c r="E44" s="132"/>
      <c r="F44" s="132"/>
      <c r="G44" s="133" t="s">
        <v>83</v>
      </c>
      <c r="H44" s="134">
        <f>+H43/1000</f>
        <v>0</v>
      </c>
      <c r="I44" s="135" t="e">
        <f t="shared" si="4"/>
        <v>#DIV/0!</v>
      </c>
      <c r="K44" s="30"/>
      <c r="L44" s="3"/>
      <c r="M44" s="3"/>
      <c r="N44" s="3"/>
      <c r="O44" s="3"/>
      <c r="P44" s="3"/>
      <c r="Q44" s="3"/>
      <c r="R44" s="3"/>
      <c r="S44" s="3"/>
      <c r="T44" s="3"/>
      <c r="U44" s="3"/>
      <c r="V44" s="3"/>
    </row>
    <row r="45" spans="1:22" ht="60" customHeight="1" thickBot="1" x14ac:dyDescent="0.45">
      <c r="A45" s="136" t="s">
        <v>50</v>
      </c>
      <c r="B45" s="60"/>
      <c r="C45" s="60"/>
      <c r="D45" s="60"/>
      <c r="E45" s="60"/>
      <c r="F45" s="194" t="s">
        <v>97</v>
      </c>
      <c r="G45" s="60"/>
      <c r="H45" s="137" t="s">
        <v>46</v>
      </c>
      <c r="I45" s="137" t="s">
        <v>47</v>
      </c>
      <c r="J45" s="137"/>
      <c r="K45" s="137"/>
      <c r="L45" s="3"/>
      <c r="M45" s="3"/>
      <c r="N45" s="3"/>
      <c r="O45" s="3"/>
      <c r="P45" s="7"/>
      <c r="Q45" s="23"/>
      <c r="R45" s="3"/>
      <c r="S45" s="3"/>
      <c r="T45" s="3"/>
      <c r="U45" s="3"/>
      <c r="V45" s="3"/>
    </row>
    <row r="46" spans="1:22" ht="52.5" customHeight="1" thickTop="1" x14ac:dyDescent="0.3">
      <c r="A46" s="102"/>
      <c r="B46" s="104" t="s">
        <v>80</v>
      </c>
      <c r="C46" s="104" t="s">
        <v>41</v>
      </c>
      <c r="D46" s="104" t="s">
        <v>0</v>
      </c>
      <c r="E46" s="104" t="s">
        <v>79</v>
      </c>
      <c r="F46" s="104" t="s">
        <v>90</v>
      </c>
      <c r="G46" s="138" t="s">
        <v>42</v>
      </c>
      <c r="H46" s="139" t="s">
        <v>51</v>
      </c>
      <c r="I46" s="138" t="s">
        <v>52</v>
      </c>
      <c r="J46" s="140" t="s">
        <v>28</v>
      </c>
      <c r="K46" s="138" t="s">
        <v>53</v>
      </c>
      <c r="L46" s="3"/>
      <c r="M46" s="24"/>
      <c r="N46" s="3"/>
      <c r="O46" s="3"/>
      <c r="P46" s="7"/>
      <c r="Q46" s="23"/>
      <c r="R46" s="3"/>
      <c r="S46" s="3"/>
      <c r="T46" s="3"/>
      <c r="U46" s="3"/>
      <c r="V46" s="3"/>
    </row>
    <row r="47" spans="1:22" ht="15.6" x14ac:dyDescent="0.3">
      <c r="A47" s="2" t="s">
        <v>1</v>
      </c>
      <c r="B47" s="141">
        <f>-SUM(B48:B57)</f>
        <v>0</v>
      </c>
      <c r="C47" s="142"/>
      <c r="D47" s="143" t="e">
        <f t="shared" ref="D47:D56" si="6">(F31+B47)*(1+$B$12)</f>
        <v>#DIV/0!</v>
      </c>
      <c r="E47" s="144" t="e">
        <f t="shared" ref="E47:E56" si="7">+D47/$D$58</f>
        <v>#DIV/0!</v>
      </c>
      <c r="F47" s="144" t="e">
        <f>(($C$31*(1+$B$12))-G58)/($C$42*(1+$B$12))</f>
        <v>#DIV/0!</v>
      </c>
      <c r="G47" s="226"/>
      <c r="H47" s="227"/>
      <c r="I47" s="228"/>
      <c r="J47" s="228"/>
      <c r="K47" s="228"/>
      <c r="L47" s="3"/>
      <c r="M47" s="3"/>
      <c r="N47" s="3"/>
      <c r="O47" s="3"/>
      <c r="P47" s="7"/>
      <c r="Q47" s="23"/>
      <c r="R47" s="3"/>
      <c r="S47" s="3"/>
      <c r="T47" s="3"/>
      <c r="U47" s="3"/>
      <c r="V47" s="3"/>
    </row>
    <row r="48" spans="1:22" ht="15.6" x14ac:dyDescent="0.3">
      <c r="A48" s="2" t="s">
        <v>54</v>
      </c>
      <c r="B48" s="109"/>
      <c r="C48" s="145"/>
      <c r="D48" s="146" t="e">
        <f t="shared" si="6"/>
        <v>#DIV/0!</v>
      </c>
      <c r="E48" s="147" t="e">
        <f t="shared" si="7"/>
        <v>#DIV/0!</v>
      </c>
      <c r="F48" s="147" t="e">
        <f>(($C32*(1+$B$12))+G48)/($C$42*(1+$B$12))</f>
        <v>#DIV/0!</v>
      </c>
      <c r="G48" s="148" t="e">
        <f t="shared" ref="G48:G54" si="8">D48*10*C48</f>
        <v>#DIV/0!</v>
      </c>
      <c r="H48" s="149">
        <v>12.9</v>
      </c>
      <c r="I48" s="150" t="e">
        <f>G48*H48</f>
        <v>#DIV/0!</v>
      </c>
      <c r="J48" s="151">
        <f>0.364-0.182</f>
        <v>0.182</v>
      </c>
      <c r="K48" s="152" t="e">
        <f t="shared" ref="K48:K57" si="9">I48*J48</f>
        <v>#DIV/0!</v>
      </c>
      <c r="L48" s="6"/>
      <c r="M48" s="3"/>
      <c r="N48" s="3"/>
      <c r="O48" s="3"/>
      <c r="P48" s="7"/>
      <c r="Q48" s="23"/>
      <c r="R48" s="3"/>
      <c r="S48" s="3"/>
      <c r="T48" s="3"/>
      <c r="U48" s="3"/>
      <c r="V48" s="3"/>
    </row>
    <row r="49" spans="1:22" ht="15.6" x14ac:dyDescent="0.3">
      <c r="A49" s="2" t="s">
        <v>55</v>
      </c>
      <c r="B49" s="109"/>
      <c r="C49" s="145"/>
      <c r="D49" s="146" t="e">
        <f t="shared" si="6"/>
        <v>#DIV/0!</v>
      </c>
      <c r="E49" s="147" t="e">
        <f t="shared" si="7"/>
        <v>#DIV/0!</v>
      </c>
      <c r="F49" s="147" t="e">
        <f t="shared" ref="F49:F57" si="10">(($C33*(1+$B$12))+G49)/($C$42*(1+$B$12))</f>
        <v>#DIV/0!</v>
      </c>
      <c r="G49" s="153" t="e">
        <f t="shared" si="8"/>
        <v>#DIV/0!</v>
      </c>
      <c r="H49" s="149">
        <v>20.9</v>
      </c>
      <c r="I49" s="154" t="e">
        <f t="shared" ref="I49:I57" si="11">G49*H49</f>
        <v>#DIV/0!</v>
      </c>
      <c r="J49" s="155">
        <f>0.364-0.12975</f>
        <v>0.23424999999999999</v>
      </c>
      <c r="K49" s="156" t="e">
        <f t="shared" si="9"/>
        <v>#DIV/0!</v>
      </c>
      <c r="L49" s="3"/>
      <c r="M49" s="3"/>
      <c r="N49" s="3"/>
      <c r="O49" s="3"/>
      <c r="P49" s="7"/>
      <c r="Q49" s="23"/>
      <c r="R49" s="3"/>
      <c r="S49" s="3"/>
      <c r="T49" s="3"/>
      <c r="U49" s="3"/>
      <c r="V49" s="3"/>
    </row>
    <row r="50" spans="1:22" ht="15.6" x14ac:dyDescent="0.3">
      <c r="A50" s="2" t="s">
        <v>4</v>
      </c>
      <c r="B50" s="109"/>
      <c r="C50" s="145"/>
      <c r="D50" s="146" t="e">
        <f t="shared" si="6"/>
        <v>#DIV/0!</v>
      </c>
      <c r="E50" s="147" t="e">
        <f t="shared" si="7"/>
        <v>#DIV/0!</v>
      </c>
      <c r="F50" s="147" t="e">
        <f t="shared" si="10"/>
        <v>#DIV/0!</v>
      </c>
      <c r="G50" s="153" t="e">
        <f t="shared" si="8"/>
        <v>#DIV/0!</v>
      </c>
      <c r="H50" s="149">
        <v>13.3</v>
      </c>
      <c r="I50" s="154" t="e">
        <f t="shared" si="11"/>
        <v>#DIV/0!</v>
      </c>
      <c r="J50" s="155">
        <f>0.364-0.1071676</f>
        <v>0.25683239999999996</v>
      </c>
      <c r="K50" s="156" t="e">
        <f t="shared" si="9"/>
        <v>#DIV/0!</v>
      </c>
      <c r="L50" s="3"/>
      <c r="M50" s="3"/>
      <c r="N50" s="3"/>
      <c r="O50" s="3"/>
      <c r="P50" s="7"/>
      <c r="Q50" s="23"/>
      <c r="R50" s="3"/>
      <c r="S50" s="3"/>
      <c r="T50" s="3"/>
      <c r="U50" s="3"/>
      <c r="V50" s="3"/>
    </row>
    <row r="51" spans="1:22" ht="15.6" x14ac:dyDescent="0.3">
      <c r="A51" s="2" t="s">
        <v>5</v>
      </c>
      <c r="B51" s="109"/>
      <c r="C51" s="145"/>
      <c r="D51" s="146" t="e">
        <f t="shared" si="6"/>
        <v>#DIV/0!</v>
      </c>
      <c r="E51" s="157" t="e">
        <f t="shared" si="7"/>
        <v>#DIV/0!</v>
      </c>
      <c r="F51" s="147" t="e">
        <f t="shared" si="10"/>
        <v>#DIV/0!</v>
      </c>
      <c r="G51" s="153" t="e">
        <f t="shared" si="8"/>
        <v>#DIV/0!</v>
      </c>
      <c r="H51" s="149">
        <v>13.3</v>
      </c>
      <c r="I51" s="154" t="e">
        <f t="shared" si="11"/>
        <v>#DIV/0!</v>
      </c>
      <c r="J51" s="155">
        <f>0.364-0.163</f>
        <v>0.20099999999999998</v>
      </c>
      <c r="K51" s="156" t="e">
        <f t="shared" si="9"/>
        <v>#DIV/0!</v>
      </c>
      <c r="L51" s="3"/>
      <c r="M51" s="3"/>
      <c r="N51" s="3"/>
      <c r="O51" s="3"/>
      <c r="P51" s="7"/>
      <c r="Q51" s="23"/>
      <c r="R51" s="3"/>
      <c r="S51" s="3"/>
      <c r="T51" s="3"/>
      <c r="U51" s="3"/>
      <c r="V51" s="3"/>
    </row>
    <row r="52" spans="1:22" ht="15.6" x14ac:dyDescent="0.3">
      <c r="A52" s="2" t="s">
        <v>6</v>
      </c>
      <c r="B52" s="109"/>
      <c r="C52" s="145"/>
      <c r="D52" s="146" t="e">
        <f t="shared" si="6"/>
        <v>#DIV/0!</v>
      </c>
      <c r="E52" s="147" t="e">
        <f t="shared" si="7"/>
        <v>#DIV/0!</v>
      </c>
      <c r="F52" s="147" t="e">
        <f t="shared" si="10"/>
        <v>#DIV/0!</v>
      </c>
      <c r="G52" s="153" t="e">
        <f t="shared" si="8"/>
        <v>#DIV/0!</v>
      </c>
      <c r="H52" s="149">
        <v>13.3</v>
      </c>
      <c r="I52" s="154" t="e">
        <f t="shared" si="11"/>
        <v>#DIV/0!</v>
      </c>
      <c r="J52" s="155">
        <f>0.364-0.172</f>
        <v>0.192</v>
      </c>
      <c r="K52" s="156" t="e">
        <f t="shared" si="9"/>
        <v>#DIV/0!</v>
      </c>
      <c r="L52" s="3"/>
      <c r="M52" s="3"/>
      <c r="N52" s="3"/>
      <c r="O52" s="3"/>
      <c r="P52" s="7"/>
      <c r="Q52" s="23"/>
      <c r="R52" s="3"/>
      <c r="S52" s="3"/>
      <c r="T52" s="3"/>
      <c r="U52" s="3"/>
      <c r="V52" s="3"/>
    </row>
    <row r="53" spans="1:22" ht="15.6" x14ac:dyDescent="0.3">
      <c r="A53" s="2" t="s">
        <v>7</v>
      </c>
      <c r="B53" s="109"/>
      <c r="C53" s="145"/>
      <c r="D53" s="146" t="e">
        <f t="shared" si="6"/>
        <v>#DIV/0!</v>
      </c>
      <c r="E53" s="147" t="e">
        <f t="shared" si="7"/>
        <v>#DIV/0!</v>
      </c>
      <c r="F53" s="147" t="e">
        <f t="shared" si="10"/>
        <v>#DIV/0!</v>
      </c>
      <c r="G53" s="153" t="e">
        <f t="shared" si="8"/>
        <v>#DIV/0!</v>
      </c>
      <c r="H53" s="149">
        <v>5</v>
      </c>
      <c r="I53" s="154" t="e">
        <f t="shared" si="11"/>
        <v>#DIV/0!</v>
      </c>
      <c r="J53" s="155">
        <v>0.36399999999999999</v>
      </c>
      <c r="K53" s="156" t="e">
        <f t="shared" si="9"/>
        <v>#DIV/0!</v>
      </c>
      <c r="L53" s="3"/>
      <c r="M53" s="3"/>
      <c r="N53" s="3"/>
      <c r="O53" s="3"/>
      <c r="P53" s="7"/>
      <c r="Q53" s="23"/>
      <c r="R53" s="3"/>
      <c r="S53" s="3"/>
      <c r="T53" s="3"/>
      <c r="U53" s="3"/>
      <c r="V53" s="3"/>
    </row>
    <row r="54" spans="1:22" ht="15.6" x14ac:dyDescent="0.3">
      <c r="A54" s="2" t="s">
        <v>8</v>
      </c>
      <c r="B54" s="109"/>
      <c r="C54" s="145"/>
      <c r="D54" s="146" t="e">
        <f t="shared" si="6"/>
        <v>#DIV/0!</v>
      </c>
      <c r="E54" s="147" t="e">
        <f t="shared" si="7"/>
        <v>#DIV/0!</v>
      </c>
      <c r="F54" s="147" t="e">
        <f t="shared" si="10"/>
        <v>#DIV/0!</v>
      </c>
      <c r="G54" s="153" t="e">
        <f t="shared" si="8"/>
        <v>#DIV/0!</v>
      </c>
      <c r="H54" s="149">
        <v>1.2</v>
      </c>
      <c r="I54" s="154" t="e">
        <f t="shared" si="11"/>
        <v>#DIV/0!</v>
      </c>
      <c r="J54" s="155">
        <v>0.36399999999999999</v>
      </c>
      <c r="K54" s="156" t="e">
        <f t="shared" si="9"/>
        <v>#DIV/0!</v>
      </c>
      <c r="L54" s="3"/>
      <c r="M54" s="3"/>
      <c r="N54" s="3"/>
      <c r="O54" s="3"/>
      <c r="P54" s="7"/>
      <c r="Q54" s="23"/>
      <c r="R54" s="3"/>
      <c r="S54" s="3"/>
      <c r="T54" s="3"/>
      <c r="U54" s="3"/>
      <c r="V54" s="3"/>
    </row>
    <row r="55" spans="1:22" ht="15.6" x14ac:dyDescent="0.3">
      <c r="A55" s="158" t="s">
        <v>9</v>
      </c>
      <c r="B55" s="159">
        <f>D26</f>
        <v>0</v>
      </c>
      <c r="C55" s="160"/>
      <c r="D55" s="146" t="e">
        <f t="shared" si="6"/>
        <v>#DIV/0!</v>
      </c>
      <c r="E55" s="147" t="e">
        <f t="shared" si="7"/>
        <v>#DIV/0!</v>
      </c>
      <c r="F55" s="147" t="e">
        <f t="shared" si="10"/>
        <v>#DIV/0!</v>
      </c>
      <c r="G55" s="153">
        <f>G27</f>
        <v>0</v>
      </c>
      <c r="H55" s="149">
        <v>13.9</v>
      </c>
      <c r="I55" s="154">
        <f t="shared" si="11"/>
        <v>0</v>
      </c>
      <c r="J55" s="155">
        <v>0.36399999999999999</v>
      </c>
      <c r="K55" s="156">
        <f t="shared" si="9"/>
        <v>0</v>
      </c>
      <c r="L55" s="3"/>
      <c r="M55" s="3"/>
      <c r="N55" s="3"/>
      <c r="O55" s="3"/>
      <c r="P55" s="7"/>
      <c r="Q55" s="23"/>
      <c r="R55" s="3"/>
      <c r="S55" s="3"/>
      <c r="T55" s="3"/>
      <c r="U55" s="3"/>
      <c r="V55" s="3"/>
    </row>
    <row r="56" spans="1:22" ht="15.6" x14ac:dyDescent="0.3">
      <c r="A56" s="19" t="s">
        <v>2</v>
      </c>
      <c r="B56" s="109"/>
      <c r="C56" s="161"/>
      <c r="D56" s="146" t="e">
        <f t="shared" si="6"/>
        <v>#DIV/0!</v>
      </c>
      <c r="E56" s="162" t="e">
        <f t="shared" si="7"/>
        <v>#DIV/0!</v>
      </c>
      <c r="F56" s="162" t="e">
        <f t="shared" si="10"/>
        <v>#DIV/0!</v>
      </c>
      <c r="G56" s="153" t="e">
        <f>D56*10</f>
        <v>#DIV/0!</v>
      </c>
      <c r="H56" s="149">
        <v>13.9</v>
      </c>
      <c r="I56" s="154" t="e">
        <f t="shared" si="11"/>
        <v>#DIV/0!</v>
      </c>
      <c r="J56" s="155">
        <f>J50</f>
        <v>0.25683239999999996</v>
      </c>
      <c r="K56" s="156" t="e">
        <f t="shared" si="9"/>
        <v>#DIV/0!</v>
      </c>
      <c r="L56" s="3"/>
      <c r="M56" s="3"/>
      <c r="N56" s="3"/>
      <c r="O56" s="3"/>
      <c r="P56" s="7"/>
      <c r="Q56" s="23"/>
      <c r="R56" s="3"/>
      <c r="S56" s="3"/>
      <c r="T56" s="3"/>
      <c r="U56" s="3"/>
      <c r="V56" s="3"/>
    </row>
    <row r="57" spans="1:22" ht="15.6" x14ac:dyDescent="0.3">
      <c r="A57" s="2" t="s">
        <v>32</v>
      </c>
      <c r="B57" s="109"/>
      <c r="C57" s="163"/>
      <c r="D57" s="164">
        <f>E41+B57</f>
        <v>0</v>
      </c>
      <c r="E57" s="165" t="s">
        <v>21</v>
      </c>
      <c r="F57" s="191" t="e">
        <f t="shared" si="10"/>
        <v>#DIV/0!</v>
      </c>
      <c r="G57" s="153" t="e">
        <f>G21</f>
        <v>#DIV/0!</v>
      </c>
      <c r="H57" s="149">
        <v>13.9</v>
      </c>
      <c r="I57" s="166" t="e">
        <f t="shared" si="11"/>
        <v>#DIV/0!</v>
      </c>
      <c r="J57" s="167">
        <v>0.36399999999999999</v>
      </c>
      <c r="K57" s="168" t="e">
        <f t="shared" si="9"/>
        <v>#DIV/0!</v>
      </c>
      <c r="L57" s="3"/>
      <c r="M57" s="3"/>
      <c r="N57" s="3"/>
      <c r="O57" s="3"/>
      <c r="P57" s="7"/>
      <c r="Q57" s="23"/>
      <c r="R57" s="3"/>
      <c r="S57" s="3"/>
      <c r="T57" s="3"/>
      <c r="U57" s="3"/>
      <c r="V57" s="3"/>
    </row>
    <row r="58" spans="1:22" ht="15.6" x14ac:dyDescent="0.3">
      <c r="A58" s="169" t="s">
        <v>40</v>
      </c>
      <c r="B58" s="170"/>
      <c r="C58" s="171"/>
      <c r="D58" s="172" t="e">
        <f>SUM(D47:D57)</f>
        <v>#DIV/0!</v>
      </c>
      <c r="E58" s="188" t="e">
        <f>SUM(E47:E57)</f>
        <v>#DIV/0!</v>
      </c>
      <c r="F58" s="188" t="e">
        <f>SUM(F47:F57)</f>
        <v>#DIV/0!</v>
      </c>
      <c r="G58" s="173" t="e">
        <f>SUM(G48:G57)</f>
        <v>#DIV/0!</v>
      </c>
      <c r="H58" s="174"/>
      <c r="I58" s="173" t="e">
        <f>SUM(I48:I57)</f>
        <v>#DIV/0!</v>
      </c>
      <c r="J58" s="4"/>
      <c r="K58" s="173" t="e">
        <f>SUM(K48:K57)</f>
        <v>#DIV/0!</v>
      </c>
      <c r="L58" s="3"/>
      <c r="M58" s="3"/>
      <c r="N58" s="3"/>
      <c r="O58" s="3"/>
      <c r="P58" s="7"/>
      <c r="Q58" s="23"/>
      <c r="R58" s="3"/>
      <c r="S58" s="3"/>
      <c r="T58" s="3"/>
      <c r="U58" s="3"/>
      <c r="V58" s="3"/>
    </row>
    <row r="59" spans="1:22" ht="15.6" x14ac:dyDescent="0.3">
      <c r="A59" s="25"/>
      <c r="B59" s="175"/>
      <c r="C59" s="176"/>
      <c r="D59" s="177"/>
      <c r="E59" s="178"/>
      <c r="G59" s="179"/>
      <c r="H59" s="179"/>
      <c r="I59" s="180"/>
      <c r="J59" s="42" t="s">
        <v>70</v>
      </c>
      <c r="K59" s="173" t="e">
        <f>+K58*B13/5</f>
        <v>#DIV/0!</v>
      </c>
      <c r="L59" s="3"/>
      <c r="M59" s="3"/>
      <c r="N59" s="3"/>
      <c r="O59" s="3"/>
      <c r="P59" s="7"/>
      <c r="Q59" s="23"/>
      <c r="R59" s="3"/>
      <c r="S59" s="3"/>
      <c r="T59" s="3"/>
      <c r="U59" s="3"/>
      <c r="V59" s="3"/>
    </row>
    <row r="60" spans="1:22" ht="24" customHeight="1" x14ac:dyDescent="0.35">
      <c r="A60" s="25"/>
      <c r="B60" s="175"/>
      <c r="C60" s="176"/>
      <c r="D60" s="177"/>
      <c r="E60" s="178"/>
      <c r="G60" s="179"/>
      <c r="H60" s="179"/>
      <c r="I60" s="179"/>
      <c r="J60" s="26" t="s">
        <v>81</v>
      </c>
      <c r="K60" s="181" t="e">
        <f>+K59/1000</f>
        <v>#DIV/0!</v>
      </c>
      <c r="L60" s="3"/>
      <c r="M60" s="3"/>
      <c r="N60" s="3"/>
      <c r="O60" s="3"/>
      <c r="P60" s="7"/>
      <c r="Q60" s="23"/>
      <c r="R60" s="3"/>
      <c r="S60" s="3"/>
      <c r="T60" s="3"/>
      <c r="U60" s="3"/>
      <c r="V60" s="3"/>
    </row>
    <row r="61" spans="1:22" ht="24" customHeight="1" x14ac:dyDescent="0.35">
      <c r="A61" s="25"/>
      <c r="B61" s="175"/>
      <c r="C61" s="176"/>
      <c r="D61" s="177"/>
      <c r="E61" s="178"/>
      <c r="G61" s="179"/>
      <c r="H61" s="179"/>
      <c r="I61" s="179"/>
      <c r="J61" s="26" t="s">
        <v>84</v>
      </c>
      <c r="K61" s="181" t="e">
        <f>I44-K60</f>
        <v>#DIV/0!</v>
      </c>
      <c r="L61" s="47" t="s">
        <v>99</v>
      </c>
      <c r="M61" s="3"/>
      <c r="N61" s="3"/>
      <c r="O61" s="3"/>
      <c r="P61" s="7"/>
      <c r="Q61" s="23"/>
      <c r="R61" s="3"/>
      <c r="S61" s="3"/>
      <c r="T61" s="3"/>
      <c r="U61" s="3"/>
      <c r="V61" s="3"/>
    </row>
    <row r="62" spans="1:22" ht="24" customHeight="1" x14ac:dyDescent="0.35">
      <c r="A62" s="189" t="s">
        <v>44</v>
      </c>
      <c r="B62" s="182"/>
      <c r="C62" s="176"/>
      <c r="D62" s="183"/>
      <c r="E62" s="178"/>
      <c r="G62" s="179"/>
      <c r="H62" s="184"/>
      <c r="I62" s="184"/>
      <c r="J62" s="185" t="s">
        <v>56</v>
      </c>
      <c r="K62" s="186" t="e">
        <f>+K61/I44-1</f>
        <v>#DIV/0!</v>
      </c>
      <c r="M62" s="3"/>
      <c r="N62" s="3"/>
      <c r="O62" s="3"/>
      <c r="P62" s="7"/>
      <c r="Q62" s="23"/>
      <c r="R62" s="3"/>
      <c r="S62" s="3"/>
      <c r="T62" s="3"/>
      <c r="U62" s="3"/>
      <c r="V62" s="3"/>
    </row>
    <row r="63" spans="1:22" ht="24" customHeight="1" x14ac:dyDescent="0.35">
      <c r="A63" s="221" t="str">
        <f>IF(SUM(B48:B55)&gt;B11, "Employees using alternative modes exceeds total number of employees","None")</f>
        <v>None</v>
      </c>
      <c r="B63" s="182"/>
      <c r="C63" s="132"/>
      <c r="D63" s="132"/>
      <c r="E63" s="178"/>
      <c r="G63" s="132"/>
      <c r="H63" s="132"/>
      <c r="I63" s="132"/>
      <c r="J63" s="185" t="s">
        <v>85</v>
      </c>
      <c r="K63" s="187"/>
      <c r="L63" s="27" t="s">
        <v>71</v>
      </c>
      <c r="M63" s="3"/>
      <c r="N63" s="3"/>
      <c r="O63" s="3"/>
      <c r="P63" s="7"/>
      <c r="Q63" s="23"/>
      <c r="R63" s="3"/>
      <c r="S63" s="3"/>
      <c r="T63" s="3"/>
      <c r="U63" s="3"/>
      <c r="V63" s="3"/>
    </row>
    <row r="64" spans="1:22" ht="24" customHeight="1" x14ac:dyDescent="0.35">
      <c r="A64" s="221"/>
      <c r="B64" s="182"/>
      <c r="C64" s="132"/>
      <c r="D64" s="132"/>
      <c r="E64" s="178"/>
      <c r="G64" s="132"/>
      <c r="H64" s="132"/>
      <c r="I64" s="132"/>
      <c r="J64" s="185" t="s">
        <v>88</v>
      </c>
      <c r="K64" s="186" t="e">
        <f>+K61/K63-1</f>
        <v>#DIV/0!</v>
      </c>
      <c r="L64" s="3"/>
      <c r="M64" s="3"/>
      <c r="N64" s="3"/>
      <c r="O64" s="3"/>
      <c r="P64" s="7"/>
      <c r="Q64" s="41"/>
      <c r="R64" s="3"/>
      <c r="S64" s="3"/>
      <c r="T64" s="3"/>
      <c r="U64" s="3"/>
      <c r="V64" s="3"/>
    </row>
    <row r="65" spans="1:22" ht="24.9" customHeight="1" x14ac:dyDescent="0.3">
      <c r="A65" s="221"/>
      <c r="B65" s="182"/>
      <c r="E65" s="3"/>
      <c r="F65" s="3"/>
      <c r="G65" s="3"/>
      <c r="H65" s="3"/>
      <c r="K65" s="3"/>
      <c r="L65" s="3"/>
      <c r="M65" s="3"/>
      <c r="N65" s="3"/>
      <c r="O65" s="3"/>
      <c r="P65" s="3"/>
      <c r="Q65" s="24"/>
      <c r="R65" s="3"/>
      <c r="S65" s="3"/>
      <c r="T65" s="3"/>
      <c r="U65" s="3"/>
      <c r="V65" s="3"/>
    </row>
    <row r="66" spans="1:22" ht="24" customHeight="1" x14ac:dyDescent="0.3">
      <c r="A66" s="221"/>
      <c r="B66" s="3"/>
      <c r="E66" s="3"/>
      <c r="F66" s="3"/>
      <c r="G66" s="3"/>
      <c r="H66" s="3"/>
      <c r="K66" s="3"/>
      <c r="L66" s="3"/>
      <c r="M66" s="3"/>
      <c r="N66" s="3"/>
      <c r="O66" s="3"/>
      <c r="P66" s="3"/>
      <c r="Q66" s="3"/>
      <c r="R66" s="3"/>
      <c r="S66" s="3"/>
      <c r="T66" s="3"/>
      <c r="U66" s="3"/>
      <c r="V66" s="3"/>
    </row>
    <row r="67" spans="1:22" x14ac:dyDescent="0.3">
      <c r="A67" s="3"/>
      <c r="B67" s="3"/>
      <c r="C67" s="3"/>
      <c r="D67" s="3"/>
      <c r="E67" s="3"/>
      <c r="F67" s="3"/>
      <c r="G67" s="3"/>
      <c r="H67" s="3"/>
      <c r="K67" s="3"/>
      <c r="L67" s="3"/>
      <c r="M67" s="3"/>
      <c r="N67" s="3"/>
      <c r="O67" s="3"/>
      <c r="P67" s="3"/>
      <c r="Q67" s="3"/>
      <c r="R67" s="3"/>
      <c r="S67" s="3"/>
      <c r="T67" s="3"/>
      <c r="U67" s="3"/>
      <c r="V67" s="3"/>
    </row>
    <row r="68" spans="1:22" x14ac:dyDescent="0.3">
      <c r="A68" s="3"/>
      <c r="B68" s="3"/>
      <c r="C68" s="3"/>
      <c r="D68" s="3"/>
      <c r="E68" s="3"/>
      <c r="F68" s="3"/>
      <c r="G68" s="3"/>
      <c r="H68" s="3"/>
      <c r="I68" s="3"/>
      <c r="J68" s="3"/>
      <c r="K68" s="3"/>
      <c r="L68" s="3"/>
      <c r="M68" s="3"/>
      <c r="N68" s="3"/>
      <c r="O68" s="3"/>
      <c r="P68" s="3"/>
      <c r="Q68" s="3"/>
      <c r="R68" s="3"/>
      <c r="S68" s="3"/>
      <c r="T68" s="3"/>
      <c r="U68" s="3"/>
      <c r="V68" s="3"/>
    </row>
    <row r="69" spans="1:22" x14ac:dyDescent="0.3">
      <c r="A69" s="3"/>
      <c r="B69" s="3"/>
      <c r="C69" s="3"/>
      <c r="D69" s="3"/>
      <c r="E69" s="3"/>
      <c r="F69" s="3"/>
      <c r="G69" s="3"/>
      <c r="H69" s="3"/>
      <c r="I69" s="3"/>
      <c r="J69" s="3"/>
      <c r="K69" s="3"/>
      <c r="L69" s="3"/>
      <c r="M69" s="3"/>
      <c r="N69" s="3"/>
      <c r="O69" s="3"/>
      <c r="P69" s="3"/>
      <c r="Q69" s="3"/>
      <c r="R69" s="3"/>
      <c r="S69" s="3"/>
      <c r="T69" s="3"/>
      <c r="U69" s="3"/>
      <c r="V69" s="3"/>
    </row>
    <row r="70" spans="1:22" x14ac:dyDescent="0.3">
      <c r="A70" s="3"/>
      <c r="B70" s="3"/>
      <c r="C70" s="3" t="s">
        <v>86</v>
      </c>
      <c r="D70" s="3" t="s">
        <v>87</v>
      </c>
      <c r="E70" s="3"/>
      <c r="F70" s="3"/>
      <c r="G70" s="3"/>
      <c r="H70" s="3"/>
      <c r="I70" s="3"/>
      <c r="J70" s="3"/>
      <c r="K70" s="3"/>
      <c r="L70" s="3"/>
      <c r="M70" s="3"/>
      <c r="N70" s="3"/>
      <c r="O70" s="3"/>
      <c r="P70" s="3"/>
      <c r="Q70" s="3"/>
      <c r="R70" s="3"/>
      <c r="S70" s="3"/>
      <c r="T70" s="3"/>
      <c r="U70" s="3"/>
      <c r="V70" s="3"/>
    </row>
    <row r="71" spans="1:22" x14ac:dyDescent="0.3">
      <c r="A71" s="3"/>
      <c r="B71" s="3"/>
      <c r="C71" s="3"/>
      <c r="D71" s="3"/>
      <c r="E71" s="3"/>
      <c r="F71" s="3"/>
      <c r="G71" s="3"/>
      <c r="H71" s="3"/>
      <c r="I71" s="3"/>
      <c r="J71" s="3"/>
      <c r="K71" s="3"/>
      <c r="L71" s="3"/>
      <c r="M71" s="3"/>
      <c r="N71" s="3"/>
      <c r="O71" s="3"/>
      <c r="P71" s="3"/>
      <c r="Q71" s="3"/>
      <c r="R71" s="3"/>
      <c r="S71" s="3"/>
      <c r="T71" s="3"/>
      <c r="U71" s="3"/>
      <c r="V71" s="3"/>
    </row>
    <row r="72" spans="1:22" x14ac:dyDescent="0.3">
      <c r="A72" s="3"/>
      <c r="B72" s="3"/>
      <c r="C72" s="3"/>
      <c r="D72" s="3"/>
      <c r="E72" s="3"/>
      <c r="F72" s="3"/>
      <c r="G72" s="3"/>
      <c r="H72" s="3"/>
      <c r="I72" s="3"/>
      <c r="J72" s="3"/>
      <c r="K72" s="3"/>
      <c r="L72" s="3"/>
      <c r="M72" s="3"/>
      <c r="N72" s="3"/>
      <c r="O72" s="3"/>
      <c r="P72" s="3"/>
      <c r="Q72" s="3"/>
      <c r="R72" s="3"/>
      <c r="S72" s="3"/>
      <c r="T72" s="3"/>
      <c r="U72" s="3"/>
      <c r="V72" s="3"/>
    </row>
    <row r="73" spans="1:22" x14ac:dyDescent="0.3">
      <c r="A73" s="3"/>
      <c r="B73" s="3"/>
      <c r="C73" s="3"/>
      <c r="D73" s="3"/>
      <c r="E73" s="3"/>
      <c r="F73" s="3"/>
      <c r="G73" s="3"/>
      <c r="H73" s="3"/>
      <c r="I73" s="3"/>
      <c r="J73" s="3"/>
      <c r="K73" s="3"/>
      <c r="L73" s="3"/>
      <c r="M73" s="3"/>
      <c r="N73" s="3"/>
      <c r="O73" s="3"/>
      <c r="P73" s="3"/>
      <c r="Q73" s="3"/>
      <c r="R73" s="3"/>
      <c r="S73" s="3"/>
      <c r="T73" s="3"/>
      <c r="U73" s="3"/>
      <c r="V73" s="3"/>
    </row>
    <row r="74" spans="1:22" x14ac:dyDescent="0.3">
      <c r="A74" s="3"/>
      <c r="B74" s="3"/>
      <c r="C74" s="3"/>
      <c r="D74" s="3"/>
      <c r="E74" s="3"/>
      <c r="F74" s="3"/>
      <c r="G74" s="3"/>
      <c r="H74" s="3"/>
      <c r="I74" s="3"/>
      <c r="J74" s="3"/>
      <c r="K74" s="3"/>
      <c r="L74" s="3"/>
      <c r="M74" s="3"/>
      <c r="N74" s="3"/>
      <c r="O74" s="3"/>
      <c r="P74" s="3"/>
      <c r="Q74" s="3"/>
      <c r="R74" s="3"/>
      <c r="S74" s="3"/>
      <c r="T74" s="3"/>
      <c r="U74" s="3"/>
      <c r="V74" s="3"/>
    </row>
    <row r="75" spans="1:22" x14ac:dyDescent="0.3">
      <c r="A75" s="3"/>
      <c r="B75" s="3"/>
      <c r="C75" s="3"/>
      <c r="D75" s="3"/>
      <c r="E75" s="3"/>
      <c r="F75" s="3"/>
      <c r="G75" s="3"/>
      <c r="H75" s="3"/>
      <c r="I75" s="3"/>
      <c r="J75" s="3"/>
      <c r="K75" s="3"/>
      <c r="L75" s="3"/>
      <c r="M75" s="3"/>
      <c r="N75" s="3"/>
      <c r="O75" s="3"/>
      <c r="P75" s="3"/>
      <c r="Q75" s="3"/>
      <c r="R75" s="3"/>
      <c r="S75" s="3"/>
      <c r="T75" s="3"/>
      <c r="U75" s="3"/>
      <c r="V75" s="3"/>
    </row>
    <row r="76" spans="1:22" x14ac:dyDescent="0.3">
      <c r="A76" s="3"/>
      <c r="B76" s="3"/>
      <c r="C76" s="3"/>
      <c r="D76" s="3"/>
      <c r="E76" s="3"/>
      <c r="F76" s="3"/>
      <c r="G76" s="3"/>
      <c r="H76" s="3"/>
      <c r="I76" s="3"/>
      <c r="J76" s="3"/>
      <c r="K76" s="3"/>
      <c r="L76" s="3"/>
      <c r="M76" s="3"/>
      <c r="N76" s="3"/>
      <c r="O76" s="3"/>
      <c r="P76" s="3"/>
      <c r="Q76" s="3"/>
      <c r="R76" s="3"/>
      <c r="S76" s="3"/>
      <c r="T76" s="3"/>
      <c r="U76" s="3"/>
      <c r="V76" s="3"/>
    </row>
    <row r="77" spans="1:22" x14ac:dyDescent="0.3">
      <c r="A77" s="3"/>
      <c r="B77" s="3"/>
      <c r="C77" s="3"/>
      <c r="D77" s="3"/>
      <c r="E77" s="3"/>
      <c r="F77" s="3"/>
      <c r="G77" s="3"/>
      <c r="H77" s="3"/>
      <c r="I77" s="3"/>
      <c r="J77" s="3"/>
      <c r="K77" s="3"/>
      <c r="L77" s="3"/>
      <c r="M77" s="3"/>
      <c r="N77" s="3"/>
      <c r="O77" s="3"/>
      <c r="P77" s="3"/>
      <c r="Q77" s="3"/>
      <c r="R77" s="3"/>
      <c r="S77" s="3"/>
      <c r="T77" s="3"/>
      <c r="U77" s="3"/>
      <c r="V77" s="3"/>
    </row>
    <row r="78" spans="1:22" x14ac:dyDescent="0.3">
      <c r="A78" s="3"/>
      <c r="B78" s="3"/>
      <c r="C78" s="3"/>
      <c r="D78" s="3"/>
      <c r="E78" s="3"/>
      <c r="F78" s="3"/>
      <c r="G78" s="3"/>
      <c r="H78" s="3"/>
      <c r="I78" s="3"/>
      <c r="J78" s="3"/>
      <c r="K78" s="3"/>
      <c r="L78" s="3"/>
      <c r="M78" s="3"/>
      <c r="N78" s="3"/>
      <c r="O78" s="3"/>
      <c r="P78" s="3"/>
      <c r="Q78" s="3"/>
      <c r="R78" s="3"/>
      <c r="S78" s="3"/>
      <c r="T78" s="3"/>
      <c r="U78" s="3"/>
      <c r="V78" s="3"/>
    </row>
    <row r="79" spans="1:22" x14ac:dyDescent="0.3">
      <c r="A79" s="3"/>
      <c r="B79" s="3"/>
      <c r="C79" s="3"/>
      <c r="D79" s="3"/>
      <c r="E79" s="3"/>
      <c r="F79" s="3"/>
      <c r="G79" s="3"/>
      <c r="H79" s="3"/>
      <c r="I79" s="3"/>
      <c r="J79" s="3"/>
      <c r="K79" s="3"/>
      <c r="L79" s="3"/>
      <c r="M79" s="3"/>
      <c r="N79" s="3"/>
      <c r="O79" s="3"/>
      <c r="P79" s="3"/>
      <c r="Q79" s="3"/>
      <c r="R79" s="3"/>
      <c r="S79" s="3"/>
      <c r="T79" s="3"/>
      <c r="U79" s="3"/>
      <c r="V79" s="3"/>
    </row>
    <row r="80" spans="1:22" x14ac:dyDescent="0.3">
      <c r="A80" s="3"/>
      <c r="B80" s="3"/>
      <c r="C80" s="3"/>
      <c r="D80" s="3"/>
      <c r="E80" s="3"/>
      <c r="F80" s="3"/>
      <c r="G80" s="3"/>
      <c r="H80" s="3"/>
      <c r="I80" s="3"/>
      <c r="J80" s="3"/>
      <c r="K80" s="3"/>
      <c r="L80" s="3"/>
      <c r="M80" s="3"/>
      <c r="N80" s="3"/>
      <c r="O80" s="3"/>
      <c r="P80" s="3"/>
      <c r="Q80" s="3"/>
      <c r="R80" s="3"/>
      <c r="S80" s="3"/>
      <c r="T80" s="3"/>
      <c r="U80" s="3"/>
      <c r="V80" s="3"/>
    </row>
    <row r="81" spans="1:22" x14ac:dyDescent="0.3">
      <c r="A81" s="3"/>
      <c r="B81" s="3"/>
      <c r="C81" s="3"/>
      <c r="D81" s="3"/>
      <c r="E81" s="3"/>
      <c r="F81" s="3"/>
      <c r="G81" s="3"/>
      <c r="H81" s="3"/>
      <c r="I81" s="3"/>
      <c r="J81" s="3"/>
      <c r="K81" s="3"/>
      <c r="L81" s="3"/>
      <c r="M81" s="3"/>
      <c r="N81" s="3"/>
      <c r="O81" s="3"/>
      <c r="P81" s="3"/>
      <c r="Q81" s="3"/>
      <c r="R81" s="3"/>
      <c r="S81" s="3"/>
      <c r="T81" s="3"/>
      <c r="U81" s="3"/>
      <c r="V81" s="3"/>
    </row>
    <row r="82" spans="1:22" x14ac:dyDescent="0.3">
      <c r="A82" s="3"/>
      <c r="B82" s="3"/>
      <c r="C82" s="3"/>
      <c r="D82" s="3"/>
      <c r="E82" s="3"/>
      <c r="F82" s="3"/>
      <c r="G82" s="3"/>
      <c r="H82" s="3"/>
      <c r="I82" s="3"/>
      <c r="J82" s="3"/>
      <c r="K82" s="3"/>
      <c r="L82" s="3"/>
      <c r="M82" s="3"/>
      <c r="N82" s="3"/>
      <c r="O82" s="3"/>
      <c r="P82" s="3"/>
      <c r="Q82" s="3"/>
      <c r="R82" s="3"/>
      <c r="S82" s="3"/>
      <c r="T82" s="3"/>
      <c r="U82" s="3"/>
      <c r="V82" s="3"/>
    </row>
    <row r="83" spans="1:22" x14ac:dyDescent="0.3">
      <c r="A83" s="3"/>
      <c r="B83" s="3"/>
      <c r="C83" s="3"/>
      <c r="D83" s="3"/>
      <c r="E83" s="3"/>
      <c r="F83" s="3"/>
      <c r="G83" s="3"/>
      <c r="H83" s="3"/>
      <c r="I83" s="3"/>
      <c r="J83" s="3"/>
      <c r="K83" s="3"/>
      <c r="L83" s="3"/>
      <c r="M83" s="3"/>
      <c r="N83" s="3"/>
      <c r="O83" s="3"/>
      <c r="P83" s="3"/>
      <c r="Q83" s="3"/>
      <c r="R83" s="3"/>
      <c r="S83" s="3"/>
      <c r="T83" s="3"/>
      <c r="U83" s="3"/>
      <c r="V83" s="3"/>
    </row>
    <row r="84" spans="1:22" x14ac:dyDescent="0.3">
      <c r="A84" s="3"/>
      <c r="B84" s="3"/>
      <c r="C84" s="3"/>
      <c r="D84" s="3"/>
      <c r="E84" s="3"/>
      <c r="F84" s="3"/>
      <c r="G84" s="3"/>
      <c r="H84" s="3"/>
      <c r="I84" s="3"/>
      <c r="J84" s="3"/>
      <c r="K84" s="3"/>
      <c r="L84" s="3"/>
      <c r="M84" s="3"/>
      <c r="N84" s="3"/>
      <c r="O84" s="3"/>
      <c r="P84" s="3"/>
      <c r="Q84" s="3"/>
      <c r="R84" s="3"/>
      <c r="S84" s="3"/>
      <c r="T84" s="3"/>
      <c r="U84" s="3"/>
      <c r="V84" s="3"/>
    </row>
    <row r="85" spans="1:22" x14ac:dyDescent="0.3">
      <c r="A85" s="3"/>
      <c r="B85" s="3"/>
      <c r="C85" s="3"/>
      <c r="D85" s="3"/>
      <c r="E85" s="3"/>
      <c r="F85" s="3"/>
      <c r="G85" s="3"/>
      <c r="H85" s="3"/>
      <c r="I85" s="3"/>
      <c r="J85" s="3"/>
      <c r="K85" s="3"/>
      <c r="L85" s="3"/>
      <c r="M85" s="3"/>
      <c r="N85" s="3"/>
      <c r="O85" s="3"/>
      <c r="P85" s="3"/>
      <c r="Q85" s="3"/>
      <c r="R85" s="3"/>
      <c r="S85" s="3"/>
      <c r="T85" s="3"/>
      <c r="U85" s="3"/>
      <c r="V85" s="3"/>
    </row>
    <row r="86" spans="1:22" x14ac:dyDescent="0.3">
      <c r="A86" s="3"/>
      <c r="B86" s="3"/>
      <c r="C86" s="3"/>
      <c r="D86" s="3"/>
      <c r="E86" s="3"/>
      <c r="F86" s="3"/>
      <c r="G86" s="3"/>
      <c r="H86" s="3"/>
      <c r="I86" s="3"/>
      <c r="J86" s="3"/>
      <c r="K86" s="3"/>
      <c r="L86" s="3"/>
      <c r="M86" s="3"/>
      <c r="N86" s="3"/>
      <c r="O86" s="3"/>
      <c r="P86" s="3"/>
      <c r="Q86" s="3"/>
      <c r="R86" s="3"/>
      <c r="S86" s="3"/>
      <c r="T86" s="3"/>
      <c r="U86" s="3"/>
      <c r="V86" s="3"/>
    </row>
    <row r="87" spans="1:22" x14ac:dyDescent="0.3">
      <c r="A87" s="3"/>
      <c r="B87" s="3"/>
      <c r="C87" s="3"/>
      <c r="D87" s="3"/>
      <c r="E87" s="3"/>
      <c r="F87" s="3"/>
      <c r="G87" s="3"/>
      <c r="H87" s="3"/>
      <c r="I87" s="3"/>
      <c r="J87" s="3"/>
      <c r="K87" s="3"/>
      <c r="L87" s="3"/>
      <c r="M87" s="3"/>
      <c r="N87" s="3"/>
      <c r="O87" s="3"/>
      <c r="P87" s="3"/>
      <c r="Q87" s="3"/>
      <c r="R87" s="3"/>
      <c r="S87" s="3"/>
      <c r="T87" s="3"/>
      <c r="U87" s="3"/>
      <c r="V87" s="3"/>
    </row>
    <row r="88" spans="1:22" x14ac:dyDescent="0.3">
      <c r="A88" s="3"/>
      <c r="B88" s="3"/>
      <c r="C88" s="3"/>
      <c r="D88" s="3"/>
      <c r="E88" s="3"/>
      <c r="F88" s="3"/>
      <c r="G88" s="3"/>
      <c r="H88" s="3"/>
      <c r="I88" s="3"/>
      <c r="J88" s="3"/>
      <c r="K88" s="3"/>
      <c r="L88" s="3"/>
      <c r="M88" s="3"/>
      <c r="N88" s="3"/>
      <c r="O88" s="3"/>
      <c r="P88" s="3"/>
      <c r="Q88" s="3"/>
      <c r="R88" s="3"/>
      <c r="S88" s="3"/>
      <c r="T88" s="3"/>
      <c r="U88" s="3"/>
      <c r="V88" s="3"/>
    </row>
    <row r="89" spans="1:22" x14ac:dyDescent="0.3">
      <c r="A89" s="3"/>
      <c r="B89" s="3"/>
      <c r="C89" s="3"/>
      <c r="D89" s="3"/>
      <c r="E89" s="3"/>
      <c r="F89" s="3"/>
      <c r="G89" s="3"/>
      <c r="H89" s="3"/>
      <c r="I89" s="3"/>
      <c r="J89" s="3"/>
      <c r="K89" s="3"/>
      <c r="L89" s="3"/>
      <c r="M89" s="3"/>
      <c r="N89" s="3"/>
      <c r="O89" s="3"/>
      <c r="P89" s="3"/>
      <c r="Q89" s="3"/>
      <c r="R89" s="3"/>
      <c r="S89" s="3"/>
      <c r="T89" s="3"/>
      <c r="U89" s="3"/>
      <c r="V89" s="3"/>
    </row>
    <row r="90" spans="1:22" x14ac:dyDescent="0.3">
      <c r="A90" s="3"/>
      <c r="B90" s="3"/>
      <c r="C90" s="3"/>
      <c r="D90" s="3"/>
      <c r="E90" s="3"/>
      <c r="F90" s="3"/>
      <c r="G90" s="3"/>
      <c r="H90" s="3"/>
      <c r="I90" s="3"/>
      <c r="J90" s="3"/>
      <c r="K90" s="3"/>
      <c r="L90" s="3"/>
      <c r="M90" s="3"/>
      <c r="N90" s="3"/>
      <c r="O90" s="3"/>
      <c r="P90" s="3"/>
      <c r="Q90" s="3"/>
      <c r="R90" s="3"/>
      <c r="S90" s="3"/>
      <c r="T90" s="3"/>
      <c r="U90" s="3"/>
      <c r="V90" s="3"/>
    </row>
    <row r="91" spans="1:22" x14ac:dyDescent="0.3">
      <c r="A91" s="3"/>
      <c r="B91" s="3"/>
      <c r="C91" s="3"/>
      <c r="D91" s="3"/>
      <c r="E91" s="3"/>
      <c r="F91" s="3"/>
      <c r="G91" s="3"/>
      <c r="H91" s="3"/>
      <c r="I91" s="3"/>
      <c r="J91" s="3"/>
      <c r="K91" s="3"/>
      <c r="L91" s="3"/>
      <c r="M91" s="3"/>
      <c r="N91" s="3"/>
      <c r="O91" s="3"/>
      <c r="P91" s="3"/>
      <c r="Q91" s="3"/>
      <c r="R91" s="3"/>
      <c r="S91" s="3"/>
      <c r="T91" s="3"/>
      <c r="U91" s="3"/>
      <c r="V91" s="3"/>
    </row>
    <row r="92" spans="1:22" x14ac:dyDescent="0.3">
      <c r="A92" s="3"/>
      <c r="B92" s="3"/>
      <c r="C92" s="3"/>
      <c r="D92" s="3"/>
      <c r="E92" s="3"/>
      <c r="F92" s="3"/>
      <c r="G92" s="3"/>
      <c r="H92" s="3"/>
      <c r="I92" s="3"/>
      <c r="J92" s="3"/>
      <c r="K92" s="3"/>
      <c r="L92" s="3"/>
      <c r="M92" s="3"/>
      <c r="N92" s="3"/>
      <c r="O92" s="3"/>
      <c r="P92" s="3"/>
      <c r="Q92" s="3"/>
      <c r="R92" s="3"/>
      <c r="S92" s="3"/>
      <c r="T92" s="3"/>
      <c r="U92" s="3"/>
      <c r="V92" s="3"/>
    </row>
    <row r="93" spans="1:22" x14ac:dyDescent="0.3">
      <c r="A93" s="3"/>
      <c r="B93" s="3"/>
      <c r="C93" s="3"/>
      <c r="D93" s="3"/>
      <c r="E93" s="3"/>
      <c r="F93" s="3"/>
      <c r="G93" s="3"/>
      <c r="H93" s="3"/>
      <c r="I93" s="3"/>
      <c r="J93" s="3"/>
      <c r="K93" s="3"/>
      <c r="L93" s="3"/>
      <c r="M93" s="3"/>
      <c r="N93" s="3"/>
      <c r="O93" s="3"/>
      <c r="P93" s="3"/>
      <c r="Q93" s="3"/>
      <c r="R93" s="3"/>
      <c r="S93" s="3"/>
      <c r="T93" s="3"/>
      <c r="U93" s="3"/>
      <c r="V93" s="3"/>
    </row>
    <row r="94" spans="1:22" x14ac:dyDescent="0.3">
      <c r="A94" s="3"/>
      <c r="B94" s="3"/>
      <c r="C94" s="3"/>
      <c r="D94" s="3"/>
      <c r="E94" s="3"/>
      <c r="F94" s="3"/>
      <c r="G94" s="3"/>
      <c r="H94" s="3"/>
      <c r="I94" s="3"/>
      <c r="J94" s="3"/>
      <c r="K94" s="3"/>
      <c r="L94" s="3"/>
      <c r="M94" s="3"/>
      <c r="N94" s="3"/>
      <c r="O94" s="3"/>
      <c r="P94" s="3"/>
      <c r="Q94" s="3"/>
      <c r="R94" s="3"/>
      <c r="S94" s="3"/>
      <c r="T94" s="3"/>
      <c r="U94" s="3"/>
      <c r="V94" s="3"/>
    </row>
    <row r="95" spans="1:22" x14ac:dyDescent="0.3">
      <c r="A95" s="3"/>
      <c r="B95" s="3"/>
      <c r="C95" s="3"/>
      <c r="D95" s="3"/>
      <c r="E95" s="3"/>
      <c r="F95" s="3"/>
      <c r="G95" s="3"/>
      <c r="H95" s="3"/>
      <c r="I95" s="3"/>
      <c r="J95" s="3"/>
      <c r="K95" s="3"/>
      <c r="L95" s="3"/>
      <c r="M95" s="3"/>
      <c r="N95" s="3"/>
      <c r="O95" s="3"/>
      <c r="P95" s="3"/>
      <c r="Q95" s="3"/>
      <c r="R95" s="3"/>
      <c r="S95" s="3"/>
      <c r="T95" s="3"/>
      <c r="U95" s="3"/>
      <c r="V95" s="3"/>
    </row>
    <row r="96" spans="1:22" x14ac:dyDescent="0.3">
      <c r="A96" s="3"/>
      <c r="B96" s="3"/>
      <c r="C96" s="3"/>
      <c r="D96" s="3"/>
      <c r="E96" s="3"/>
      <c r="F96" s="3"/>
      <c r="G96" s="3"/>
      <c r="H96" s="3"/>
      <c r="I96" s="3"/>
      <c r="J96" s="3"/>
      <c r="K96" s="3"/>
      <c r="L96" s="3"/>
      <c r="M96" s="3"/>
      <c r="N96" s="3"/>
      <c r="O96" s="3"/>
      <c r="P96" s="3"/>
      <c r="Q96" s="3"/>
      <c r="R96" s="3"/>
      <c r="S96" s="3"/>
      <c r="T96" s="3"/>
      <c r="U96" s="3"/>
      <c r="V96" s="3"/>
    </row>
    <row r="97" spans="1:22" x14ac:dyDescent="0.3">
      <c r="A97" s="3"/>
      <c r="B97" s="3"/>
      <c r="C97" s="3"/>
      <c r="D97" s="3"/>
      <c r="E97" s="3"/>
      <c r="F97" s="3"/>
      <c r="G97" s="3"/>
      <c r="H97" s="3"/>
      <c r="I97" s="3"/>
      <c r="J97" s="3"/>
      <c r="K97" s="3"/>
      <c r="L97" s="3"/>
      <c r="M97" s="3"/>
      <c r="N97" s="3"/>
      <c r="O97" s="3"/>
      <c r="P97" s="3"/>
      <c r="Q97" s="3"/>
      <c r="R97" s="3"/>
      <c r="S97" s="3"/>
      <c r="T97" s="3"/>
      <c r="U97" s="3"/>
      <c r="V97" s="3"/>
    </row>
    <row r="98" spans="1:22" x14ac:dyDescent="0.3">
      <c r="A98" s="3"/>
      <c r="B98" s="3"/>
      <c r="C98" s="3"/>
      <c r="D98" s="3"/>
      <c r="E98" s="3"/>
      <c r="F98" s="3"/>
      <c r="G98" s="3"/>
      <c r="H98" s="3"/>
      <c r="I98" s="3"/>
      <c r="J98" s="3"/>
      <c r="K98" s="3"/>
      <c r="L98" s="3"/>
      <c r="M98" s="3"/>
      <c r="N98" s="3"/>
      <c r="O98" s="3"/>
      <c r="P98" s="3"/>
      <c r="Q98" s="3"/>
      <c r="R98" s="3"/>
      <c r="S98" s="3"/>
      <c r="T98" s="3"/>
      <c r="U98" s="3"/>
      <c r="V98" s="3"/>
    </row>
    <row r="99" spans="1:22" x14ac:dyDescent="0.3">
      <c r="A99" s="3"/>
      <c r="B99" s="3"/>
      <c r="C99" s="3"/>
      <c r="D99" s="3"/>
      <c r="E99" s="3"/>
      <c r="F99" s="3"/>
      <c r="G99" s="3"/>
      <c r="H99" s="3"/>
      <c r="I99" s="3"/>
      <c r="J99" s="3"/>
      <c r="K99" s="3"/>
      <c r="L99" s="3"/>
      <c r="M99" s="3"/>
      <c r="N99" s="3"/>
      <c r="O99" s="3"/>
      <c r="P99" s="3"/>
      <c r="Q99" s="3"/>
      <c r="R99" s="3"/>
      <c r="S99" s="3"/>
      <c r="T99" s="3"/>
      <c r="U99" s="3"/>
      <c r="V99" s="3"/>
    </row>
    <row r="100" spans="1:22" x14ac:dyDescent="0.3">
      <c r="A100" s="3"/>
      <c r="B100" s="3"/>
      <c r="C100" s="3"/>
      <c r="D100" s="3"/>
      <c r="E100" s="3"/>
      <c r="F100" s="3"/>
      <c r="G100" s="3"/>
      <c r="H100" s="3"/>
      <c r="I100" s="3"/>
      <c r="J100" s="3"/>
      <c r="K100" s="3"/>
      <c r="L100" s="3"/>
      <c r="M100" s="3"/>
      <c r="N100" s="3"/>
      <c r="O100" s="3"/>
      <c r="P100" s="3"/>
      <c r="Q100" s="3"/>
      <c r="R100" s="3"/>
      <c r="S100" s="3"/>
      <c r="T100" s="3"/>
      <c r="U100" s="3"/>
      <c r="V100" s="3"/>
    </row>
    <row r="101" spans="1:22" x14ac:dyDescent="0.3">
      <c r="A101" s="3"/>
      <c r="B101" s="3"/>
      <c r="C101" s="3"/>
      <c r="D101" s="3"/>
      <c r="E101" s="3"/>
      <c r="F101" s="3"/>
      <c r="G101" s="3"/>
      <c r="H101" s="3"/>
      <c r="I101" s="3"/>
      <c r="J101" s="3"/>
      <c r="K101" s="3"/>
      <c r="L101" s="3"/>
      <c r="M101" s="3"/>
      <c r="N101" s="3"/>
      <c r="O101" s="3"/>
      <c r="P101" s="3"/>
      <c r="Q101" s="3"/>
      <c r="R101" s="3"/>
      <c r="S101" s="3"/>
      <c r="T101" s="3"/>
      <c r="U101" s="3"/>
      <c r="V101" s="3"/>
    </row>
    <row r="102" spans="1:22" x14ac:dyDescent="0.3">
      <c r="A102" s="3"/>
      <c r="B102" s="3"/>
      <c r="C102" s="3"/>
      <c r="D102" s="3"/>
      <c r="E102" s="3"/>
      <c r="F102" s="3"/>
      <c r="G102" s="3"/>
      <c r="H102" s="3"/>
      <c r="I102" s="3"/>
      <c r="J102" s="3"/>
      <c r="K102" s="3"/>
      <c r="L102" s="3"/>
      <c r="M102" s="3"/>
      <c r="N102" s="3"/>
      <c r="O102" s="3"/>
      <c r="P102" s="3"/>
      <c r="Q102" s="3"/>
      <c r="R102" s="3"/>
      <c r="S102" s="3"/>
      <c r="T102" s="3"/>
      <c r="U102" s="3"/>
      <c r="V102" s="3"/>
    </row>
    <row r="103" spans="1:22" x14ac:dyDescent="0.3">
      <c r="L103" s="3"/>
      <c r="M103" s="3"/>
      <c r="N103" s="3"/>
      <c r="O103" s="3"/>
      <c r="P103" s="3"/>
      <c r="Q103" s="3"/>
      <c r="R103" s="3"/>
      <c r="S103" s="3"/>
      <c r="T103" s="3"/>
      <c r="U103" s="3"/>
      <c r="V103" s="3"/>
    </row>
  </sheetData>
  <mergeCells count="17">
    <mergeCell ref="A63:A66"/>
    <mergeCell ref="R2:R3"/>
    <mergeCell ref="B3:G3"/>
    <mergeCell ref="B4:G4"/>
    <mergeCell ref="B5:G5"/>
    <mergeCell ref="A7:B7"/>
    <mergeCell ref="G47:K47"/>
    <mergeCell ref="I1:R1"/>
    <mergeCell ref="I2:I3"/>
    <mergeCell ref="J2:J3"/>
    <mergeCell ref="K2:K3"/>
    <mergeCell ref="L2:L3"/>
    <mergeCell ref="M2:M3"/>
    <mergeCell ref="N2:N3"/>
    <mergeCell ref="O2:O3"/>
    <mergeCell ref="P2:P3"/>
    <mergeCell ref="Q2:Q3"/>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3"/>
  <sheetViews>
    <sheetView showGridLines="0" zoomScale="80" zoomScaleNormal="80" workbookViewId="0"/>
  </sheetViews>
  <sheetFormatPr defaultColWidth="9.109375" defaultRowHeight="13.8" x14ac:dyDescent="0.3"/>
  <cols>
    <col min="1" max="1" width="39.33203125" style="1" customWidth="1"/>
    <col min="2" max="9" width="16.6640625" style="1" customWidth="1"/>
    <col min="10" max="10" width="15.6640625" style="1" customWidth="1"/>
    <col min="11" max="11" width="16.109375" style="1" customWidth="1"/>
    <col min="12" max="12" width="15.6640625" style="1" customWidth="1"/>
    <col min="13" max="13" width="15.109375" style="1" customWidth="1"/>
    <col min="14" max="14" width="13.88671875" style="1" bestFit="1" customWidth="1"/>
    <col min="15" max="15" width="15" style="1" customWidth="1"/>
    <col min="16" max="16" width="13.33203125" style="1" customWidth="1"/>
    <col min="17" max="17" width="12.109375" style="1" customWidth="1"/>
    <col min="18" max="18" width="11.109375" style="1" customWidth="1"/>
    <col min="19" max="16384" width="9.109375" style="1"/>
  </cols>
  <sheetData>
    <row r="1" spans="1:22" ht="36" customHeight="1" thickBot="1" x14ac:dyDescent="0.35">
      <c r="A1" s="39" t="s">
        <v>72</v>
      </c>
      <c r="B1" s="38"/>
      <c r="C1" s="38"/>
      <c r="D1" s="38"/>
      <c r="E1" s="38"/>
      <c r="F1" s="38"/>
      <c r="G1" s="38"/>
      <c r="H1" s="40"/>
      <c r="I1" s="229" t="s">
        <v>48</v>
      </c>
      <c r="J1" s="230"/>
      <c r="K1" s="230"/>
      <c r="L1" s="230"/>
      <c r="M1" s="230"/>
      <c r="N1" s="230"/>
      <c r="O1" s="230"/>
      <c r="P1" s="230"/>
      <c r="Q1" s="230"/>
      <c r="R1" s="231"/>
      <c r="S1" s="3"/>
      <c r="T1" s="3"/>
      <c r="U1" s="3"/>
    </row>
    <row r="2" spans="1:22" ht="15" thickTop="1" x14ac:dyDescent="0.3">
      <c r="A2" s="4"/>
      <c r="B2" s="3"/>
      <c r="C2" s="3"/>
      <c r="D2" s="3"/>
      <c r="E2" s="3"/>
      <c r="F2" s="3"/>
      <c r="G2" s="3"/>
      <c r="H2" s="3"/>
      <c r="I2" s="232" t="s">
        <v>91</v>
      </c>
      <c r="J2" s="234" t="s">
        <v>92</v>
      </c>
      <c r="K2" s="236" t="s">
        <v>93</v>
      </c>
      <c r="L2" s="238" t="s">
        <v>94</v>
      </c>
      <c r="M2" s="240" t="s">
        <v>95</v>
      </c>
      <c r="N2" s="242" t="s">
        <v>59</v>
      </c>
      <c r="O2" s="244" t="s">
        <v>63</v>
      </c>
      <c r="P2" s="246" t="s">
        <v>64</v>
      </c>
      <c r="Q2" s="248" t="s">
        <v>94</v>
      </c>
      <c r="R2" s="222" t="s">
        <v>29</v>
      </c>
      <c r="S2" s="3"/>
      <c r="T2" s="3"/>
      <c r="U2" s="3"/>
    </row>
    <row r="3" spans="1:22" ht="15.75" customHeight="1" thickBot="1" x14ac:dyDescent="0.35">
      <c r="A3" s="50" t="s">
        <v>12</v>
      </c>
      <c r="B3" s="224"/>
      <c r="C3" s="224"/>
      <c r="D3" s="224"/>
      <c r="E3" s="224"/>
      <c r="F3" s="224"/>
      <c r="G3" s="224"/>
      <c r="H3" s="9"/>
      <c r="I3" s="233"/>
      <c r="J3" s="235"/>
      <c r="K3" s="237"/>
      <c r="L3" s="239"/>
      <c r="M3" s="241"/>
      <c r="N3" s="243"/>
      <c r="O3" s="245"/>
      <c r="P3" s="247"/>
      <c r="Q3" s="249"/>
      <c r="R3" s="223"/>
      <c r="S3" s="3"/>
      <c r="T3" s="3"/>
      <c r="U3" s="3"/>
    </row>
    <row r="4" spans="1:22" ht="15.75" customHeight="1" x14ac:dyDescent="0.3">
      <c r="A4" s="50" t="s">
        <v>65</v>
      </c>
      <c r="B4" s="224"/>
      <c r="C4" s="224"/>
      <c r="D4" s="224"/>
      <c r="E4" s="224"/>
      <c r="F4" s="224"/>
      <c r="G4" s="224"/>
      <c r="H4" s="9"/>
      <c r="Q4" s="3"/>
      <c r="R4" s="3"/>
      <c r="S4" s="3"/>
      <c r="T4" s="3"/>
      <c r="U4" s="3"/>
    </row>
    <row r="5" spans="1:22" ht="16.5" customHeight="1" x14ac:dyDescent="0.3">
      <c r="A5" s="50" t="s">
        <v>13</v>
      </c>
      <c r="B5" s="224"/>
      <c r="C5" s="224"/>
      <c r="D5" s="224"/>
      <c r="E5" s="224"/>
      <c r="F5" s="224"/>
      <c r="G5" s="224"/>
      <c r="H5" s="9"/>
      <c r="Q5" s="3"/>
      <c r="R5" s="3"/>
      <c r="S5" s="3"/>
      <c r="T5" s="3"/>
      <c r="U5" s="3"/>
    </row>
    <row r="6" spans="1:22" ht="14.4" x14ac:dyDescent="0.3">
      <c r="A6" s="10"/>
      <c r="B6" s="11"/>
      <c r="C6" s="11"/>
      <c r="D6" s="11"/>
      <c r="E6" s="12"/>
      <c r="F6" s="12"/>
      <c r="G6" s="12"/>
      <c r="H6" s="12"/>
      <c r="I6" s="13"/>
      <c r="J6" s="7"/>
      <c r="K6" s="7"/>
      <c r="L6" s="7"/>
      <c r="M6" s="3"/>
      <c r="N6" s="3"/>
      <c r="O6" s="3"/>
      <c r="P6" s="3"/>
      <c r="Q6" s="3"/>
      <c r="R6" s="3"/>
      <c r="S6" s="3"/>
      <c r="T6" s="3"/>
      <c r="U6" s="3"/>
    </row>
    <row r="7" spans="1:22" ht="24.9" customHeight="1" x14ac:dyDescent="0.4">
      <c r="A7" s="225" t="s">
        <v>34</v>
      </c>
      <c r="B7" s="225"/>
      <c r="C7"/>
      <c r="D7"/>
      <c r="E7"/>
      <c r="F7"/>
      <c r="G7"/>
      <c r="H7"/>
      <c r="I7" s="14"/>
      <c r="J7" s="14"/>
      <c r="K7" s="7"/>
      <c r="L7" s="7"/>
      <c r="M7" s="7"/>
      <c r="N7" s="3"/>
      <c r="O7" s="3"/>
      <c r="P7" s="3"/>
      <c r="Q7" s="3"/>
      <c r="R7" s="3"/>
      <c r="S7" s="3"/>
      <c r="T7" s="3"/>
      <c r="U7" s="3"/>
      <c r="V7" s="3"/>
    </row>
    <row r="8" spans="1:22" ht="27.6" x14ac:dyDescent="0.3">
      <c r="A8" s="51" t="s">
        <v>62</v>
      </c>
      <c r="B8" s="52"/>
      <c r="C8" s="6"/>
      <c r="D8"/>
      <c r="E8"/>
      <c r="F8"/>
      <c r="G8"/>
      <c r="H8"/>
      <c r="I8" s="7"/>
      <c r="J8" s="7"/>
      <c r="N8" s="3"/>
      <c r="O8" s="3"/>
      <c r="P8" s="3"/>
      <c r="Q8" s="3"/>
      <c r="R8" s="3"/>
      <c r="S8" s="3"/>
      <c r="T8" s="3"/>
      <c r="U8" s="3"/>
      <c r="V8" s="3"/>
    </row>
    <row r="9" spans="1:22" ht="14.4" x14ac:dyDescent="0.3">
      <c r="A9" s="51" t="s">
        <v>14</v>
      </c>
      <c r="B9" s="53"/>
      <c r="C9" s="6"/>
      <c r="D9"/>
      <c r="E9"/>
      <c r="F9"/>
      <c r="G9"/>
      <c r="H9"/>
      <c r="I9" s="7"/>
      <c r="N9" s="3"/>
      <c r="O9" s="3"/>
      <c r="P9" s="3"/>
      <c r="Q9" s="3"/>
      <c r="R9" s="3"/>
      <c r="S9" s="3"/>
      <c r="T9" s="3"/>
      <c r="U9" s="3"/>
      <c r="V9" s="3"/>
    </row>
    <row r="10" spans="1:22" ht="14.4" x14ac:dyDescent="0.3">
      <c r="A10" s="51" t="s">
        <v>20</v>
      </c>
      <c r="B10" s="54" t="e">
        <f>+B9/B8</f>
        <v>#DIV/0!</v>
      </c>
      <c r="C10" s="6"/>
      <c r="D10"/>
      <c r="E10"/>
      <c r="F10"/>
      <c r="G10"/>
      <c r="H10"/>
      <c r="I10" s="7"/>
      <c r="N10" s="3"/>
      <c r="O10" s="3"/>
      <c r="P10" s="3"/>
      <c r="Q10" s="3"/>
      <c r="R10" s="3"/>
      <c r="S10" s="3"/>
      <c r="T10" s="3"/>
      <c r="U10" s="3"/>
      <c r="V10" s="3"/>
    </row>
    <row r="11" spans="1:22" ht="27.6" x14ac:dyDescent="0.3">
      <c r="A11" s="51" t="s">
        <v>73</v>
      </c>
      <c r="B11" s="52"/>
      <c r="C11" s="6"/>
      <c r="D11"/>
      <c r="E11"/>
      <c r="F11"/>
      <c r="G11"/>
      <c r="H11"/>
      <c r="I11" s="12"/>
      <c r="N11" s="3"/>
      <c r="O11" s="3"/>
      <c r="P11" s="3"/>
      <c r="Q11" s="3"/>
      <c r="R11" s="3"/>
      <c r="S11" s="3"/>
      <c r="T11" s="3"/>
      <c r="U11" s="3"/>
      <c r="V11" s="3"/>
    </row>
    <row r="12" spans="1:22" ht="29.25" customHeight="1" x14ac:dyDescent="0.3">
      <c r="A12" s="51" t="s">
        <v>25</v>
      </c>
      <c r="B12" s="55" t="e">
        <f>+B11/B8-1</f>
        <v>#DIV/0!</v>
      </c>
      <c r="C12" s="6"/>
      <c r="D12"/>
      <c r="E12"/>
      <c r="F12"/>
      <c r="G12"/>
      <c r="H12"/>
      <c r="I12" s="12"/>
      <c r="J12" s="13"/>
      <c r="K12" s="7"/>
      <c r="L12" s="7"/>
      <c r="M12" s="7"/>
      <c r="N12" s="3"/>
      <c r="O12" s="3"/>
      <c r="P12" s="3"/>
      <c r="Q12" s="3"/>
      <c r="R12" s="3"/>
      <c r="S12" s="3"/>
      <c r="T12" s="3"/>
      <c r="U12" s="3"/>
      <c r="V12" s="3"/>
    </row>
    <row r="13" spans="1:22" ht="14.4" x14ac:dyDescent="0.3">
      <c r="A13" s="56" t="s">
        <v>35</v>
      </c>
      <c r="B13" s="57">
        <v>230</v>
      </c>
      <c r="C13" s="6"/>
      <c r="D13"/>
      <c r="E13"/>
      <c r="F13"/>
      <c r="G13"/>
      <c r="H13"/>
      <c r="I13" s="12"/>
      <c r="J13" s="13"/>
      <c r="K13" s="7"/>
      <c r="L13" s="7"/>
      <c r="M13" s="7"/>
      <c r="N13" s="3"/>
      <c r="O13" s="3"/>
      <c r="P13" s="3"/>
      <c r="Q13" s="3"/>
      <c r="R13" s="3"/>
      <c r="S13" s="3"/>
      <c r="T13" s="3"/>
      <c r="U13" s="3"/>
      <c r="V13" s="3"/>
    </row>
    <row r="14" spans="1:22" ht="14.4" x14ac:dyDescent="0.3">
      <c r="A14" s="5"/>
      <c r="B14" s="6"/>
      <c r="C14" s="6"/>
      <c r="D14" s="6"/>
      <c r="E14" s="3"/>
      <c r="F14" s="3"/>
      <c r="G14" s="3"/>
      <c r="H14" s="3"/>
      <c r="I14" s="3"/>
      <c r="J14" s="3"/>
      <c r="K14" s="3"/>
      <c r="L14" s="3"/>
      <c r="M14" s="3"/>
      <c r="N14" s="3"/>
      <c r="O14" s="3"/>
      <c r="P14" s="3"/>
      <c r="Q14" s="3"/>
      <c r="R14" s="3"/>
      <c r="S14" s="3"/>
      <c r="T14" s="3"/>
      <c r="U14" s="3"/>
      <c r="V14" s="3"/>
    </row>
    <row r="15" spans="1:22" ht="45" customHeight="1" thickBot="1" x14ac:dyDescent="0.45">
      <c r="A15" s="58" t="s">
        <v>24</v>
      </c>
      <c r="B15" s="59"/>
      <c r="C15" s="59"/>
      <c r="D15" s="59"/>
      <c r="E15" s="59"/>
      <c r="F15" s="59"/>
      <c r="G15" s="60"/>
      <c r="H15" s="6"/>
      <c r="I15" s="7"/>
      <c r="J15" s="3"/>
      <c r="K15" s="3"/>
      <c r="L15" s="3"/>
      <c r="M15" s="3"/>
      <c r="N15" s="3"/>
      <c r="O15" s="3"/>
      <c r="P15" s="3"/>
      <c r="Q15" s="6"/>
      <c r="R15" s="6"/>
      <c r="S15" s="6"/>
      <c r="T15" s="6"/>
      <c r="U15" s="3"/>
    </row>
    <row r="16" spans="1:22" ht="24.9" customHeight="1" thickTop="1" thickBot="1" x14ac:dyDescent="0.4">
      <c r="A16" s="61" t="s">
        <v>10</v>
      </c>
      <c r="B16" s="61"/>
      <c r="C16" s="61"/>
      <c r="D16" s="61"/>
      <c r="E16" s="61"/>
      <c r="F16" s="61"/>
      <c r="G16" s="62"/>
      <c r="H16" s="6"/>
      <c r="I16" s="3"/>
      <c r="J16" s="3"/>
      <c r="K16" s="3"/>
      <c r="L16" s="3"/>
      <c r="M16" s="3"/>
      <c r="N16" s="3"/>
      <c r="O16" s="3"/>
      <c r="P16" s="3"/>
      <c r="Q16" s="3"/>
      <c r="R16" s="3"/>
      <c r="S16" s="3"/>
      <c r="T16" s="3"/>
      <c r="U16" s="3"/>
    </row>
    <row r="17" spans="1:22" ht="69" x14ac:dyDescent="0.3">
      <c r="A17" s="63" t="s">
        <v>11</v>
      </c>
      <c r="B17" s="64" t="s">
        <v>30</v>
      </c>
      <c r="C17" s="64" t="s">
        <v>31</v>
      </c>
      <c r="D17" s="65" t="s">
        <v>15</v>
      </c>
      <c r="E17" s="65" t="s">
        <v>37</v>
      </c>
      <c r="F17" s="66" t="s">
        <v>74</v>
      </c>
      <c r="G17" s="65" t="s">
        <v>33</v>
      </c>
      <c r="H17" s="6"/>
      <c r="I17" s="3"/>
      <c r="J17" s="3"/>
      <c r="K17" s="3"/>
      <c r="L17" s="3"/>
      <c r="M17" s="3"/>
      <c r="N17" s="3"/>
      <c r="O17" s="3"/>
      <c r="P17" s="3"/>
      <c r="Q17" s="3"/>
      <c r="R17" s="3"/>
      <c r="S17" s="3"/>
      <c r="T17" s="3"/>
      <c r="U17" s="3"/>
    </row>
    <row r="18" spans="1:22" ht="14.4" x14ac:dyDescent="0.3">
      <c r="A18" s="67" t="s">
        <v>3</v>
      </c>
      <c r="B18" s="68">
        <f>B9-SUM(B19:B20)</f>
        <v>0</v>
      </c>
      <c r="C18" s="69" t="e">
        <f>B8-C19-C20</f>
        <v>#DIV/0!</v>
      </c>
      <c r="D18" s="70">
        <f>-SUM(D19:D20)</f>
        <v>0</v>
      </c>
      <c r="E18" s="71" t="e">
        <f>D18*(1+$B$12)</f>
        <v>#DIV/0!</v>
      </c>
      <c r="F18" s="72">
        <v>0</v>
      </c>
      <c r="G18" s="73" t="e">
        <f>+E18*F18</f>
        <v>#DIV/0!</v>
      </c>
      <c r="H18" s="3"/>
      <c r="I18" s="3"/>
      <c r="J18" s="3"/>
      <c r="K18" s="3"/>
      <c r="L18" s="3"/>
      <c r="M18" s="3"/>
      <c r="N18" s="3"/>
      <c r="O18" s="3"/>
      <c r="P18" s="3"/>
      <c r="Q18" s="3"/>
      <c r="R18" s="3"/>
      <c r="S18" s="3"/>
      <c r="T18" s="3"/>
      <c r="U18" s="3"/>
    </row>
    <row r="19" spans="1:22" ht="14.4" x14ac:dyDescent="0.3">
      <c r="A19" s="67" t="s">
        <v>19</v>
      </c>
      <c r="B19" s="53"/>
      <c r="C19" s="74" t="e">
        <f>B19/$B$10</f>
        <v>#DIV/0!</v>
      </c>
      <c r="D19" s="52"/>
      <c r="E19" s="75" t="e">
        <f>D19*(1+$B$12)</f>
        <v>#DIV/0!</v>
      </c>
      <c r="F19" s="76">
        <v>0.5</v>
      </c>
      <c r="G19" s="77" t="e">
        <f>+E19*F19</f>
        <v>#DIV/0!</v>
      </c>
      <c r="H19" s="3"/>
      <c r="I19" s="3"/>
      <c r="J19" s="3"/>
      <c r="K19" s="3"/>
      <c r="L19" s="3"/>
      <c r="M19" s="3"/>
      <c r="N19" s="3"/>
      <c r="O19" s="3"/>
      <c r="P19" s="3"/>
      <c r="Q19" s="3"/>
      <c r="R19" s="3"/>
      <c r="S19" s="3"/>
      <c r="T19" s="3"/>
      <c r="U19" s="3"/>
    </row>
    <row r="20" spans="1:22" ht="14.4" x14ac:dyDescent="0.3">
      <c r="A20" s="67" t="s">
        <v>18</v>
      </c>
      <c r="B20" s="53"/>
      <c r="C20" s="78" t="e">
        <f>B20/$B$10</f>
        <v>#DIV/0!</v>
      </c>
      <c r="D20" s="52"/>
      <c r="E20" s="79" t="e">
        <f>D20*(1+$B$12)</f>
        <v>#DIV/0!</v>
      </c>
      <c r="F20" s="80">
        <v>1</v>
      </c>
      <c r="G20" s="81" t="e">
        <f>+E20*F20</f>
        <v>#DIV/0!</v>
      </c>
      <c r="H20" s="3"/>
      <c r="I20" s="3"/>
      <c r="J20" s="3"/>
      <c r="K20" s="3"/>
      <c r="L20" s="3"/>
      <c r="M20" s="3"/>
      <c r="N20" s="3"/>
      <c r="O20" s="3"/>
      <c r="P20" s="3"/>
      <c r="Q20" s="3"/>
      <c r="R20" s="3"/>
      <c r="S20" s="3"/>
      <c r="T20" s="3"/>
      <c r="U20" s="3"/>
    </row>
    <row r="21" spans="1:22" ht="14.4" x14ac:dyDescent="0.3">
      <c r="A21" s="21" t="s">
        <v>29</v>
      </c>
      <c r="B21" s="82">
        <f>SUM(B18:B20)</f>
        <v>0</v>
      </c>
      <c r="C21" s="83" t="e">
        <f>SUM(C18:C20)</f>
        <v>#DIV/0!</v>
      </c>
      <c r="D21" s="84"/>
      <c r="E21" s="84"/>
      <c r="F21" s="18" t="s">
        <v>29</v>
      </c>
      <c r="G21" s="85" t="e">
        <f>SUM(G18:G20)</f>
        <v>#DIV/0!</v>
      </c>
      <c r="H21" s="3"/>
      <c r="I21" s="3"/>
      <c r="J21" s="3"/>
      <c r="K21" s="3"/>
      <c r="L21" s="3"/>
      <c r="M21" s="3"/>
      <c r="N21" s="3"/>
      <c r="O21" s="3"/>
      <c r="P21" s="3"/>
      <c r="Q21" s="3"/>
      <c r="R21" s="3"/>
      <c r="S21" s="3"/>
      <c r="T21" s="3"/>
      <c r="U21" s="3"/>
    </row>
    <row r="22" spans="1:22" ht="24.9" customHeight="1" thickBot="1" x14ac:dyDescent="0.4">
      <c r="A22" s="86" t="s">
        <v>9</v>
      </c>
      <c r="B22" s="86"/>
      <c r="C22" s="87"/>
      <c r="D22" s="86"/>
      <c r="E22" s="86"/>
      <c r="F22" s="86"/>
      <c r="G22" s="88"/>
      <c r="H22" s="3"/>
      <c r="I22" s="3"/>
      <c r="J22" s="3"/>
      <c r="K22" s="3"/>
      <c r="L22" s="3"/>
      <c r="M22" s="3"/>
      <c r="N22" s="3"/>
      <c r="O22" s="3"/>
      <c r="P22" s="3"/>
      <c r="Q22" s="3"/>
      <c r="R22" s="3"/>
      <c r="S22" s="3"/>
      <c r="T22" s="3"/>
      <c r="U22" s="3"/>
    </row>
    <row r="23" spans="1:22" ht="41.4" x14ac:dyDescent="0.3">
      <c r="A23" s="89" t="s">
        <v>11</v>
      </c>
      <c r="B23" s="64" t="s">
        <v>30</v>
      </c>
      <c r="C23" s="64" t="s">
        <v>31</v>
      </c>
      <c r="D23" s="65" t="s">
        <v>15</v>
      </c>
      <c r="E23" s="65" t="s">
        <v>23</v>
      </c>
      <c r="F23" s="66" t="s">
        <v>74</v>
      </c>
      <c r="G23" s="65" t="s">
        <v>36</v>
      </c>
      <c r="H23" s="3"/>
      <c r="I23" s="3"/>
      <c r="J23" s="3"/>
      <c r="K23" s="3"/>
      <c r="L23" s="3"/>
      <c r="M23" s="3"/>
      <c r="N23" s="3"/>
      <c r="O23" s="3"/>
      <c r="P23" s="3"/>
      <c r="Q23" s="29"/>
      <c r="R23" s="3"/>
      <c r="S23" s="3"/>
      <c r="T23" s="3"/>
      <c r="U23" s="3"/>
    </row>
    <row r="24" spans="1:22" ht="14.4" x14ac:dyDescent="0.3">
      <c r="A24" s="90" t="s">
        <v>16</v>
      </c>
      <c r="B24" s="91"/>
      <c r="C24" s="92" t="e">
        <f>+B24/$B$10</f>
        <v>#DIV/0!</v>
      </c>
      <c r="D24" s="52"/>
      <c r="E24" s="93" t="e">
        <f>SUM(C24:D24)</f>
        <v>#DIV/0!</v>
      </c>
      <c r="F24" s="72">
        <v>1</v>
      </c>
      <c r="G24" s="94">
        <f>+D24*F24</f>
        <v>0</v>
      </c>
      <c r="H24" s="3"/>
      <c r="I24" s="3"/>
      <c r="J24" s="3"/>
      <c r="K24" s="3"/>
      <c r="L24" s="3"/>
      <c r="M24" s="3"/>
      <c r="N24" s="3"/>
      <c r="O24" s="3"/>
      <c r="P24" s="3"/>
      <c r="Q24" s="3"/>
      <c r="R24" s="3"/>
      <c r="S24" s="3"/>
      <c r="T24" s="3"/>
      <c r="U24" s="3"/>
    </row>
    <row r="25" spans="1:22" ht="14.4" x14ac:dyDescent="0.3">
      <c r="A25" s="67" t="s">
        <v>17</v>
      </c>
      <c r="B25" s="53"/>
      <c r="C25" s="74" t="e">
        <f>+B25/$B$10</f>
        <v>#DIV/0!</v>
      </c>
      <c r="D25" s="52"/>
      <c r="E25" s="75" t="e">
        <f>SUM(C25:D25)</f>
        <v>#DIV/0!</v>
      </c>
      <c r="F25" s="76">
        <v>2</v>
      </c>
      <c r="G25" s="95">
        <f>+D25*F25</f>
        <v>0</v>
      </c>
      <c r="H25" s="3"/>
      <c r="I25" s="3"/>
      <c r="J25" s="3"/>
      <c r="K25" s="3"/>
      <c r="L25" s="3"/>
      <c r="M25" s="3"/>
      <c r="N25" s="3"/>
      <c r="O25" s="3"/>
      <c r="P25" s="3"/>
      <c r="Q25" s="3"/>
      <c r="R25" s="3"/>
      <c r="S25" s="3"/>
      <c r="T25" s="3"/>
      <c r="U25" s="3"/>
    </row>
    <row r="26" spans="1:22" ht="14.4" x14ac:dyDescent="0.3">
      <c r="A26" s="67" t="s">
        <v>22</v>
      </c>
      <c r="B26" s="53"/>
      <c r="C26" s="96" t="e">
        <f>+B26/$B$10</f>
        <v>#DIV/0!</v>
      </c>
      <c r="D26" s="52"/>
      <c r="E26" s="79" t="e">
        <f>SUM(C26:D26)</f>
        <v>#DIV/0!</v>
      </c>
      <c r="F26" s="80">
        <v>3</v>
      </c>
      <c r="G26" s="97">
        <f>+D26*F26</f>
        <v>0</v>
      </c>
      <c r="H26" s="3"/>
      <c r="I26" s="3"/>
      <c r="J26" s="3"/>
      <c r="K26" s="3"/>
      <c r="L26" s="3"/>
      <c r="M26" s="3"/>
      <c r="N26" s="3"/>
      <c r="O26" s="3"/>
      <c r="P26" s="3"/>
      <c r="Q26" s="3"/>
      <c r="R26" s="3"/>
      <c r="S26" s="3"/>
      <c r="T26" s="3"/>
      <c r="U26" s="3"/>
    </row>
    <row r="27" spans="1:22" ht="14.4" x14ac:dyDescent="0.3">
      <c r="A27" s="21"/>
      <c r="B27" s="98"/>
      <c r="C27" s="99" t="s">
        <v>38</v>
      </c>
      <c r="D27" s="28"/>
      <c r="E27" s="28" t="s">
        <v>39</v>
      </c>
      <c r="F27" s="18" t="s">
        <v>29</v>
      </c>
      <c r="G27" s="85">
        <f>SUM(G24:G26)</f>
        <v>0</v>
      </c>
      <c r="H27" s="3"/>
      <c r="I27" s="3"/>
      <c r="J27" s="20"/>
      <c r="K27" s="3"/>
      <c r="L27" s="3"/>
      <c r="M27" s="3"/>
      <c r="N27" s="3"/>
      <c r="O27" s="3"/>
      <c r="P27" s="3"/>
      <c r="Q27" s="3"/>
      <c r="R27" s="3"/>
      <c r="S27" s="3"/>
      <c r="T27" s="3"/>
      <c r="U27" s="3"/>
    </row>
    <row r="28" spans="1:22" ht="91.5" customHeight="1" x14ac:dyDescent="0.3">
      <c r="A28" s="6"/>
      <c r="B28" s="6"/>
      <c r="C28" s="6"/>
      <c r="D28" s="6"/>
      <c r="E28" s="15"/>
      <c r="F28" s="15"/>
      <c r="G28" s="16"/>
      <c r="H28" s="16"/>
      <c r="I28" s="7"/>
      <c r="J28" s="7"/>
      <c r="K28" s="3"/>
      <c r="L28" s="3"/>
      <c r="M28" s="3"/>
      <c r="N28" s="3"/>
      <c r="O28" s="3"/>
      <c r="P28" s="3"/>
      <c r="Q28" s="3"/>
      <c r="R28" s="3"/>
      <c r="S28" s="3"/>
      <c r="T28" s="3"/>
      <c r="U28" s="3"/>
      <c r="V28" s="3"/>
    </row>
    <row r="29" spans="1:22" ht="20.399999999999999" thickBot="1" x14ac:dyDescent="0.45">
      <c r="A29" s="100" t="s">
        <v>49</v>
      </c>
      <c r="B29" s="101"/>
      <c r="C29" s="101"/>
      <c r="D29" s="194" t="s">
        <v>98</v>
      </c>
      <c r="E29" s="101"/>
      <c r="F29" s="101"/>
      <c r="G29" s="101"/>
      <c r="H29" s="101"/>
      <c r="I29" s="101"/>
      <c r="J29" s="6"/>
      <c r="K29" s="6"/>
      <c r="L29" s="6"/>
      <c r="M29" s="6"/>
      <c r="N29" s="6"/>
      <c r="O29" s="6"/>
      <c r="P29" s="6"/>
      <c r="Q29" s="6"/>
      <c r="R29" s="3"/>
      <c r="S29" s="3"/>
      <c r="T29" s="3"/>
      <c r="U29" s="3"/>
      <c r="V29" s="3"/>
    </row>
    <row r="30" spans="1:22" ht="69.599999999999994" thickTop="1" x14ac:dyDescent="0.3">
      <c r="A30" s="102"/>
      <c r="B30" s="64" t="s">
        <v>26</v>
      </c>
      <c r="C30" s="64" t="s">
        <v>27</v>
      </c>
      <c r="D30" s="64" t="s">
        <v>75</v>
      </c>
      <c r="E30" s="103" t="s">
        <v>77</v>
      </c>
      <c r="F30" s="103" t="s">
        <v>78</v>
      </c>
      <c r="G30" s="103" t="s">
        <v>76</v>
      </c>
      <c r="H30" s="103" t="s">
        <v>45</v>
      </c>
      <c r="I30" s="104" t="s">
        <v>43</v>
      </c>
      <c r="K30" s="3"/>
      <c r="L30" s="3"/>
      <c r="M30" s="3"/>
      <c r="N30" s="3"/>
      <c r="O30" s="3"/>
      <c r="P30" s="3"/>
      <c r="Q30" s="3"/>
      <c r="R30" s="3"/>
      <c r="S30" s="3"/>
      <c r="T30" s="3"/>
      <c r="U30" s="3"/>
      <c r="V30" s="3"/>
    </row>
    <row r="31" spans="1:22" ht="14.4" x14ac:dyDescent="0.3">
      <c r="A31" s="105" t="s">
        <v>1</v>
      </c>
      <c r="B31" s="91"/>
      <c r="C31" s="106" t="e">
        <f t="shared" ref="C31:C41" si="0">B31/$B$10</f>
        <v>#DIV/0!</v>
      </c>
      <c r="D31" s="195" t="e">
        <f>+B31/$B$42</f>
        <v>#DIV/0!</v>
      </c>
      <c r="E31" s="91"/>
      <c r="F31" s="107" t="e">
        <f>+E31/$B$10</f>
        <v>#DIV/0!</v>
      </c>
      <c r="G31" s="198" t="e">
        <f>+E31/$E$42</f>
        <v>#DIV/0!</v>
      </c>
      <c r="H31" s="91"/>
      <c r="I31" s="110" t="e">
        <f>H31*(1+$B$12)</f>
        <v>#DIV/0!</v>
      </c>
      <c r="K31" s="3"/>
      <c r="L31" s="3"/>
      <c r="M31" s="3"/>
      <c r="N31" s="3"/>
      <c r="O31" s="3"/>
      <c r="P31" s="3"/>
      <c r="Q31" s="3"/>
      <c r="R31" s="3"/>
      <c r="S31" s="22"/>
      <c r="T31" s="3"/>
      <c r="U31" s="3"/>
      <c r="V31" s="3"/>
    </row>
    <row r="32" spans="1:22" ht="14.4" x14ac:dyDescent="0.3">
      <c r="A32" s="2" t="s">
        <v>54</v>
      </c>
      <c r="B32" s="53"/>
      <c r="C32" s="111" t="e">
        <f t="shared" si="0"/>
        <v>#DIV/0!</v>
      </c>
      <c r="D32" s="196" t="e">
        <f t="shared" ref="D32:D41" si="1">+B32/$B$42</f>
        <v>#DIV/0!</v>
      </c>
      <c r="E32" s="53"/>
      <c r="F32" s="112" t="e">
        <f t="shared" ref="F32:F41" si="2">+E32/$B$10</f>
        <v>#DIV/0!</v>
      </c>
      <c r="G32" s="199" t="e">
        <f t="shared" ref="G32:G41" si="3">+E32/$E$42</f>
        <v>#DIV/0!</v>
      </c>
      <c r="H32" s="91"/>
      <c r="I32" s="114" t="e">
        <f>H32*(1+$B$12)</f>
        <v>#DIV/0!</v>
      </c>
      <c r="L32" s="3"/>
      <c r="M32" s="3"/>
      <c r="N32" s="3"/>
      <c r="O32" s="3"/>
      <c r="P32" s="3"/>
      <c r="Q32" s="3"/>
      <c r="R32" s="3"/>
      <c r="S32" s="22"/>
      <c r="T32" s="3"/>
      <c r="U32" s="3"/>
      <c r="V32" s="3"/>
    </row>
    <row r="33" spans="1:22" ht="14.4" x14ac:dyDescent="0.3">
      <c r="A33" s="2" t="s">
        <v>55</v>
      </c>
      <c r="B33" s="53"/>
      <c r="C33" s="111" t="e">
        <f t="shared" si="0"/>
        <v>#DIV/0!</v>
      </c>
      <c r="D33" s="196" t="e">
        <f t="shared" si="1"/>
        <v>#DIV/0!</v>
      </c>
      <c r="E33" s="53"/>
      <c r="F33" s="112" t="e">
        <f t="shared" si="2"/>
        <v>#DIV/0!</v>
      </c>
      <c r="G33" s="199" t="e">
        <f t="shared" si="3"/>
        <v>#DIV/0!</v>
      </c>
      <c r="H33" s="91"/>
      <c r="I33" s="114" t="e">
        <f>H33*(1+$B$12)</f>
        <v>#DIV/0!</v>
      </c>
      <c r="L33" s="3"/>
      <c r="M33" s="3"/>
      <c r="N33" s="3"/>
      <c r="O33" s="3"/>
      <c r="P33" s="3"/>
      <c r="Q33" s="3"/>
      <c r="R33" s="3"/>
      <c r="S33" s="22"/>
      <c r="T33" s="3"/>
      <c r="U33" s="3"/>
      <c r="V33" s="3"/>
    </row>
    <row r="34" spans="1:22" ht="14.4" x14ac:dyDescent="0.3">
      <c r="A34" s="2" t="s">
        <v>4</v>
      </c>
      <c r="B34" s="53"/>
      <c r="C34" s="111" t="e">
        <f t="shared" si="0"/>
        <v>#DIV/0!</v>
      </c>
      <c r="D34" s="196" t="e">
        <f t="shared" si="1"/>
        <v>#DIV/0!</v>
      </c>
      <c r="E34" s="53"/>
      <c r="F34" s="112" t="e">
        <f t="shared" si="2"/>
        <v>#DIV/0!</v>
      </c>
      <c r="G34" s="199" t="e">
        <f t="shared" si="3"/>
        <v>#DIV/0!</v>
      </c>
      <c r="H34" s="91"/>
      <c r="I34" s="114" t="e">
        <f>H34*(1+$B$12)</f>
        <v>#DIV/0!</v>
      </c>
      <c r="L34" s="3"/>
      <c r="M34" s="3"/>
      <c r="N34" s="3"/>
      <c r="O34" s="3"/>
      <c r="P34" s="3"/>
      <c r="Q34" s="3"/>
      <c r="R34" s="3"/>
      <c r="S34" s="22"/>
      <c r="T34" s="3"/>
      <c r="U34" s="3"/>
      <c r="V34" s="3"/>
    </row>
    <row r="35" spans="1:22" ht="14.4" x14ac:dyDescent="0.3">
      <c r="A35" s="2" t="s">
        <v>5</v>
      </c>
      <c r="B35" s="53"/>
      <c r="C35" s="111" t="e">
        <f t="shared" si="0"/>
        <v>#DIV/0!</v>
      </c>
      <c r="D35" s="196" t="e">
        <f t="shared" si="1"/>
        <v>#DIV/0!</v>
      </c>
      <c r="E35" s="53"/>
      <c r="F35" s="112" t="e">
        <f t="shared" si="2"/>
        <v>#DIV/0!</v>
      </c>
      <c r="G35" s="199" t="e">
        <f t="shared" si="3"/>
        <v>#DIV/0!</v>
      </c>
      <c r="H35" s="91"/>
      <c r="I35" s="114" t="e">
        <f t="shared" ref="I35:I44" si="4">H35*(1+$B$12)</f>
        <v>#DIV/0!</v>
      </c>
      <c r="L35" s="3"/>
      <c r="M35" s="3"/>
      <c r="N35" s="3"/>
      <c r="O35" s="3"/>
      <c r="P35" s="3"/>
      <c r="Q35" s="3"/>
      <c r="R35" s="3"/>
      <c r="S35" s="22"/>
      <c r="T35" s="3"/>
      <c r="U35" s="3"/>
      <c r="V35" s="3"/>
    </row>
    <row r="36" spans="1:22" ht="14.4" x14ac:dyDescent="0.3">
      <c r="A36" s="2" t="s">
        <v>6</v>
      </c>
      <c r="B36" s="53"/>
      <c r="C36" s="111" t="e">
        <f t="shared" si="0"/>
        <v>#DIV/0!</v>
      </c>
      <c r="D36" s="196" t="e">
        <f t="shared" si="1"/>
        <v>#DIV/0!</v>
      </c>
      <c r="E36" s="53"/>
      <c r="F36" s="112" t="e">
        <f t="shared" si="2"/>
        <v>#DIV/0!</v>
      </c>
      <c r="G36" s="199" t="e">
        <f t="shared" si="3"/>
        <v>#DIV/0!</v>
      </c>
      <c r="H36" s="91"/>
      <c r="I36" s="114" t="e">
        <f t="shared" si="4"/>
        <v>#DIV/0!</v>
      </c>
      <c r="L36" s="3"/>
      <c r="M36" s="3"/>
      <c r="N36" s="3"/>
      <c r="O36" s="3"/>
      <c r="P36" s="3"/>
      <c r="Q36" s="3"/>
      <c r="R36" s="3"/>
      <c r="S36" s="22"/>
      <c r="T36" s="3"/>
      <c r="U36" s="3"/>
      <c r="V36" s="3"/>
    </row>
    <row r="37" spans="1:22" ht="14.4" x14ac:dyDescent="0.3">
      <c r="A37" s="2" t="s">
        <v>7</v>
      </c>
      <c r="B37" s="53"/>
      <c r="C37" s="111" t="e">
        <f t="shared" si="0"/>
        <v>#DIV/0!</v>
      </c>
      <c r="D37" s="196" t="e">
        <f t="shared" si="1"/>
        <v>#DIV/0!</v>
      </c>
      <c r="E37" s="53"/>
      <c r="F37" s="112" t="e">
        <f t="shared" si="2"/>
        <v>#DIV/0!</v>
      </c>
      <c r="G37" s="199" t="e">
        <f t="shared" si="3"/>
        <v>#DIV/0!</v>
      </c>
      <c r="H37" s="91"/>
      <c r="I37" s="114" t="e">
        <f t="shared" si="4"/>
        <v>#DIV/0!</v>
      </c>
      <c r="L37" s="3"/>
      <c r="M37" s="3"/>
      <c r="N37" s="3"/>
      <c r="O37" s="3"/>
      <c r="P37" s="3"/>
      <c r="Q37" s="3"/>
      <c r="R37" s="3"/>
      <c r="S37" s="22"/>
      <c r="T37" s="3"/>
      <c r="U37" s="3"/>
      <c r="V37" s="3"/>
    </row>
    <row r="38" spans="1:22" ht="14.4" x14ac:dyDescent="0.3">
      <c r="A38" s="2" t="s">
        <v>8</v>
      </c>
      <c r="B38" s="53"/>
      <c r="C38" s="111" t="e">
        <f t="shared" si="0"/>
        <v>#DIV/0!</v>
      </c>
      <c r="D38" s="196" t="e">
        <f t="shared" si="1"/>
        <v>#DIV/0!</v>
      </c>
      <c r="E38" s="53"/>
      <c r="F38" s="112" t="e">
        <f t="shared" si="2"/>
        <v>#DIV/0!</v>
      </c>
      <c r="G38" s="199" t="e">
        <f t="shared" si="3"/>
        <v>#DIV/0!</v>
      </c>
      <c r="H38" s="91"/>
      <c r="I38" s="114" t="e">
        <f t="shared" si="4"/>
        <v>#DIV/0!</v>
      </c>
      <c r="L38" s="3"/>
      <c r="M38" s="3"/>
      <c r="N38" s="3"/>
      <c r="O38" s="3"/>
      <c r="P38" s="3"/>
      <c r="Q38" s="3"/>
      <c r="R38" s="3"/>
      <c r="S38" s="22"/>
      <c r="T38" s="3"/>
      <c r="U38" s="3"/>
      <c r="V38" s="3"/>
    </row>
    <row r="39" spans="1:22" ht="14.4" x14ac:dyDescent="0.3">
      <c r="A39" s="19" t="s">
        <v>9</v>
      </c>
      <c r="B39" s="53"/>
      <c r="C39" s="111" t="e">
        <f t="shared" si="0"/>
        <v>#DIV/0!</v>
      </c>
      <c r="D39" s="196" t="e">
        <f t="shared" si="1"/>
        <v>#DIV/0!</v>
      </c>
      <c r="E39" s="53"/>
      <c r="F39" s="112" t="e">
        <f t="shared" si="2"/>
        <v>#DIV/0!</v>
      </c>
      <c r="G39" s="199" t="e">
        <f t="shared" si="3"/>
        <v>#DIV/0!</v>
      </c>
      <c r="H39" s="91"/>
      <c r="I39" s="114" t="e">
        <f t="shared" si="4"/>
        <v>#DIV/0!</v>
      </c>
      <c r="N39" s="3"/>
      <c r="O39" s="3"/>
      <c r="P39" s="3"/>
      <c r="Q39" s="3"/>
      <c r="R39" s="3"/>
      <c r="S39" s="22"/>
      <c r="T39" s="3"/>
      <c r="U39" s="3"/>
      <c r="V39" s="3"/>
    </row>
    <row r="40" spans="1:22" ht="14.4" x14ac:dyDescent="0.3">
      <c r="A40" s="19" t="s">
        <v>2</v>
      </c>
      <c r="B40" s="53"/>
      <c r="C40" s="111" t="e">
        <f t="shared" si="0"/>
        <v>#DIV/0!</v>
      </c>
      <c r="D40" s="196" t="e">
        <f t="shared" si="1"/>
        <v>#DIV/0!</v>
      </c>
      <c r="E40" s="53"/>
      <c r="F40" s="112" t="e">
        <f t="shared" si="2"/>
        <v>#DIV/0!</v>
      </c>
      <c r="G40" s="199" t="e">
        <f t="shared" si="3"/>
        <v>#DIV/0!</v>
      </c>
      <c r="H40" s="91"/>
      <c r="I40" s="114" t="e">
        <f t="shared" si="4"/>
        <v>#DIV/0!</v>
      </c>
      <c r="L40" s="3"/>
      <c r="M40" s="3"/>
      <c r="N40" s="3"/>
      <c r="O40" s="3"/>
      <c r="P40" s="3"/>
      <c r="Q40" s="3"/>
      <c r="R40" s="3"/>
      <c r="S40" s="22"/>
      <c r="T40" s="3"/>
      <c r="U40" s="3"/>
      <c r="V40" s="3"/>
    </row>
    <row r="41" spans="1:22" ht="14.4" x14ac:dyDescent="0.3">
      <c r="A41" s="2" t="s">
        <v>32</v>
      </c>
      <c r="B41" s="53"/>
      <c r="C41" s="117" t="e">
        <f t="shared" si="0"/>
        <v>#DIV/0!</v>
      </c>
      <c r="D41" s="197" t="e">
        <f t="shared" si="1"/>
        <v>#DIV/0!</v>
      </c>
      <c r="E41" s="53"/>
      <c r="F41" s="118" t="e">
        <f t="shared" si="2"/>
        <v>#DIV/0!</v>
      </c>
      <c r="G41" s="200" t="e">
        <f t="shared" si="3"/>
        <v>#DIV/0!</v>
      </c>
      <c r="H41" s="91"/>
      <c r="I41" s="120" t="e">
        <f t="shared" si="4"/>
        <v>#DIV/0!</v>
      </c>
      <c r="L41" s="3"/>
      <c r="M41" s="3"/>
      <c r="N41" s="3"/>
      <c r="O41" s="3"/>
      <c r="P41" s="3"/>
      <c r="Q41" s="3"/>
      <c r="R41" s="3"/>
      <c r="S41" s="22"/>
      <c r="T41" s="3"/>
      <c r="U41" s="3"/>
      <c r="V41" s="3"/>
    </row>
    <row r="42" spans="1:22" ht="14.4" x14ac:dyDescent="0.3">
      <c r="A42" s="121" t="s">
        <v>29</v>
      </c>
      <c r="B42" s="122">
        <f t="shared" ref="B42:G42" si="5">SUM(B31:B41)</f>
        <v>0</v>
      </c>
      <c r="C42" s="123" t="e">
        <f t="shared" si="5"/>
        <v>#DIV/0!</v>
      </c>
      <c r="D42" s="124" t="e">
        <f t="shared" si="5"/>
        <v>#DIV/0!</v>
      </c>
      <c r="E42" s="125">
        <f t="shared" si="5"/>
        <v>0</v>
      </c>
      <c r="F42" s="126" t="e">
        <f t="shared" si="5"/>
        <v>#DIV/0!</v>
      </c>
      <c r="G42" s="124" t="e">
        <f t="shared" si="5"/>
        <v>#DIV/0!</v>
      </c>
      <c r="H42" s="127">
        <f>SUM(H31:H41)</f>
        <v>0</v>
      </c>
      <c r="I42" s="128" t="e">
        <f t="shared" si="4"/>
        <v>#DIV/0!</v>
      </c>
      <c r="K42" s="31"/>
      <c r="L42" s="3"/>
      <c r="M42" s="3"/>
      <c r="N42" s="3"/>
      <c r="O42" s="3"/>
      <c r="P42" s="3"/>
      <c r="Q42" s="3"/>
      <c r="R42" s="3"/>
      <c r="S42" s="3"/>
      <c r="T42" s="3"/>
      <c r="U42" s="3"/>
      <c r="V42" s="3"/>
    </row>
    <row r="43" spans="1:22" ht="18" x14ac:dyDescent="0.35">
      <c r="A43" s="3"/>
      <c r="B43" s="4"/>
      <c r="C43" s="4"/>
      <c r="D43" s="4"/>
      <c r="E43" s="4"/>
      <c r="F43" s="4"/>
      <c r="G43" s="129" t="s">
        <v>66</v>
      </c>
      <c r="H43" s="130">
        <f>H42*B13/5</f>
        <v>0</v>
      </c>
      <c r="I43" s="131" t="e">
        <f t="shared" si="4"/>
        <v>#DIV/0!</v>
      </c>
      <c r="K43" s="30"/>
      <c r="L43" s="3"/>
      <c r="M43" s="3"/>
      <c r="N43" s="3"/>
      <c r="O43" s="3"/>
      <c r="P43" s="3"/>
      <c r="Q43" s="3"/>
      <c r="R43" s="3"/>
      <c r="S43" s="3"/>
      <c r="T43" s="3"/>
      <c r="U43" s="3"/>
      <c r="V43" s="3"/>
    </row>
    <row r="44" spans="1:22" ht="24" customHeight="1" x14ac:dyDescent="0.35">
      <c r="A44" s="3"/>
      <c r="B44" s="132"/>
      <c r="C44" s="132"/>
      <c r="D44" s="132"/>
      <c r="E44" s="132"/>
      <c r="F44" s="132"/>
      <c r="G44" s="133" t="s">
        <v>83</v>
      </c>
      <c r="H44" s="134">
        <f>+H43/1000</f>
        <v>0</v>
      </c>
      <c r="I44" s="135" t="e">
        <f t="shared" si="4"/>
        <v>#DIV/0!</v>
      </c>
      <c r="K44" s="30"/>
      <c r="L44" s="3"/>
      <c r="M44" s="3"/>
      <c r="N44" s="3"/>
      <c r="O44" s="3"/>
      <c r="P44" s="3"/>
      <c r="Q44" s="3"/>
      <c r="R44" s="3"/>
      <c r="S44" s="3"/>
      <c r="T44" s="3"/>
      <c r="U44" s="3"/>
      <c r="V44" s="3"/>
    </row>
    <row r="45" spans="1:22" ht="60" customHeight="1" thickBot="1" x14ac:dyDescent="0.45">
      <c r="A45" s="136" t="s">
        <v>50</v>
      </c>
      <c r="B45" s="60"/>
      <c r="C45" s="60"/>
      <c r="D45" s="60"/>
      <c r="E45" s="60"/>
      <c r="F45" s="194" t="s">
        <v>97</v>
      </c>
      <c r="G45" s="60"/>
      <c r="H45" s="137" t="s">
        <v>46</v>
      </c>
      <c r="I45" s="137" t="s">
        <v>47</v>
      </c>
      <c r="J45" s="137"/>
      <c r="K45" s="137"/>
      <c r="L45" s="3"/>
      <c r="M45" s="3"/>
      <c r="N45" s="3"/>
      <c r="O45" s="3"/>
      <c r="P45" s="7"/>
      <c r="Q45" s="23"/>
      <c r="R45" s="3"/>
      <c r="S45" s="3"/>
      <c r="T45" s="3"/>
      <c r="U45" s="3"/>
      <c r="V45" s="3"/>
    </row>
    <row r="46" spans="1:22" ht="52.5" customHeight="1" thickTop="1" x14ac:dyDescent="0.3">
      <c r="A46" s="102"/>
      <c r="B46" s="104" t="s">
        <v>80</v>
      </c>
      <c r="C46" s="104" t="s">
        <v>41</v>
      </c>
      <c r="D46" s="104" t="s">
        <v>0</v>
      </c>
      <c r="E46" s="104" t="s">
        <v>79</v>
      </c>
      <c r="F46" s="104" t="s">
        <v>90</v>
      </c>
      <c r="G46" s="138" t="s">
        <v>42</v>
      </c>
      <c r="H46" s="139" t="s">
        <v>51</v>
      </c>
      <c r="I46" s="138" t="s">
        <v>52</v>
      </c>
      <c r="J46" s="140" t="s">
        <v>28</v>
      </c>
      <c r="K46" s="138" t="s">
        <v>53</v>
      </c>
      <c r="L46" s="3"/>
      <c r="M46" s="24"/>
      <c r="N46" s="3"/>
      <c r="O46" s="3"/>
      <c r="P46" s="7"/>
      <c r="Q46" s="23"/>
      <c r="R46" s="3"/>
      <c r="S46" s="3"/>
      <c r="T46" s="3"/>
      <c r="U46" s="3"/>
      <c r="V46" s="3"/>
    </row>
    <row r="47" spans="1:22" ht="15.6" x14ac:dyDescent="0.3">
      <c r="A47" s="2" t="s">
        <v>1</v>
      </c>
      <c r="B47" s="141">
        <f>-SUM(B48:B57)</f>
        <v>0</v>
      </c>
      <c r="C47" s="142"/>
      <c r="D47" s="143" t="e">
        <f t="shared" ref="D47:D56" si="6">(F31+B47)*(1+$B$12)</f>
        <v>#DIV/0!</v>
      </c>
      <c r="E47" s="144" t="e">
        <f t="shared" ref="E47:E56" si="7">+D47/$D$58</f>
        <v>#DIV/0!</v>
      </c>
      <c r="F47" s="144" t="e">
        <f>(($C$31*(1+$B$12))-G58)/($C$42*(1+$B$12))</f>
        <v>#DIV/0!</v>
      </c>
      <c r="G47" s="226"/>
      <c r="H47" s="227"/>
      <c r="I47" s="228"/>
      <c r="J47" s="228"/>
      <c r="K47" s="228"/>
      <c r="L47" s="3"/>
      <c r="M47" s="3"/>
      <c r="N47" s="3"/>
      <c r="O47" s="3"/>
      <c r="P47" s="7"/>
      <c r="Q47" s="23"/>
      <c r="R47" s="3"/>
      <c r="S47" s="3"/>
      <c r="T47" s="3"/>
      <c r="U47" s="3"/>
      <c r="V47" s="3"/>
    </row>
    <row r="48" spans="1:22" ht="15.6" x14ac:dyDescent="0.3">
      <c r="A48" s="2" t="s">
        <v>54</v>
      </c>
      <c r="B48" s="109"/>
      <c r="C48" s="145"/>
      <c r="D48" s="146" t="e">
        <f t="shared" si="6"/>
        <v>#DIV/0!</v>
      </c>
      <c r="E48" s="147" t="e">
        <f t="shared" si="7"/>
        <v>#DIV/0!</v>
      </c>
      <c r="F48" s="147" t="e">
        <f>(($C32*(1+$B$12))+G48)/($C$42*(1+$B$12))</f>
        <v>#DIV/0!</v>
      </c>
      <c r="G48" s="148" t="e">
        <f t="shared" ref="G48:G54" si="8">D48*10*C48</f>
        <v>#DIV/0!</v>
      </c>
      <c r="H48" s="149">
        <v>12.9</v>
      </c>
      <c r="I48" s="150" t="e">
        <f>G48*H48</f>
        <v>#DIV/0!</v>
      </c>
      <c r="J48" s="151">
        <f>0.364-0.182</f>
        <v>0.182</v>
      </c>
      <c r="K48" s="152" t="e">
        <f t="shared" ref="K48:K57" si="9">I48*J48</f>
        <v>#DIV/0!</v>
      </c>
      <c r="L48" s="6"/>
      <c r="M48" s="3"/>
      <c r="N48" s="3"/>
      <c r="O48" s="3"/>
      <c r="P48" s="7"/>
      <c r="Q48" s="23"/>
      <c r="R48" s="3"/>
      <c r="S48" s="3"/>
      <c r="T48" s="3"/>
      <c r="U48" s="3"/>
      <c r="V48" s="3"/>
    </row>
    <row r="49" spans="1:22" ht="15.6" x14ac:dyDescent="0.3">
      <c r="A49" s="2" t="s">
        <v>55</v>
      </c>
      <c r="B49" s="109"/>
      <c r="C49" s="145"/>
      <c r="D49" s="146" t="e">
        <f t="shared" si="6"/>
        <v>#DIV/0!</v>
      </c>
      <c r="E49" s="147" t="e">
        <f t="shared" si="7"/>
        <v>#DIV/0!</v>
      </c>
      <c r="F49" s="147" t="e">
        <f t="shared" ref="F49:F57" si="10">(($C33*(1+$B$12))+G49)/($C$42*(1+$B$12))</f>
        <v>#DIV/0!</v>
      </c>
      <c r="G49" s="153" t="e">
        <f t="shared" si="8"/>
        <v>#DIV/0!</v>
      </c>
      <c r="H49" s="149">
        <v>20.9</v>
      </c>
      <c r="I49" s="154" t="e">
        <f t="shared" ref="I49:I57" si="11">G49*H49</f>
        <v>#DIV/0!</v>
      </c>
      <c r="J49" s="155">
        <f>0.364-0.12975</f>
        <v>0.23424999999999999</v>
      </c>
      <c r="K49" s="156" t="e">
        <f t="shared" si="9"/>
        <v>#DIV/0!</v>
      </c>
      <c r="L49" s="3"/>
      <c r="M49" s="3"/>
      <c r="N49" s="3"/>
      <c r="O49" s="3"/>
      <c r="P49" s="7"/>
      <c r="Q49" s="23"/>
      <c r="R49" s="3"/>
      <c r="S49" s="3"/>
      <c r="T49" s="3"/>
      <c r="U49" s="3"/>
      <c r="V49" s="3"/>
    </row>
    <row r="50" spans="1:22" ht="15.6" x14ac:dyDescent="0.3">
      <c r="A50" s="2" t="s">
        <v>4</v>
      </c>
      <c r="B50" s="109"/>
      <c r="C50" s="145"/>
      <c r="D50" s="146" t="e">
        <f t="shared" si="6"/>
        <v>#DIV/0!</v>
      </c>
      <c r="E50" s="147" t="e">
        <f t="shared" si="7"/>
        <v>#DIV/0!</v>
      </c>
      <c r="F50" s="147" t="e">
        <f t="shared" si="10"/>
        <v>#DIV/0!</v>
      </c>
      <c r="G50" s="153" t="e">
        <f t="shared" si="8"/>
        <v>#DIV/0!</v>
      </c>
      <c r="H50" s="149">
        <v>13.3</v>
      </c>
      <c r="I50" s="154" t="e">
        <f t="shared" si="11"/>
        <v>#DIV/0!</v>
      </c>
      <c r="J50" s="155">
        <f>0.364-0.1071676</f>
        <v>0.25683239999999996</v>
      </c>
      <c r="K50" s="156" t="e">
        <f t="shared" si="9"/>
        <v>#DIV/0!</v>
      </c>
      <c r="L50" s="3"/>
      <c r="M50" s="3"/>
      <c r="N50" s="3"/>
      <c r="O50" s="3"/>
      <c r="P50" s="7"/>
      <c r="Q50" s="23"/>
      <c r="R50" s="3"/>
      <c r="S50" s="3"/>
      <c r="T50" s="3"/>
      <c r="U50" s="3"/>
      <c r="V50" s="3"/>
    </row>
    <row r="51" spans="1:22" ht="15.6" x14ac:dyDescent="0.3">
      <c r="A51" s="2" t="s">
        <v>5</v>
      </c>
      <c r="B51" s="109"/>
      <c r="C51" s="145"/>
      <c r="D51" s="146" t="e">
        <f t="shared" si="6"/>
        <v>#DIV/0!</v>
      </c>
      <c r="E51" s="157" t="e">
        <f t="shared" si="7"/>
        <v>#DIV/0!</v>
      </c>
      <c r="F51" s="147" t="e">
        <f t="shared" si="10"/>
        <v>#DIV/0!</v>
      </c>
      <c r="G51" s="153" t="e">
        <f t="shared" si="8"/>
        <v>#DIV/0!</v>
      </c>
      <c r="H51" s="149">
        <v>13.3</v>
      </c>
      <c r="I51" s="154" t="e">
        <f t="shared" si="11"/>
        <v>#DIV/0!</v>
      </c>
      <c r="J51" s="155">
        <f>0.364-0.163</f>
        <v>0.20099999999999998</v>
      </c>
      <c r="K51" s="156" t="e">
        <f t="shared" si="9"/>
        <v>#DIV/0!</v>
      </c>
      <c r="L51" s="3"/>
      <c r="M51" s="3"/>
      <c r="N51" s="3"/>
      <c r="O51" s="3"/>
      <c r="P51" s="7"/>
      <c r="Q51" s="23"/>
      <c r="R51" s="3"/>
      <c r="S51" s="3"/>
      <c r="T51" s="3"/>
      <c r="U51" s="3"/>
      <c r="V51" s="3"/>
    </row>
    <row r="52" spans="1:22" ht="15.6" x14ac:dyDescent="0.3">
      <c r="A52" s="2" t="s">
        <v>6</v>
      </c>
      <c r="B52" s="109"/>
      <c r="C52" s="145"/>
      <c r="D52" s="146" t="e">
        <f t="shared" si="6"/>
        <v>#DIV/0!</v>
      </c>
      <c r="E52" s="147" t="e">
        <f t="shared" si="7"/>
        <v>#DIV/0!</v>
      </c>
      <c r="F52" s="147" t="e">
        <f t="shared" si="10"/>
        <v>#DIV/0!</v>
      </c>
      <c r="G52" s="153" t="e">
        <f t="shared" si="8"/>
        <v>#DIV/0!</v>
      </c>
      <c r="H52" s="149">
        <v>13.3</v>
      </c>
      <c r="I52" s="154" t="e">
        <f t="shared" si="11"/>
        <v>#DIV/0!</v>
      </c>
      <c r="J52" s="155">
        <f>0.364-0.172</f>
        <v>0.192</v>
      </c>
      <c r="K52" s="156" t="e">
        <f t="shared" si="9"/>
        <v>#DIV/0!</v>
      </c>
      <c r="L52" s="3"/>
      <c r="M52" s="3"/>
      <c r="N52" s="3"/>
      <c r="O52" s="3"/>
      <c r="P52" s="7"/>
      <c r="Q52" s="23"/>
      <c r="R52" s="3"/>
      <c r="S52" s="3"/>
      <c r="T52" s="3"/>
      <c r="U52" s="3"/>
      <c r="V52" s="3"/>
    </row>
    <row r="53" spans="1:22" ht="15.6" x14ac:dyDescent="0.3">
      <c r="A53" s="2" t="s">
        <v>7</v>
      </c>
      <c r="B53" s="109"/>
      <c r="C53" s="145"/>
      <c r="D53" s="146" t="e">
        <f t="shared" si="6"/>
        <v>#DIV/0!</v>
      </c>
      <c r="E53" s="147" t="e">
        <f t="shared" si="7"/>
        <v>#DIV/0!</v>
      </c>
      <c r="F53" s="147" t="e">
        <f t="shared" si="10"/>
        <v>#DIV/0!</v>
      </c>
      <c r="G53" s="153" t="e">
        <f t="shared" si="8"/>
        <v>#DIV/0!</v>
      </c>
      <c r="H53" s="149">
        <v>5</v>
      </c>
      <c r="I53" s="154" t="e">
        <f t="shared" si="11"/>
        <v>#DIV/0!</v>
      </c>
      <c r="J53" s="155">
        <v>0.36399999999999999</v>
      </c>
      <c r="K53" s="156" t="e">
        <f t="shared" si="9"/>
        <v>#DIV/0!</v>
      </c>
      <c r="L53" s="3"/>
      <c r="M53" s="3"/>
      <c r="N53" s="3"/>
      <c r="O53" s="3"/>
      <c r="P53" s="7"/>
      <c r="Q53" s="23"/>
      <c r="R53" s="3"/>
      <c r="S53" s="3"/>
      <c r="T53" s="3"/>
      <c r="U53" s="3"/>
      <c r="V53" s="3"/>
    </row>
    <row r="54" spans="1:22" ht="15.6" x14ac:dyDescent="0.3">
      <c r="A54" s="2" t="s">
        <v>8</v>
      </c>
      <c r="B54" s="109"/>
      <c r="C54" s="145"/>
      <c r="D54" s="146" t="e">
        <f t="shared" si="6"/>
        <v>#DIV/0!</v>
      </c>
      <c r="E54" s="147" t="e">
        <f t="shared" si="7"/>
        <v>#DIV/0!</v>
      </c>
      <c r="F54" s="147" t="e">
        <f t="shared" si="10"/>
        <v>#DIV/0!</v>
      </c>
      <c r="G54" s="153" t="e">
        <f t="shared" si="8"/>
        <v>#DIV/0!</v>
      </c>
      <c r="H54" s="149">
        <v>1.2</v>
      </c>
      <c r="I54" s="154" t="e">
        <f t="shared" si="11"/>
        <v>#DIV/0!</v>
      </c>
      <c r="J54" s="155">
        <v>0.36399999999999999</v>
      </c>
      <c r="K54" s="156" t="e">
        <f t="shared" si="9"/>
        <v>#DIV/0!</v>
      </c>
      <c r="L54" s="3"/>
      <c r="M54" s="3"/>
      <c r="N54" s="3"/>
      <c r="O54" s="3"/>
      <c r="P54" s="7"/>
      <c r="Q54" s="23"/>
      <c r="R54" s="3"/>
      <c r="S54" s="3"/>
      <c r="T54" s="3"/>
      <c r="U54" s="3"/>
      <c r="V54" s="3"/>
    </row>
    <row r="55" spans="1:22" ht="15.6" x14ac:dyDescent="0.3">
      <c r="A55" s="158" t="s">
        <v>9</v>
      </c>
      <c r="B55" s="159">
        <f>D26</f>
        <v>0</v>
      </c>
      <c r="C55" s="160"/>
      <c r="D55" s="146" t="e">
        <f t="shared" si="6"/>
        <v>#DIV/0!</v>
      </c>
      <c r="E55" s="147" t="e">
        <f t="shared" si="7"/>
        <v>#DIV/0!</v>
      </c>
      <c r="F55" s="147" t="e">
        <f t="shared" si="10"/>
        <v>#DIV/0!</v>
      </c>
      <c r="G55" s="153">
        <f>G27</f>
        <v>0</v>
      </c>
      <c r="H55" s="149">
        <v>13.9</v>
      </c>
      <c r="I55" s="154">
        <f t="shared" si="11"/>
        <v>0</v>
      </c>
      <c r="J55" s="155">
        <v>0.36399999999999999</v>
      </c>
      <c r="K55" s="156">
        <f t="shared" si="9"/>
        <v>0</v>
      </c>
      <c r="L55" s="3"/>
      <c r="M55" s="3"/>
      <c r="N55" s="3"/>
      <c r="O55" s="3"/>
      <c r="P55" s="7"/>
      <c r="Q55" s="23"/>
      <c r="R55" s="3"/>
      <c r="S55" s="3"/>
      <c r="T55" s="3"/>
      <c r="U55" s="3"/>
      <c r="V55" s="3"/>
    </row>
    <row r="56" spans="1:22" ht="15.6" x14ac:dyDescent="0.3">
      <c r="A56" s="19" t="s">
        <v>2</v>
      </c>
      <c r="B56" s="109"/>
      <c r="C56" s="161"/>
      <c r="D56" s="146" t="e">
        <f t="shared" si="6"/>
        <v>#DIV/0!</v>
      </c>
      <c r="E56" s="162" t="e">
        <f t="shared" si="7"/>
        <v>#DIV/0!</v>
      </c>
      <c r="F56" s="162" t="e">
        <f t="shared" si="10"/>
        <v>#DIV/0!</v>
      </c>
      <c r="G56" s="153" t="e">
        <f>D56*10</f>
        <v>#DIV/0!</v>
      </c>
      <c r="H56" s="149">
        <v>13.9</v>
      </c>
      <c r="I56" s="154" t="e">
        <f t="shared" si="11"/>
        <v>#DIV/0!</v>
      </c>
      <c r="J56" s="155">
        <f>J50</f>
        <v>0.25683239999999996</v>
      </c>
      <c r="K56" s="156" t="e">
        <f t="shared" si="9"/>
        <v>#DIV/0!</v>
      </c>
      <c r="L56" s="3"/>
      <c r="M56" s="3"/>
      <c r="N56" s="3"/>
      <c r="O56" s="3"/>
      <c r="P56" s="7"/>
      <c r="Q56" s="23"/>
      <c r="R56" s="3"/>
      <c r="S56" s="3"/>
      <c r="T56" s="3"/>
      <c r="U56" s="3"/>
      <c r="V56" s="3"/>
    </row>
    <row r="57" spans="1:22" ht="15.6" x14ac:dyDescent="0.3">
      <c r="A57" s="2" t="s">
        <v>32</v>
      </c>
      <c r="B57" s="109"/>
      <c r="C57" s="163"/>
      <c r="D57" s="164">
        <f>E41+B57</f>
        <v>0</v>
      </c>
      <c r="E57" s="165" t="s">
        <v>21</v>
      </c>
      <c r="F57" s="191" t="e">
        <f t="shared" si="10"/>
        <v>#DIV/0!</v>
      </c>
      <c r="G57" s="153" t="e">
        <f>G21</f>
        <v>#DIV/0!</v>
      </c>
      <c r="H57" s="149">
        <v>13.9</v>
      </c>
      <c r="I57" s="166" t="e">
        <f t="shared" si="11"/>
        <v>#DIV/0!</v>
      </c>
      <c r="J57" s="167">
        <v>0.36399999999999999</v>
      </c>
      <c r="K57" s="168" t="e">
        <f t="shared" si="9"/>
        <v>#DIV/0!</v>
      </c>
      <c r="L57" s="3"/>
      <c r="M57" s="3"/>
      <c r="N57" s="3"/>
      <c r="O57" s="3"/>
      <c r="P57" s="7"/>
      <c r="Q57" s="23"/>
      <c r="R57" s="3"/>
      <c r="S57" s="3"/>
      <c r="T57" s="3"/>
      <c r="U57" s="3"/>
      <c r="V57" s="3"/>
    </row>
    <row r="58" spans="1:22" ht="15.6" x14ac:dyDescent="0.3">
      <c r="A58" s="169" t="s">
        <v>40</v>
      </c>
      <c r="B58" s="170"/>
      <c r="C58" s="171"/>
      <c r="D58" s="172" t="e">
        <f>SUM(D47:D57)</f>
        <v>#DIV/0!</v>
      </c>
      <c r="E58" s="188" t="e">
        <f>SUM(E47:E57)</f>
        <v>#DIV/0!</v>
      </c>
      <c r="F58" s="188" t="e">
        <f>SUM(F47:F57)</f>
        <v>#DIV/0!</v>
      </c>
      <c r="G58" s="173" t="e">
        <f>SUM(G48:G57)</f>
        <v>#DIV/0!</v>
      </c>
      <c r="H58" s="174"/>
      <c r="I58" s="173" t="e">
        <f>SUM(I48:I57)</f>
        <v>#DIV/0!</v>
      </c>
      <c r="J58" s="4"/>
      <c r="K58" s="173" t="e">
        <f>SUM(K48:K57)</f>
        <v>#DIV/0!</v>
      </c>
      <c r="L58" s="3"/>
      <c r="M58" s="3"/>
      <c r="N58" s="3"/>
      <c r="O58" s="3"/>
      <c r="P58" s="7"/>
      <c r="Q58" s="23"/>
      <c r="R58" s="3"/>
      <c r="S58" s="3"/>
      <c r="T58" s="3"/>
      <c r="U58" s="3"/>
      <c r="V58" s="3"/>
    </row>
    <row r="59" spans="1:22" ht="15.6" x14ac:dyDescent="0.3">
      <c r="A59" s="25"/>
      <c r="B59" s="175"/>
      <c r="C59" s="176"/>
      <c r="D59" s="177"/>
      <c r="E59" s="178"/>
      <c r="G59" s="179"/>
      <c r="H59" s="179"/>
      <c r="I59" s="180"/>
      <c r="J59" s="42" t="s">
        <v>70</v>
      </c>
      <c r="K59" s="173" t="e">
        <f>+K58*B13/5</f>
        <v>#DIV/0!</v>
      </c>
      <c r="L59" s="3"/>
      <c r="M59" s="3"/>
      <c r="N59" s="3"/>
      <c r="O59" s="3"/>
      <c r="P59" s="7"/>
      <c r="Q59" s="23"/>
      <c r="R59" s="3"/>
      <c r="S59" s="3"/>
      <c r="T59" s="3"/>
      <c r="U59" s="3"/>
      <c r="V59" s="3"/>
    </row>
    <row r="60" spans="1:22" ht="24" customHeight="1" x14ac:dyDescent="0.35">
      <c r="A60" s="25"/>
      <c r="B60" s="175"/>
      <c r="C60" s="176"/>
      <c r="D60" s="177"/>
      <c r="E60" s="178"/>
      <c r="G60" s="179"/>
      <c r="H60" s="179"/>
      <c r="I60" s="179"/>
      <c r="J60" s="26" t="s">
        <v>81</v>
      </c>
      <c r="K60" s="181" t="e">
        <f>+K59/1000</f>
        <v>#DIV/0!</v>
      </c>
      <c r="L60" s="3"/>
      <c r="M60" s="3"/>
      <c r="N60" s="3"/>
      <c r="O60" s="3"/>
      <c r="P60" s="7"/>
      <c r="Q60" s="23"/>
      <c r="R60" s="3"/>
      <c r="S60" s="3"/>
      <c r="T60" s="3"/>
      <c r="U60" s="3"/>
      <c r="V60" s="3"/>
    </row>
    <row r="61" spans="1:22" ht="24" customHeight="1" x14ac:dyDescent="0.35">
      <c r="A61" s="25"/>
      <c r="B61" s="175"/>
      <c r="C61" s="176"/>
      <c r="D61" s="177"/>
      <c r="E61" s="178"/>
      <c r="G61" s="179"/>
      <c r="H61" s="179"/>
      <c r="I61" s="179"/>
      <c r="J61" s="26" t="s">
        <v>84</v>
      </c>
      <c r="K61" s="181" t="e">
        <f>I44-K60</f>
        <v>#DIV/0!</v>
      </c>
      <c r="L61" s="47" t="s">
        <v>99</v>
      </c>
      <c r="M61" s="3"/>
      <c r="N61" s="3"/>
      <c r="O61" s="3"/>
      <c r="P61" s="7"/>
      <c r="Q61" s="23"/>
      <c r="R61" s="3"/>
      <c r="S61" s="3"/>
      <c r="T61" s="3"/>
      <c r="U61" s="3"/>
      <c r="V61" s="3"/>
    </row>
    <row r="62" spans="1:22" ht="24" customHeight="1" x14ac:dyDescent="0.35">
      <c r="A62" s="189" t="s">
        <v>44</v>
      </c>
      <c r="B62" s="182"/>
      <c r="C62" s="176"/>
      <c r="D62" s="183"/>
      <c r="E62" s="178"/>
      <c r="G62" s="179"/>
      <c r="H62" s="184"/>
      <c r="I62" s="184"/>
      <c r="J62" s="185" t="s">
        <v>56</v>
      </c>
      <c r="K62" s="186" t="e">
        <f>+K61/I44-1</f>
        <v>#DIV/0!</v>
      </c>
      <c r="M62" s="3"/>
      <c r="N62" s="3"/>
      <c r="O62" s="3"/>
      <c r="P62" s="7"/>
      <c r="Q62" s="23"/>
      <c r="R62" s="3"/>
      <c r="S62" s="3"/>
      <c r="T62" s="3"/>
      <c r="U62" s="3"/>
      <c r="V62" s="3"/>
    </row>
    <row r="63" spans="1:22" ht="24" customHeight="1" x14ac:dyDescent="0.35">
      <c r="A63" s="221" t="str">
        <f>IF(SUM(B48:B55)&gt;B11, "Employees using alternative modes exceeds total number of employees","None")</f>
        <v>None</v>
      </c>
      <c r="B63" s="182"/>
      <c r="C63" s="132"/>
      <c r="D63" s="132"/>
      <c r="E63" s="178"/>
      <c r="G63" s="132"/>
      <c r="H63" s="132"/>
      <c r="I63" s="132"/>
      <c r="J63" s="185" t="s">
        <v>85</v>
      </c>
      <c r="K63" s="187"/>
      <c r="L63" s="27" t="s">
        <v>71</v>
      </c>
      <c r="M63" s="3"/>
      <c r="N63" s="3"/>
      <c r="O63" s="3"/>
      <c r="P63" s="7"/>
      <c r="Q63" s="23"/>
      <c r="R63" s="3"/>
      <c r="S63" s="3"/>
      <c r="T63" s="3"/>
      <c r="U63" s="3"/>
      <c r="V63" s="3"/>
    </row>
    <row r="64" spans="1:22" ht="24" customHeight="1" x14ac:dyDescent="0.35">
      <c r="A64" s="221"/>
      <c r="B64" s="182"/>
      <c r="C64" s="132"/>
      <c r="D64" s="132"/>
      <c r="E64" s="178"/>
      <c r="G64" s="132"/>
      <c r="H64" s="132"/>
      <c r="I64" s="132"/>
      <c r="J64" s="185" t="s">
        <v>88</v>
      </c>
      <c r="K64" s="186" t="e">
        <f>+K61/K63-1</f>
        <v>#DIV/0!</v>
      </c>
      <c r="L64" s="3"/>
      <c r="M64" s="3"/>
      <c r="N64" s="3"/>
      <c r="O64" s="3"/>
      <c r="P64" s="7"/>
      <c r="Q64" s="41"/>
      <c r="R64" s="3"/>
      <c r="S64" s="3"/>
      <c r="T64" s="3"/>
      <c r="U64" s="3"/>
      <c r="V64" s="3"/>
    </row>
    <row r="65" spans="1:22" ht="24.9" customHeight="1" x14ac:dyDescent="0.3">
      <c r="A65" s="221"/>
      <c r="B65" s="182"/>
      <c r="E65" s="3"/>
      <c r="F65" s="3"/>
      <c r="G65" s="3"/>
      <c r="H65" s="3"/>
      <c r="K65" s="3"/>
      <c r="L65" s="3"/>
      <c r="M65" s="3"/>
      <c r="N65" s="3"/>
      <c r="O65" s="3"/>
      <c r="P65" s="3"/>
      <c r="Q65" s="24"/>
      <c r="R65" s="3"/>
      <c r="S65" s="3"/>
      <c r="T65" s="3"/>
      <c r="U65" s="3"/>
      <c r="V65" s="3"/>
    </row>
    <row r="66" spans="1:22" ht="24" customHeight="1" x14ac:dyDescent="0.3">
      <c r="A66" s="221"/>
      <c r="B66" s="3"/>
      <c r="E66" s="3"/>
      <c r="F66" s="3"/>
      <c r="G66" s="3"/>
      <c r="H66" s="3"/>
      <c r="K66" s="3"/>
      <c r="L66" s="3"/>
      <c r="M66" s="3"/>
      <c r="N66" s="3"/>
      <c r="O66" s="3"/>
      <c r="P66" s="3"/>
      <c r="Q66" s="3"/>
      <c r="R66" s="3"/>
      <c r="S66" s="3"/>
      <c r="T66" s="3"/>
      <c r="U66" s="3"/>
      <c r="V66" s="3"/>
    </row>
    <row r="67" spans="1:22" x14ac:dyDescent="0.3">
      <c r="A67" s="3"/>
      <c r="B67" s="3"/>
      <c r="C67" s="3"/>
      <c r="D67" s="3"/>
      <c r="E67" s="3"/>
      <c r="F67" s="3"/>
      <c r="G67" s="3"/>
      <c r="H67" s="3"/>
      <c r="K67" s="3"/>
      <c r="L67" s="3"/>
      <c r="M67" s="3"/>
      <c r="N67" s="3"/>
      <c r="O67" s="3"/>
      <c r="P67" s="3"/>
      <c r="Q67" s="3"/>
      <c r="R67" s="3"/>
      <c r="S67" s="3"/>
      <c r="T67" s="3"/>
      <c r="U67" s="3"/>
      <c r="V67" s="3"/>
    </row>
    <row r="68" spans="1:22" x14ac:dyDescent="0.3">
      <c r="A68" s="3"/>
      <c r="B68" s="3"/>
      <c r="C68" s="3"/>
      <c r="D68" s="3"/>
      <c r="E68" s="3"/>
      <c r="F68" s="3"/>
      <c r="G68" s="3"/>
      <c r="H68" s="3"/>
      <c r="I68" s="3"/>
      <c r="J68" s="3"/>
      <c r="K68" s="3"/>
      <c r="L68" s="3"/>
      <c r="M68" s="3"/>
      <c r="N68" s="3"/>
      <c r="O68" s="3"/>
      <c r="P68" s="3"/>
      <c r="Q68" s="3"/>
      <c r="R68" s="3"/>
      <c r="S68" s="3"/>
      <c r="T68" s="3"/>
      <c r="U68" s="3"/>
      <c r="V68" s="3"/>
    </row>
    <row r="69" spans="1:22" x14ac:dyDescent="0.3">
      <c r="A69" s="3"/>
      <c r="B69" s="3"/>
      <c r="C69" s="3"/>
      <c r="D69" s="3"/>
      <c r="E69" s="3"/>
      <c r="F69" s="3"/>
      <c r="G69" s="3"/>
      <c r="H69" s="3"/>
      <c r="I69" s="3"/>
      <c r="J69" s="3"/>
      <c r="K69" s="3"/>
      <c r="L69" s="3"/>
      <c r="M69" s="3"/>
      <c r="N69" s="3"/>
      <c r="O69" s="3"/>
      <c r="P69" s="3"/>
      <c r="Q69" s="3"/>
      <c r="R69" s="3"/>
      <c r="S69" s="3"/>
      <c r="T69" s="3"/>
      <c r="U69" s="3"/>
      <c r="V69" s="3"/>
    </row>
    <row r="70" spans="1:22" x14ac:dyDescent="0.3">
      <c r="A70" s="3"/>
      <c r="B70" s="3"/>
      <c r="C70" s="3" t="s">
        <v>86</v>
      </c>
      <c r="D70" s="3" t="s">
        <v>87</v>
      </c>
      <c r="E70" s="3"/>
      <c r="F70" s="3"/>
      <c r="G70" s="3"/>
      <c r="H70" s="3"/>
      <c r="I70" s="3"/>
      <c r="J70" s="3"/>
      <c r="K70" s="3"/>
      <c r="L70" s="3"/>
      <c r="M70" s="3"/>
      <c r="N70" s="3"/>
      <c r="O70" s="3"/>
      <c r="P70" s="3"/>
      <c r="Q70" s="3"/>
      <c r="R70" s="3"/>
      <c r="S70" s="3"/>
      <c r="T70" s="3"/>
      <c r="U70" s="3"/>
      <c r="V70" s="3"/>
    </row>
    <row r="71" spans="1:22" x14ac:dyDescent="0.3">
      <c r="A71" s="3"/>
      <c r="B71" s="3"/>
      <c r="C71" s="3"/>
      <c r="D71" s="3"/>
      <c r="E71" s="3"/>
      <c r="F71" s="3"/>
      <c r="G71" s="3"/>
      <c r="H71" s="3"/>
      <c r="I71" s="3"/>
      <c r="J71" s="3"/>
      <c r="K71" s="3"/>
      <c r="L71" s="3"/>
      <c r="M71" s="3"/>
      <c r="N71" s="3"/>
      <c r="O71" s="3"/>
      <c r="P71" s="3"/>
      <c r="Q71" s="3"/>
      <c r="R71" s="3"/>
      <c r="S71" s="3"/>
      <c r="T71" s="3"/>
      <c r="U71" s="3"/>
      <c r="V71" s="3"/>
    </row>
    <row r="72" spans="1:22" x14ac:dyDescent="0.3">
      <c r="A72" s="3"/>
      <c r="B72" s="3"/>
      <c r="C72" s="3"/>
      <c r="D72" s="3"/>
      <c r="E72" s="3"/>
      <c r="F72" s="3"/>
      <c r="G72" s="3"/>
      <c r="H72" s="3"/>
      <c r="I72" s="3"/>
      <c r="J72" s="3"/>
      <c r="K72" s="3"/>
      <c r="L72" s="3"/>
      <c r="M72" s="3"/>
      <c r="N72" s="3"/>
      <c r="O72" s="3"/>
      <c r="P72" s="3"/>
      <c r="Q72" s="3"/>
      <c r="R72" s="3"/>
      <c r="S72" s="3"/>
      <c r="T72" s="3"/>
      <c r="U72" s="3"/>
      <c r="V72" s="3"/>
    </row>
    <row r="73" spans="1:22" x14ac:dyDescent="0.3">
      <c r="A73" s="3"/>
      <c r="B73" s="3"/>
      <c r="C73" s="3"/>
      <c r="D73" s="3"/>
      <c r="E73" s="3"/>
      <c r="F73" s="3"/>
      <c r="G73" s="3"/>
      <c r="H73" s="3"/>
      <c r="I73" s="3"/>
      <c r="J73" s="3"/>
      <c r="K73" s="3"/>
      <c r="L73" s="3"/>
      <c r="M73" s="3"/>
      <c r="N73" s="3"/>
      <c r="O73" s="3"/>
      <c r="P73" s="3"/>
      <c r="Q73" s="3"/>
      <c r="R73" s="3"/>
      <c r="S73" s="3"/>
      <c r="T73" s="3"/>
      <c r="U73" s="3"/>
      <c r="V73" s="3"/>
    </row>
    <row r="74" spans="1:22" x14ac:dyDescent="0.3">
      <c r="A74" s="3"/>
      <c r="B74" s="3"/>
      <c r="C74" s="3"/>
      <c r="D74" s="3"/>
      <c r="E74" s="3"/>
      <c r="F74" s="3"/>
      <c r="G74" s="3"/>
      <c r="H74" s="3"/>
      <c r="I74" s="3"/>
      <c r="J74" s="3"/>
      <c r="K74" s="3"/>
      <c r="L74" s="3"/>
      <c r="M74" s="3"/>
      <c r="N74" s="3"/>
      <c r="O74" s="3"/>
      <c r="P74" s="3"/>
      <c r="Q74" s="3"/>
      <c r="R74" s="3"/>
      <c r="S74" s="3"/>
      <c r="T74" s="3"/>
      <c r="U74" s="3"/>
      <c r="V74" s="3"/>
    </row>
    <row r="75" spans="1:22" x14ac:dyDescent="0.3">
      <c r="A75" s="3"/>
      <c r="B75" s="3"/>
      <c r="C75" s="3"/>
      <c r="D75" s="3"/>
      <c r="E75" s="3"/>
      <c r="F75" s="3"/>
      <c r="G75" s="3"/>
      <c r="H75" s="3"/>
      <c r="I75" s="3"/>
      <c r="J75" s="3"/>
      <c r="K75" s="3"/>
      <c r="L75" s="3"/>
      <c r="M75" s="3"/>
      <c r="N75" s="3"/>
      <c r="O75" s="3"/>
      <c r="P75" s="3"/>
      <c r="Q75" s="3"/>
      <c r="R75" s="3"/>
      <c r="S75" s="3"/>
      <c r="T75" s="3"/>
      <c r="U75" s="3"/>
      <c r="V75" s="3"/>
    </row>
    <row r="76" spans="1:22" x14ac:dyDescent="0.3">
      <c r="A76" s="3"/>
      <c r="B76" s="3"/>
      <c r="C76" s="3"/>
      <c r="D76" s="3"/>
      <c r="E76" s="3"/>
      <c r="F76" s="3"/>
      <c r="G76" s="3"/>
      <c r="H76" s="3"/>
      <c r="I76" s="3"/>
      <c r="J76" s="3"/>
      <c r="K76" s="3"/>
      <c r="L76" s="3"/>
      <c r="M76" s="3"/>
      <c r="N76" s="3"/>
      <c r="O76" s="3"/>
      <c r="P76" s="3"/>
      <c r="Q76" s="3"/>
      <c r="R76" s="3"/>
      <c r="S76" s="3"/>
      <c r="T76" s="3"/>
      <c r="U76" s="3"/>
      <c r="V76" s="3"/>
    </row>
    <row r="77" spans="1:22" x14ac:dyDescent="0.3">
      <c r="A77" s="3"/>
      <c r="B77" s="3"/>
      <c r="C77" s="3"/>
      <c r="D77" s="3"/>
      <c r="E77" s="3"/>
      <c r="F77" s="3"/>
      <c r="G77" s="3"/>
      <c r="H77" s="3"/>
      <c r="I77" s="3"/>
      <c r="J77" s="3"/>
      <c r="K77" s="3"/>
      <c r="L77" s="3"/>
      <c r="M77" s="3"/>
      <c r="N77" s="3"/>
      <c r="O77" s="3"/>
      <c r="P77" s="3"/>
      <c r="Q77" s="3"/>
      <c r="R77" s="3"/>
      <c r="S77" s="3"/>
      <c r="T77" s="3"/>
      <c r="U77" s="3"/>
      <c r="V77" s="3"/>
    </row>
    <row r="78" spans="1:22" x14ac:dyDescent="0.3">
      <c r="A78" s="3"/>
      <c r="B78" s="3"/>
      <c r="C78" s="3"/>
      <c r="D78" s="3"/>
      <c r="E78" s="3"/>
      <c r="F78" s="3"/>
      <c r="G78" s="3"/>
      <c r="H78" s="3"/>
      <c r="I78" s="3"/>
      <c r="J78" s="3"/>
      <c r="K78" s="3"/>
      <c r="L78" s="3"/>
      <c r="M78" s="3"/>
      <c r="N78" s="3"/>
      <c r="O78" s="3"/>
      <c r="P78" s="3"/>
      <c r="Q78" s="3"/>
      <c r="R78" s="3"/>
      <c r="S78" s="3"/>
      <c r="T78" s="3"/>
      <c r="U78" s="3"/>
      <c r="V78" s="3"/>
    </row>
    <row r="79" spans="1:22" x14ac:dyDescent="0.3">
      <c r="A79" s="3"/>
      <c r="B79" s="3"/>
      <c r="C79" s="3"/>
      <c r="D79" s="3"/>
      <c r="E79" s="3"/>
      <c r="F79" s="3"/>
      <c r="G79" s="3"/>
      <c r="H79" s="3"/>
      <c r="I79" s="3"/>
      <c r="J79" s="3"/>
      <c r="K79" s="3"/>
      <c r="L79" s="3"/>
      <c r="M79" s="3"/>
      <c r="N79" s="3"/>
      <c r="O79" s="3"/>
      <c r="P79" s="3"/>
      <c r="Q79" s="3"/>
      <c r="R79" s="3"/>
      <c r="S79" s="3"/>
      <c r="T79" s="3"/>
      <c r="U79" s="3"/>
      <c r="V79" s="3"/>
    </row>
    <row r="80" spans="1:22" x14ac:dyDescent="0.3">
      <c r="A80" s="3"/>
      <c r="B80" s="3"/>
      <c r="C80" s="3"/>
      <c r="D80" s="3"/>
      <c r="E80" s="3"/>
      <c r="F80" s="3"/>
      <c r="G80" s="3"/>
      <c r="H80" s="3"/>
      <c r="I80" s="3"/>
      <c r="J80" s="3"/>
      <c r="K80" s="3"/>
      <c r="L80" s="3"/>
      <c r="M80" s="3"/>
      <c r="N80" s="3"/>
      <c r="O80" s="3"/>
      <c r="P80" s="3"/>
      <c r="Q80" s="3"/>
      <c r="R80" s="3"/>
      <c r="S80" s="3"/>
      <c r="T80" s="3"/>
      <c r="U80" s="3"/>
      <c r="V80" s="3"/>
    </row>
    <row r="81" spans="1:22" x14ac:dyDescent="0.3">
      <c r="A81" s="3"/>
      <c r="B81" s="3"/>
      <c r="C81" s="3"/>
      <c r="D81" s="3"/>
      <c r="E81" s="3"/>
      <c r="F81" s="3"/>
      <c r="G81" s="3"/>
      <c r="H81" s="3"/>
      <c r="I81" s="3"/>
      <c r="J81" s="3"/>
      <c r="K81" s="3"/>
      <c r="L81" s="3"/>
      <c r="M81" s="3"/>
      <c r="N81" s="3"/>
      <c r="O81" s="3"/>
      <c r="P81" s="3"/>
      <c r="Q81" s="3"/>
      <c r="R81" s="3"/>
      <c r="S81" s="3"/>
      <c r="T81" s="3"/>
      <c r="U81" s="3"/>
      <c r="V81" s="3"/>
    </row>
    <row r="82" spans="1:22" x14ac:dyDescent="0.3">
      <c r="A82" s="3"/>
      <c r="B82" s="3"/>
      <c r="C82" s="3"/>
      <c r="D82" s="3"/>
      <c r="E82" s="3"/>
      <c r="F82" s="3"/>
      <c r="G82" s="3"/>
      <c r="H82" s="3"/>
      <c r="I82" s="3"/>
      <c r="J82" s="3"/>
      <c r="K82" s="3"/>
      <c r="L82" s="3"/>
      <c r="M82" s="3"/>
      <c r="N82" s="3"/>
      <c r="O82" s="3"/>
      <c r="P82" s="3"/>
      <c r="Q82" s="3"/>
      <c r="R82" s="3"/>
      <c r="S82" s="3"/>
      <c r="T82" s="3"/>
      <c r="U82" s="3"/>
      <c r="V82" s="3"/>
    </row>
    <row r="83" spans="1:22" x14ac:dyDescent="0.3">
      <c r="A83" s="3"/>
      <c r="B83" s="3"/>
      <c r="C83" s="3"/>
      <c r="D83" s="3"/>
      <c r="E83" s="3"/>
      <c r="F83" s="3"/>
      <c r="G83" s="3"/>
      <c r="H83" s="3"/>
      <c r="I83" s="3"/>
      <c r="J83" s="3"/>
      <c r="K83" s="3"/>
      <c r="L83" s="3"/>
      <c r="M83" s="3"/>
      <c r="N83" s="3"/>
      <c r="O83" s="3"/>
      <c r="P83" s="3"/>
      <c r="Q83" s="3"/>
      <c r="R83" s="3"/>
      <c r="S83" s="3"/>
      <c r="T83" s="3"/>
      <c r="U83" s="3"/>
      <c r="V83" s="3"/>
    </row>
    <row r="84" spans="1:22" x14ac:dyDescent="0.3">
      <c r="A84" s="3"/>
      <c r="B84" s="3"/>
      <c r="C84" s="3"/>
      <c r="D84" s="3"/>
      <c r="E84" s="3"/>
      <c r="F84" s="3"/>
      <c r="G84" s="3"/>
      <c r="H84" s="3"/>
      <c r="I84" s="3"/>
      <c r="J84" s="3"/>
      <c r="K84" s="3"/>
      <c r="L84" s="3"/>
      <c r="M84" s="3"/>
      <c r="N84" s="3"/>
      <c r="O84" s="3"/>
      <c r="P84" s="3"/>
      <c r="Q84" s="3"/>
      <c r="R84" s="3"/>
      <c r="S84" s="3"/>
      <c r="T84" s="3"/>
      <c r="U84" s="3"/>
      <c r="V84" s="3"/>
    </row>
    <row r="85" spans="1:22" x14ac:dyDescent="0.3">
      <c r="A85" s="3"/>
      <c r="B85" s="3"/>
      <c r="C85" s="3"/>
      <c r="D85" s="3"/>
      <c r="E85" s="3"/>
      <c r="F85" s="3"/>
      <c r="G85" s="3"/>
      <c r="H85" s="3"/>
      <c r="I85" s="3"/>
      <c r="J85" s="3"/>
      <c r="K85" s="3"/>
      <c r="L85" s="3"/>
      <c r="M85" s="3"/>
      <c r="N85" s="3"/>
      <c r="O85" s="3"/>
      <c r="P85" s="3"/>
      <c r="Q85" s="3"/>
      <c r="R85" s="3"/>
      <c r="S85" s="3"/>
      <c r="T85" s="3"/>
      <c r="U85" s="3"/>
      <c r="V85" s="3"/>
    </row>
    <row r="86" spans="1:22" x14ac:dyDescent="0.3">
      <c r="A86" s="3"/>
      <c r="B86" s="3"/>
      <c r="C86" s="3"/>
      <c r="D86" s="3"/>
      <c r="E86" s="3"/>
      <c r="F86" s="3"/>
      <c r="G86" s="3"/>
      <c r="H86" s="3"/>
      <c r="I86" s="3"/>
      <c r="J86" s="3"/>
      <c r="K86" s="3"/>
      <c r="L86" s="3"/>
      <c r="M86" s="3"/>
      <c r="N86" s="3"/>
      <c r="O86" s="3"/>
      <c r="P86" s="3"/>
      <c r="Q86" s="3"/>
      <c r="R86" s="3"/>
      <c r="S86" s="3"/>
      <c r="T86" s="3"/>
      <c r="U86" s="3"/>
      <c r="V86" s="3"/>
    </row>
    <row r="87" spans="1:22" x14ac:dyDescent="0.3">
      <c r="A87" s="3"/>
      <c r="B87" s="3"/>
      <c r="C87" s="3"/>
      <c r="D87" s="3"/>
      <c r="E87" s="3"/>
      <c r="F87" s="3"/>
      <c r="G87" s="3"/>
      <c r="H87" s="3"/>
      <c r="I87" s="3"/>
      <c r="J87" s="3"/>
      <c r="K87" s="3"/>
      <c r="L87" s="3"/>
      <c r="M87" s="3"/>
      <c r="N87" s="3"/>
      <c r="O87" s="3"/>
      <c r="P87" s="3"/>
      <c r="Q87" s="3"/>
      <c r="R87" s="3"/>
      <c r="S87" s="3"/>
      <c r="T87" s="3"/>
      <c r="U87" s="3"/>
      <c r="V87" s="3"/>
    </row>
    <row r="88" spans="1:22" x14ac:dyDescent="0.3">
      <c r="A88" s="3"/>
      <c r="B88" s="3"/>
      <c r="C88" s="3"/>
      <c r="D88" s="3"/>
      <c r="E88" s="3"/>
      <c r="F88" s="3"/>
      <c r="G88" s="3"/>
      <c r="H88" s="3"/>
      <c r="I88" s="3"/>
      <c r="J88" s="3"/>
      <c r="K88" s="3"/>
      <c r="L88" s="3"/>
      <c r="M88" s="3"/>
      <c r="N88" s="3"/>
      <c r="O88" s="3"/>
      <c r="P88" s="3"/>
      <c r="Q88" s="3"/>
      <c r="R88" s="3"/>
      <c r="S88" s="3"/>
      <c r="T88" s="3"/>
      <c r="U88" s="3"/>
      <c r="V88" s="3"/>
    </row>
    <row r="89" spans="1:22" x14ac:dyDescent="0.3">
      <c r="A89" s="3"/>
      <c r="B89" s="3"/>
      <c r="C89" s="3"/>
      <c r="D89" s="3"/>
      <c r="E89" s="3"/>
      <c r="F89" s="3"/>
      <c r="G89" s="3"/>
      <c r="H89" s="3"/>
      <c r="I89" s="3"/>
      <c r="J89" s="3"/>
      <c r="K89" s="3"/>
      <c r="L89" s="3"/>
      <c r="M89" s="3"/>
      <c r="N89" s="3"/>
      <c r="O89" s="3"/>
      <c r="P89" s="3"/>
      <c r="Q89" s="3"/>
      <c r="R89" s="3"/>
      <c r="S89" s="3"/>
      <c r="T89" s="3"/>
      <c r="U89" s="3"/>
      <c r="V89" s="3"/>
    </row>
    <row r="90" spans="1:22" x14ac:dyDescent="0.3">
      <c r="A90" s="3"/>
      <c r="B90" s="3"/>
      <c r="C90" s="3"/>
      <c r="D90" s="3"/>
      <c r="E90" s="3"/>
      <c r="F90" s="3"/>
      <c r="G90" s="3"/>
      <c r="H90" s="3"/>
      <c r="I90" s="3"/>
      <c r="J90" s="3"/>
      <c r="K90" s="3"/>
      <c r="L90" s="3"/>
      <c r="M90" s="3"/>
      <c r="N90" s="3"/>
      <c r="O90" s="3"/>
      <c r="P90" s="3"/>
      <c r="Q90" s="3"/>
      <c r="R90" s="3"/>
      <c r="S90" s="3"/>
      <c r="T90" s="3"/>
      <c r="U90" s="3"/>
      <c r="V90" s="3"/>
    </row>
    <row r="91" spans="1:22" x14ac:dyDescent="0.3">
      <c r="A91" s="3"/>
      <c r="B91" s="3"/>
      <c r="C91" s="3"/>
      <c r="D91" s="3"/>
      <c r="E91" s="3"/>
      <c r="F91" s="3"/>
      <c r="G91" s="3"/>
      <c r="H91" s="3"/>
      <c r="I91" s="3"/>
      <c r="J91" s="3"/>
      <c r="K91" s="3"/>
      <c r="L91" s="3"/>
      <c r="M91" s="3"/>
      <c r="N91" s="3"/>
      <c r="O91" s="3"/>
      <c r="P91" s="3"/>
      <c r="Q91" s="3"/>
      <c r="R91" s="3"/>
      <c r="S91" s="3"/>
      <c r="T91" s="3"/>
      <c r="U91" s="3"/>
      <c r="V91" s="3"/>
    </row>
    <row r="92" spans="1:22" x14ac:dyDescent="0.3">
      <c r="A92" s="3"/>
      <c r="B92" s="3"/>
      <c r="C92" s="3"/>
      <c r="D92" s="3"/>
      <c r="E92" s="3"/>
      <c r="F92" s="3"/>
      <c r="G92" s="3"/>
      <c r="H92" s="3"/>
      <c r="I92" s="3"/>
      <c r="J92" s="3"/>
      <c r="K92" s="3"/>
      <c r="L92" s="3"/>
      <c r="M92" s="3"/>
      <c r="N92" s="3"/>
      <c r="O92" s="3"/>
      <c r="P92" s="3"/>
      <c r="Q92" s="3"/>
      <c r="R92" s="3"/>
      <c r="S92" s="3"/>
      <c r="T92" s="3"/>
      <c r="U92" s="3"/>
      <c r="V92" s="3"/>
    </row>
    <row r="93" spans="1:22" x14ac:dyDescent="0.3">
      <c r="A93" s="3"/>
      <c r="B93" s="3"/>
      <c r="C93" s="3"/>
      <c r="D93" s="3"/>
      <c r="E93" s="3"/>
      <c r="F93" s="3"/>
      <c r="G93" s="3"/>
      <c r="H93" s="3"/>
      <c r="I93" s="3"/>
      <c r="J93" s="3"/>
      <c r="K93" s="3"/>
      <c r="L93" s="3"/>
      <c r="M93" s="3"/>
      <c r="N93" s="3"/>
      <c r="O93" s="3"/>
      <c r="P93" s="3"/>
      <c r="Q93" s="3"/>
      <c r="R93" s="3"/>
      <c r="S93" s="3"/>
      <c r="T93" s="3"/>
      <c r="U93" s="3"/>
      <c r="V93" s="3"/>
    </row>
    <row r="94" spans="1:22" x14ac:dyDescent="0.3">
      <c r="A94" s="3"/>
      <c r="B94" s="3"/>
      <c r="C94" s="3"/>
      <c r="D94" s="3"/>
      <c r="E94" s="3"/>
      <c r="F94" s="3"/>
      <c r="G94" s="3"/>
      <c r="H94" s="3"/>
      <c r="I94" s="3"/>
      <c r="J94" s="3"/>
      <c r="K94" s="3"/>
      <c r="L94" s="3"/>
      <c r="M94" s="3"/>
      <c r="N94" s="3"/>
      <c r="O94" s="3"/>
      <c r="P94" s="3"/>
      <c r="Q94" s="3"/>
      <c r="R94" s="3"/>
      <c r="S94" s="3"/>
      <c r="T94" s="3"/>
      <c r="U94" s="3"/>
      <c r="V94" s="3"/>
    </row>
    <row r="95" spans="1:22" x14ac:dyDescent="0.3">
      <c r="A95" s="3"/>
      <c r="B95" s="3"/>
      <c r="C95" s="3"/>
      <c r="D95" s="3"/>
      <c r="E95" s="3"/>
      <c r="F95" s="3"/>
      <c r="G95" s="3"/>
      <c r="H95" s="3"/>
      <c r="I95" s="3"/>
      <c r="J95" s="3"/>
      <c r="K95" s="3"/>
      <c r="L95" s="3"/>
      <c r="M95" s="3"/>
      <c r="N95" s="3"/>
      <c r="O95" s="3"/>
      <c r="P95" s="3"/>
      <c r="Q95" s="3"/>
      <c r="R95" s="3"/>
      <c r="S95" s="3"/>
      <c r="T95" s="3"/>
      <c r="U95" s="3"/>
      <c r="V95" s="3"/>
    </row>
    <row r="96" spans="1:22" x14ac:dyDescent="0.3">
      <c r="A96" s="3"/>
      <c r="B96" s="3"/>
      <c r="C96" s="3"/>
      <c r="D96" s="3"/>
      <c r="E96" s="3"/>
      <c r="F96" s="3"/>
      <c r="G96" s="3"/>
      <c r="H96" s="3"/>
      <c r="I96" s="3"/>
      <c r="J96" s="3"/>
      <c r="K96" s="3"/>
      <c r="L96" s="3"/>
      <c r="M96" s="3"/>
      <c r="N96" s="3"/>
      <c r="O96" s="3"/>
      <c r="P96" s="3"/>
      <c r="Q96" s="3"/>
      <c r="R96" s="3"/>
      <c r="S96" s="3"/>
      <c r="T96" s="3"/>
      <c r="U96" s="3"/>
      <c r="V96" s="3"/>
    </row>
    <row r="97" spans="1:22" x14ac:dyDescent="0.3">
      <c r="A97" s="3"/>
      <c r="B97" s="3"/>
      <c r="C97" s="3"/>
      <c r="D97" s="3"/>
      <c r="E97" s="3"/>
      <c r="F97" s="3"/>
      <c r="G97" s="3"/>
      <c r="H97" s="3"/>
      <c r="I97" s="3"/>
      <c r="J97" s="3"/>
      <c r="K97" s="3"/>
      <c r="L97" s="3"/>
      <c r="M97" s="3"/>
      <c r="N97" s="3"/>
      <c r="O97" s="3"/>
      <c r="P97" s="3"/>
      <c r="Q97" s="3"/>
      <c r="R97" s="3"/>
      <c r="S97" s="3"/>
      <c r="T97" s="3"/>
      <c r="U97" s="3"/>
      <c r="V97" s="3"/>
    </row>
    <row r="98" spans="1:22" x14ac:dyDescent="0.3">
      <c r="A98" s="3"/>
      <c r="B98" s="3"/>
      <c r="C98" s="3"/>
      <c r="D98" s="3"/>
      <c r="E98" s="3"/>
      <c r="F98" s="3"/>
      <c r="G98" s="3"/>
      <c r="H98" s="3"/>
      <c r="I98" s="3"/>
      <c r="J98" s="3"/>
      <c r="K98" s="3"/>
      <c r="L98" s="3"/>
      <c r="M98" s="3"/>
      <c r="N98" s="3"/>
      <c r="O98" s="3"/>
      <c r="P98" s="3"/>
      <c r="Q98" s="3"/>
      <c r="R98" s="3"/>
      <c r="S98" s="3"/>
      <c r="T98" s="3"/>
      <c r="U98" s="3"/>
      <c r="V98" s="3"/>
    </row>
    <row r="99" spans="1:22" x14ac:dyDescent="0.3">
      <c r="A99" s="3"/>
      <c r="B99" s="3"/>
      <c r="C99" s="3"/>
      <c r="D99" s="3"/>
      <c r="E99" s="3"/>
      <c r="F99" s="3"/>
      <c r="G99" s="3"/>
      <c r="H99" s="3"/>
      <c r="I99" s="3"/>
      <c r="J99" s="3"/>
      <c r="K99" s="3"/>
      <c r="L99" s="3"/>
      <c r="M99" s="3"/>
      <c r="N99" s="3"/>
      <c r="O99" s="3"/>
      <c r="P99" s="3"/>
      <c r="Q99" s="3"/>
      <c r="R99" s="3"/>
      <c r="S99" s="3"/>
      <c r="T99" s="3"/>
      <c r="U99" s="3"/>
      <c r="V99" s="3"/>
    </row>
    <row r="100" spans="1:22" x14ac:dyDescent="0.3">
      <c r="A100" s="3"/>
      <c r="B100" s="3"/>
      <c r="C100" s="3"/>
      <c r="D100" s="3"/>
      <c r="E100" s="3"/>
      <c r="F100" s="3"/>
      <c r="G100" s="3"/>
      <c r="H100" s="3"/>
      <c r="I100" s="3"/>
      <c r="J100" s="3"/>
      <c r="K100" s="3"/>
      <c r="L100" s="3"/>
      <c r="M100" s="3"/>
      <c r="N100" s="3"/>
      <c r="O100" s="3"/>
      <c r="P100" s="3"/>
      <c r="Q100" s="3"/>
      <c r="R100" s="3"/>
      <c r="S100" s="3"/>
      <c r="T100" s="3"/>
      <c r="U100" s="3"/>
      <c r="V100" s="3"/>
    </row>
    <row r="101" spans="1:22" x14ac:dyDescent="0.3">
      <c r="A101" s="3"/>
      <c r="B101" s="3"/>
      <c r="C101" s="3"/>
      <c r="D101" s="3"/>
      <c r="E101" s="3"/>
      <c r="F101" s="3"/>
      <c r="G101" s="3"/>
      <c r="H101" s="3"/>
      <c r="I101" s="3"/>
      <c r="J101" s="3"/>
      <c r="K101" s="3"/>
      <c r="L101" s="3"/>
      <c r="M101" s="3"/>
      <c r="N101" s="3"/>
      <c r="O101" s="3"/>
      <c r="P101" s="3"/>
      <c r="Q101" s="3"/>
      <c r="R101" s="3"/>
      <c r="S101" s="3"/>
      <c r="T101" s="3"/>
      <c r="U101" s="3"/>
      <c r="V101" s="3"/>
    </row>
    <row r="102" spans="1:22" x14ac:dyDescent="0.3">
      <c r="A102" s="3"/>
      <c r="B102" s="3"/>
      <c r="C102" s="3"/>
      <c r="D102" s="3"/>
      <c r="E102" s="3"/>
      <c r="F102" s="3"/>
      <c r="G102" s="3"/>
      <c r="H102" s="3"/>
      <c r="I102" s="3"/>
      <c r="J102" s="3"/>
      <c r="K102" s="3"/>
      <c r="L102" s="3"/>
      <c r="M102" s="3"/>
      <c r="N102" s="3"/>
      <c r="O102" s="3"/>
      <c r="P102" s="3"/>
      <c r="Q102" s="3"/>
      <c r="R102" s="3"/>
      <c r="S102" s="3"/>
      <c r="T102" s="3"/>
      <c r="U102" s="3"/>
      <c r="V102" s="3"/>
    </row>
    <row r="103" spans="1:22" x14ac:dyDescent="0.3">
      <c r="L103" s="3"/>
      <c r="M103" s="3"/>
      <c r="N103" s="3"/>
      <c r="O103" s="3"/>
      <c r="P103" s="3"/>
      <c r="Q103" s="3"/>
      <c r="R103" s="3"/>
      <c r="S103" s="3"/>
      <c r="T103" s="3"/>
      <c r="U103" s="3"/>
      <c r="V103" s="3"/>
    </row>
  </sheetData>
  <mergeCells count="17">
    <mergeCell ref="A63:A66"/>
    <mergeCell ref="R2:R3"/>
    <mergeCell ref="B3:G3"/>
    <mergeCell ref="B4:G4"/>
    <mergeCell ref="B5:G5"/>
    <mergeCell ref="A7:B7"/>
    <mergeCell ref="G47:K47"/>
    <mergeCell ref="I1:R1"/>
    <mergeCell ref="I2:I3"/>
    <mergeCell ref="J2:J3"/>
    <mergeCell ref="K2:K3"/>
    <mergeCell ref="L2:L3"/>
    <mergeCell ref="M2:M3"/>
    <mergeCell ref="N2:N3"/>
    <mergeCell ref="O2:O3"/>
    <mergeCell ref="P2:P3"/>
    <mergeCell ref="Q2:Q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9"/>
  <sheetViews>
    <sheetView workbookViewId="0">
      <selection activeCell="B6" sqref="B6:C6"/>
    </sheetView>
  </sheetViews>
  <sheetFormatPr defaultRowHeight="14.4" x14ac:dyDescent="0.3"/>
  <cols>
    <col min="1" max="1" width="26" customWidth="1"/>
    <col min="2" max="2" width="22.88671875" customWidth="1"/>
    <col min="3" max="3" width="15.6640625" customWidth="1"/>
  </cols>
  <sheetData>
    <row r="1" spans="1:38" ht="25.2" thickBot="1" x14ac:dyDescent="0.35">
      <c r="A1" s="39" t="s">
        <v>72</v>
      </c>
      <c r="B1" s="38"/>
      <c r="C1" s="38"/>
      <c r="D1" s="38"/>
      <c r="E1" s="38"/>
      <c r="F1" s="38"/>
      <c r="G1" s="38"/>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ht="15" thickTop="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3">
      <c r="A4" s="10"/>
      <c r="B4" s="11"/>
      <c r="C4" s="11"/>
      <c r="D4" s="11"/>
      <c r="E4" s="12"/>
      <c r="F4" s="12"/>
      <c r="G4" s="12"/>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row r="5" spans="1:38" ht="20.399999999999999" thickBot="1" x14ac:dyDescent="0.45">
      <c r="A5" s="250" t="s">
        <v>69</v>
      </c>
      <c r="B5" s="250"/>
      <c r="C5" s="17"/>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row>
    <row r="6" spans="1:38" ht="16.2" thickTop="1" x14ac:dyDescent="0.3">
      <c r="A6" s="8" t="s">
        <v>12</v>
      </c>
      <c r="B6" s="251"/>
      <c r="C6" s="252"/>
      <c r="D6" s="44"/>
      <c r="E6" s="44"/>
      <c r="F6" s="44"/>
      <c r="G6" s="44"/>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row>
    <row r="7" spans="1:38" ht="9.75" customHeight="1" thickBot="1"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ht="28.2" thickBot="1" x14ac:dyDescent="0.35">
      <c r="A8" s="43" t="s">
        <v>81</v>
      </c>
      <c r="B8" s="46" t="e">
        <f>Input_Site_A!K60+Input_Site_B!K60+Input_Site_C!K60+Input_All_Others!K60</f>
        <v>#DIV/0!</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ht="42" thickBot="1" x14ac:dyDescent="0.35">
      <c r="A9" s="43" t="s">
        <v>82</v>
      </c>
      <c r="B9" s="46" t="e">
        <f>Input_Site_A!K61+Input_Site_B!K61+Input_Site_C!K61+Input_All_Others!K61</f>
        <v>#DIV/0!</v>
      </c>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ht="28.2" thickBot="1" x14ac:dyDescent="0.35">
      <c r="A10" s="43" t="s">
        <v>56</v>
      </c>
      <c r="B10" s="49" t="e">
        <f>(Input_Site_A!K61+Input_Site_B!K61+Input_Site_C!K61+Input_All_Others!K61)/(Input_Site_A!I44+Input_Site_B!I44+Input_Site_C!I44+Input_All_Others!I44)-1</f>
        <v>#DIV/0!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ht="28.2" thickBot="1" x14ac:dyDescent="0.35">
      <c r="A11" s="48" t="s">
        <v>102</v>
      </c>
      <c r="B11" s="204"/>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row>
    <row r="12" spans="1:38" ht="28.2" thickBot="1" x14ac:dyDescent="0.35">
      <c r="A12" s="43" t="s">
        <v>57</v>
      </c>
      <c r="B12" s="45" t="e">
        <f>+B9/B11-1</f>
        <v>#DIV/0!</v>
      </c>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row>
    <row r="13" spans="1:38"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row>
    <row r="17" spans="1:39"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row>
    <row r="18" spans="1:3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row>
    <row r="19" spans="1:39"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row>
    <row r="20" spans="1:39"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9"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row>
    <row r="22" spans="1:39"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9"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9"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9"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9"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9"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9"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9"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row r="92" spans="1:39"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row>
    <row r="93" spans="1:39"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row>
    <row r="94" spans="1:39"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row>
    <row r="95" spans="1:39"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row>
    <row r="96" spans="1:39"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row>
    <row r="97" spans="1:39"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row>
    <row r="98" spans="1:39"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row>
    <row r="99" spans="1:39"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row>
    <row r="100" spans="1:39"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row>
    <row r="101" spans="1:39"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row>
    <row r="102" spans="1:39"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row>
    <row r="103" spans="1:39"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row>
    <row r="104" spans="1:39"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row>
    <row r="105" spans="1:39"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row>
    <row r="106" spans="1:39"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row>
    <row r="107" spans="1:39"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row>
    <row r="108" spans="1:39"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row>
    <row r="109" spans="1:39"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row>
    <row r="110" spans="1:39"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1:39"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row>
    <row r="112" spans="1:39"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row>
    <row r="113" spans="1:39"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row>
    <row r="114" spans="1:39" x14ac:dyDescent="0.3">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9" x14ac:dyDescent="0.3">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9" x14ac:dyDescent="0.3">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9" x14ac:dyDescent="0.3">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9" x14ac:dyDescent="0.3">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9" x14ac:dyDescent="0.3">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9" x14ac:dyDescent="0.3">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9" x14ac:dyDescent="0.3">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9" x14ac:dyDescent="0.3">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9" x14ac:dyDescent="0.3">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9" x14ac:dyDescent="0.3">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9" x14ac:dyDescent="0.3">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9" x14ac:dyDescent="0.3">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9" x14ac:dyDescent="0.3">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9" x14ac:dyDescent="0.3">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5:38" x14ac:dyDescent="0.3">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5:38" x14ac:dyDescent="0.3">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5:38" x14ac:dyDescent="0.3">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5:38" x14ac:dyDescent="0.3">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5:38" x14ac:dyDescent="0.3">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5:38" x14ac:dyDescent="0.3">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5:38" x14ac:dyDescent="0.3">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5:38" x14ac:dyDescent="0.3">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5:38" x14ac:dyDescent="0.3">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5:38" x14ac:dyDescent="0.3">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5:38" x14ac:dyDescent="0.3">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5:38" x14ac:dyDescent="0.3">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5:38" x14ac:dyDescent="0.3">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5:38" x14ac:dyDescent="0.3">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5:38" x14ac:dyDescent="0.3">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5:38" x14ac:dyDescent="0.3">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5:38" x14ac:dyDescent="0.3">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5:38" x14ac:dyDescent="0.3">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5:38" x14ac:dyDescent="0.3">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5:38" x14ac:dyDescent="0.3">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5:38" x14ac:dyDescent="0.3">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5:38" x14ac:dyDescent="0.3">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5:38" x14ac:dyDescent="0.3">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5:38" x14ac:dyDescent="0.3">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5:38" x14ac:dyDescent="0.3">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5:38" x14ac:dyDescent="0.3">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5:38" x14ac:dyDescent="0.3">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5:38" x14ac:dyDescent="0.3">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5:38" x14ac:dyDescent="0.3">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5:38" x14ac:dyDescent="0.3">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5:38" x14ac:dyDescent="0.3">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sheetData>
  <mergeCells count="2">
    <mergeCell ref="A5:B5"/>
    <mergeCell ref="B6: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L11:M20"/>
  <sheetViews>
    <sheetView workbookViewId="0">
      <selection activeCell="M11" sqref="M11"/>
    </sheetView>
  </sheetViews>
  <sheetFormatPr defaultRowHeight="14.4" x14ac:dyDescent="0.3"/>
  <sheetData>
    <row r="11" spans="12:13" x14ac:dyDescent="0.3">
      <c r="L11" s="2" t="s">
        <v>54</v>
      </c>
      <c r="M11" s="149">
        <v>12.9</v>
      </c>
    </row>
    <row r="12" spans="12:13" x14ac:dyDescent="0.3">
      <c r="L12" s="2" t="s">
        <v>55</v>
      </c>
      <c r="M12" s="149">
        <v>20.9</v>
      </c>
    </row>
    <row r="13" spans="12:13" x14ac:dyDescent="0.3">
      <c r="L13" s="2" t="s">
        <v>4</v>
      </c>
      <c r="M13" s="149">
        <v>13.3</v>
      </c>
    </row>
    <row r="14" spans="12:13" x14ac:dyDescent="0.3">
      <c r="L14" s="2" t="s">
        <v>5</v>
      </c>
      <c r="M14" s="149">
        <v>13.3</v>
      </c>
    </row>
    <row r="15" spans="12:13" x14ac:dyDescent="0.3">
      <c r="L15" s="2" t="s">
        <v>6</v>
      </c>
      <c r="M15" s="149">
        <v>13.3</v>
      </c>
    </row>
    <row r="16" spans="12:13" x14ac:dyDescent="0.3">
      <c r="L16" s="2" t="s">
        <v>7</v>
      </c>
      <c r="M16" s="149">
        <v>5</v>
      </c>
    </row>
    <row r="17" spans="12:13" x14ac:dyDescent="0.3">
      <c r="L17" s="2" t="s">
        <v>8</v>
      </c>
      <c r="M17" s="149">
        <v>1.2</v>
      </c>
    </row>
    <row r="18" spans="12:13" x14ac:dyDescent="0.3">
      <c r="L18" s="158" t="s">
        <v>9</v>
      </c>
      <c r="M18" s="149">
        <v>13.9</v>
      </c>
    </row>
    <row r="19" spans="12:13" x14ac:dyDescent="0.3">
      <c r="L19" s="19" t="s">
        <v>2</v>
      </c>
      <c r="M19" s="149">
        <v>13.9</v>
      </c>
    </row>
    <row r="20" spans="12:13" x14ac:dyDescent="0.3">
      <c r="L20" s="2" t="s">
        <v>32</v>
      </c>
      <c r="M20" s="149">
        <v>13.9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Input_Site_A</vt:lpstr>
      <vt:lpstr>Input_Site_B</vt:lpstr>
      <vt:lpstr>Input_Site_C</vt:lpstr>
      <vt:lpstr>Input_All_Others</vt:lpstr>
      <vt:lpstr>Summary_Agency</vt:lpstr>
      <vt:lpstr>Sheet1</vt:lpstr>
    </vt:vector>
  </TitlesOfParts>
  <Company>EDS    http://www.eds.com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Turning SOV into People</dc:title>
  <dc:subject>CTR</dc:subject>
  <dc:creator>Edward Bass</dc:creator>
  <dc:description>Copyright © 1997 Electronic Data Systems Corporation. All rights reserved.</dc:description>
  <cp:lastModifiedBy>Kathleen Judd</cp:lastModifiedBy>
  <cp:lastPrinted>1997-11-03T22:39:02Z</cp:lastPrinted>
  <dcterms:created xsi:type="dcterms:W3CDTF">1997-10-27T23:48:33Z</dcterms:created>
  <dcterms:modified xsi:type="dcterms:W3CDTF">2016-05-16T17:10:20Z</dcterms:modified>
</cp:coreProperties>
</file>