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2025/CONCEPTO DIARIO/"/>
    </mc:Choice>
  </mc:AlternateContent>
  <xr:revisionPtr revIDLastSave="2160" documentId="8_{6B806624-628C-47B3-8CE9-C985DE9E89FA}" xr6:coauthVersionLast="47" xr6:coauthVersionMax="47" xr10:uidLastSave="{43003C2F-2E30-43A1-A347-7EC616E9AA79}"/>
  <bookViews>
    <workbookView xWindow="-120" yWindow="-120" windowWidth="29040" windowHeight="15840" firstSheet="17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definedNames>
    <definedName name="_xlnm.Print_Area" localSheetId="27">'28'!$A$1:$I$57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8" l="1"/>
  <c r="E30" i="28"/>
  <c r="H56" i="28"/>
  <c r="E56" i="28"/>
  <c r="D56" i="28"/>
  <c r="C56" i="28" l="1"/>
  <c r="E51" i="28"/>
  <c r="D51" i="28"/>
  <c r="C51" i="28"/>
  <c r="E49" i="28"/>
  <c r="D49" i="28"/>
  <c r="C49" i="28"/>
  <c r="E47" i="28"/>
  <c r="D47" i="28"/>
  <c r="C47" i="28"/>
  <c r="E45" i="28"/>
  <c r="D45" i="28"/>
  <c r="C45" i="28"/>
  <c r="E13" i="28"/>
  <c r="D13" i="28"/>
  <c r="C13" i="28"/>
  <c r="C46" i="28"/>
  <c r="D46" i="28"/>
  <c r="E46" i="28"/>
  <c r="E43" i="28"/>
  <c r="D43" i="28"/>
  <c r="C43" i="28"/>
  <c r="E42" i="28"/>
  <c r="D42" i="28"/>
  <c r="C42" i="28"/>
  <c r="C37" i="28"/>
  <c r="D37" i="28"/>
  <c r="D30" i="28"/>
  <c r="C30" i="28"/>
  <c r="E29" i="28"/>
  <c r="D29" i="28"/>
  <c r="C29" i="28"/>
  <c r="E25" i="28"/>
  <c r="D25" i="28"/>
  <c r="C25" i="28"/>
  <c r="C24" i="28"/>
  <c r="D24" i="28"/>
  <c r="E24" i="28"/>
  <c r="H39" i="28" l="1"/>
  <c r="H47" i="28"/>
  <c r="H31" i="28"/>
  <c r="H29" i="28"/>
  <c r="H28" i="28"/>
  <c r="H24" i="28"/>
  <c r="H46" i="28"/>
  <c r="H22" i="28"/>
  <c r="H18" i="28"/>
  <c r="H16" i="28"/>
  <c r="H15" i="28"/>
  <c r="H43" i="28"/>
  <c r="H14" i="28"/>
  <c r="H51" i="28"/>
  <c r="H48" i="28"/>
  <c r="H11" i="28"/>
  <c r="H13" i="28"/>
  <c r="H52" i="28"/>
  <c r="H42" i="28"/>
  <c r="H49" i="28"/>
  <c r="H7" i="28"/>
  <c r="I9" i="3"/>
  <c r="I20" i="3"/>
  <c r="I21" i="3"/>
  <c r="I32" i="3"/>
  <c r="I34" i="3"/>
  <c r="I35" i="3"/>
  <c r="I50" i="3"/>
  <c r="H7" i="3"/>
  <c r="I7" i="3" s="1"/>
  <c r="I8" i="31"/>
  <c r="H10" i="3"/>
  <c r="G10" i="3"/>
  <c r="F10" i="3"/>
  <c r="E10" i="3"/>
  <c r="D10" i="3"/>
  <c r="H9" i="3"/>
  <c r="G9" i="3"/>
  <c r="F9" i="3"/>
  <c r="E9" i="3"/>
  <c r="D9" i="3"/>
  <c r="C10" i="3"/>
  <c r="I10" i="3" s="1"/>
  <c r="C9" i="3"/>
  <c r="H57" i="22" l="1"/>
  <c r="H57" i="20"/>
  <c r="I25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7" i="12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7" i="8"/>
  <c r="C8" i="3"/>
  <c r="D8" i="3"/>
  <c r="E8" i="3"/>
  <c r="F8" i="3"/>
  <c r="G8" i="3"/>
  <c r="H8" i="3"/>
  <c r="I8" i="3" s="1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I18" i="3" s="1"/>
  <c r="C19" i="3"/>
  <c r="D19" i="3"/>
  <c r="E19" i="3"/>
  <c r="F19" i="3"/>
  <c r="G19" i="3"/>
  <c r="H19" i="3"/>
  <c r="I19" i="3" s="1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I22" i="3" s="1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I31" i="3" s="1"/>
  <c r="C32" i="3"/>
  <c r="D32" i="3"/>
  <c r="E32" i="3"/>
  <c r="F32" i="3"/>
  <c r="G32" i="3"/>
  <c r="H32" i="3"/>
  <c r="C33" i="3"/>
  <c r="D33" i="3"/>
  <c r="E33" i="3"/>
  <c r="F33" i="3"/>
  <c r="G33" i="3"/>
  <c r="H33" i="3"/>
  <c r="I33" i="3" s="1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I39" i="3" s="1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I52" i="3" s="1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D7" i="3"/>
  <c r="E7" i="3"/>
  <c r="F7" i="3"/>
  <c r="G7" i="3"/>
  <c r="C7" i="3"/>
  <c r="I11" i="1"/>
  <c r="I18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I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D57" i="22"/>
  <c r="E57" i="22"/>
  <c r="F57" i="22"/>
  <c r="G57" i="22"/>
  <c r="D57" i="24"/>
  <c r="E57" i="24"/>
  <c r="F57" i="24"/>
  <c r="G57" i="24"/>
  <c r="H57" i="24"/>
  <c r="D57" i="27"/>
  <c r="E57" i="27"/>
  <c r="F57" i="27"/>
  <c r="G57" i="27"/>
  <c r="H57" i="27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I57" i="12" s="1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7" i="31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57" i="27" s="1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57" i="24" s="1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57" i="21" s="1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57" i="20" s="1"/>
  <c r="I7" i="20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57" i="18" s="1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7" i="5"/>
  <c r="I56" i="3" l="1"/>
  <c r="I51" i="3"/>
  <c r="I45" i="3"/>
  <c r="I13" i="3"/>
  <c r="I46" i="3"/>
  <c r="I43" i="3"/>
  <c r="I42" i="3"/>
  <c r="I55" i="3"/>
  <c r="I54" i="3"/>
  <c r="I53" i="3"/>
  <c r="I49" i="3"/>
  <c r="I48" i="3"/>
  <c r="I47" i="3"/>
  <c r="I44" i="3"/>
  <c r="I41" i="3"/>
  <c r="I40" i="3"/>
  <c r="I38" i="3"/>
  <c r="I37" i="3"/>
  <c r="I36" i="3"/>
  <c r="I30" i="3"/>
  <c r="I29" i="3"/>
  <c r="I28" i="3"/>
  <c r="I27" i="3"/>
  <c r="I26" i="3"/>
  <c r="I25" i="3"/>
  <c r="I24" i="3"/>
  <c r="I23" i="3"/>
  <c r="I17" i="3"/>
  <c r="I16" i="3"/>
  <c r="I15" i="3"/>
  <c r="I14" i="3"/>
  <c r="I12" i="3"/>
  <c r="I11" i="3"/>
  <c r="I57" i="30"/>
  <c r="I57" i="31"/>
  <c r="I57" i="28"/>
  <c r="I57" i="29"/>
  <c r="I57" i="17"/>
  <c r="I57" i="26"/>
  <c r="I57" i="32"/>
  <c r="I57" i="16"/>
  <c r="I57" i="14"/>
  <c r="I57" i="15"/>
  <c r="I57" i="19"/>
  <c r="I57" i="23"/>
  <c r="I57" i="25"/>
  <c r="I57" i="22"/>
  <c r="E57" i="3"/>
  <c r="I57" i="5"/>
  <c r="H57" i="3"/>
  <c r="F57" i="3"/>
  <c r="D57" i="3"/>
  <c r="C57" i="3"/>
  <c r="G57" i="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57" i="13" l="1"/>
  <c r="I57" i="11"/>
  <c r="I57" i="10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7" i="9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3" i="7"/>
  <c r="I54" i="7"/>
  <c r="I55" i="7"/>
  <c r="I56" i="7"/>
  <c r="I7" i="7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7" i="6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7" i="4"/>
  <c r="I57" i="9" l="1"/>
  <c r="I57" i="7"/>
  <c r="I57" i="6"/>
  <c r="I57" i="4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1"/>
  <c r="I9" i="1"/>
  <c r="I10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1"/>
  <c r="I57" i="2" l="1"/>
  <c r="I57" i="1"/>
  <c r="I57" i="3" l="1"/>
</calcChain>
</file>

<file path=xl/sharedStrings.xml><?xml version="1.0" encoding="utf-8"?>
<sst xmlns="http://schemas.openxmlformats.org/spreadsheetml/2006/main" count="2222" uniqueCount="96">
  <si>
    <t>Agencia Nacional de Aduanas de México</t>
  </si>
  <si>
    <t>Dirección General de Investigación Aduanera</t>
  </si>
  <si>
    <t>Diección General de Investigación Aduanera 5</t>
  </si>
  <si>
    <t>CONCEPTO 01 ENERO 2025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</si>
  <si>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</si>
  <si>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</si>
  <si>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</si>
  <si>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</si>
  <si>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</si>
  <si>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</si>
  <si>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</si>
  <si>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</si>
  <si>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</si>
  <si>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</si>
  <si>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</si>
  <si>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</si>
  <si>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</si>
  <si>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</si>
  <si>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</si>
  <si>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</si>
  <si>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</si>
  <si>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</si>
  <si>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</si>
  <si>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</si>
  <si>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</si>
  <si>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</si>
  <si>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</si>
  <si>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</si>
  <si>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</si>
  <si>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</si>
  <si>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</si>
  <si>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</si>
  <si>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</si>
  <si>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</si>
  <si>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</si>
  <si>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</si>
  <si>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</si>
  <si>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</si>
  <si>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</si>
  <si>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</si>
  <si>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</si>
  <si>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</si>
  <si>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</si>
  <si>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</si>
  <si>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</si>
  <si>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</si>
  <si>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</si>
  <si>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</si>
  <si>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</si>
  <si>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</si>
  <si>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</si>
  <si>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</si>
  <si>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</si>
  <si>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</si>
  <si>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</si>
  <si>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</si>
  <si>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</si>
  <si>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</si>
  <si>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</si>
  <si>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</si>
  <si>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</si>
  <si>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</si>
  <si>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</si>
  <si>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</si>
  <si>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ENERO 2025</t>
  </si>
  <si>
    <t>CONCEPTO 03 ENERO 2025</t>
  </si>
  <si>
    <t>CONCEPTO 04 ENERO 2025</t>
  </si>
  <si>
    <t>CONCEPTO 05 ENERO 2025</t>
  </si>
  <si>
    <t>CONCEPTO 06 ENERO 2025</t>
  </si>
  <si>
    <t>CONCEPTO 07 ENERO 2025</t>
  </si>
  <si>
    <t> </t>
  </si>
  <si>
    <t>CONCEPTO 08 ENERO 2025</t>
  </si>
  <si>
    <t xml:space="preserve">                                     CONCEPTO 09 ENERO 2025</t>
  </si>
  <si>
    <t>CONCEPTO 10 ENERO 2025</t>
  </si>
  <si>
    <t xml:space="preserve">                     CONCEPTO 11 ENERO 2025</t>
  </si>
  <si>
    <t xml:space="preserve">                 CONCEPTO 12 ENERO 2025</t>
  </si>
  <si>
    <t xml:space="preserve">             CONCEPTO 13 ENERO 2025</t>
  </si>
  <si>
    <t xml:space="preserve">              CONCEPTO 14 ENERO 2025</t>
  </si>
  <si>
    <t xml:space="preserve">             CONCEPTO 15 ENERO 2025</t>
  </si>
  <si>
    <t xml:space="preserve">           CONCEPTO 16 ENERO 2025</t>
  </si>
  <si>
    <t xml:space="preserve">                CONCEPTO 17 ENERO 2025</t>
  </si>
  <si>
    <t xml:space="preserve">              CONCEPTO 18 ENERO 2025</t>
  </si>
  <si>
    <t>CONCEPTO 19 ENERO 2025</t>
  </si>
  <si>
    <t>CONCEPTO 20 ENERO 2025</t>
  </si>
  <si>
    <t>CONCEPTO 21 ENERO 2025</t>
  </si>
  <si>
    <t>CONCEPTO 22 ENERO 2025</t>
  </si>
  <si>
    <t>CONCEPTO 23 ENERO 2025</t>
  </si>
  <si>
    <t>CONCEPTO 24 ENERO 2025</t>
  </si>
  <si>
    <t>CONCEPTO 25 ENERO 2025</t>
  </si>
  <si>
    <t>CONCEPTO 26 ENERO 2025</t>
  </si>
  <si>
    <t>CONCEPTO 27 ENERO 2025</t>
  </si>
  <si>
    <t>CONCEPTO 28  ENERO 2025</t>
  </si>
  <si>
    <t>CONCEPTO 29 ENERO 2025</t>
  </si>
  <si>
    <t>CONCEPTO 30 ENERO 2025</t>
  </si>
  <si>
    <t>CONCEPTO 31 ENERO 2025</t>
  </si>
  <si>
    <t>CONCEPTO  ENERO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</si>
</sst>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</cellStyleXfs>
  <cellXfs count="4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164" fontId="6" fillId="2" borderId="2" xfId="0" applyNumberFormat="1" applyFont="1" applyFill="1" applyBorder="1" applyAlignment="1">
      <alignment horizontal="right" vertical="center"/>
    </xf>
    <xf numFmtId="165" fontId="5" fillId="4" borderId="4" xfId="2" applyNumberFormat="1" applyFont="1" applyFill="1" applyBorder="1" applyAlignment="1">
      <alignment horizontal="right"/>
    </xf>
    <xf numFmtId="165" fontId="5" fillId="5" borderId="3" xfId="2" applyNumberFormat="1" applyFont="1" applyFill="1" applyBorder="1" applyAlignment="1">
      <alignment horizontal="right"/>
    </xf>
    <xf numFmtId="165" fontId="5" fillId="4" borderId="3" xfId="2" applyNumberFormat="1" applyFont="1" applyFill="1" applyBorder="1" applyAlignment="1">
      <alignment horizontal="right"/>
    </xf>
    <xf numFmtId="165" fontId="5" fillId="6" borderId="4" xfId="2" applyNumberFormat="1" applyFont="1" applyFill="1" applyBorder="1"/>
    <xf numFmtId="165" fontId="5" fillId="6" borderId="6" xfId="2" applyNumberFormat="1" applyFont="1" applyFill="1" applyBorder="1"/>
    <xf numFmtId="165" fontId="5" fillId="7" borderId="3" xfId="2" applyNumberFormat="1" applyFont="1" applyFill="1" applyBorder="1"/>
    <xf numFmtId="165" fontId="5" fillId="7" borderId="7" xfId="2" applyNumberFormat="1" applyFont="1" applyFill="1" applyBorder="1"/>
    <xf numFmtId="165" fontId="5" fillId="6" borderId="3" xfId="2" applyNumberFormat="1" applyFont="1" applyFill="1" applyBorder="1"/>
    <xf numFmtId="165" fontId="5" fillId="6" borderId="7" xfId="2" applyNumberFormat="1" applyFont="1" applyFill="1" applyBorder="1"/>
    <xf numFmtId="165" fontId="3" fillId="6" borderId="6" xfId="2" applyNumberFormat="1" applyFont="1" applyFill="1" applyBorder="1"/>
    <xf numFmtId="165" fontId="3" fillId="7" borderId="7" xfId="2" applyNumberFormat="1" applyFont="1" applyFill="1" applyBorder="1"/>
    <xf numFmtId="165" fontId="3" fillId="6" borderId="7" xfId="2" applyNumberFormat="1" applyFont="1" applyFill="1" applyBorder="1"/>
    <xf numFmtId="165" fontId="3" fillId="4" borderId="4" xfId="2" applyNumberFormat="1" applyFont="1" applyFill="1" applyBorder="1" applyAlignment="1">
      <alignment horizontal="right"/>
    </xf>
    <xf numFmtId="165" fontId="3" fillId="5" borderId="3" xfId="2" applyNumberFormat="1" applyFont="1" applyFill="1" applyBorder="1" applyAlignment="1">
      <alignment horizontal="right"/>
    </xf>
    <xf numFmtId="165" fontId="3" fillId="4" borderId="3" xfId="2" applyNumberFormat="1" applyFont="1" applyFill="1" applyBorder="1" applyAlignment="1">
      <alignment horizontal="right"/>
    </xf>
    <xf numFmtId="165" fontId="4" fillId="0" borderId="0" xfId="0" applyNumberFormat="1" applyFont="1"/>
    <xf numFmtId="43" fontId="4" fillId="0" borderId="0" xfId="2" applyFont="1"/>
    <xf numFmtId="164" fontId="4" fillId="0" borderId="0" xfId="0" applyNumberFormat="1" applyFont="1"/>
    <xf numFmtId="0" fontId="3" fillId="0" borderId="0" xfId="0" applyFont="1" applyAlignment="1">
      <alignment horizontal="center" wrapText="1"/>
    </xf>
  </cellXfs>
  <cellStyles count="4">
    <cellStyle name="Millares" xfId="2" builtinId="3"/>
    <cellStyle name="Millares 2" xfId="1" xr:uid="{67F16C8E-4736-49A8-9301-920A251C8E10}"/>
    <cellStyle name="Normal" xfId="0" builtinId="0"/>
    <cellStyle name="Normal 2" xfId="3" xr:uid="{BED1F762-0D95-4A63-B366-3489ABBFEBF1}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739775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B1" workbookViewId="0">
      <selection activeCell="B10" sqref="B1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5703125" style="12" bestFit="1" customWidth="1"/>
    <col min="4" max="4" width="18.85546875" style="12" bestFit="1" customWidth="1"/>
    <col min="5" max="5" width="15" style="12" bestFit="1" customWidth="1"/>
    <col min="6" max="6" width="16.28515625" style="12" bestFit="1" customWidth="1"/>
    <col min="7" max="7" width="11.28515625" style="12" customWidth="1"/>
    <col min="8" max="8" width="13.42578125" style="12" customWidth="1"/>
    <col min="9" max="9" width="17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3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6">
        <v>1007</v>
      </c>
      <c r="B11" s="17" t="s">
        <v>17</v>
      </c>
      <c r="C11" s="24">
        <v>46</v>
      </c>
      <c r="D11" s="24">
        <v>0</v>
      </c>
      <c r="E11" s="24">
        <v>0</v>
      </c>
      <c r="F11" s="24">
        <v>0</v>
      </c>
      <c r="G11" s="24">
        <v>0</v>
      </c>
      <c r="H11" s="24">
        <v>2685</v>
      </c>
      <c r="I11" s="24">
        <f t="shared" si="0"/>
        <v>2731</v>
      </c>
    </row>
    <row r="12" spans="1:9" x14ac:dyDescent="0.25">
      <c r="A12" s="16">
        <v>1008</v>
      </c>
      <c r="B12" s="17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6">
        <v>1010</v>
      </c>
      <c r="B13" s="17" t="s">
        <v>19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 x14ac:dyDescent="0.25">
      <c r="A14" s="16">
        <v>1011</v>
      </c>
      <c r="B14" s="17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6">
        <v>1012</v>
      </c>
      <c r="B15" s="17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6">
        <v>1013</v>
      </c>
      <c r="B16" s="17" t="s">
        <v>22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 t="shared" si="0"/>
        <v>0</v>
      </c>
    </row>
    <row r="17" spans="1:9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6">
        <v>1016</v>
      </c>
      <c r="B18" s="17" t="s">
        <v>24</v>
      </c>
      <c r="C18" s="23">
        <v>428922</v>
      </c>
      <c r="D18" s="23">
        <v>0</v>
      </c>
      <c r="E18" s="23">
        <v>21264</v>
      </c>
      <c r="F18" s="23">
        <v>0</v>
      </c>
      <c r="G18" s="23">
        <v>0</v>
      </c>
      <c r="H18" s="23">
        <v>1450</v>
      </c>
      <c r="I18" s="23">
        <f t="shared" si="0"/>
        <v>451636</v>
      </c>
    </row>
    <row r="19" spans="1:9" x14ac:dyDescent="0.25">
      <c r="A19" s="16">
        <v>1017</v>
      </c>
      <c r="B19" s="17" t="s">
        <v>25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f t="shared" si="0"/>
        <v>0</v>
      </c>
    </row>
    <row r="20" spans="1:9" x14ac:dyDescent="0.25">
      <c r="A20" s="16">
        <v>1018</v>
      </c>
      <c r="B20" s="17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6">
        <v>1019</v>
      </c>
      <c r="B21" s="17" t="s">
        <v>27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f t="shared" si="0"/>
        <v>0</v>
      </c>
    </row>
    <row r="22" spans="1:9" x14ac:dyDescent="0.25">
      <c r="A22" s="16">
        <v>1020</v>
      </c>
      <c r="B22" s="17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6">
        <v>1022</v>
      </c>
      <c r="B23" s="17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6">
        <v>1023</v>
      </c>
      <c r="B24" s="17" t="s">
        <v>30</v>
      </c>
      <c r="C24" s="23">
        <v>46</v>
      </c>
      <c r="D24" s="23">
        <v>0</v>
      </c>
      <c r="E24" s="23">
        <v>0</v>
      </c>
      <c r="F24" s="23">
        <v>0</v>
      </c>
      <c r="G24" s="23">
        <v>0</v>
      </c>
      <c r="H24" s="23">
        <v>290</v>
      </c>
      <c r="I24" s="23">
        <f t="shared" si="0"/>
        <v>336</v>
      </c>
    </row>
    <row r="25" spans="1:9" x14ac:dyDescent="0.25">
      <c r="A25" s="16">
        <v>1024</v>
      </c>
      <c r="B25" s="17" t="s">
        <v>31</v>
      </c>
      <c r="C25" s="24">
        <v>240713</v>
      </c>
      <c r="D25" s="24">
        <v>0</v>
      </c>
      <c r="E25" s="24">
        <v>0</v>
      </c>
      <c r="F25" s="24">
        <v>0</v>
      </c>
      <c r="G25" s="24">
        <v>0</v>
      </c>
      <c r="H25" s="24">
        <v>8120</v>
      </c>
      <c r="I25" s="24">
        <f t="shared" si="0"/>
        <v>248833</v>
      </c>
    </row>
    <row r="26" spans="1:9" x14ac:dyDescent="0.25">
      <c r="A26" s="16">
        <v>1025</v>
      </c>
      <c r="B26" s="17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6">
        <v>1026</v>
      </c>
      <c r="B27" s="17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240</v>
      </c>
      <c r="I27" s="24">
        <f t="shared" si="0"/>
        <v>240</v>
      </c>
    </row>
    <row r="28" spans="1:9" x14ac:dyDescent="0.25">
      <c r="A28" s="16">
        <v>1027</v>
      </c>
      <c r="B28" s="17" t="s">
        <v>34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f t="shared" si="0"/>
        <v>0</v>
      </c>
    </row>
    <row r="29" spans="1:9" x14ac:dyDescent="0.25">
      <c r="A29" s="16">
        <v>1028</v>
      </c>
      <c r="B29" s="17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6">
        <v>1030</v>
      </c>
      <c r="B30" s="17" t="s">
        <v>36</v>
      </c>
      <c r="C30" s="23">
        <v>46</v>
      </c>
      <c r="D30" s="23">
        <v>0</v>
      </c>
      <c r="E30" s="23">
        <v>0</v>
      </c>
      <c r="F30" s="23">
        <v>0</v>
      </c>
      <c r="G30" s="23">
        <v>0</v>
      </c>
      <c r="H30" s="23">
        <v>290</v>
      </c>
      <c r="I30" s="23">
        <f t="shared" si="0"/>
        <v>336</v>
      </c>
    </row>
    <row r="31" spans="1:9" x14ac:dyDescent="0.25">
      <c r="A31" s="16">
        <v>1031</v>
      </c>
      <c r="B31" s="17" t="s">
        <v>37</v>
      </c>
      <c r="C31" s="24">
        <v>0</v>
      </c>
      <c r="D31" s="24">
        <v>0</v>
      </c>
      <c r="E31" s="24">
        <v>425</v>
      </c>
      <c r="F31" s="24">
        <v>0</v>
      </c>
      <c r="G31" s="24">
        <v>0</v>
      </c>
      <c r="H31" s="24">
        <v>0</v>
      </c>
      <c r="I31" s="24">
        <f t="shared" si="0"/>
        <v>425</v>
      </c>
    </row>
    <row r="32" spans="1:9" x14ac:dyDescent="0.25">
      <c r="A32" s="16">
        <v>1033</v>
      </c>
      <c r="B32" s="17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6">
        <v>1034</v>
      </c>
      <c r="B33" s="17" t="s">
        <v>39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f t="shared" si="0"/>
        <v>0</v>
      </c>
    </row>
    <row r="34" spans="1:9" x14ac:dyDescent="0.25">
      <c r="A34" s="16">
        <v>1037</v>
      </c>
      <c r="B34" s="17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6">
        <v>1038</v>
      </c>
      <c r="B35" s="17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6">
        <v>1039</v>
      </c>
      <c r="B36" s="17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6">
        <v>1040</v>
      </c>
      <c r="B37" s="17" t="s">
        <v>43</v>
      </c>
      <c r="C37" s="24">
        <v>339530</v>
      </c>
      <c r="D37" s="24">
        <v>1647</v>
      </c>
      <c r="E37" s="24">
        <v>17030</v>
      </c>
      <c r="F37" s="24">
        <v>0</v>
      </c>
      <c r="G37" s="24">
        <v>0</v>
      </c>
      <c r="H37" s="24">
        <v>3368</v>
      </c>
      <c r="I37" s="24">
        <f t="shared" si="0"/>
        <v>361575</v>
      </c>
    </row>
    <row r="38" spans="1:9" x14ac:dyDescent="0.25">
      <c r="A38" s="16">
        <v>1042</v>
      </c>
      <c r="B38" s="17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6">
        <v>1043</v>
      </c>
      <c r="B39" s="17" t="s">
        <v>45</v>
      </c>
      <c r="C39" s="24">
        <v>236171</v>
      </c>
      <c r="D39" s="24">
        <v>0</v>
      </c>
      <c r="E39" s="24">
        <v>445</v>
      </c>
      <c r="F39" s="24">
        <v>0</v>
      </c>
      <c r="G39" s="24">
        <v>0</v>
      </c>
      <c r="H39" s="24">
        <v>290</v>
      </c>
      <c r="I39" s="24">
        <f t="shared" si="0"/>
        <v>236906</v>
      </c>
    </row>
    <row r="40" spans="1:9" x14ac:dyDescent="0.25">
      <c r="A40" s="16">
        <v>1044</v>
      </c>
      <c r="B40" s="17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6">
        <v>1046</v>
      </c>
      <c r="B41" s="17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6">
        <v>1047</v>
      </c>
      <c r="B42" s="17" t="s">
        <v>48</v>
      </c>
      <c r="C42" s="23">
        <v>1167890</v>
      </c>
      <c r="D42" s="23">
        <v>1857702</v>
      </c>
      <c r="E42" s="23">
        <v>42956</v>
      </c>
      <c r="F42" s="23">
        <v>0</v>
      </c>
      <c r="G42" s="23">
        <v>0</v>
      </c>
      <c r="H42" s="23">
        <v>6820</v>
      </c>
      <c r="I42" s="23">
        <f t="shared" si="0"/>
        <v>3075368</v>
      </c>
    </row>
    <row r="43" spans="1:9" x14ac:dyDescent="0.25">
      <c r="A43" s="16">
        <v>1048</v>
      </c>
      <c r="B43" s="17" t="s">
        <v>49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f t="shared" si="0"/>
        <v>0</v>
      </c>
    </row>
    <row r="44" spans="1:9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6">
        <v>1052</v>
      </c>
      <c r="B45" s="17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6">
        <v>1054</v>
      </c>
      <c r="B46" s="17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f t="shared" si="0"/>
        <v>0</v>
      </c>
    </row>
    <row r="47" spans="1:9" x14ac:dyDescent="0.25">
      <c r="A47" s="16">
        <v>1055</v>
      </c>
      <c r="B47" s="17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6">
        <v>1057</v>
      </c>
      <c r="B48" s="17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6">
        <v>1058</v>
      </c>
      <c r="B49" s="17" t="s">
        <v>55</v>
      </c>
      <c r="C49" s="24">
        <v>46</v>
      </c>
      <c r="D49" s="24">
        <v>0</v>
      </c>
      <c r="E49" s="24">
        <v>0</v>
      </c>
      <c r="F49" s="24">
        <v>0</v>
      </c>
      <c r="G49" s="24">
        <v>0</v>
      </c>
      <c r="H49" s="24">
        <v>290</v>
      </c>
      <c r="I49" s="24">
        <f t="shared" si="0"/>
        <v>336</v>
      </c>
    </row>
    <row r="50" spans="1:9" x14ac:dyDescent="0.25">
      <c r="A50" s="16">
        <v>1062</v>
      </c>
      <c r="B50" s="17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6">
        <v>1065</v>
      </c>
      <c r="B51" s="17" t="s">
        <v>57</v>
      </c>
      <c r="C51" s="24">
        <v>184</v>
      </c>
      <c r="D51" s="24">
        <v>0</v>
      </c>
      <c r="E51" s="24">
        <v>7582</v>
      </c>
      <c r="F51" s="24">
        <v>0</v>
      </c>
      <c r="G51" s="24">
        <v>0</v>
      </c>
      <c r="H51" s="24">
        <v>1160</v>
      </c>
      <c r="I51" s="24">
        <f t="shared" si="0"/>
        <v>8926</v>
      </c>
    </row>
    <row r="52" spans="1:9" x14ac:dyDescent="0.25">
      <c r="A52" s="16">
        <v>1066</v>
      </c>
      <c r="B52" s="17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6">
        <v>1067</v>
      </c>
      <c r="B53" s="17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6">
        <v>1069</v>
      </c>
      <c r="B55" s="17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3">
        <v>9002081</v>
      </c>
      <c r="D56" s="23">
        <v>11171365</v>
      </c>
      <c r="E56" s="23">
        <v>264278</v>
      </c>
      <c r="F56" s="23">
        <v>0</v>
      </c>
      <c r="G56" s="23">
        <v>0</v>
      </c>
      <c r="H56" s="23">
        <v>83129</v>
      </c>
      <c r="I56" s="23">
        <f t="shared" si="0"/>
        <v>20520853</v>
      </c>
    </row>
    <row r="57" spans="1:9" x14ac:dyDescent="0.25">
      <c r="A57" s="13"/>
      <c r="B57" s="19" t="s">
        <v>63</v>
      </c>
      <c r="C57" s="20">
        <f t="shared" ref="C57:I57" si="1">SUM(C7:C56)</f>
        <v>11415675</v>
      </c>
      <c r="D57" s="20">
        <f t="shared" si="1"/>
        <v>13030714</v>
      </c>
      <c r="E57" s="20">
        <f t="shared" si="1"/>
        <v>353980</v>
      </c>
      <c r="F57" s="21">
        <f t="shared" si="1"/>
        <v>0</v>
      </c>
      <c r="G57" s="21">
        <f t="shared" si="1"/>
        <v>0</v>
      </c>
      <c r="H57" s="20">
        <f t="shared" si="1"/>
        <v>108132</v>
      </c>
      <c r="I57" s="20">
        <f t="shared" si="1"/>
        <v>24908501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K57"/>
  <sheetViews>
    <sheetView topLeftCell="C1" workbookViewId="0">
      <selection activeCell="J9" sqref="J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3.7109375" style="12" bestFit="1" customWidth="1"/>
    <col min="8" max="8" width="17.5703125" style="12" bestFit="1" customWidth="1"/>
    <col min="9" max="9" width="21.140625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73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20000</v>
      </c>
      <c r="I7" s="22">
        <f>SUM(C7:H7)</f>
        <v>20000</v>
      </c>
      <c r="K7" s="37"/>
    </row>
    <row r="8" spans="1:11" x14ac:dyDescent="0.25">
      <c r="A8" s="16">
        <v>1002</v>
      </c>
      <c r="B8" s="17" t="s">
        <v>14</v>
      </c>
      <c r="C8" s="23">
        <v>2900329</v>
      </c>
      <c r="D8" s="23">
        <v>169454</v>
      </c>
      <c r="E8" s="23">
        <v>21371</v>
      </c>
      <c r="F8" s="23">
        <v>0</v>
      </c>
      <c r="G8" s="23">
        <v>0</v>
      </c>
      <c r="H8" s="23">
        <v>41941</v>
      </c>
      <c r="I8" s="23">
        <f t="shared" ref="I8:I56" si="0">SUM(C8:H8)</f>
        <v>3133095</v>
      </c>
      <c r="K8" s="37"/>
    </row>
    <row r="9" spans="1:11" x14ac:dyDescent="0.25">
      <c r="A9" s="16">
        <v>1005</v>
      </c>
      <c r="B9" s="17" t="s">
        <v>15</v>
      </c>
      <c r="C9" s="24">
        <v>246233</v>
      </c>
      <c r="D9" s="24">
        <v>0</v>
      </c>
      <c r="E9" s="24">
        <v>72862</v>
      </c>
      <c r="F9" s="24">
        <v>0</v>
      </c>
      <c r="G9" s="24">
        <v>0</v>
      </c>
      <c r="H9" s="24">
        <v>6090</v>
      </c>
      <c r="I9" s="24">
        <f t="shared" si="0"/>
        <v>325185</v>
      </c>
      <c r="K9" s="37"/>
    </row>
    <row r="10" spans="1:11" x14ac:dyDescent="0.25">
      <c r="A10" s="16">
        <v>1006</v>
      </c>
      <c r="B10" s="17" t="s">
        <v>16</v>
      </c>
      <c r="C10" s="23">
        <v>290968</v>
      </c>
      <c r="D10" s="23">
        <v>0</v>
      </c>
      <c r="E10" s="23">
        <v>14431</v>
      </c>
      <c r="F10" s="23">
        <v>0</v>
      </c>
      <c r="G10" s="23">
        <v>0</v>
      </c>
      <c r="H10" s="23">
        <v>770</v>
      </c>
      <c r="I10" s="23">
        <f t="shared" si="0"/>
        <v>306169</v>
      </c>
      <c r="K10" s="37"/>
    </row>
    <row r="11" spans="1:11" x14ac:dyDescent="0.25">
      <c r="A11" s="16">
        <v>1007</v>
      </c>
      <c r="B11" s="17" t="s">
        <v>17</v>
      </c>
      <c r="C11" s="24">
        <v>185118463</v>
      </c>
      <c r="D11" s="24">
        <v>16938821</v>
      </c>
      <c r="E11" s="24">
        <v>2211535</v>
      </c>
      <c r="F11" s="24">
        <v>278313220</v>
      </c>
      <c r="G11" s="24">
        <v>2500</v>
      </c>
      <c r="H11" s="24">
        <v>1353074</v>
      </c>
      <c r="I11" s="24">
        <f t="shared" si="0"/>
        <v>483937613</v>
      </c>
      <c r="K11" s="37"/>
    </row>
    <row r="12" spans="1:11" x14ac:dyDescent="0.25">
      <c r="A12" s="16">
        <v>1008</v>
      </c>
      <c r="B12" s="17" t="s">
        <v>18</v>
      </c>
      <c r="C12" s="23">
        <v>227865947</v>
      </c>
      <c r="D12" s="23">
        <v>0</v>
      </c>
      <c r="E12" s="23">
        <v>5880608</v>
      </c>
      <c r="F12" s="23">
        <v>159933219</v>
      </c>
      <c r="G12" s="23">
        <v>0</v>
      </c>
      <c r="H12" s="23">
        <v>11590</v>
      </c>
      <c r="I12" s="23">
        <f t="shared" si="0"/>
        <v>393691364</v>
      </c>
      <c r="K12" s="37"/>
    </row>
    <row r="13" spans="1:11" x14ac:dyDescent="0.25">
      <c r="A13" s="16">
        <v>1010</v>
      </c>
      <c r="B13" s="17" t="s">
        <v>19</v>
      </c>
      <c r="C13" s="24">
        <v>6761476</v>
      </c>
      <c r="D13" s="24">
        <v>613192</v>
      </c>
      <c r="E13" s="24">
        <v>319598</v>
      </c>
      <c r="F13" s="24">
        <v>630046</v>
      </c>
      <c r="G13" s="24">
        <v>0</v>
      </c>
      <c r="H13" s="24">
        <v>297013</v>
      </c>
      <c r="I13" s="24">
        <f t="shared" si="0"/>
        <v>8621325</v>
      </c>
      <c r="K13" s="37"/>
    </row>
    <row r="14" spans="1:11" x14ac:dyDescent="0.25">
      <c r="A14" s="16">
        <v>1011</v>
      </c>
      <c r="B14" s="17" t="s">
        <v>20</v>
      </c>
      <c r="C14" s="23">
        <v>50839009</v>
      </c>
      <c r="D14" s="23">
        <v>13474520</v>
      </c>
      <c r="E14" s="23">
        <v>1449063</v>
      </c>
      <c r="F14" s="23">
        <v>53539618</v>
      </c>
      <c r="G14" s="23">
        <v>0</v>
      </c>
      <c r="H14" s="23">
        <v>292340</v>
      </c>
      <c r="I14" s="23">
        <f t="shared" si="0"/>
        <v>119594550</v>
      </c>
      <c r="K14" s="37"/>
    </row>
    <row r="15" spans="1:11" x14ac:dyDescent="0.25">
      <c r="A15" s="16">
        <v>1012</v>
      </c>
      <c r="B15" s="17" t="s">
        <v>21</v>
      </c>
      <c r="C15" s="24">
        <v>125512</v>
      </c>
      <c r="D15" s="24">
        <v>91111</v>
      </c>
      <c r="E15" s="24">
        <v>22607</v>
      </c>
      <c r="F15" s="24">
        <v>0</v>
      </c>
      <c r="G15" s="24">
        <v>0</v>
      </c>
      <c r="H15" s="24">
        <v>42287</v>
      </c>
      <c r="I15" s="24">
        <f t="shared" si="0"/>
        <v>281517</v>
      </c>
      <c r="K15" s="37"/>
    </row>
    <row r="16" spans="1:11" x14ac:dyDescent="0.25">
      <c r="A16" s="16">
        <v>1013</v>
      </c>
      <c r="B16" s="17" t="s">
        <v>22</v>
      </c>
      <c r="C16" s="23">
        <v>284361298</v>
      </c>
      <c r="D16" s="23">
        <v>187471261</v>
      </c>
      <c r="E16" s="23">
        <v>10911778</v>
      </c>
      <c r="F16" s="23">
        <v>31381638</v>
      </c>
      <c r="G16" s="23">
        <v>0</v>
      </c>
      <c r="H16" s="23">
        <v>3423329</v>
      </c>
      <c r="I16" s="23">
        <f t="shared" si="0"/>
        <v>517549304</v>
      </c>
      <c r="K16" s="37"/>
    </row>
    <row r="17" spans="1:11" x14ac:dyDescent="0.25">
      <c r="A17" s="16">
        <v>1014</v>
      </c>
      <c r="B17" s="17" t="s">
        <v>23</v>
      </c>
      <c r="C17" s="24">
        <v>34456888</v>
      </c>
      <c r="D17" s="24">
        <v>0</v>
      </c>
      <c r="E17" s="24">
        <v>1674546</v>
      </c>
      <c r="F17" s="24">
        <v>4473967</v>
      </c>
      <c r="G17" s="24">
        <v>0</v>
      </c>
      <c r="H17" s="24">
        <v>28068</v>
      </c>
      <c r="I17" s="24">
        <f t="shared" si="0"/>
        <v>40633469</v>
      </c>
      <c r="K17" s="37"/>
    </row>
    <row r="18" spans="1:11" x14ac:dyDescent="0.25">
      <c r="A18" s="16">
        <v>1016</v>
      </c>
      <c r="B18" s="17" t="s">
        <v>24</v>
      </c>
      <c r="C18" s="23">
        <v>559790809</v>
      </c>
      <c r="D18" s="23">
        <v>226126473</v>
      </c>
      <c r="E18" s="23">
        <v>23974446</v>
      </c>
      <c r="F18" s="23">
        <v>1476474</v>
      </c>
      <c r="G18" s="23">
        <v>0</v>
      </c>
      <c r="H18" s="23">
        <v>8430951</v>
      </c>
      <c r="I18" s="23">
        <f t="shared" si="0"/>
        <v>819799153</v>
      </c>
      <c r="K18" s="37"/>
    </row>
    <row r="19" spans="1:11" x14ac:dyDescent="0.25">
      <c r="A19" s="16">
        <v>1017</v>
      </c>
      <c r="B19" s="17" t="s">
        <v>25</v>
      </c>
      <c r="C19" s="24">
        <v>78917920</v>
      </c>
      <c r="D19" s="24">
        <v>4010464</v>
      </c>
      <c r="E19" s="24">
        <v>2887014</v>
      </c>
      <c r="F19" s="24">
        <v>84202</v>
      </c>
      <c r="G19" s="24">
        <v>0</v>
      </c>
      <c r="H19" s="24">
        <v>836334</v>
      </c>
      <c r="I19" s="24">
        <f t="shared" si="0"/>
        <v>86735934</v>
      </c>
      <c r="K19" s="37"/>
    </row>
    <row r="20" spans="1:11" x14ac:dyDescent="0.25">
      <c r="A20" s="16">
        <v>1018</v>
      </c>
      <c r="B20" s="17" t="s">
        <v>26</v>
      </c>
      <c r="C20" s="23">
        <v>74875132</v>
      </c>
      <c r="D20" s="23">
        <v>69400078</v>
      </c>
      <c r="E20" s="23">
        <v>3318007</v>
      </c>
      <c r="F20" s="23">
        <v>0</v>
      </c>
      <c r="G20" s="23">
        <v>0</v>
      </c>
      <c r="H20" s="23">
        <v>40829</v>
      </c>
      <c r="I20" s="23">
        <f t="shared" si="0"/>
        <v>147634046</v>
      </c>
      <c r="K20" s="37"/>
    </row>
    <row r="21" spans="1:11" x14ac:dyDescent="0.25">
      <c r="A21" s="16">
        <v>1019</v>
      </c>
      <c r="B21" s="17" t="s">
        <v>27</v>
      </c>
      <c r="C21" s="24">
        <v>36564404</v>
      </c>
      <c r="D21" s="24">
        <v>15860703</v>
      </c>
      <c r="E21" s="24">
        <v>1042166</v>
      </c>
      <c r="F21" s="24">
        <v>282110</v>
      </c>
      <c r="G21" s="24">
        <v>0</v>
      </c>
      <c r="H21" s="24">
        <v>552615</v>
      </c>
      <c r="I21" s="24">
        <f t="shared" si="0"/>
        <v>54301998</v>
      </c>
      <c r="K21" s="37"/>
    </row>
    <row r="22" spans="1:11" x14ac:dyDescent="0.25">
      <c r="A22" s="16">
        <v>1020</v>
      </c>
      <c r="B22" s="17" t="s">
        <v>28</v>
      </c>
      <c r="C22" s="23">
        <v>37737302</v>
      </c>
      <c r="D22" s="23">
        <v>9085814</v>
      </c>
      <c r="E22" s="23">
        <v>900522</v>
      </c>
      <c r="F22" s="23">
        <v>18986542</v>
      </c>
      <c r="G22" s="23">
        <v>0</v>
      </c>
      <c r="H22" s="23">
        <v>327971</v>
      </c>
      <c r="I22" s="23">
        <f t="shared" si="0"/>
        <v>67038151</v>
      </c>
      <c r="K22" s="37"/>
    </row>
    <row r="23" spans="1:11" x14ac:dyDescent="0.25">
      <c r="A23" s="16">
        <v>1022</v>
      </c>
      <c r="B23" s="17" t="s">
        <v>29</v>
      </c>
      <c r="C23" s="24">
        <v>2469871</v>
      </c>
      <c r="D23" s="24">
        <v>167677</v>
      </c>
      <c r="E23" s="24">
        <v>122433</v>
      </c>
      <c r="F23" s="24">
        <v>0</v>
      </c>
      <c r="G23" s="24">
        <v>0</v>
      </c>
      <c r="H23" s="24">
        <v>1450</v>
      </c>
      <c r="I23" s="24">
        <f t="shared" si="0"/>
        <v>2761431</v>
      </c>
      <c r="K23" s="37"/>
    </row>
    <row r="24" spans="1:11" x14ac:dyDescent="0.25">
      <c r="A24" s="16">
        <v>1023</v>
      </c>
      <c r="B24" s="17" t="s">
        <v>30</v>
      </c>
      <c r="C24" s="23">
        <v>26416203</v>
      </c>
      <c r="D24" s="23">
        <v>4079783</v>
      </c>
      <c r="E24" s="23">
        <v>745921</v>
      </c>
      <c r="F24" s="23">
        <v>859430</v>
      </c>
      <c r="G24" s="23">
        <v>0</v>
      </c>
      <c r="H24" s="23">
        <v>471179</v>
      </c>
      <c r="I24" s="23">
        <f t="shared" si="0"/>
        <v>32572516</v>
      </c>
      <c r="K24" s="37"/>
    </row>
    <row r="25" spans="1:11" x14ac:dyDescent="0.25">
      <c r="A25" s="16">
        <v>1024</v>
      </c>
      <c r="B25" s="17" t="s">
        <v>31</v>
      </c>
      <c r="C25" s="24">
        <v>647733698</v>
      </c>
      <c r="D25" s="24">
        <v>69823387</v>
      </c>
      <c r="E25" s="24">
        <v>13046636</v>
      </c>
      <c r="F25" s="24">
        <v>71139447</v>
      </c>
      <c r="G25" s="24">
        <v>0</v>
      </c>
      <c r="H25" s="24">
        <v>3760277</v>
      </c>
      <c r="I25" s="24">
        <f t="shared" si="0"/>
        <v>805503445</v>
      </c>
      <c r="K25" s="37"/>
    </row>
    <row r="26" spans="1:11" x14ac:dyDescent="0.25">
      <c r="A26" s="16">
        <v>1025</v>
      </c>
      <c r="B26" s="17" t="s">
        <v>32</v>
      </c>
      <c r="C26" s="23">
        <v>150058</v>
      </c>
      <c r="D26" s="23">
        <v>133646</v>
      </c>
      <c r="E26" s="23">
        <v>10347</v>
      </c>
      <c r="F26" s="23">
        <v>0</v>
      </c>
      <c r="G26" s="23">
        <v>0</v>
      </c>
      <c r="H26" s="23">
        <v>38272</v>
      </c>
      <c r="I26" s="23">
        <f t="shared" si="0"/>
        <v>332323</v>
      </c>
      <c r="K26" s="37"/>
    </row>
    <row r="27" spans="1:11" x14ac:dyDescent="0.25">
      <c r="A27" s="16">
        <v>1026</v>
      </c>
      <c r="B27" s="17" t="s">
        <v>33</v>
      </c>
      <c r="C27" s="24">
        <v>925196</v>
      </c>
      <c r="D27" s="24">
        <v>4586</v>
      </c>
      <c r="E27" s="24">
        <v>3520</v>
      </c>
      <c r="F27" s="24">
        <v>0</v>
      </c>
      <c r="G27" s="24">
        <v>0</v>
      </c>
      <c r="H27" s="24">
        <v>35046</v>
      </c>
      <c r="I27" s="24">
        <f t="shared" si="0"/>
        <v>968348</v>
      </c>
      <c r="K27" s="37"/>
    </row>
    <row r="28" spans="1:11" x14ac:dyDescent="0.25">
      <c r="A28" s="16">
        <v>1027</v>
      </c>
      <c r="B28" s="17" t="s">
        <v>34</v>
      </c>
      <c r="C28" s="23">
        <v>96664483</v>
      </c>
      <c r="D28" s="23">
        <v>1304147</v>
      </c>
      <c r="E28" s="23">
        <v>631333</v>
      </c>
      <c r="F28" s="23">
        <v>210531</v>
      </c>
      <c r="G28" s="23">
        <v>83196</v>
      </c>
      <c r="H28" s="23">
        <v>406139</v>
      </c>
      <c r="I28" s="23">
        <f t="shared" si="0"/>
        <v>99299829</v>
      </c>
      <c r="K28" s="37"/>
    </row>
    <row r="29" spans="1:11" x14ac:dyDescent="0.25">
      <c r="A29" s="16">
        <v>1028</v>
      </c>
      <c r="B29" s="17" t="s">
        <v>35</v>
      </c>
      <c r="C29" s="24">
        <v>12413128</v>
      </c>
      <c r="D29" s="24">
        <v>1131417</v>
      </c>
      <c r="E29" s="24">
        <v>398873</v>
      </c>
      <c r="F29" s="24">
        <v>353181</v>
      </c>
      <c r="G29" s="24">
        <v>0</v>
      </c>
      <c r="H29" s="24">
        <v>157727</v>
      </c>
      <c r="I29" s="24">
        <f t="shared" si="0"/>
        <v>14454326</v>
      </c>
      <c r="K29" s="37"/>
    </row>
    <row r="30" spans="1:11" x14ac:dyDescent="0.25">
      <c r="A30" s="16">
        <v>1030</v>
      </c>
      <c r="B30" s="17" t="s">
        <v>36</v>
      </c>
      <c r="C30" s="23">
        <v>61539985</v>
      </c>
      <c r="D30" s="23">
        <v>5471548</v>
      </c>
      <c r="E30" s="23">
        <v>1047248</v>
      </c>
      <c r="F30" s="23">
        <v>407612</v>
      </c>
      <c r="G30" s="23">
        <v>0</v>
      </c>
      <c r="H30" s="23">
        <v>810900</v>
      </c>
      <c r="I30" s="23">
        <f t="shared" si="0"/>
        <v>69277293</v>
      </c>
      <c r="K30" s="37"/>
    </row>
    <row r="31" spans="1:11" x14ac:dyDescent="0.25">
      <c r="A31" s="16">
        <v>1031</v>
      </c>
      <c r="B31" s="17" t="s">
        <v>37</v>
      </c>
      <c r="C31" s="24">
        <v>37222</v>
      </c>
      <c r="D31" s="24">
        <v>0</v>
      </c>
      <c r="E31" s="24">
        <v>1784</v>
      </c>
      <c r="F31" s="24">
        <v>0</v>
      </c>
      <c r="G31" s="24">
        <v>0</v>
      </c>
      <c r="H31" s="24">
        <v>2460</v>
      </c>
      <c r="I31" s="24">
        <f t="shared" si="0"/>
        <v>41466</v>
      </c>
      <c r="K31" s="37"/>
    </row>
    <row r="32" spans="1:11" x14ac:dyDescent="0.25">
      <c r="A32" s="16">
        <v>1033</v>
      </c>
      <c r="B32" s="17" t="s">
        <v>38</v>
      </c>
      <c r="C32" s="23">
        <v>1181318</v>
      </c>
      <c r="D32" s="23">
        <v>262398</v>
      </c>
      <c r="E32" s="23">
        <v>41487</v>
      </c>
      <c r="F32" s="23">
        <v>0</v>
      </c>
      <c r="G32" s="23">
        <v>0</v>
      </c>
      <c r="H32" s="23">
        <v>24341</v>
      </c>
      <c r="I32" s="23">
        <f t="shared" si="0"/>
        <v>1509544</v>
      </c>
      <c r="K32" s="37"/>
    </row>
    <row r="33" spans="1:11" x14ac:dyDescent="0.25">
      <c r="A33" s="16">
        <v>1034</v>
      </c>
      <c r="B33" s="17" t="s">
        <v>39</v>
      </c>
      <c r="C33" s="24">
        <v>441991</v>
      </c>
      <c r="D33" s="24">
        <v>16797</v>
      </c>
      <c r="E33" s="24">
        <v>6153</v>
      </c>
      <c r="F33" s="24">
        <v>0</v>
      </c>
      <c r="G33" s="24">
        <v>0</v>
      </c>
      <c r="H33" s="24">
        <v>44734</v>
      </c>
      <c r="I33" s="24">
        <f t="shared" si="0"/>
        <v>509675</v>
      </c>
      <c r="K33" s="37"/>
    </row>
    <row r="34" spans="1:11" x14ac:dyDescent="0.25">
      <c r="A34" s="16">
        <v>1037</v>
      </c>
      <c r="B34" s="17" t="s">
        <v>40</v>
      </c>
      <c r="C34" s="23">
        <v>5448145</v>
      </c>
      <c r="D34" s="23">
        <v>13116</v>
      </c>
      <c r="E34" s="23">
        <v>187798</v>
      </c>
      <c r="F34" s="23">
        <v>158677</v>
      </c>
      <c r="G34" s="23">
        <v>0</v>
      </c>
      <c r="H34" s="23">
        <v>214906</v>
      </c>
      <c r="I34" s="23">
        <f t="shared" si="0"/>
        <v>6022642</v>
      </c>
      <c r="K34" s="37"/>
    </row>
    <row r="35" spans="1:11" x14ac:dyDescent="0.25">
      <c r="A35" s="16">
        <v>1038</v>
      </c>
      <c r="B35" s="17" t="s">
        <v>41</v>
      </c>
      <c r="C35" s="24">
        <v>35255133</v>
      </c>
      <c r="D35" s="24">
        <v>6488127</v>
      </c>
      <c r="E35" s="24">
        <v>967991</v>
      </c>
      <c r="F35" s="24">
        <v>45373027</v>
      </c>
      <c r="G35" s="24">
        <v>0</v>
      </c>
      <c r="H35" s="24">
        <v>31227</v>
      </c>
      <c r="I35" s="24">
        <f t="shared" si="0"/>
        <v>88115505</v>
      </c>
      <c r="K35" s="37"/>
    </row>
    <row r="36" spans="1:11" x14ac:dyDescent="0.25">
      <c r="A36" s="16">
        <v>1039</v>
      </c>
      <c r="B36" s="17" t="s">
        <v>42</v>
      </c>
      <c r="C36" s="23">
        <v>1244063</v>
      </c>
      <c r="D36" s="23">
        <v>61894</v>
      </c>
      <c r="E36" s="23">
        <v>44979</v>
      </c>
      <c r="F36" s="23">
        <v>0</v>
      </c>
      <c r="G36" s="23">
        <v>0</v>
      </c>
      <c r="H36" s="23">
        <v>114030</v>
      </c>
      <c r="I36" s="23">
        <f t="shared" si="0"/>
        <v>1464966</v>
      </c>
      <c r="K36" s="37"/>
    </row>
    <row r="37" spans="1:11" x14ac:dyDescent="0.25">
      <c r="A37" s="16">
        <v>1040</v>
      </c>
      <c r="B37" s="17" t="s">
        <v>43</v>
      </c>
      <c r="C37" s="24">
        <v>97346970</v>
      </c>
      <c r="D37" s="24">
        <v>17888485</v>
      </c>
      <c r="E37" s="24">
        <v>2205955</v>
      </c>
      <c r="F37" s="24">
        <v>809211</v>
      </c>
      <c r="G37" s="24">
        <v>0</v>
      </c>
      <c r="H37" s="24">
        <v>1259246</v>
      </c>
      <c r="I37" s="24">
        <f t="shared" si="0"/>
        <v>119509867</v>
      </c>
      <c r="K37" s="37"/>
    </row>
    <row r="38" spans="1:11" x14ac:dyDescent="0.25">
      <c r="A38" s="16">
        <v>1042</v>
      </c>
      <c r="B38" s="17" t="s">
        <v>44</v>
      </c>
      <c r="C38" s="23">
        <v>103479412</v>
      </c>
      <c r="D38" s="23">
        <v>0</v>
      </c>
      <c r="E38" s="23">
        <v>4615011</v>
      </c>
      <c r="F38" s="23">
        <v>0</v>
      </c>
      <c r="G38" s="23">
        <v>0</v>
      </c>
      <c r="H38" s="23">
        <v>32311</v>
      </c>
      <c r="I38" s="23">
        <f t="shared" si="0"/>
        <v>108126734</v>
      </c>
      <c r="K38" s="37"/>
    </row>
    <row r="39" spans="1:11" x14ac:dyDescent="0.25">
      <c r="A39" s="16">
        <v>1043</v>
      </c>
      <c r="B39" s="17" t="s">
        <v>45</v>
      </c>
      <c r="C39" s="24">
        <v>324713634</v>
      </c>
      <c r="D39" s="24">
        <v>54177425</v>
      </c>
      <c r="E39" s="24">
        <v>11827956</v>
      </c>
      <c r="F39" s="24">
        <v>122534672</v>
      </c>
      <c r="G39" s="24">
        <v>0</v>
      </c>
      <c r="H39" s="24">
        <v>1709788</v>
      </c>
      <c r="I39" s="24">
        <f t="shared" si="0"/>
        <v>514963475</v>
      </c>
      <c r="K39" s="37"/>
    </row>
    <row r="40" spans="1:11" x14ac:dyDescent="0.25">
      <c r="A40" s="16">
        <v>1044</v>
      </c>
      <c r="B40" s="17" t="s">
        <v>46</v>
      </c>
      <c r="C40" s="23">
        <v>3411598</v>
      </c>
      <c r="D40" s="23">
        <v>169997</v>
      </c>
      <c r="E40" s="23">
        <v>73976</v>
      </c>
      <c r="F40" s="23">
        <v>20840</v>
      </c>
      <c r="G40" s="23">
        <v>0</v>
      </c>
      <c r="H40" s="23">
        <v>97177</v>
      </c>
      <c r="I40" s="23">
        <f t="shared" si="0"/>
        <v>3773588</v>
      </c>
      <c r="K40" s="37"/>
    </row>
    <row r="41" spans="1:11" x14ac:dyDescent="0.25">
      <c r="A41" s="16">
        <v>1046</v>
      </c>
      <c r="B41" s="17" t="s">
        <v>47</v>
      </c>
      <c r="C41" s="24">
        <v>4826877</v>
      </c>
      <c r="D41" s="24">
        <v>3323</v>
      </c>
      <c r="E41" s="24">
        <v>28648</v>
      </c>
      <c r="F41" s="24">
        <v>0</v>
      </c>
      <c r="G41" s="24">
        <v>0</v>
      </c>
      <c r="H41" s="24">
        <v>511820</v>
      </c>
      <c r="I41" s="24">
        <f t="shared" si="0"/>
        <v>5370668</v>
      </c>
      <c r="K41" s="37"/>
    </row>
    <row r="42" spans="1:11" x14ac:dyDescent="0.25">
      <c r="A42" s="16">
        <v>1047</v>
      </c>
      <c r="B42" s="17" t="s">
        <v>48</v>
      </c>
      <c r="C42" s="23">
        <v>107022112</v>
      </c>
      <c r="D42" s="23">
        <v>17236826</v>
      </c>
      <c r="E42" s="23">
        <v>4984861</v>
      </c>
      <c r="F42" s="23">
        <v>39101</v>
      </c>
      <c r="G42" s="23">
        <v>17500</v>
      </c>
      <c r="H42" s="23">
        <v>934257</v>
      </c>
      <c r="I42" s="23">
        <f t="shared" si="0"/>
        <v>130234657</v>
      </c>
      <c r="K42" s="37"/>
    </row>
    <row r="43" spans="1:11" x14ac:dyDescent="0.25">
      <c r="A43" s="16">
        <v>1048</v>
      </c>
      <c r="B43" s="17" t="s">
        <v>49</v>
      </c>
      <c r="C43" s="24">
        <v>48137133</v>
      </c>
      <c r="D43" s="24">
        <v>5569562</v>
      </c>
      <c r="E43" s="24">
        <v>2252485</v>
      </c>
      <c r="F43" s="24">
        <v>916568</v>
      </c>
      <c r="G43" s="24">
        <v>0</v>
      </c>
      <c r="H43" s="24">
        <v>987834</v>
      </c>
      <c r="I43" s="24">
        <f t="shared" si="0"/>
        <v>57863582</v>
      </c>
      <c r="K43" s="37"/>
    </row>
    <row r="44" spans="1:11" x14ac:dyDescent="0.25">
      <c r="A44" s="16">
        <v>1050</v>
      </c>
      <c r="B44" s="17" t="s">
        <v>50</v>
      </c>
      <c r="C44" s="23">
        <v>20312</v>
      </c>
      <c r="D44" s="23">
        <v>0</v>
      </c>
      <c r="E44" s="23">
        <v>0</v>
      </c>
      <c r="F44" s="23">
        <v>0</v>
      </c>
      <c r="G44" s="23">
        <v>0</v>
      </c>
      <c r="H44" s="23">
        <v>4649</v>
      </c>
      <c r="I44" s="23">
        <f t="shared" si="0"/>
        <v>24961</v>
      </c>
      <c r="K44" s="37"/>
    </row>
    <row r="45" spans="1:11" x14ac:dyDescent="0.25">
      <c r="A45" s="16">
        <v>1052</v>
      </c>
      <c r="B45" s="17" t="s">
        <v>51</v>
      </c>
      <c r="C45" s="24">
        <v>16767897</v>
      </c>
      <c r="D45" s="24">
        <v>2079482</v>
      </c>
      <c r="E45" s="24">
        <v>846008</v>
      </c>
      <c r="F45" s="24">
        <v>0</v>
      </c>
      <c r="G45" s="24">
        <v>0</v>
      </c>
      <c r="H45" s="24">
        <v>516637</v>
      </c>
      <c r="I45" s="24">
        <f t="shared" si="0"/>
        <v>20210024</v>
      </c>
      <c r="K45" s="37"/>
    </row>
    <row r="46" spans="1:11" x14ac:dyDescent="0.25">
      <c r="A46" s="16">
        <v>1054</v>
      </c>
      <c r="B46" s="17" t="s">
        <v>52</v>
      </c>
      <c r="C46" s="23">
        <v>32197305</v>
      </c>
      <c r="D46" s="23">
        <v>5190411</v>
      </c>
      <c r="E46" s="23">
        <v>1154040</v>
      </c>
      <c r="F46" s="23">
        <v>1292</v>
      </c>
      <c r="G46" s="23">
        <v>5000</v>
      </c>
      <c r="H46" s="23">
        <v>691471</v>
      </c>
      <c r="I46" s="23">
        <f t="shared" si="0"/>
        <v>39239519</v>
      </c>
      <c r="K46" s="37"/>
    </row>
    <row r="47" spans="1:11" x14ac:dyDescent="0.25">
      <c r="A47" s="16">
        <v>1055</v>
      </c>
      <c r="B47" s="17" t="s">
        <v>53</v>
      </c>
      <c r="C47" s="24">
        <v>11437260</v>
      </c>
      <c r="D47" s="24">
        <v>1790955</v>
      </c>
      <c r="E47" s="24">
        <v>551775</v>
      </c>
      <c r="F47" s="24">
        <v>128</v>
      </c>
      <c r="G47" s="24">
        <v>0</v>
      </c>
      <c r="H47" s="24">
        <v>203487</v>
      </c>
      <c r="I47" s="24">
        <f t="shared" si="0"/>
        <v>13983605</v>
      </c>
      <c r="K47" s="37"/>
    </row>
    <row r="48" spans="1:11" x14ac:dyDescent="0.25">
      <c r="A48" s="16">
        <v>1057</v>
      </c>
      <c r="B48" s="17" t="s">
        <v>54</v>
      </c>
      <c r="C48" s="23">
        <v>2928624</v>
      </c>
      <c r="D48" s="23">
        <v>42679</v>
      </c>
      <c r="E48" s="23">
        <v>26434</v>
      </c>
      <c r="F48" s="23">
        <v>0</v>
      </c>
      <c r="G48" s="23">
        <v>0</v>
      </c>
      <c r="H48" s="23">
        <v>324114</v>
      </c>
      <c r="I48" s="23">
        <f t="shared" si="0"/>
        <v>3321851</v>
      </c>
      <c r="K48" s="37"/>
    </row>
    <row r="49" spans="1:11" x14ac:dyDescent="0.25">
      <c r="A49" s="16">
        <v>1058</v>
      </c>
      <c r="B49" s="17" t="s">
        <v>55</v>
      </c>
      <c r="C49" s="24">
        <v>21986789</v>
      </c>
      <c r="D49" s="24">
        <v>6366093</v>
      </c>
      <c r="E49" s="24">
        <v>519608</v>
      </c>
      <c r="F49" s="24">
        <v>222092</v>
      </c>
      <c r="G49" s="24">
        <v>5000</v>
      </c>
      <c r="H49" s="24">
        <v>685373</v>
      </c>
      <c r="I49" s="24">
        <f t="shared" si="0"/>
        <v>29784955</v>
      </c>
      <c r="K49" s="37"/>
    </row>
    <row r="50" spans="1:11" x14ac:dyDescent="0.25">
      <c r="A50" s="16">
        <v>1062</v>
      </c>
      <c r="B50" s="17" t="s">
        <v>56</v>
      </c>
      <c r="C50" s="23">
        <v>102196627</v>
      </c>
      <c r="D50" s="23">
        <v>5009456</v>
      </c>
      <c r="E50" s="23">
        <v>2297534</v>
      </c>
      <c r="F50" s="23">
        <v>27378</v>
      </c>
      <c r="G50" s="23">
        <v>0</v>
      </c>
      <c r="H50" s="23">
        <v>1247589</v>
      </c>
      <c r="I50" s="23">
        <f t="shared" si="0"/>
        <v>110778584</v>
      </c>
      <c r="K50" s="37"/>
    </row>
    <row r="51" spans="1:11" x14ac:dyDescent="0.25">
      <c r="A51" s="16">
        <v>1065</v>
      </c>
      <c r="B51" s="17" t="s">
        <v>57</v>
      </c>
      <c r="C51" s="24">
        <v>112465343</v>
      </c>
      <c r="D51" s="24">
        <v>9303011</v>
      </c>
      <c r="E51" s="24">
        <v>2496006</v>
      </c>
      <c r="F51" s="24">
        <v>1410780</v>
      </c>
      <c r="G51" s="24">
        <v>74393</v>
      </c>
      <c r="H51" s="24">
        <v>537450</v>
      </c>
      <c r="I51" s="24">
        <f t="shared" si="0"/>
        <v>126286983</v>
      </c>
      <c r="K51" s="37"/>
    </row>
    <row r="52" spans="1:11" x14ac:dyDescent="0.25">
      <c r="A52" s="16">
        <v>1066</v>
      </c>
      <c r="B52" s="17" t="s">
        <v>58</v>
      </c>
      <c r="C52" s="23">
        <v>142203040</v>
      </c>
      <c r="D52" s="23">
        <v>6608180</v>
      </c>
      <c r="E52" s="23">
        <v>3741448</v>
      </c>
      <c r="F52" s="23">
        <v>835643</v>
      </c>
      <c r="G52" s="23">
        <v>0</v>
      </c>
      <c r="H52" s="23">
        <v>271564</v>
      </c>
      <c r="I52" s="23">
        <f t="shared" si="0"/>
        <v>153659875</v>
      </c>
      <c r="K52" s="37"/>
    </row>
    <row r="53" spans="1:11" x14ac:dyDescent="0.25">
      <c r="A53" s="16">
        <v>1067</v>
      </c>
      <c r="B53" s="17" t="s">
        <v>59</v>
      </c>
      <c r="C53" s="24">
        <v>2170213</v>
      </c>
      <c r="D53" s="24">
        <v>7383</v>
      </c>
      <c r="E53" s="24">
        <v>4169</v>
      </c>
      <c r="F53" s="24">
        <v>2428112</v>
      </c>
      <c r="G53" s="24">
        <v>0</v>
      </c>
      <c r="H53" s="24">
        <v>42480</v>
      </c>
      <c r="I53" s="24">
        <f t="shared" si="0"/>
        <v>4652357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  <c r="K54" s="37"/>
    </row>
    <row r="55" spans="1:11" x14ac:dyDescent="0.25">
      <c r="A55" s="16">
        <v>1069</v>
      </c>
      <c r="B55" s="17" t="s">
        <v>61</v>
      </c>
      <c r="C55" s="24">
        <v>1702719</v>
      </c>
      <c r="D55" s="24">
        <v>315841</v>
      </c>
      <c r="E55" s="24">
        <v>28614</v>
      </c>
      <c r="F55" s="24">
        <v>93894</v>
      </c>
      <c r="G55" s="24">
        <v>0</v>
      </c>
      <c r="H55" s="24">
        <v>33750</v>
      </c>
      <c r="I55" s="24">
        <f t="shared" si="0"/>
        <v>2174818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121257682</v>
      </c>
      <c r="D56" s="23">
        <v>7284250</v>
      </c>
      <c r="E56" s="23">
        <v>3603706</v>
      </c>
      <c r="F56" s="23">
        <v>482762</v>
      </c>
      <c r="G56" s="23">
        <v>0</v>
      </c>
      <c r="H56" s="23">
        <v>8292346</v>
      </c>
      <c r="I56" s="23">
        <f t="shared" si="0"/>
        <v>140920746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3729043731</v>
      </c>
      <c r="D57" s="15">
        <f t="shared" si="1"/>
        <v>771243773</v>
      </c>
      <c r="E57" s="15">
        <f t="shared" si="1"/>
        <v>113215291</v>
      </c>
      <c r="F57" s="15">
        <f t="shared" si="1"/>
        <v>797425414</v>
      </c>
      <c r="G57" s="15">
        <f t="shared" si="1"/>
        <v>187589</v>
      </c>
      <c r="H57" s="15">
        <f t="shared" si="1"/>
        <v>40201233</v>
      </c>
      <c r="I57" s="15">
        <f t="shared" si="1"/>
        <v>5451317031</v>
      </c>
      <c r="K57" s="37"/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K61"/>
  <sheetViews>
    <sheetView topLeftCell="D1" workbookViewId="0">
      <selection activeCell="J15" sqref="J15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5" width="17.5703125" style="12" bestFit="1" customWidth="1"/>
    <col min="6" max="6" width="18.85546875" style="12" customWidth="1"/>
    <col min="7" max="7" width="11.28515625" style="12" customWidth="1"/>
    <col min="8" max="8" width="15.85546875" style="12" customWidth="1"/>
    <col min="9" max="9" width="19" style="12" customWidth="1"/>
    <col min="10" max="10" width="15.7109375" style="4" customWidth="1"/>
    <col min="11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74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 t="shared" ref="I7:I38" si="0">SUM(C7:H7)</f>
        <v>0</v>
      </c>
      <c r="K7" s="37"/>
    </row>
    <row r="8" spans="1:11" x14ac:dyDescent="0.25">
      <c r="A8" s="16">
        <v>1002</v>
      </c>
      <c r="B8" s="17" t="s">
        <v>14</v>
      </c>
      <c r="C8" s="23">
        <v>1475910</v>
      </c>
      <c r="D8" s="23">
        <v>0</v>
      </c>
      <c r="E8" s="23">
        <v>446</v>
      </c>
      <c r="F8" s="23">
        <v>0</v>
      </c>
      <c r="G8" s="23">
        <v>0</v>
      </c>
      <c r="H8" s="23">
        <v>6090</v>
      </c>
      <c r="I8" s="23">
        <f t="shared" si="0"/>
        <v>1482446</v>
      </c>
      <c r="K8" s="37"/>
    </row>
    <row r="9" spans="1:11" x14ac:dyDescent="0.25">
      <c r="A9" s="16">
        <v>1005</v>
      </c>
      <c r="B9" s="17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  <c r="K10" s="37"/>
    </row>
    <row r="11" spans="1:11" x14ac:dyDescent="0.25">
      <c r="A11" s="16">
        <v>1007</v>
      </c>
      <c r="B11" s="17" t="s">
        <v>17</v>
      </c>
      <c r="C11" s="24">
        <v>1652246</v>
      </c>
      <c r="D11" s="24">
        <v>694368</v>
      </c>
      <c r="E11" s="24">
        <v>104498</v>
      </c>
      <c r="F11" s="24">
        <v>0</v>
      </c>
      <c r="G11" s="24">
        <v>0</v>
      </c>
      <c r="H11" s="24">
        <v>34175</v>
      </c>
      <c r="I11" s="24">
        <f t="shared" si="0"/>
        <v>2485287</v>
      </c>
      <c r="K11" s="37"/>
    </row>
    <row r="12" spans="1:11" x14ac:dyDescent="0.25">
      <c r="A12" s="16">
        <v>1008</v>
      </c>
      <c r="B12" s="17" t="s">
        <v>18</v>
      </c>
      <c r="C12" s="23">
        <v>4911247</v>
      </c>
      <c r="D12" s="23">
        <v>45808</v>
      </c>
      <c r="E12" s="23">
        <v>7329</v>
      </c>
      <c r="F12" s="23">
        <v>0</v>
      </c>
      <c r="G12" s="23">
        <v>0</v>
      </c>
      <c r="H12" s="23">
        <v>9130</v>
      </c>
      <c r="I12" s="23">
        <f t="shared" si="0"/>
        <v>4973514</v>
      </c>
      <c r="K12" s="37"/>
    </row>
    <row r="13" spans="1:11" x14ac:dyDescent="0.25">
      <c r="A13" s="16">
        <v>1010</v>
      </c>
      <c r="B13" s="17" t="s">
        <v>19</v>
      </c>
      <c r="C13" s="24">
        <v>250345</v>
      </c>
      <c r="D13" s="24">
        <v>34158</v>
      </c>
      <c r="E13" s="24">
        <v>17739</v>
      </c>
      <c r="F13" s="24">
        <v>0</v>
      </c>
      <c r="G13" s="24">
        <v>0</v>
      </c>
      <c r="H13" s="24">
        <v>1450</v>
      </c>
      <c r="I13" s="24">
        <f t="shared" si="0"/>
        <v>303692</v>
      </c>
      <c r="K13" s="37"/>
    </row>
    <row r="14" spans="1:11" x14ac:dyDescent="0.25">
      <c r="A14" s="16">
        <v>1011</v>
      </c>
      <c r="B14" s="17" t="s">
        <v>20</v>
      </c>
      <c r="C14" s="23">
        <v>3572100</v>
      </c>
      <c r="D14" s="23">
        <v>2649296</v>
      </c>
      <c r="E14" s="23">
        <v>190216</v>
      </c>
      <c r="F14" s="23">
        <v>102696</v>
      </c>
      <c r="G14" s="23">
        <v>0</v>
      </c>
      <c r="H14" s="23">
        <v>18878</v>
      </c>
      <c r="I14" s="23">
        <f t="shared" si="0"/>
        <v>6533186</v>
      </c>
      <c r="K14" s="37"/>
    </row>
    <row r="15" spans="1:11" x14ac:dyDescent="0.25">
      <c r="A15" s="16">
        <v>1012</v>
      </c>
      <c r="B15" s="17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480</v>
      </c>
      <c r="I15" s="24">
        <f t="shared" si="0"/>
        <v>480</v>
      </c>
      <c r="K15" s="37"/>
    </row>
    <row r="16" spans="1:11" x14ac:dyDescent="0.25">
      <c r="A16" s="16">
        <v>1013</v>
      </c>
      <c r="B16" s="17" t="s">
        <v>22</v>
      </c>
      <c r="C16" s="23">
        <v>88068011</v>
      </c>
      <c r="D16" s="23">
        <v>43767657</v>
      </c>
      <c r="E16" s="23">
        <v>3970020</v>
      </c>
      <c r="F16" s="23">
        <v>0</v>
      </c>
      <c r="G16" s="23">
        <v>0</v>
      </c>
      <c r="H16" s="23">
        <v>211410</v>
      </c>
      <c r="I16" s="23">
        <f t="shared" si="0"/>
        <v>136017098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  <c r="K17" s="37"/>
    </row>
    <row r="18" spans="1:11" x14ac:dyDescent="0.25">
      <c r="A18" s="16">
        <v>1016</v>
      </c>
      <c r="B18" s="17" t="s">
        <v>24</v>
      </c>
      <c r="C18" s="23">
        <v>163513668</v>
      </c>
      <c r="D18" s="23">
        <v>62612963</v>
      </c>
      <c r="E18" s="23">
        <v>7822981</v>
      </c>
      <c r="F18" s="23">
        <v>570591</v>
      </c>
      <c r="G18" s="23">
        <v>0</v>
      </c>
      <c r="H18" s="23">
        <v>2259147</v>
      </c>
      <c r="I18" s="23">
        <f t="shared" si="0"/>
        <v>236779350</v>
      </c>
      <c r="K18" s="37"/>
    </row>
    <row r="19" spans="1:11" x14ac:dyDescent="0.25">
      <c r="A19" s="16">
        <v>1017</v>
      </c>
      <c r="B19" s="17" t="s">
        <v>25</v>
      </c>
      <c r="C19" s="24">
        <v>29684116</v>
      </c>
      <c r="D19" s="24">
        <v>468628</v>
      </c>
      <c r="E19" s="24">
        <v>1334774</v>
      </c>
      <c r="F19" s="24">
        <v>29127</v>
      </c>
      <c r="G19" s="24">
        <v>0</v>
      </c>
      <c r="H19" s="24">
        <v>330970</v>
      </c>
      <c r="I19" s="24">
        <f t="shared" si="0"/>
        <v>31847615</v>
      </c>
      <c r="K19" s="37"/>
    </row>
    <row r="20" spans="1:11" x14ac:dyDescent="0.25">
      <c r="A20" s="16">
        <v>1018</v>
      </c>
      <c r="B20" s="17" t="s">
        <v>26</v>
      </c>
      <c r="C20" s="23">
        <v>1032524</v>
      </c>
      <c r="D20" s="23">
        <v>952962</v>
      </c>
      <c r="E20" s="23">
        <v>73877</v>
      </c>
      <c r="F20" s="23">
        <v>0</v>
      </c>
      <c r="G20" s="23">
        <v>0</v>
      </c>
      <c r="H20" s="23">
        <v>4640</v>
      </c>
      <c r="I20" s="23">
        <f t="shared" si="0"/>
        <v>2064003</v>
      </c>
      <c r="K20" s="37"/>
    </row>
    <row r="21" spans="1:11" x14ac:dyDescent="0.25">
      <c r="A21" s="16">
        <v>1019</v>
      </c>
      <c r="B21" s="17" t="s">
        <v>27</v>
      </c>
      <c r="C21" s="24">
        <v>3465282</v>
      </c>
      <c r="D21" s="24">
        <v>2146905</v>
      </c>
      <c r="E21" s="24">
        <v>104194</v>
      </c>
      <c r="F21" s="24">
        <v>0</v>
      </c>
      <c r="G21" s="24">
        <v>0</v>
      </c>
      <c r="H21" s="24">
        <v>20010</v>
      </c>
      <c r="I21" s="24">
        <f t="shared" si="0"/>
        <v>5736391</v>
      </c>
      <c r="K21" s="37"/>
    </row>
    <row r="22" spans="1:11" x14ac:dyDescent="0.25">
      <c r="A22" s="16">
        <v>1020</v>
      </c>
      <c r="B22" s="17" t="s">
        <v>28</v>
      </c>
      <c r="C22" s="23">
        <v>44791</v>
      </c>
      <c r="D22" s="23">
        <v>31304</v>
      </c>
      <c r="E22" s="23">
        <v>7230</v>
      </c>
      <c r="F22" s="23">
        <v>0</v>
      </c>
      <c r="G22" s="23">
        <v>0</v>
      </c>
      <c r="H22" s="23">
        <v>4643</v>
      </c>
      <c r="I22" s="23">
        <f t="shared" si="0"/>
        <v>87968</v>
      </c>
      <c r="K22" s="37"/>
    </row>
    <row r="23" spans="1:11" x14ac:dyDescent="0.25">
      <c r="A23" s="16">
        <v>1022</v>
      </c>
      <c r="B23" s="17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  <c r="K23" s="37"/>
    </row>
    <row r="24" spans="1:11" x14ac:dyDescent="0.25">
      <c r="A24" s="16">
        <v>1023</v>
      </c>
      <c r="B24" s="17" t="s">
        <v>30</v>
      </c>
      <c r="C24" s="23">
        <v>2683454</v>
      </c>
      <c r="D24" s="23">
        <v>330021</v>
      </c>
      <c r="E24" s="23">
        <v>95421</v>
      </c>
      <c r="F24" s="23">
        <v>92856</v>
      </c>
      <c r="G24" s="23">
        <v>0</v>
      </c>
      <c r="H24" s="23">
        <v>40274</v>
      </c>
      <c r="I24" s="23">
        <f t="shared" si="0"/>
        <v>3242026</v>
      </c>
      <c r="K24" s="37"/>
    </row>
    <row r="25" spans="1:11" x14ac:dyDescent="0.25">
      <c r="A25" s="16">
        <v>1024</v>
      </c>
      <c r="B25" s="17" t="s">
        <v>31</v>
      </c>
      <c r="C25" s="24">
        <v>66652040</v>
      </c>
      <c r="D25" s="24">
        <v>9608957</v>
      </c>
      <c r="E25" s="24">
        <v>923088</v>
      </c>
      <c r="F25" s="24">
        <v>46340624</v>
      </c>
      <c r="G25" s="24">
        <v>0</v>
      </c>
      <c r="H25" s="24">
        <v>360772</v>
      </c>
      <c r="I25" s="24">
        <f t="shared" si="0"/>
        <v>123885481</v>
      </c>
      <c r="K25" s="37"/>
    </row>
    <row r="26" spans="1:11" x14ac:dyDescent="0.25">
      <c r="A26" s="16">
        <v>1025</v>
      </c>
      <c r="B26" s="17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  <c r="K26" s="37"/>
    </row>
    <row r="27" spans="1:11" x14ac:dyDescent="0.25">
      <c r="A27" s="16">
        <v>1026</v>
      </c>
      <c r="B27" s="17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  <c r="K27" s="37"/>
    </row>
    <row r="28" spans="1:11" x14ac:dyDescent="0.25">
      <c r="A28" s="16">
        <v>1027</v>
      </c>
      <c r="B28" s="17" t="s">
        <v>34</v>
      </c>
      <c r="C28" s="23">
        <v>816953</v>
      </c>
      <c r="D28" s="23">
        <v>88506</v>
      </c>
      <c r="E28" s="23">
        <v>30015</v>
      </c>
      <c r="F28" s="23">
        <v>24025</v>
      </c>
      <c r="G28" s="23">
        <v>0</v>
      </c>
      <c r="H28" s="23">
        <v>33485</v>
      </c>
      <c r="I28" s="23">
        <f t="shared" si="0"/>
        <v>992984</v>
      </c>
      <c r="K28" s="37"/>
    </row>
    <row r="29" spans="1:11" x14ac:dyDescent="0.25">
      <c r="A29" s="16">
        <v>1028</v>
      </c>
      <c r="B29" s="17" t="s">
        <v>35</v>
      </c>
      <c r="C29" s="24">
        <v>719896</v>
      </c>
      <c r="D29" s="24">
        <v>143803</v>
      </c>
      <c r="E29" s="24">
        <v>39819</v>
      </c>
      <c r="F29" s="24">
        <v>0</v>
      </c>
      <c r="G29" s="24">
        <v>0</v>
      </c>
      <c r="H29" s="24">
        <v>5163</v>
      </c>
      <c r="I29" s="24">
        <f t="shared" si="0"/>
        <v>908681</v>
      </c>
      <c r="K29" s="37"/>
    </row>
    <row r="30" spans="1:11" x14ac:dyDescent="0.25">
      <c r="A30" s="16">
        <v>1030</v>
      </c>
      <c r="B30" s="17" t="s">
        <v>36</v>
      </c>
      <c r="C30" s="23">
        <v>2557085</v>
      </c>
      <c r="D30" s="23">
        <v>106487</v>
      </c>
      <c r="E30" s="23">
        <v>31049</v>
      </c>
      <c r="F30" s="23">
        <v>43993</v>
      </c>
      <c r="G30" s="23">
        <v>0</v>
      </c>
      <c r="H30" s="23">
        <v>42729</v>
      </c>
      <c r="I30" s="23">
        <f t="shared" si="0"/>
        <v>2781343</v>
      </c>
      <c r="K30" s="37"/>
    </row>
    <row r="31" spans="1:11" x14ac:dyDescent="0.25">
      <c r="A31" s="16">
        <v>1031</v>
      </c>
      <c r="B31" s="17" t="s">
        <v>37</v>
      </c>
      <c r="C31" s="24">
        <v>46</v>
      </c>
      <c r="D31" s="24">
        <v>0</v>
      </c>
      <c r="E31" s="24">
        <v>445</v>
      </c>
      <c r="F31" s="24">
        <v>0</v>
      </c>
      <c r="G31" s="24">
        <v>0</v>
      </c>
      <c r="H31" s="24">
        <v>290</v>
      </c>
      <c r="I31" s="24">
        <f t="shared" si="0"/>
        <v>781</v>
      </c>
      <c r="K31" s="37"/>
    </row>
    <row r="32" spans="1:11" x14ac:dyDescent="0.25">
      <c r="A32" s="16">
        <v>1033</v>
      </c>
      <c r="B32" s="17" t="s">
        <v>38</v>
      </c>
      <c r="C32" s="23">
        <v>37737</v>
      </c>
      <c r="D32" s="23">
        <v>0</v>
      </c>
      <c r="E32" s="23">
        <v>2552</v>
      </c>
      <c r="F32" s="23">
        <v>0</v>
      </c>
      <c r="G32" s="23">
        <v>0</v>
      </c>
      <c r="H32" s="23">
        <v>5990</v>
      </c>
      <c r="I32" s="23">
        <f t="shared" si="0"/>
        <v>46279</v>
      </c>
      <c r="K32" s="37"/>
    </row>
    <row r="33" spans="1:11" x14ac:dyDescent="0.25">
      <c r="A33" s="16">
        <v>1034</v>
      </c>
      <c r="B33" s="17" t="s">
        <v>39</v>
      </c>
      <c r="C33" s="24">
        <v>7587</v>
      </c>
      <c r="D33" s="24">
        <v>283</v>
      </c>
      <c r="E33" s="24">
        <v>1337</v>
      </c>
      <c r="F33" s="24">
        <v>0</v>
      </c>
      <c r="G33" s="24">
        <v>0</v>
      </c>
      <c r="H33" s="24">
        <v>5220</v>
      </c>
      <c r="I33" s="24">
        <f t="shared" si="0"/>
        <v>14427</v>
      </c>
      <c r="K33" s="37"/>
    </row>
    <row r="34" spans="1:11" x14ac:dyDescent="0.25">
      <c r="A34" s="16">
        <v>1037</v>
      </c>
      <c r="B34" s="17" t="s">
        <v>40</v>
      </c>
      <c r="C34" s="23">
        <v>2582633</v>
      </c>
      <c r="D34" s="23">
        <v>198678</v>
      </c>
      <c r="E34" s="23">
        <v>122635</v>
      </c>
      <c r="F34" s="23">
        <v>19264</v>
      </c>
      <c r="G34" s="23">
        <v>0</v>
      </c>
      <c r="H34" s="23">
        <v>61556</v>
      </c>
      <c r="I34" s="23">
        <f t="shared" si="0"/>
        <v>2984766</v>
      </c>
      <c r="K34" s="37"/>
    </row>
    <row r="35" spans="1:11" x14ac:dyDescent="0.25">
      <c r="A35" s="16">
        <v>1038</v>
      </c>
      <c r="B35" s="17" t="s">
        <v>41</v>
      </c>
      <c r="C35" s="24">
        <v>7230158</v>
      </c>
      <c r="D35" s="24">
        <v>0</v>
      </c>
      <c r="E35" s="24">
        <v>446</v>
      </c>
      <c r="F35" s="24">
        <v>0</v>
      </c>
      <c r="G35" s="24">
        <v>0</v>
      </c>
      <c r="H35" s="24">
        <v>580</v>
      </c>
      <c r="I35" s="24">
        <f t="shared" si="0"/>
        <v>7231184</v>
      </c>
      <c r="K35" s="37"/>
    </row>
    <row r="36" spans="1:11" x14ac:dyDescent="0.25">
      <c r="A36" s="16">
        <v>1039</v>
      </c>
      <c r="B36" s="17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  <c r="K36" s="37"/>
    </row>
    <row r="37" spans="1:11" x14ac:dyDescent="0.25">
      <c r="A37" s="16">
        <v>1040</v>
      </c>
      <c r="B37" s="17" t="s">
        <v>43</v>
      </c>
      <c r="C37" s="24">
        <v>3803601</v>
      </c>
      <c r="D37" s="24">
        <v>78095</v>
      </c>
      <c r="E37" s="24">
        <v>79675</v>
      </c>
      <c r="F37" s="24">
        <v>0</v>
      </c>
      <c r="G37" s="24">
        <v>0</v>
      </c>
      <c r="H37" s="24">
        <v>89724</v>
      </c>
      <c r="I37" s="24">
        <f t="shared" si="0"/>
        <v>4051095</v>
      </c>
      <c r="K37" s="37"/>
    </row>
    <row r="38" spans="1:11" x14ac:dyDescent="0.25">
      <c r="A38" s="16">
        <v>1042</v>
      </c>
      <c r="B38" s="17" t="s">
        <v>44</v>
      </c>
      <c r="C38" s="23">
        <v>184</v>
      </c>
      <c r="D38" s="23">
        <v>0</v>
      </c>
      <c r="E38" s="23">
        <v>0</v>
      </c>
      <c r="F38" s="23">
        <v>0</v>
      </c>
      <c r="G38" s="23">
        <v>0</v>
      </c>
      <c r="H38" s="23">
        <v>2120</v>
      </c>
      <c r="I38" s="23">
        <f t="shared" si="0"/>
        <v>2304</v>
      </c>
      <c r="K38" s="37"/>
    </row>
    <row r="39" spans="1:11" x14ac:dyDescent="0.25">
      <c r="A39" s="16">
        <v>1043</v>
      </c>
      <c r="B39" s="17" t="s">
        <v>45</v>
      </c>
      <c r="C39" s="24">
        <v>28767139</v>
      </c>
      <c r="D39" s="24">
        <v>6378276</v>
      </c>
      <c r="E39" s="24">
        <v>1216042</v>
      </c>
      <c r="F39" s="24">
        <v>1154717</v>
      </c>
      <c r="G39" s="24">
        <v>0</v>
      </c>
      <c r="H39" s="24">
        <v>117756</v>
      </c>
      <c r="I39" s="24">
        <f t="shared" ref="I39:I57" si="1">SUM(C39:H39)</f>
        <v>37633930</v>
      </c>
      <c r="K39" s="37"/>
    </row>
    <row r="40" spans="1:11" x14ac:dyDescent="0.25">
      <c r="A40" s="16">
        <v>1044</v>
      </c>
      <c r="B40" s="17" t="s">
        <v>46</v>
      </c>
      <c r="C40" s="23">
        <v>62649</v>
      </c>
      <c r="D40" s="23">
        <v>15327</v>
      </c>
      <c r="E40" s="23">
        <v>6306</v>
      </c>
      <c r="F40" s="23">
        <v>0</v>
      </c>
      <c r="G40" s="23">
        <v>0</v>
      </c>
      <c r="H40" s="23">
        <v>7430</v>
      </c>
      <c r="I40" s="23">
        <f t="shared" si="1"/>
        <v>91712</v>
      </c>
      <c r="K40" s="37"/>
    </row>
    <row r="41" spans="1:11" x14ac:dyDescent="0.25">
      <c r="A41" s="16">
        <v>1046</v>
      </c>
      <c r="B41" s="17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17500</v>
      </c>
      <c r="I41" s="24">
        <f t="shared" si="1"/>
        <v>17500</v>
      </c>
      <c r="K41" s="37"/>
    </row>
    <row r="42" spans="1:11" x14ac:dyDescent="0.25">
      <c r="A42" s="16">
        <v>1047</v>
      </c>
      <c r="B42" s="17" t="s">
        <v>48</v>
      </c>
      <c r="C42" s="23">
        <v>5071233</v>
      </c>
      <c r="D42" s="23">
        <v>2348926</v>
      </c>
      <c r="E42" s="23">
        <v>141630</v>
      </c>
      <c r="F42" s="23">
        <v>0</v>
      </c>
      <c r="G42" s="23">
        <v>0</v>
      </c>
      <c r="H42" s="23">
        <v>24530</v>
      </c>
      <c r="I42" s="23">
        <f t="shared" si="1"/>
        <v>7586319</v>
      </c>
      <c r="K42" s="37"/>
    </row>
    <row r="43" spans="1:11" x14ac:dyDescent="0.25">
      <c r="A43" s="16">
        <v>1048</v>
      </c>
      <c r="B43" s="17" t="s">
        <v>49</v>
      </c>
      <c r="C43" s="24">
        <v>5183983</v>
      </c>
      <c r="D43" s="24">
        <v>1341053</v>
      </c>
      <c r="E43" s="24">
        <v>176899</v>
      </c>
      <c r="F43" s="24">
        <v>0</v>
      </c>
      <c r="G43" s="24">
        <v>0</v>
      </c>
      <c r="H43" s="24">
        <v>98265</v>
      </c>
      <c r="I43" s="24">
        <f t="shared" si="1"/>
        <v>6800200</v>
      </c>
      <c r="K43" s="37"/>
    </row>
    <row r="44" spans="1:11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1"/>
        <v>0</v>
      </c>
      <c r="K44" s="37"/>
    </row>
    <row r="45" spans="1:11" x14ac:dyDescent="0.25">
      <c r="A45" s="16">
        <v>1052</v>
      </c>
      <c r="B45" s="17" t="s">
        <v>51</v>
      </c>
      <c r="C45" s="24">
        <v>389710</v>
      </c>
      <c r="D45" s="24">
        <v>0</v>
      </c>
      <c r="E45" s="24">
        <v>27326</v>
      </c>
      <c r="F45" s="24">
        <v>0</v>
      </c>
      <c r="G45" s="24">
        <v>0</v>
      </c>
      <c r="H45" s="24">
        <v>11110</v>
      </c>
      <c r="I45" s="24">
        <f t="shared" si="1"/>
        <v>428146</v>
      </c>
      <c r="K45" s="37"/>
    </row>
    <row r="46" spans="1:11" x14ac:dyDescent="0.25">
      <c r="A46" s="16">
        <v>1054</v>
      </c>
      <c r="B46" s="17" t="s">
        <v>52</v>
      </c>
      <c r="C46" s="23">
        <v>1506369</v>
      </c>
      <c r="D46" s="23">
        <v>98851</v>
      </c>
      <c r="E46" s="23">
        <v>29866</v>
      </c>
      <c r="F46" s="23">
        <v>0</v>
      </c>
      <c r="G46" s="23">
        <v>0</v>
      </c>
      <c r="H46" s="23">
        <v>54820</v>
      </c>
      <c r="I46" s="23">
        <f t="shared" si="1"/>
        <v>1689906</v>
      </c>
      <c r="K46" s="37"/>
    </row>
    <row r="47" spans="1:11" x14ac:dyDescent="0.25">
      <c r="A47" s="16">
        <v>1055</v>
      </c>
      <c r="B47" s="17" t="s">
        <v>53</v>
      </c>
      <c r="C47" s="24">
        <v>5583300</v>
      </c>
      <c r="D47" s="24">
        <v>1622775</v>
      </c>
      <c r="E47" s="24">
        <v>221454</v>
      </c>
      <c r="F47" s="24">
        <v>0</v>
      </c>
      <c r="G47" s="24">
        <v>0</v>
      </c>
      <c r="H47" s="24">
        <v>63213</v>
      </c>
      <c r="I47" s="24">
        <f t="shared" si="1"/>
        <v>7490742</v>
      </c>
      <c r="K47" s="37"/>
    </row>
    <row r="48" spans="1:11" x14ac:dyDescent="0.25">
      <c r="A48" s="16">
        <v>1057</v>
      </c>
      <c r="B48" s="17" t="s">
        <v>54</v>
      </c>
      <c r="C48" s="23">
        <v>8470</v>
      </c>
      <c r="D48" s="23">
        <v>10266</v>
      </c>
      <c r="E48" s="23">
        <v>890</v>
      </c>
      <c r="F48" s="23">
        <v>0</v>
      </c>
      <c r="G48" s="23">
        <v>0</v>
      </c>
      <c r="H48" s="23">
        <v>1075</v>
      </c>
      <c r="I48" s="23">
        <f t="shared" si="1"/>
        <v>20701</v>
      </c>
      <c r="K48" s="37"/>
    </row>
    <row r="49" spans="1:11" x14ac:dyDescent="0.25">
      <c r="A49" s="16">
        <v>1058</v>
      </c>
      <c r="B49" s="17" t="s">
        <v>55</v>
      </c>
      <c r="C49" s="24">
        <v>138</v>
      </c>
      <c r="D49" s="24">
        <v>0</v>
      </c>
      <c r="E49" s="24">
        <v>445</v>
      </c>
      <c r="F49" s="24">
        <v>0</v>
      </c>
      <c r="G49" s="24">
        <v>0</v>
      </c>
      <c r="H49" s="24">
        <v>10870</v>
      </c>
      <c r="I49" s="24">
        <f t="shared" si="1"/>
        <v>11453</v>
      </c>
      <c r="K49" s="37"/>
    </row>
    <row r="50" spans="1:11" x14ac:dyDescent="0.25">
      <c r="A50" s="16">
        <v>1062</v>
      </c>
      <c r="B50" s="17" t="s">
        <v>56</v>
      </c>
      <c r="C50" s="23">
        <v>92</v>
      </c>
      <c r="D50" s="23">
        <v>0</v>
      </c>
      <c r="E50" s="23">
        <v>446</v>
      </c>
      <c r="F50" s="23">
        <v>0</v>
      </c>
      <c r="G50" s="23">
        <v>0</v>
      </c>
      <c r="H50" s="23">
        <v>580</v>
      </c>
      <c r="I50" s="23">
        <f t="shared" si="1"/>
        <v>1118</v>
      </c>
      <c r="K50" s="37"/>
    </row>
    <row r="51" spans="1:11" x14ac:dyDescent="0.25">
      <c r="A51" s="16">
        <v>1065</v>
      </c>
      <c r="B51" s="17" t="s">
        <v>57</v>
      </c>
      <c r="C51" s="24">
        <v>1864304</v>
      </c>
      <c r="D51" s="24">
        <v>371672</v>
      </c>
      <c r="E51" s="24">
        <v>66286</v>
      </c>
      <c r="F51" s="24">
        <v>0</v>
      </c>
      <c r="G51" s="24">
        <v>0</v>
      </c>
      <c r="H51" s="24">
        <v>48983</v>
      </c>
      <c r="I51" s="24">
        <f t="shared" si="1"/>
        <v>2351245</v>
      </c>
      <c r="K51" s="37"/>
    </row>
    <row r="52" spans="1:11" x14ac:dyDescent="0.25">
      <c r="A52" s="16">
        <v>1066</v>
      </c>
      <c r="B52" s="17" t="s">
        <v>58</v>
      </c>
      <c r="C52" s="23">
        <v>21183235</v>
      </c>
      <c r="D52" s="23">
        <v>4055836</v>
      </c>
      <c r="E52" s="23">
        <v>576298</v>
      </c>
      <c r="F52" s="23">
        <v>0</v>
      </c>
      <c r="G52" s="23">
        <v>0</v>
      </c>
      <c r="H52" s="23">
        <v>59784</v>
      </c>
      <c r="I52" s="23">
        <f t="shared" si="1"/>
        <v>25875153</v>
      </c>
      <c r="K52" s="37"/>
    </row>
    <row r="53" spans="1:11" x14ac:dyDescent="0.25">
      <c r="A53" s="16">
        <v>1067</v>
      </c>
      <c r="B53" s="17" t="s">
        <v>59</v>
      </c>
      <c r="C53" s="24">
        <v>210689</v>
      </c>
      <c r="D53" s="24">
        <v>0</v>
      </c>
      <c r="E53" s="24">
        <v>1588</v>
      </c>
      <c r="F53" s="24">
        <v>284870</v>
      </c>
      <c r="G53" s="24">
        <v>0</v>
      </c>
      <c r="H53" s="24">
        <v>7540</v>
      </c>
      <c r="I53" s="24">
        <f t="shared" si="1"/>
        <v>504687</v>
      </c>
      <c r="K53" s="37"/>
    </row>
    <row r="54" spans="1:11" x14ac:dyDescent="0.25">
      <c r="A54" s="16">
        <v>1068</v>
      </c>
      <c r="B54" s="17" t="s">
        <v>60</v>
      </c>
      <c r="C54" s="23">
        <v>60615456</v>
      </c>
      <c r="D54" s="23">
        <v>0</v>
      </c>
      <c r="E54" s="23">
        <v>0</v>
      </c>
      <c r="F54" s="23">
        <v>127397386</v>
      </c>
      <c r="G54" s="23">
        <v>0</v>
      </c>
      <c r="H54" s="23">
        <v>580</v>
      </c>
      <c r="I54" s="23">
        <f t="shared" si="1"/>
        <v>188013422</v>
      </c>
      <c r="K54" s="37"/>
    </row>
    <row r="55" spans="1:11" x14ac:dyDescent="0.25">
      <c r="A55" s="16">
        <v>1069</v>
      </c>
      <c r="B55" s="17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240</v>
      </c>
      <c r="I55" s="24">
        <f t="shared" si="1"/>
        <v>240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86138276</v>
      </c>
      <c r="D56" s="23">
        <v>38880212</v>
      </c>
      <c r="E56" s="23">
        <v>2939031</v>
      </c>
      <c r="F56" s="23">
        <v>0</v>
      </c>
      <c r="G56" s="23">
        <v>0</v>
      </c>
      <c r="H56" s="23">
        <v>474966</v>
      </c>
      <c r="I56" s="23">
        <f t="shared" si="1"/>
        <v>128432485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H57" si="2">SUM(C7:C56)</f>
        <v>601346657</v>
      </c>
      <c r="D57" s="15">
        <f t="shared" si="2"/>
        <v>179082073</v>
      </c>
      <c r="E57" s="15">
        <f t="shared" si="2"/>
        <v>20364293</v>
      </c>
      <c r="F57" s="15">
        <f t="shared" si="2"/>
        <v>176060149</v>
      </c>
      <c r="G57" s="15">
        <f t="shared" si="2"/>
        <v>0</v>
      </c>
      <c r="H57" s="15">
        <f t="shared" si="2"/>
        <v>4548168</v>
      </c>
      <c r="I57" s="15">
        <f t="shared" si="1"/>
        <v>981401340</v>
      </c>
      <c r="J57" s="9"/>
    </row>
    <row r="59" spans="1:11" x14ac:dyDescent="0.25">
      <c r="B59" s="12"/>
    </row>
    <row r="60" spans="1:11" x14ac:dyDescent="0.25">
      <c r="B60" s="12"/>
    </row>
    <row r="61" spans="1:11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K57"/>
  <sheetViews>
    <sheetView topLeftCell="C6" workbookViewId="0">
      <selection activeCell="J38" sqref="J1:K104857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7.5703125" style="12" bestFit="1" customWidth="1"/>
    <col min="5" max="5" width="1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75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>
        <v>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4">
        <f>SUM(C7:H7)</f>
        <v>0</v>
      </c>
      <c r="K7" s="37"/>
    </row>
    <row r="8" spans="1:11" x14ac:dyDescent="0.25">
      <c r="A8" s="16">
        <v>1002</v>
      </c>
      <c r="B8" s="17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35">
        <f t="shared" ref="I8:I56" si="0">SUM(C8:H8)</f>
        <v>0</v>
      </c>
      <c r="K8" s="37"/>
    </row>
    <row r="9" spans="1:11" x14ac:dyDescent="0.25">
      <c r="A9" s="16">
        <v>1005</v>
      </c>
      <c r="B9" s="17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6">
        <f t="shared" si="0"/>
        <v>0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5">
        <f t="shared" si="0"/>
        <v>0</v>
      </c>
      <c r="K10" s="37"/>
    </row>
    <row r="11" spans="1:11" x14ac:dyDescent="0.25">
      <c r="A11" s="16">
        <v>1007</v>
      </c>
      <c r="B11" s="17" t="s">
        <v>17</v>
      </c>
      <c r="C11" s="24">
        <v>7199</v>
      </c>
      <c r="D11" s="24">
        <v>0</v>
      </c>
      <c r="E11" s="24">
        <v>445</v>
      </c>
      <c r="F11" s="24">
        <v>0</v>
      </c>
      <c r="G11" s="24">
        <v>0</v>
      </c>
      <c r="H11" s="24">
        <v>1350</v>
      </c>
      <c r="I11" s="36">
        <f t="shared" si="0"/>
        <v>8994</v>
      </c>
      <c r="K11" s="37"/>
    </row>
    <row r="12" spans="1:11" x14ac:dyDescent="0.25">
      <c r="A12" s="16">
        <v>1008</v>
      </c>
      <c r="B12" s="17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35">
        <f t="shared" si="0"/>
        <v>0</v>
      </c>
      <c r="K12" s="37"/>
    </row>
    <row r="13" spans="1:11" x14ac:dyDescent="0.25">
      <c r="A13" s="16">
        <v>1010</v>
      </c>
      <c r="B13" s="17" t="s">
        <v>19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36">
        <f t="shared" si="0"/>
        <v>0</v>
      </c>
      <c r="K13" s="37"/>
    </row>
    <row r="14" spans="1:11" x14ac:dyDescent="0.25">
      <c r="A14" s="16">
        <v>1011</v>
      </c>
      <c r="B14" s="17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35">
        <f t="shared" si="0"/>
        <v>0</v>
      </c>
      <c r="K14" s="37"/>
    </row>
    <row r="15" spans="1:11" x14ac:dyDescent="0.25">
      <c r="A15" s="16">
        <v>1012</v>
      </c>
      <c r="B15" s="17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36">
        <f t="shared" si="0"/>
        <v>0</v>
      </c>
      <c r="K15" s="37"/>
    </row>
    <row r="16" spans="1:11" x14ac:dyDescent="0.25">
      <c r="A16" s="16">
        <v>1013</v>
      </c>
      <c r="B16" s="17" t="s">
        <v>22</v>
      </c>
      <c r="C16" s="23">
        <v>3442337</v>
      </c>
      <c r="D16" s="23">
        <v>4082622</v>
      </c>
      <c r="E16" s="23">
        <v>138330</v>
      </c>
      <c r="F16" s="23">
        <v>0</v>
      </c>
      <c r="G16" s="23">
        <v>0</v>
      </c>
      <c r="H16" s="23">
        <v>2320</v>
      </c>
      <c r="I16" s="35">
        <f t="shared" si="0"/>
        <v>7665609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6">
        <f t="shared" si="0"/>
        <v>0</v>
      </c>
      <c r="K17" s="37"/>
    </row>
    <row r="18" spans="1:11" x14ac:dyDescent="0.25">
      <c r="A18" s="16">
        <v>1016</v>
      </c>
      <c r="B18" s="17" t="s">
        <v>24</v>
      </c>
      <c r="C18" s="23">
        <v>437668</v>
      </c>
      <c r="D18" s="23">
        <v>223367</v>
      </c>
      <c r="E18" s="23">
        <v>222574</v>
      </c>
      <c r="F18" s="23">
        <v>0</v>
      </c>
      <c r="G18" s="23">
        <v>0</v>
      </c>
      <c r="H18" s="23">
        <v>5220</v>
      </c>
      <c r="I18" s="35">
        <f t="shared" si="0"/>
        <v>888829</v>
      </c>
      <c r="K18" s="37"/>
    </row>
    <row r="19" spans="1:11" x14ac:dyDescent="0.25">
      <c r="A19" s="16">
        <v>1017</v>
      </c>
      <c r="B19" s="17" t="s">
        <v>25</v>
      </c>
      <c r="C19" s="24">
        <v>16564304</v>
      </c>
      <c r="D19" s="24">
        <v>0</v>
      </c>
      <c r="E19" s="24">
        <v>891466</v>
      </c>
      <c r="F19" s="24">
        <v>0</v>
      </c>
      <c r="G19" s="24">
        <v>0</v>
      </c>
      <c r="H19" s="24">
        <v>23850</v>
      </c>
      <c r="I19" s="36">
        <f t="shared" si="0"/>
        <v>17479620</v>
      </c>
      <c r="K19" s="37"/>
    </row>
    <row r="20" spans="1:11" x14ac:dyDescent="0.25">
      <c r="A20" s="16">
        <v>1018</v>
      </c>
      <c r="B20" s="17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35">
        <f t="shared" si="0"/>
        <v>0</v>
      </c>
      <c r="K20" s="37"/>
    </row>
    <row r="21" spans="1:11" x14ac:dyDescent="0.25">
      <c r="A21" s="16">
        <v>1019</v>
      </c>
      <c r="B21" s="17" t="s">
        <v>27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36">
        <f t="shared" si="0"/>
        <v>0</v>
      </c>
      <c r="K21" s="37"/>
    </row>
    <row r="22" spans="1:11" x14ac:dyDescent="0.25">
      <c r="A22" s="16">
        <v>1020</v>
      </c>
      <c r="B22" s="17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35">
        <f t="shared" si="0"/>
        <v>0</v>
      </c>
      <c r="K22" s="37"/>
    </row>
    <row r="23" spans="1:11" x14ac:dyDescent="0.25">
      <c r="A23" s="16">
        <v>1022</v>
      </c>
      <c r="B23" s="17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6">
        <f t="shared" si="0"/>
        <v>0</v>
      </c>
      <c r="K23" s="37"/>
    </row>
    <row r="24" spans="1:11" x14ac:dyDescent="0.25">
      <c r="A24" s="16">
        <v>1023</v>
      </c>
      <c r="B24" s="17" t="s">
        <v>30</v>
      </c>
      <c r="C24" s="23">
        <v>1380</v>
      </c>
      <c r="D24" s="23">
        <v>0</v>
      </c>
      <c r="E24" s="23">
        <v>0</v>
      </c>
      <c r="F24" s="23">
        <v>0</v>
      </c>
      <c r="G24" s="23">
        <v>0</v>
      </c>
      <c r="H24" s="23">
        <v>8700</v>
      </c>
      <c r="I24" s="35">
        <f t="shared" si="0"/>
        <v>10080</v>
      </c>
      <c r="K24" s="37"/>
    </row>
    <row r="25" spans="1:11" x14ac:dyDescent="0.25">
      <c r="A25" s="16">
        <v>1024</v>
      </c>
      <c r="B25" s="17" t="s">
        <v>31</v>
      </c>
      <c r="C25" s="24">
        <v>6130585</v>
      </c>
      <c r="D25" s="24">
        <v>25834</v>
      </c>
      <c r="E25" s="24">
        <v>122064</v>
      </c>
      <c r="F25" s="24">
        <v>1025156</v>
      </c>
      <c r="G25" s="24">
        <v>0</v>
      </c>
      <c r="H25" s="24">
        <v>97000</v>
      </c>
      <c r="I25" s="36">
        <f t="shared" si="0"/>
        <v>7400639</v>
      </c>
      <c r="K25" s="37"/>
    </row>
    <row r="26" spans="1:11" x14ac:dyDescent="0.25">
      <c r="A26" s="16">
        <v>1025</v>
      </c>
      <c r="B26" s="17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5">
        <v>0</v>
      </c>
      <c r="K26" s="37"/>
    </row>
    <row r="27" spans="1:11" x14ac:dyDescent="0.25">
      <c r="A27" s="16">
        <v>1026</v>
      </c>
      <c r="B27" s="17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240</v>
      </c>
      <c r="I27" s="36">
        <v>240</v>
      </c>
      <c r="K27" s="37"/>
    </row>
    <row r="28" spans="1:11" x14ac:dyDescent="0.25">
      <c r="A28" s="16">
        <v>1027</v>
      </c>
      <c r="B28" s="17" t="s">
        <v>34</v>
      </c>
      <c r="C28" s="23">
        <v>518346</v>
      </c>
      <c r="D28" s="23">
        <v>0</v>
      </c>
      <c r="E28" s="23">
        <v>3115</v>
      </c>
      <c r="F28" s="23">
        <v>50893</v>
      </c>
      <c r="G28" s="23">
        <v>0</v>
      </c>
      <c r="H28" s="23">
        <v>5510</v>
      </c>
      <c r="I28" s="35">
        <v>577864</v>
      </c>
      <c r="K28" s="37"/>
    </row>
    <row r="29" spans="1:11" x14ac:dyDescent="0.25">
      <c r="A29" s="16">
        <v>1028</v>
      </c>
      <c r="B29" s="17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36">
        <f t="shared" si="0"/>
        <v>0</v>
      </c>
      <c r="K29" s="37"/>
    </row>
    <row r="30" spans="1:11" x14ac:dyDescent="0.25">
      <c r="A30" s="16">
        <v>1030</v>
      </c>
      <c r="B30" s="17" t="s">
        <v>36</v>
      </c>
      <c r="C30" s="23">
        <v>65629</v>
      </c>
      <c r="D30" s="23">
        <v>0</v>
      </c>
      <c r="E30" s="23">
        <v>0</v>
      </c>
      <c r="F30" s="23">
        <v>0</v>
      </c>
      <c r="G30" s="23">
        <v>0</v>
      </c>
      <c r="H30" s="23">
        <v>14970</v>
      </c>
      <c r="I30" s="35">
        <f t="shared" si="0"/>
        <v>80599</v>
      </c>
      <c r="K30" s="37"/>
    </row>
    <row r="31" spans="1:11" x14ac:dyDescent="0.25">
      <c r="A31" s="16">
        <v>1031</v>
      </c>
      <c r="B31" s="17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36">
        <f t="shared" si="0"/>
        <v>0</v>
      </c>
      <c r="K31" s="37"/>
    </row>
    <row r="32" spans="1:11" x14ac:dyDescent="0.25">
      <c r="A32" s="16">
        <v>1033</v>
      </c>
      <c r="B32" s="17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35">
        <f t="shared" si="0"/>
        <v>0</v>
      </c>
      <c r="K32" s="37"/>
    </row>
    <row r="33" spans="1:11" x14ac:dyDescent="0.25">
      <c r="A33" s="16">
        <v>1034</v>
      </c>
      <c r="B33" s="17" t="s">
        <v>39</v>
      </c>
      <c r="C33" s="24">
        <v>184</v>
      </c>
      <c r="D33" s="24">
        <v>0</v>
      </c>
      <c r="E33" s="24">
        <v>0</v>
      </c>
      <c r="F33" s="24">
        <v>0</v>
      </c>
      <c r="G33" s="24">
        <v>0</v>
      </c>
      <c r="H33" s="24">
        <v>1400</v>
      </c>
      <c r="I33" s="36">
        <f t="shared" si="0"/>
        <v>1584</v>
      </c>
      <c r="K33" s="37"/>
    </row>
    <row r="34" spans="1:11" x14ac:dyDescent="0.25">
      <c r="A34" s="16">
        <v>1037</v>
      </c>
      <c r="B34" s="17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35">
        <f t="shared" si="0"/>
        <v>0</v>
      </c>
      <c r="K34" s="37"/>
    </row>
    <row r="35" spans="1:11" x14ac:dyDescent="0.25">
      <c r="A35" s="16">
        <v>1038</v>
      </c>
      <c r="B35" s="17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36">
        <f t="shared" si="0"/>
        <v>0</v>
      </c>
      <c r="K35" s="37"/>
    </row>
    <row r="36" spans="1:11" x14ac:dyDescent="0.25">
      <c r="A36" s="16">
        <v>1039</v>
      </c>
      <c r="B36" s="17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35">
        <f t="shared" si="0"/>
        <v>0</v>
      </c>
      <c r="K36" s="37"/>
    </row>
    <row r="37" spans="1:11" x14ac:dyDescent="0.25">
      <c r="A37" s="16">
        <v>1040</v>
      </c>
      <c r="B37" s="17" t="s">
        <v>43</v>
      </c>
      <c r="C37" s="24">
        <v>1380</v>
      </c>
      <c r="D37" s="24">
        <v>0</v>
      </c>
      <c r="E37" s="24">
        <v>0</v>
      </c>
      <c r="F37" s="24">
        <v>0</v>
      </c>
      <c r="G37" s="24">
        <v>0</v>
      </c>
      <c r="H37" s="24">
        <v>8700</v>
      </c>
      <c r="I37" s="36">
        <f t="shared" si="0"/>
        <v>10080</v>
      </c>
      <c r="K37" s="37"/>
    </row>
    <row r="38" spans="1:11" x14ac:dyDescent="0.25">
      <c r="A38" s="16">
        <v>1042</v>
      </c>
      <c r="B38" s="17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35">
        <f t="shared" si="0"/>
        <v>0</v>
      </c>
      <c r="K38" s="37"/>
    </row>
    <row r="39" spans="1:11" x14ac:dyDescent="0.25">
      <c r="A39" s="16">
        <v>1043</v>
      </c>
      <c r="B39" s="17" t="s">
        <v>45</v>
      </c>
      <c r="C39" s="24">
        <v>0</v>
      </c>
      <c r="D39" s="24">
        <v>0</v>
      </c>
      <c r="E39" s="24">
        <v>16692</v>
      </c>
      <c r="F39" s="24">
        <v>0</v>
      </c>
      <c r="G39" s="24">
        <v>0</v>
      </c>
      <c r="H39" s="24">
        <v>0</v>
      </c>
      <c r="I39" s="36">
        <f t="shared" si="0"/>
        <v>16692</v>
      </c>
      <c r="K39" s="37"/>
    </row>
    <row r="40" spans="1:11" x14ac:dyDescent="0.25">
      <c r="A40" s="16">
        <v>1044</v>
      </c>
      <c r="B40" s="17" t="s">
        <v>46</v>
      </c>
      <c r="C40" s="23">
        <v>54144</v>
      </c>
      <c r="D40" s="23">
        <v>0</v>
      </c>
      <c r="E40" s="23">
        <v>446</v>
      </c>
      <c r="F40" s="23">
        <v>0</v>
      </c>
      <c r="G40" s="23">
        <v>0</v>
      </c>
      <c r="H40" s="23">
        <v>580</v>
      </c>
      <c r="I40" s="35">
        <f t="shared" si="0"/>
        <v>55170</v>
      </c>
      <c r="K40" s="37"/>
    </row>
    <row r="41" spans="1:11" x14ac:dyDescent="0.25">
      <c r="A41" s="16">
        <v>1046</v>
      </c>
      <c r="B41" s="17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36">
        <f t="shared" si="0"/>
        <v>0</v>
      </c>
      <c r="K41" s="37"/>
    </row>
    <row r="42" spans="1:11" x14ac:dyDescent="0.25">
      <c r="A42" s="16">
        <v>1047</v>
      </c>
      <c r="B42" s="17" t="s">
        <v>48</v>
      </c>
      <c r="C42" s="23">
        <v>101579</v>
      </c>
      <c r="D42" s="23">
        <v>119</v>
      </c>
      <c r="E42" s="23">
        <v>27684</v>
      </c>
      <c r="F42" s="23">
        <v>0</v>
      </c>
      <c r="G42" s="23">
        <v>0</v>
      </c>
      <c r="H42" s="23">
        <v>19670</v>
      </c>
      <c r="I42" s="35">
        <f t="shared" si="0"/>
        <v>149052</v>
      </c>
      <c r="K42" s="37"/>
    </row>
    <row r="43" spans="1:11" x14ac:dyDescent="0.25">
      <c r="A43" s="16">
        <v>1048</v>
      </c>
      <c r="B43" s="17" t="s">
        <v>49</v>
      </c>
      <c r="C43" s="24">
        <v>416</v>
      </c>
      <c r="D43" s="24">
        <v>0</v>
      </c>
      <c r="E43" s="24">
        <v>890</v>
      </c>
      <c r="F43" s="24">
        <v>0</v>
      </c>
      <c r="G43" s="24">
        <v>0</v>
      </c>
      <c r="H43" s="24">
        <v>820</v>
      </c>
      <c r="I43" s="36">
        <f t="shared" si="0"/>
        <v>2126</v>
      </c>
      <c r="K43" s="37"/>
    </row>
    <row r="44" spans="1:11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5">
        <f t="shared" si="0"/>
        <v>0</v>
      </c>
      <c r="K44" s="37"/>
    </row>
    <row r="45" spans="1:11" x14ac:dyDescent="0.25">
      <c r="A45" s="16">
        <v>1052</v>
      </c>
      <c r="B45" s="17" t="s">
        <v>51</v>
      </c>
      <c r="C45" s="24">
        <v>189937</v>
      </c>
      <c r="D45" s="24">
        <v>340</v>
      </c>
      <c r="E45" s="24">
        <v>18042</v>
      </c>
      <c r="F45" s="24">
        <v>0</v>
      </c>
      <c r="G45" s="24">
        <v>0</v>
      </c>
      <c r="H45" s="24">
        <v>10689</v>
      </c>
      <c r="I45" s="36">
        <f t="shared" si="0"/>
        <v>219008</v>
      </c>
      <c r="K45" s="37"/>
    </row>
    <row r="46" spans="1:11" x14ac:dyDescent="0.25">
      <c r="A46" s="16">
        <v>1054</v>
      </c>
      <c r="B46" s="17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35">
        <f t="shared" si="0"/>
        <v>0</v>
      </c>
      <c r="K46" s="37"/>
    </row>
    <row r="47" spans="1:11" x14ac:dyDescent="0.25">
      <c r="A47" s="16">
        <v>1055</v>
      </c>
      <c r="B47" s="17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36">
        <f t="shared" si="0"/>
        <v>0</v>
      </c>
      <c r="K47" s="37"/>
    </row>
    <row r="48" spans="1:11" x14ac:dyDescent="0.25">
      <c r="A48" s="16">
        <v>1057</v>
      </c>
      <c r="B48" s="17" t="s">
        <v>54</v>
      </c>
      <c r="C48" s="23">
        <v>146221</v>
      </c>
      <c r="D48" s="23">
        <v>26338</v>
      </c>
      <c r="E48" s="23">
        <v>7501</v>
      </c>
      <c r="F48" s="23">
        <v>0</v>
      </c>
      <c r="G48" s="23">
        <v>0</v>
      </c>
      <c r="H48" s="23">
        <v>2100</v>
      </c>
      <c r="I48" s="35">
        <f t="shared" si="0"/>
        <v>182160</v>
      </c>
      <c r="K48" s="37"/>
    </row>
    <row r="49" spans="1:11" x14ac:dyDescent="0.25">
      <c r="A49" s="16">
        <v>1058</v>
      </c>
      <c r="B49" s="17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36">
        <f t="shared" si="0"/>
        <v>0</v>
      </c>
      <c r="K49" s="37"/>
    </row>
    <row r="50" spans="1:11" x14ac:dyDescent="0.25">
      <c r="A50" s="16">
        <v>1062</v>
      </c>
      <c r="B50" s="17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35">
        <f t="shared" si="0"/>
        <v>0</v>
      </c>
      <c r="K50" s="37"/>
    </row>
    <row r="51" spans="1:11" x14ac:dyDescent="0.25">
      <c r="A51" s="16">
        <v>1065</v>
      </c>
      <c r="B51" s="17" t="s">
        <v>57</v>
      </c>
      <c r="C51" s="24">
        <v>1380</v>
      </c>
      <c r="D51" s="24">
        <v>0</v>
      </c>
      <c r="E51" s="24">
        <v>1784</v>
      </c>
      <c r="F51" s="24">
        <v>0</v>
      </c>
      <c r="G51" s="24">
        <v>0</v>
      </c>
      <c r="H51" s="24">
        <v>8940</v>
      </c>
      <c r="I51" s="36">
        <f t="shared" si="0"/>
        <v>12104</v>
      </c>
      <c r="K51" s="37"/>
    </row>
    <row r="52" spans="1:11" x14ac:dyDescent="0.25">
      <c r="A52" s="16">
        <v>1066</v>
      </c>
      <c r="B52" s="17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35">
        <f t="shared" si="0"/>
        <v>0</v>
      </c>
      <c r="K52" s="37"/>
    </row>
    <row r="53" spans="1:11" x14ac:dyDescent="0.25">
      <c r="A53" s="16">
        <v>1067</v>
      </c>
      <c r="B53" s="17" t="s">
        <v>59</v>
      </c>
      <c r="C53" s="24">
        <v>46</v>
      </c>
      <c r="D53" s="24">
        <v>0</v>
      </c>
      <c r="E53" s="24">
        <v>0</v>
      </c>
      <c r="F53" s="24">
        <v>0</v>
      </c>
      <c r="G53" s="24">
        <v>0</v>
      </c>
      <c r="H53" s="24">
        <v>290</v>
      </c>
      <c r="I53" s="36">
        <f t="shared" si="0"/>
        <v>336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5">
        <f t="shared" si="0"/>
        <v>0</v>
      </c>
      <c r="K54" s="37"/>
    </row>
    <row r="55" spans="1:11" x14ac:dyDescent="0.25">
      <c r="A55" s="16">
        <v>1069</v>
      </c>
      <c r="B55" s="17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36">
        <f t="shared" si="0"/>
        <v>0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17860942</v>
      </c>
      <c r="D56" s="23">
        <v>0</v>
      </c>
      <c r="E56" s="23">
        <v>572368</v>
      </c>
      <c r="F56" s="23">
        <v>0</v>
      </c>
      <c r="G56" s="23">
        <v>0</v>
      </c>
      <c r="H56" s="23">
        <v>169736</v>
      </c>
      <c r="I56" s="35">
        <f t="shared" si="0"/>
        <v>18603046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45523677</v>
      </c>
      <c r="D57" s="15">
        <f t="shared" si="1"/>
        <v>4358620</v>
      </c>
      <c r="E57" s="15">
        <f t="shared" si="1"/>
        <v>2023401</v>
      </c>
      <c r="F57" s="15">
        <f t="shared" si="1"/>
        <v>1076049</v>
      </c>
      <c r="G57" s="15">
        <f t="shared" si="1"/>
        <v>0</v>
      </c>
      <c r="H57" s="15">
        <f t="shared" si="1"/>
        <v>382085</v>
      </c>
      <c r="I57" s="15">
        <f t="shared" si="1"/>
        <v>53363832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K57"/>
  <sheetViews>
    <sheetView topLeftCell="C1" workbookViewId="0">
      <selection activeCell="K17" sqref="K1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6.42578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76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4">
        <f>SUM(C7:H7)</f>
        <v>0</v>
      </c>
    </row>
    <row r="8" spans="1:11" x14ac:dyDescent="0.25">
      <c r="A8" s="16">
        <v>1002</v>
      </c>
      <c r="B8" s="17" t="s">
        <v>14</v>
      </c>
      <c r="C8" s="23">
        <v>1654523</v>
      </c>
      <c r="D8" s="23">
        <v>3371</v>
      </c>
      <c r="E8" s="23">
        <v>49820</v>
      </c>
      <c r="F8" s="23">
        <v>0</v>
      </c>
      <c r="G8" s="23">
        <v>0</v>
      </c>
      <c r="H8" s="23">
        <v>16720</v>
      </c>
      <c r="I8" s="35">
        <f t="shared" ref="I8:I56" si="0">SUM(C8:H8)</f>
        <v>1724434</v>
      </c>
      <c r="K8" s="37"/>
    </row>
    <row r="9" spans="1:11" x14ac:dyDescent="0.25">
      <c r="A9" s="16">
        <v>1005</v>
      </c>
      <c r="B9" s="17" t="s">
        <v>15</v>
      </c>
      <c r="C9" s="24">
        <v>88462</v>
      </c>
      <c r="D9" s="24">
        <v>0</v>
      </c>
      <c r="E9" s="24">
        <v>101541</v>
      </c>
      <c r="F9" s="24">
        <v>0</v>
      </c>
      <c r="G9" s="24">
        <v>0</v>
      </c>
      <c r="H9" s="24">
        <v>9280</v>
      </c>
      <c r="I9" s="36">
        <f t="shared" si="0"/>
        <v>199283</v>
      </c>
      <c r="K9" s="37"/>
    </row>
    <row r="10" spans="1:11" x14ac:dyDescent="0.25">
      <c r="A10" s="16">
        <v>1006</v>
      </c>
      <c r="B10" s="17" t="s">
        <v>16</v>
      </c>
      <c r="C10" s="23">
        <v>439598</v>
      </c>
      <c r="D10" s="23">
        <v>0</v>
      </c>
      <c r="E10" s="23">
        <v>20968</v>
      </c>
      <c r="F10" s="23">
        <v>0</v>
      </c>
      <c r="G10" s="23">
        <v>0</v>
      </c>
      <c r="H10" s="23">
        <v>1060</v>
      </c>
      <c r="I10" s="35">
        <f t="shared" si="0"/>
        <v>461626</v>
      </c>
      <c r="K10" s="37"/>
    </row>
    <row r="11" spans="1:11" x14ac:dyDescent="0.25">
      <c r="A11" s="16">
        <v>1007</v>
      </c>
      <c r="B11" s="17" t="s">
        <v>17</v>
      </c>
      <c r="C11" s="24">
        <v>48307672</v>
      </c>
      <c r="D11" s="24">
        <v>6558930</v>
      </c>
      <c r="E11" s="24">
        <v>1545097</v>
      </c>
      <c r="F11" s="24">
        <v>559175</v>
      </c>
      <c r="G11" s="24">
        <v>0</v>
      </c>
      <c r="H11" s="24">
        <v>1968977</v>
      </c>
      <c r="I11" s="36">
        <f t="shared" si="0"/>
        <v>58939851</v>
      </c>
      <c r="K11" s="37"/>
    </row>
    <row r="12" spans="1:11" x14ac:dyDescent="0.25">
      <c r="A12" s="16">
        <v>1008</v>
      </c>
      <c r="B12" s="17" t="s">
        <v>18</v>
      </c>
      <c r="C12" s="23">
        <v>3079309</v>
      </c>
      <c r="D12" s="23">
        <v>0</v>
      </c>
      <c r="E12" s="23">
        <v>4870</v>
      </c>
      <c r="F12" s="23">
        <v>0</v>
      </c>
      <c r="G12" s="23">
        <v>0</v>
      </c>
      <c r="H12" s="23">
        <v>22890</v>
      </c>
      <c r="I12" s="35">
        <f t="shared" si="0"/>
        <v>3107069</v>
      </c>
      <c r="K12" s="37"/>
    </row>
    <row r="13" spans="1:11" x14ac:dyDescent="0.25">
      <c r="A13" s="16">
        <v>1010</v>
      </c>
      <c r="B13" s="17" t="s">
        <v>19</v>
      </c>
      <c r="C13" s="24">
        <v>7807961</v>
      </c>
      <c r="D13" s="24">
        <v>2849707</v>
      </c>
      <c r="E13" s="24">
        <v>413214</v>
      </c>
      <c r="F13" s="24">
        <v>73157</v>
      </c>
      <c r="G13" s="24">
        <v>0</v>
      </c>
      <c r="H13" s="24">
        <v>76722</v>
      </c>
      <c r="I13" s="36">
        <f t="shared" si="0"/>
        <v>11220761</v>
      </c>
      <c r="K13" s="37"/>
    </row>
    <row r="14" spans="1:11" x14ac:dyDescent="0.25">
      <c r="A14" s="16">
        <v>1011</v>
      </c>
      <c r="B14" s="17" t="s">
        <v>20</v>
      </c>
      <c r="C14" s="23">
        <v>19542264</v>
      </c>
      <c r="D14" s="23">
        <v>13172054</v>
      </c>
      <c r="E14" s="23">
        <v>962784</v>
      </c>
      <c r="F14" s="23">
        <v>0</v>
      </c>
      <c r="G14" s="23">
        <v>0</v>
      </c>
      <c r="H14" s="23">
        <v>285333</v>
      </c>
      <c r="I14" s="35">
        <f t="shared" si="0"/>
        <v>33962435</v>
      </c>
      <c r="K14" s="37"/>
    </row>
    <row r="15" spans="1:11" x14ac:dyDescent="0.25">
      <c r="A15" s="16">
        <v>1012</v>
      </c>
      <c r="B15" s="17" t="s">
        <v>21</v>
      </c>
      <c r="C15" s="24">
        <v>7266302</v>
      </c>
      <c r="D15" s="24">
        <v>241142</v>
      </c>
      <c r="E15" s="24">
        <v>197893</v>
      </c>
      <c r="F15" s="24">
        <v>0</v>
      </c>
      <c r="G15" s="24">
        <v>0</v>
      </c>
      <c r="H15" s="24">
        <v>129434</v>
      </c>
      <c r="I15" s="36">
        <f t="shared" si="0"/>
        <v>7834771</v>
      </c>
      <c r="K15" s="37"/>
    </row>
    <row r="16" spans="1:11" x14ac:dyDescent="0.25">
      <c r="A16" s="16">
        <v>1013</v>
      </c>
      <c r="B16" s="17" t="s">
        <v>22</v>
      </c>
      <c r="C16" s="23">
        <v>352461093</v>
      </c>
      <c r="D16" s="23">
        <v>161688200</v>
      </c>
      <c r="E16" s="23">
        <v>12800593</v>
      </c>
      <c r="F16" s="23">
        <v>0</v>
      </c>
      <c r="G16" s="23">
        <v>0</v>
      </c>
      <c r="H16" s="23">
        <v>2851565</v>
      </c>
      <c r="I16" s="35">
        <f t="shared" si="0"/>
        <v>529801451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7500</v>
      </c>
      <c r="I17" s="36">
        <f t="shared" si="0"/>
        <v>7500</v>
      </c>
      <c r="K17" s="37"/>
    </row>
    <row r="18" spans="1:11" x14ac:dyDescent="0.25">
      <c r="A18" s="16">
        <v>1016</v>
      </c>
      <c r="B18" s="17" t="s">
        <v>24</v>
      </c>
      <c r="C18" s="23">
        <v>705346091</v>
      </c>
      <c r="D18" s="23">
        <v>203040323</v>
      </c>
      <c r="E18" s="23">
        <v>31655956</v>
      </c>
      <c r="F18" s="23">
        <v>1779984</v>
      </c>
      <c r="G18" s="23">
        <v>0</v>
      </c>
      <c r="H18" s="23">
        <v>4907956</v>
      </c>
      <c r="I18" s="35">
        <f t="shared" si="0"/>
        <v>946730310</v>
      </c>
      <c r="K18" s="37"/>
    </row>
    <row r="19" spans="1:11" x14ac:dyDescent="0.25">
      <c r="A19" s="16">
        <v>1017</v>
      </c>
      <c r="B19" s="17" t="s">
        <v>25</v>
      </c>
      <c r="C19" s="24">
        <v>80131453</v>
      </c>
      <c r="D19" s="24">
        <v>20152635</v>
      </c>
      <c r="E19" s="24">
        <v>2613627</v>
      </c>
      <c r="F19" s="24">
        <v>163265</v>
      </c>
      <c r="G19" s="24">
        <v>0</v>
      </c>
      <c r="H19" s="24">
        <v>872176</v>
      </c>
      <c r="I19" s="36">
        <f t="shared" si="0"/>
        <v>103933156</v>
      </c>
      <c r="K19" s="37"/>
    </row>
    <row r="20" spans="1:11" x14ac:dyDescent="0.25">
      <c r="A20" s="16">
        <v>1018</v>
      </c>
      <c r="B20" s="17" t="s">
        <v>26</v>
      </c>
      <c r="C20" s="23">
        <v>4964012</v>
      </c>
      <c r="D20" s="23">
        <v>1231800</v>
      </c>
      <c r="E20" s="23">
        <v>201907</v>
      </c>
      <c r="F20" s="23">
        <v>0</v>
      </c>
      <c r="G20" s="23">
        <v>0</v>
      </c>
      <c r="H20" s="23">
        <v>145283</v>
      </c>
      <c r="I20" s="35">
        <f t="shared" si="0"/>
        <v>6543002</v>
      </c>
      <c r="K20" s="37"/>
    </row>
    <row r="21" spans="1:11" x14ac:dyDescent="0.25">
      <c r="A21" s="16">
        <v>1019</v>
      </c>
      <c r="B21" s="17" t="s">
        <v>27</v>
      </c>
      <c r="C21" s="24">
        <v>41736267</v>
      </c>
      <c r="D21" s="24">
        <v>4811578</v>
      </c>
      <c r="E21" s="24">
        <v>778545</v>
      </c>
      <c r="F21" s="24">
        <v>38858478</v>
      </c>
      <c r="G21" s="24">
        <v>0</v>
      </c>
      <c r="H21" s="24">
        <v>480787</v>
      </c>
      <c r="I21" s="36">
        <f t="shared" si="0"/>
        <v>86665655</v>
      </c>
      <c r="K21" s="37"/>
    </row>
    <row r="22" spans="1:11" x14ac:dyDescent="0.25">
      <c r="A22" s="16">
        <v>1020</v>
      </c>
      <c r="B22" s="17" t="s">
        <v>28</v>
      </c>
      <c r="C22" s="23">
        <v>22417592</v>
      </c>
      <c r="D22" s="23">
        <v>6628267</v>
      </c>
      <c r="E22" s="23">
        <v>797373</v>
      </c>
      <c r="F22" s="23">
        <v>15996881</v>
      </c>
      <c r="G22" s="23">
        <v>0</v>
      </c>
      <c r="H22" s="23">
        <v>316046</v>
      </c>
      <c r="I22" s="35">
        <f t="shared" si="0"/>
        <v>46156159</v>
      </c>
      <c r="K22" s="37"/>
    </row>
    <row r="23" spans="1:11" x14ac:dyDescent="0.25">
      <c r="A23" s="16">
        <v>1022</v>
      </c>
      <c r="B23" s="17" t="s">
        <v>29</v>
      </c>
      <c r="C23" s="24">
        <v>434955</v>
      </c>
      <c r="D23" s="24">
        <v>31970</v>
      </c>
      <c r="E23" s="24">
        <v>9113</v>
      </c>
      <c r="F23" s="24">
        <v>0</v>
      </c>
      <c r="G23" s="24">
        <v>0</v>
      </c>
      <c r="H23" s="24">
        <v>1740</v>
      </c>
      <c r="I23" s="36">
        <f t="shared" si="0"/>
        <v>477778</v>
      </c>
      <c r="K23" s="37"/>
    </row>
    <row r="24" spans="1:11" x14ac:dyDescent="0.25">
      <c r="A24" s="16">
        <v>1023</v>
      </c>
      <c r="B24" s="17" t="s">
        <v>30</v>
      </c>
      <c r="C24" s="23">
        <v>18081944</v>
      </c>
      <c r="D24" s="23">
        <v>2903496</v>
      </c>
      <c r="E24" s="23">
        <v>644007</v>
      </c>
      <c r="F24" s="23">
        <v>479733</v>
      </c>
      <c r="G24" s="23">
        <v>24288</v>
      </c>
      <c r="H24" s="23">
        <v>511289</v>
      </c>
      <c r="I24" s="35">
        <f t="shared" si="0"/>
        <v>22644757</v>
      </c>
      <c r="K24" s="37"/>
    </row>
    <row r="25" spans="1:11" x14ac:dyDescent="0.25">
      <c r="A25" s="16">
        <v>1024</v>
      </c>
      <c r="B25" s="17" t="s">
        <v>31</v>
      </c>
      <c r="C25" s="24">
        <v>738853244</v>
      </c>
      <c r="D25" s="24">
        <v>43857274</v>
      </c>
      <c r="E25" s="24">
        <v>12154813</v>
      </c>
      <c r="F25" s="24">
        <v>76878207</v>
      </c>
      <c r="G25" s="24">
        <v>0</v>
      </c>
      <c r="H25" s="24">
        <v>3055763</v>
      </c>
      <c r="I25" s="36">
        <f t="shared" si="0"/>
        <v>874799301</v>
      </c>
      <c r="K25" s="37"/>
    </row>
    <row r="26" spans="1:11" x14ac:dyDescent="0.25">
      <c r="A26" s="16">
        <v>1025</v>
      </c>
      <c r="B26" s="17" t="s">
        <v>32</v>
      </c>
      <c r="C26" s="23">
        <v>415490</v>
      </c>
      <c r="D26" s="23">
        <v>82231</v>
      </c>
      <c r="E26" s="23">
        <v>29666</v>
      </c>
      <c r="F26" s="23">
        <v>0</v>
      </c>
      <c r="G26" s="23">
        <v>0</v>
      </c>
      <c r="H26" s="23">
        <v>51280</v>
      </c>
      <c r="I26" s="35">
        <f t="shared" si="0"/>
        <v>578667</v>
      </c>
      <c r="K26" s="37"/>
    </row>
    <row r="27" spans="1:11" x14ac:dyDescent="0.25">
      <c r="A27" s="16">
        <v>1026</v>
      </c>
      <c r="B27" s="17" t="s">
        <v>33</v>
      </c>
      <c r="C27" s="24">
        <v>625087</v>
      </c>
      <c r="D27" s="24">
        <v>2472</v>
      </c>
      <c r="E27" s="24">
        <v>445</v>
      </c>
      <c r="F27" s="24">
        <v>0</v>
      </c>
      <c r="G27" s="24">
        <v>0</v>
      </c>
      <c r="H27" s="24">
        <v>53305</v>
      </c>
      <c r="I27" s="36">
        <f t="shared" si="0"/>
        <v>681309</v>
      </c>
      <c r="K27" s="37"/>
    </row>
    <row r="28" spans="1:11" x14ac:dyDescent="0.25">
      <c r="A28" s="16">
        <v>1027</v>
      </c>
      <c r="B28" s="17" t="s">
        <v>34</v>
      </c>
      <c r="C28" s="23">
        <v>38126904</v>
      </c>
      <c r="D28" s="23">
        <v>1129666</v>
      </c>
      <c r="E28" s="23">
        <v>459815</v>
      </c>
      <c r="F28" s="23">
        <v>677997</v>
      </c>
      <c r="G28" s="23">
        <v>0</v>
      </c>
      <c r="H28" s="23">
        <v>422823</v>
      </c>
      <c r="I28" s="35">
        <f t="shared" si="0"/>
        <v>40817205</v>
      </c>
      <c r="K28" s="37"/>
    </row>
    <row r="29" spans="1:11" x14ac:dyDescent="0.25">
      <c r="A29" s="16">
        <v>1028</v>
      </c>
      <c r="B29" s="17" t="s">
        <v>35</v>
      </c>
      <c r="C29" s="24">
        <v>3434721</v>
      </c>
      <c r="D29" s="24">
        <v>489370</v>
      </c>
      <c r="E29" s="24">
        <v>94365</v>
      </c>
      <c r="F29" s="24">
        <v>141303</v>
      </c>
      <c r="G29" s="24">
        <v>0</v>
      </c>
      <c r="H29" s="24">
        <v>54663</v>
      </c>
      <c r="I29" s="36">
        <f t="shared" si="0"/>
        <v>4214422</v>
      </c>
      <c r="K29" s="37"/>
    </row>
    <row r="30" spans="1:11" x14ac:dyDescent="0.25">
      <c r="A30" s="16">
        <v>1030</v>
      </c>
      <c r="B30" s="17" t="s">
        <v>36</v>
      </c>
      <c r="C30" s="23">
        <v>46011716</v>
      </c>
      <c r="D30" s="23">
        <v>9385238</v>
      </c>
      <c r="E30" s="23">
        <v>1057054</v>
      </c>
      <c r="F30" s="23">
        <v>558736</v>
      </c>
      <c r="G30" s="23">
        <v>0</v>
      </c>
      <c r="H30" s="23">
        <v>1102469</v>
      </c>
      <c r="I30" s="35">
        <f t="shared" si="0"/>
        <v>58115213</v>
      </c>
      <c r="K30" s="37"/>
    </row>
    <row r="31" spans="1:11" x14ac:dyDescent="0.25">
      <c r="A31" s="16">
        <v>1031</v>
      </c>
      <c r="B31" s="17" t="s">
        <v>37</v>
      </c>
      <c r="C31" s="24">
        <v>21480</v>
      </c>
      <c r="D31" s="24">
        <v>21945</v>
      </c>
      <c r="E31" s="24">
        <v>11233</v>
      </c>
      <c r="F31" s="24">
        <v>0</v>
      </c>
      <c r="G31" s="24">
        <v>0</v>
      </c>
      <c r="H31" s="24">
        <v>92570</v>
      </c>
      <c r="I31" s="36">
        <f t="shared" si="0"/>
        <v>147228</v>
      </c>
      <c r="K31" s="37"/>
    </row>
    <row r="32" spans="1:11" x14ac:dyDescent="0.25">
      <c r="A32" s="16">
        <v>1033</v>
      </c>
      <c r="B32" s="17" t="s">
        <v>38</v>
      </c>
      <c r="C32" s="23">
        <v>453541</v>
      </c>
      <c r="D32" s="23">
        <v>96862</v>
      </c>
      <c r="E32" s="23">
        <v>15250</v>
      </c>
      <c r="F32" s="23">
        <v>67188</v>
      </c>
      <c r="G32" s="23">
        <v>0</v>
      </c>
      <c r="H32" s="23">
        <v>26825</v>
      </c>
      <c r="I32" s="35">
        <f t="shared" si="0"/>
        <v>659666</v>
      </c>
      <c r="K32" s="37"/>
    </row>
    <row r="33" spans="1:11" x14ac:dyDescent="0.25">
      <c r="A33" s="16">
        <v>1034</v>
      </c>
      <c r="B33" s="17" t="s">
        <v>39</v>
      </c>
      <c r="C33" s="24">
        <v>1158345</v>
      </c>
      <c r="D33" s="24">
        <v>79527</v>
      </c>
      <c r="E33" s="24">
        <v>34217</v>
      </c>
      <c r="F33" s="24">
        <v>0</v>
      </c>
      <c r="G33" s="24">
        <v>0</v>
      </c>
      <c r="H33" s="24">
        <v>50672</v>
      </c>
      <c r="I33" s="36">
        <f t="shared" si="0"/>
        <v>1322761</v>
      </c>
      <c r="K33" s="37"/>
    </row>
    <row r="34" spans="1:11" x14ac:dyDescent="0.25">
      <c r="A34" s="16">
        <v>1037</v>
      </c>
      <c r="B34" s="17" t="s">
        <v>40</v>
      </c>
      <c r="C34" s="23">
        <v>5108482</v>
      </c>
      <c r="D34" s="23">
        <v>0</v>
      </c>
      <c r="E34" s="23">
        <v>164564</v>
      </c>
      <c r="F34" s="23">
        <v>254909</v>
      </c>
      <c r="G34" s="23">
        <v>0</v>
      </c>
      <c r="H34" s="23">
        <v>160938</v>
      </c>
      <c r="I34" s="35">
        <f t="shared" si="0"/>
        <v>5688893</v>
      </c>
      <c r="K34" s="37"/>
    </row>
    <row r="35" spans="1:11" x14ac:dyDescent="0.25">
      <c r="A35" s="16">
        <v>1038</v>
      </c>
      <c r="B35" s="17" t="s">
        <v>41</v>
      </c>
      <c r="C35" s="24">
        <v>4661256</v>
      </c>
      <c r="D35" s="24">
        <v>0</v>
      </c>
      <c r="E35" s="24">
        <v>5786</v>
      </c>
      <c r="F35" s="24">
        <v>0</v>
      </c>
      <c r="G35" s="24">
        <v>0</v>
      </c>
      <c r="H35" s="24">
        <v>24530</v>
      </c>
      <c r="I35" s="36">
        <f t="shared" si="0"/>
        <v>4691572</v>
      </c>
      <c r="K35" s="37"/>
    </row>
    <row r="36" spans="1:11" x14ac:dyDescent="0.25">
      <c r="A36" s="16">
        <v>1039</v>
      </c>
      <c r="B36" s="17" t="s">
        <v>42</v>
      </c>
      <c r="C36" s="23">
        <v>1596579</v>
      </c>
      <c r="D36" s="23">
        <v>488779</v>
      </c>
      <c r="E36" s="23">
        <v>32370</v>
      </c>
      <c r="F36" s="23">
        <v>0</v>
      </c>
      <c r="G36" s="23">
        <v>0</v>
      </c>
      <c r="H36" s="23">
        <v>122360</v>
      </c>
      <c r="I36" s="35">
        <f t="shared" si="0"/>
        <v>2240088</v>
      </c>
      <c r="K36" s="37"/>
    </row>
    <row r="37" spans="1:11" x14ac:dyDescent="0.25">
      <c r="A37" s="16">
        <v>1040</v>
      </c>
      <c r="B37" s="17" t="s">
        <v>43</v>
      </c>
      <c r="C37" s="24">
        <v>77655599</v>
      </c>
      <c r="D37" s="24">
        <v>10328070</v>
      </c>
      <c r="E37" s="24">
        <v>1725251</v>
      </c>
      <c r="F37" s="24">
        <v>814715</v>
      </c>
      <c r="G37" s="24">
        <v>89194</v>
      </c>
      <c r="H37" s="24">
        <v>1186901</v>
      </c>
      <c r="I37" s="36">
        <f t="shared" si="0"/>
        <v>91799730</v>
      </c>
      <c r="K37" s="37"/>
    </row>
    <row r="38" spans="1:11" x14ac:dyDescent="0.25">
      <c r="A38" s="16">
        <v>1042</v>
      </c>
      <c r="B38" s="17" t="s">
        <v>44</v>
      </c>
      <c r="C38" s="23">
        <v>6380254</v>
      </c>
      <c r="D38" s="23">
        <v>0</v>
      </c>
      <c r="E38" s="23">
        <v>446</v>
      </c>
      <c r="F38" s="23">
        <v>0</v>
      </c>
      <c r="G38" s="23">
        <v>0</v>
      </c>
      <c r="H38" s="23">
        <v>21090</v>
      </c>
      <c r="I38" s="35">
        <f t="shared" si="0"/>
        <v>6401790</v>
      </c>
      <c r="K38" s="37"/>
    </row>
    <row r="39" spans="1:11" x14ac:dyDescent="0.25">
      <c r="A39" s="16">
        <v>1043</v>
      </c>
      <c r="B39" s="17" t="s">
        <v>45</v>
      </c>
      <c r="C39" s="24">
        <v>448896042</v>
      </c>
      <c r="D39" s="24">
        <v>30574321</v>
      </c>
      <c r="E39" s="24">
        <v>5915631</v>
      </c>
      <c r="F39" s="24">
        <v>19990966</v>
      </c>
      <c r="G39" s="24">
        <v>0</v>
      </c>
      <c r="H39" s="24">
        <v>1037080</v>
      </c>
      <c r="I39" s="36">
        <f t="shared" si="0"/>
        <v>506414040</v>
      </c>
      <c r="K39" s="37"/>
    </row>
    <row r="40" spans="1:11" x14ac:dyDescent="0.25">
      <c r="A40" s="16">
        <v>1044</v>
      </c>
      <c r="B40" s="17" t="s">
        <v>46</v>
      </c>
      <c r="C40" s="23">
        <v>1648773</v>
      </c>
      <c r="D40" s="23">
        <v>486521</v>
      </c>
      <c r="E40" s="23">
        <v>103904</v>
      </c>
      <c r="F40" s="23">
        <v>0</v>
      </c>
      <c r="G40" s="23">
        <v>0</v>
      </c>
      <c r="H40" s="23">
        <v>1459012</v>
      </c>
      <c r="I40" s="35">
        <f t="shared" si="0"/>
        <v>3698210</v>
      </c>
      <c r="K40" s="37"/>
    </row>
    <row r="41" spans="1:11" x14ac:dyDescent="0.25">
      <c r="A41" s="16">
        <v>1046</v>
      </c>
      <c r="B41" s="17" t="s">
        <v>47</v>
      </c>
      <c r="C41" s="24">
        <v>314009</v>
      </c>
      <c r="D41" s="24">
        <v>82218</v>
      </c>
      <c r="E41" s="24">
        <v>26061</v>
      </c>
      <c r="F41" s="24">
        <v>0</v>
      </c>
      <c r="G41" s="24">
        <v>0</v>
      </c>
      <c r="H41" s="24">
        <v>1136951</v>
      </c>
      <c r="I41" s="36">
        <f t="shared" si="0"/>
        <v>1559239</v>
      </c>
      <c r="K41" s="37"/>
    </row>
    <row r="42" spans="1:11" x14ac:dyDescent="0.25">
      <c r="A42" s="16">
        <v>1047</v>
      </c>
      <c r="B42" s="17" t="s">
        <v>48</v>
      </c>
      <c r="C42" s="23">
        <v>99636888</v>
      </c>
      <c r="D42" s="23">
        <v>18851346</v>
      </c>
      <c r="E42" s="23">
        <v>5136589</v>
      </c>
      <c r="F42" s="23">
        <v>1380</v>
      </c>
      <c r="G42" s="23">
        <v>0</v>
      </c>
      <c r="H42" s="23">
        <v>984639</v>
      </c>
      <c r="I42" s="35">
        <f t="shared" si="0"/>
        <v>124610842</v>
      </c>
      <c r="K42" s="37"/>
    </row>
    <row r="43" spans="1:11" x14ac:dyDescent="0.25">
      <c r="A43" s="16">
        <v>1048</v>
      </c>
      <c r="B43" s="17" t="s">
        <v>49</v>
      </c>
      <c r="C43" s="24">
        <v>35472884</v>
      </c>
      <c r="D43" s="24">
        <v>3152787</v>
      </c>
      <c r="E43" s="24">
        <v>1616067</v>
      </c>
      <c r="F43" s="24">
        <v>1689904</v>
      </c>
      <c r="G43" s="24">
        <v>0</v>
      </c>
      <c r="H43" s="24">
        <v>557494</v>
      </c>
      <c r="I43" s="36">
        <f t="shared" si="0"/>
        <v>42489136</v>
      </c>
      <c r="K43" s="37"/>
    </row>
    <row r="44" spans="1:11" x14ac:dyDescent="0.25">
      <c r="A44" s="16">
        <v>1050</v>
      </c>
      <c r="B44" s="17" t="s">
        <v>50</v>
      </c>
      <c r="C44" s="23">
        <v>6145</v>
      </c>
      <c r="D44" s="23">
        <v>0</v>
      </c>
      <c r="E44" s="23">
        <v>445</v>
      </c>
      <c r="F44" s="23">
        <v>0</v>
      </c>
      <c r="G44" s="23">
        <v>0</v>
      </c>
      <c r="H44" s="23">
        <v>2790</v>
      </c>
      <c r="I44" s="35">
        <f t="shared" si="0"/>
        <v>9380</v>
      </c>
      <c r="K44" s="37"/>
    </row>
    <row r="45" spans="1:11" x14ac:dyDescent="0.25">
      <c r="A45" s="16">
        <v>1052</v>
      </c>
      <c r="B45" s="17" t="s">
        <v>51</v>
      </c>
      <c r="C45" s="24">
        <v>23100112</v>
      </c>
      <c r="D45" s="24">
        <v>2887439</v>
      </c>
      <c r="E45" s="24">
        <v>833443</v>
      </c>
      <c r="F45" s="24">
        <v>76</v>
      </c>
      <c r="G45" s="24">
        <v>0</v>
      </c>
      <c r="H45" s="24">
        <v>361331</v>
      </c>
      <c r="I45" s="36">
        <f t="shared" si="0"/>
        <v>27182401</v>
      </c>
      <c r="K45" s="37"/>
    </row>
    <row r="46" spans="1:11" x14ac:dyDescent="0.25">
      <c r="A46" s="16">
        <v>1054</v>
      </c>
      <c r="B46" s="17" t="s">
        <v>52</v>
      </c>
      <c r="C46" s="23">
        <v>32254198</v>
      </c>
      <c r="D46" s="23">
        <v>9004814</v>
      </c>
      <c r="E46" s="23">
        <v>1309843</v>
      </c>
      <c r="F46" s="23">
        <v>126737</v>
      </c>
      <c r="G46" s="23">
        <v>10000</v>
      </c>
      <c r="H46" s="23">
        <v>528875</v>
      </c>
      <c r="I46" s="35">
        <f t="shared" si="0"/>
        <v>43234467</v>
      </c>
      <c r="K46" s="37"/>
    </row>
    <row r="47" spans="1:11" x14ac:dyDescent="0.25">
      <c r="A47" s="16">
        <v>1055</v>
      </c>
      <c r="B47" s="17" t="s">
        <v>53</v>
      </c>
      <c r="C47" s="24">
        <v>81028195</v>
      </c>
      <c r="D47" s="24">
        <v>2569874</v>
      </c>
      <c r="E47" s="24">
        <v>758089</v>
      </c>
      <c r="F47" s="24">
        <v>910</v>
      </c>
      <c r="G47" s="24">
        <v>0</v>
      </c>
      <c r="H47" s="24">
        <v>293725</v>
      </c>
      <c r="I47" s="36">
        <f t="shared" si="0"/>
        <v>84650793</v>
      </c>
      <c r="K47" s="37"/>
    </row>
    <row r="48" spans="1:11" x14ac:dyDescent="0.25">
      <c r="A48" s="16">
        <v>1057</v>
      </c>
      <c r="B48" s="17" t="s">
        <v>54</v>
      </c>
      <c r="C48" s="23">
        <v>704046</v>
      </c>
      <c r="D48" s="23">
        <v>136361</v>
      </c>
      <c r="E48" s="23">
        <v>59958</v>
      </c>
      <c r="F48" s="23">
        <v>0</v>
      </c>
      <c r="G48" s="23">
        <v>0</v>
      </c>
      <c r="H48" s="23">
        <v>806296</v>
      </c>
      <c r="I48" s="35">
        <f t="shared" si="0"/>
        <v>1706661</v>
      </c>
      <c r="K48" s="37"/>
    </row>
    <row r="49" spans="1:11" x14ac:dyDescent="0.25">
      <c r="A49" s="16">
        <v>1058</v>
      </c>
      <c r="B49" s="17" t="s">
        <v>55</v>
      </c>
      <c r="C49" s="24">
        <v>8857914</v>
      </c>
      <c r="D49" s="24">
        <v>1391241</v>
      </c>
      <c r="E49" s="24">
        <v>397142</v>
      </c>
      <c r="F49" s="24">
        <v>0</v>
      </c>
      <c r="G49" s="24">
        <v>37501</v>
      </c>
      <c r="H49" s="24">
        <v>1433715</v>
      </c>
      <c r="I49" s="36">
        <f t="shared" si="0"/>
        <v>12117513</v>
      </c>
      <c r="K49" s="37"/>
    </row>
    <row r="50" spans="1:11" x14ac:dyDescent="0.25">
      <c r="A50" s="16">
        <v>1062</v>
      </c>
      <c r="B50" s="17" t="s">
        <v>56</v>
      </c>
      <c r="C50" s="23">
        <v>212130530</v>
      </c>
      <c r="D50" s="23">
        <v>10196286</v>
      </c>
      <c r="E50" s="23">
        <v>3306862</v>
      </c>
      <c r="F50" s="23">
        <v>113592</v>
      </c>
      <c r="G50" s="23">
        <v>0</v>
      </c>
      <c r="H50" s="23">
        <v>2413551</v>
      </c>
      <c r="I50" s="35">
        <f t="shared" si="0"/>
        <v>228160821</v>
      </c>
      <c r="K50" s="37"/>
    </row>
    <row r="51" spans="1:11" x14ac:dyDescent="0.25">
      <c r="A51" s="16">
        <v>1065</v>
      </c>
      <c r="B51" s="17" t="s">
        <v>57</v>
      </c>
      <c r="C51" s="24">
        <v>98338701</v>
      </c>
      <c r="D51" s="24">
        <v>9174187</v>
      </c>
      <c r="E51" s="24">
        <v>1623222</v>
      </c>
      <c r="F51" s="24">
        <v>2011523</v>
      </c>
      <c r="G51" s="24">
        <v>185222</v>
      </c>
      <c r="H51" s="24">
        <v>575042</v>
      </c>
      <c r="I51" s="36">
        <f t="shared" si="0"/>
        <v>111907897</v>
      </c>
      <c r="K51" s="37"/>
    </row>
    <row r="52" spans="1:11" x14ac:dyDescent="0.25">
      <c r="A52" s="16">
        <v>1066</v>
      </c>
      <c r="B52" s="17" t="s">
        <v>58</v>
      </c>
      <c r="C52" s="23">
        <v>206413847</v>
      </c>
      <c r="D52" s="23">
        <v>8869583</v>
      </c>
      <c r="E52" s="23">
        <v>5522626</v>
      </c>
      <c r="F52" s="23">
        <v>160143</v>
      </c>
      <c r="G52" s="23">
        <v>0</v>
      </c>
      <c r="H52" s="23">
        <v>563875</v>
      </c>
      <c r="I52" s="35">
        <f t="shared" si="0"/>
        <v>221530074</v>
      </c>
      <c r="K52" s="37"/>
    </row>
    <row r="53" spans="1:11" x14ac:dyDescent="0.25">
      <c r="A53" s="16">
        <v>1067</v>
      </c>
      <c r="B53" s="17" t="s">
        <v>59</v>
      </c>
      <c r="C53" s="24">
        <v>1455387</v>
      </c>
      <c r="D53" s="24">
        <v>0</v>
      </c>
      <c r="E53" s="24">
        <v>892</v>
      </c>
      <c r="F53" s="24">
        <v>2069374</v>
      </c>
      <c r="G53" s="24">
        <v>0</v>
      </c>
      <c r="H53" s="24">
        <v>36790</v>
      </c>
      <c r="I53" s="36">
        <f t="shared" si="0"/>
        <v>3562443</v>
      </c>
      <c r="K53" s="37"/>
    </row>
    <row r="54" spans="1:11" x14ac:dyDescent="0.25">
      <c r="A54" s="16">
        <v>1068</v>
      </c>
      <c r="B54" s="17" t="s">
        <v>60</v>
      </c>
      <c r="C54" s="23">
        <v>46</v>
      </c>
      <c r="D54" s="23">
        <v>0</v>
      </c>
      <c r="E54" s="23">
        <v>446</v>
      </c>
      <c r="F54" s="23">
        <v>0</v>
      </c>
      <c r="G54" s="23">
        <v>0</v>
      </c>
      <c r="H54" s="23">
        <v>290</v>
      </c>
      <c r="I54" s="35">
        <f t="shared" si="0"/>
        <v>782</v>
      </c>
      <c r="K54" s="37"/>
    </row>
    <row r="55" spans="1:11" x14ac:dyDescent="0.25">
      <c r="A55" s="16">
        <v>1069</v>
      </c>
      <c r="B55" s="17" t="s">
        <v>61</v>
      </c>
      <c r="C55" s="24">
        <v>1013894</v>
      </c>
      <c r="D55" s="24">
        <v>321146</v>
      </c>
      <c r="E55" s="24">
        <v>36839</v>
      </c>
      <c r="F55" s="24">
        <v>0</v>
      </c>
      <c r="G55" s="24">
        <v>0</v>
      </c>
      <c r="H55" s="24">
        <v>48364</v>
      </c>
      <c r="I55" s="36">
        <f t="shared" si="0"/>
        <v>1420243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177504745</v>
      </c>
      <c r="D56" s="23">
        <v>10891611</v>
      </c>
      <c r="E56" s="23">
        <v>6437344</v>
      </c>
      <c r="F56" s="23">
        <v>331885</v>
      </c>
      <c r="G56" s="23">
        <v>0</v>
      </c>
      <c r="H56" s="23">
        <v>2884625</v>
      </c>
      <c r="I56" s="35">
        <f t="shared" si="0"/>
        <v>198050210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3667038552</v>
      </c>
      <c r="D57" s="15">
        <f t="shared" si="1"/>
        <v>597864642</v>
      </c>
      <c r="E57" s="15">
        <f t="shared" si="1"/>
        <v>101667986</v>
      </c>
      <c r="F57" s="15">
        <f t="shared" si="1"/>
        <v>163800218</v>
      </c>
      <c r="G57" s="15">
        <f t="shared" si="1"/>
        <v>346205</v>
      </c>
      <c r="H57" s="15">
        <f>SUM(H7:H56)</f>
        <v>34155392</v>
      </c>
      <c r="I57" s="15">
        <f t="shared" si="1"/>
        <v>4564872995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K57"/>
  <sheetViews>
    <sheetView topLeftCell="C1" workbookViewId="0">
      <selection activeCell="J16" sqref="J1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6.570312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77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28220</v>
      </c>
      <c r="I7" s="34">
        <f>SUM(C7:H7)</f>
        <v>28220</v>
      </c>
      <c r="K7" s="37"/>
    </row>
    <row r="8" spans="1:11" x14ac:dyDescent="0.25">
      <c r="A8" s="16">
        <v>1002</v>
      </c>
      <c r="B8" s="17" t="s">
        <v>14</v>
      </c>
      <c r="C8" s="23">
        <v>2997311</v>
      </c>
      <c r="D8" s="23">
        <v>57305</v>
      </c>
      <c r="E8" s="23">
        <v>22934</v>
      </c>
      <c r="F8" s="23">
        <v>1896</v>
      </c>
      <c r="G8" s="23">
        <v>0</v>
      </c>
      <c r="H8" s="23">
        <v>38688</v>
      </c>
      <c r="I8" s="35">
        <f t="shared" ref="I8:I56" si="0">SUM(C8:H8)</f>
        <v>3118134</v>
      </c>
      <c r="K8" s="37"/>
    </row>
    <row r="9" spans="1:11" x14ac:dyDescent="0.25">
      <c r="A9" s="16">
        <v>1005</v>
      </c>
      <c r="B9" s="17" t="s">
        <v>15</v>
      </c>
      <c r="C9" s="24">
        <v>1702</v>
      </c>
      <c r="D9" s="24">
        <v>0</v>
      </c>
      <c r="E9" s="24">
        <v>64583</v>
      </c>
      <c r="F9" s="24">
        <v>0</v>
      </c>
      <c r="G9" s="24">
        <v>0</v>
      </c>
      <c r="H9" s="24">
        <v>10730</v>
      </c>
      <c r="I9" s="36">
        <f t="shared" si="0"/>
        <v>77015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5">
        <f t="shared" si="0"/>
        <v>0</v>
      </c>
      <c r="K10" s="37"/>
    </row>
    <row r="11" spans="1:11" x14ac:dyDescent="0.25">
      <c r="A11" s="16">
        <v>1007</v>
      </c>
      <c r="B11" s="17" t="s">
        <v>17</v>
      </c>
      <c r="C11" s="24">
        <v>62371634</v>
      </c>
      <c r="D11" s="24">
        <v>11560351</v>
      </c>
      <c r="E11" s="24">
        <v>2176859</v>
      </c>
      <c r="F11" s="24">
        <v>601598</v>
      </c>
      <c r="G11" s="24">
        <v>0</v>
      </c>
      <c r="H11" s="24">
        <v>2361183</v>
      </c>
      <c r="I11" s="36">
        <f t="shared" si="0"/>
        <v>79071625</v>
      </c>
      <c r="K11" s="37"/>
    </row>
    <row r="12" spans="1:11" x14ac:dyDescent="0.25">
      <c r="A12" s="16">
        <v>1008</v>
      </c>
      <c r="B12" s="17" t="s">
        <v>18</v>
      </c>
      <c r="C12" s="23">
        <v>43212925</v>
      </c>
      <c r="D12" s="23">
        <v>0</v>
      </c>
      <c r="E12" s="23">
        <v>1747</v>
      </c>
      <c r="F12" s="23">
        <v>0</v>
      </c>
      <c r="G12" s="23">
        <v>0</v>
      </c>
      <c r="H12" s="23">
        <v>3470</v>
      </c>
      <c r="I12" s="35">
        <f t="shared" si="0"/>
        <v>43218142</v>
      </c>
      <c r="K12" s="37"/>
    </row>
    <row r="13" spans="1:11" x14ac:dyDescent="0.25">
      <c r="A13" s="16">
        <v>1010</v>
      </c>
      <c r="B13" s="17" t="s">
        <v>19</v>
      </c>
      <c r="C13" s="24">
        <v>4657373</v>
      </c>
      <c r="D13" s="24">
        <v>716142</v>
      </c>
      <c r="E13" s="24">
        <v>250866</v>
      </c>
      <c r="F13" s="24">
        <v>442308</v>
      </c>
      <c r="G13" s="24">
        <v>0</v>
      </c>
      <c r="H13" s="24">
        <v>63731</v>
      </c>
      <c r="I13" s="36">
        <f t="shared" si="0"/>
        <v>6130420</v>
      </c>
      <c r="K13" s="37"/>
    </row>
    <row r="14" spans="1:11" x14ac:dyDescent="0.25">
      <c r="A14" s="16">
        <v>1011</v>
      </c>
      <c r="B14" s="17" t="s">
        <v>20</v>
      </c>
      <c r="C14" s="23">
        <v>14988796</v>
      </c>
      <c r="D14" s="23">
        <v>11461841</v>
      </c>
      <c r="E14" s="23">
        <v>991503</v>
      </c>
      <c r="F14" s="23">
        <v>0</v>
      </c>
      <c r="G14" s="23">
        <v>0</v>
      </c>
      <c r="H14" s="23">
        <v>258906</v>
      </c>
      <c r="I14" s="35">
        <f t="shared" si="0"/>
        <v>27701046</v>
      </c>
      <c r="K14" s="37"/>
    </row>
    <row r="15" spans="1:11" x14ac:dyDescent="0.25">
      <c r="A15" s="16">
        <v>1012</v>
      </c>
      <c r="B15" s="17" t="s">
        <v>21</v>
      </c>
      <c r="C15" s="24">
        <v>32713778</v>
      </c>
      <c r="D15" s="24">
        <v>25604745</v>
      </c>
      <c r="E15" s="24">
        <v>1556665</v>
      </c>
      <c r="F15" s="24">
        <v>0</v>
      </c>
      <c r="G15" s="24">
        <v>0</v>
      </c>
      <c r="H15" s="24">
        <v>641308</v>
      </c>
      <c r="I15" s="36">
        <f t="shared" si="0"/>
        <v>60516496</v>
      </c>
      <c r="K15" s="37"/>
    </row>
    <row r="16" spans="1:11" x14ac:dyDescent="0.25">
      <c r="A16" s="16">
        <v>1013</v>
      </c>
      <c r="B16" s="17" t="s">
        <v>22</v>
      </c>
      <c r="C16" s="23">
        <v>432732671</v>
      </c>
      <c r="D16" s="23">
        <v>169634560</v>
      </c>
      <c r="E16" s="23">
        <v>18845005</v>
      </c>
      <c r="F16" s="23">
        <v>78662</v>
      </c>
      <c r="G16" s="23">
        <v>0</v>
      </c>
      <c r="H16" s="23">
        <v>3600268</v>
      </c>
      <c r="I16" s="35">
        <f t="shared" si="0"/>
        <v>624891166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45014</v>
      </c>
      <c r="I17" s="36">
        <f t="shared" si="0"/>
        <v>45014</v>
      </c>
      <c r="K17" s="37"/>
    </row>
    <row r="18" spans="1:11" x14ac:dyDescent="0.25">
      <c r="A18" s="16">
        <v>1016</v>
      </c>
      <c r="B18" s="17" t="s">
        <v>24</v>
      </c>
      <c r="C18" s="23">
        <v>566242200</v>
      </c>
      <c r="D18" s="23">
        <v>185014801</v>
      </c>
      <c r="E18" s="23">
        <v>26368150</v>
      </c>
      <c r="F18" s="23">
        <v>1805079</v>
      </c>
      <c r="G18" s="23">
        <v>0</v>
      </c>
      <c r="H18" s="23">
        <v>12712790</v>
      </c>
      <c r="I18" s="35">
        <f t="shared" si="0"/>
        <v>792143020</v>
      </c>
      <c r="K18" s="37"/>
    </row>
    <row r="19" spans="1:11" x14ac:dyDescent="0.25">
      <c r="A19" s="16">
        <v>1017</v>
      </c>
      <c r="B19" s="17" t="s">
        <v>25</v>
      </c>
      <c r="C19" s="24">
        <v>85346150</v>
      </c>
      <c r="D19" s="24">
        <v>4062524</v>
      </c>
      <c r="E19" s="24">
        <v>3006540</v>
      </c>
      <c r="F19" s="24">
        <v>120184</v>
      </c>
      <c r="G19" s="24">
        <v>0</v>
      </c>
      <c r="H19" s="24">
        <v>1082172</v>
      </c>
      <c r="I19" s="36">
        <f t="shared" si="0"/>
        <v>93617570</v>
      </c>
      <c r="K19" s="37"/>
    </row>
    <row r="20" spans="1:11" x14ac:dyDescent="0.25">
      <c r="A20" s="16">
        <v>1018</v>
      </c>
      <c r="B20" s="17" t="s">
        <v>26</v>
      </c>
      <c r="C20" s="23">
        <v>29009579</v>
      </c>
      <c r="D20" s="23">
        <v>1647051</v>
      </c>
      <c r="E20" s="23">
        <v>575652</v>
      </c>
      <c r="F20" s="23">
        <v>1162527</v>
      </c>
      <c r="G20" s="23">
        <v>0</v>
      </c>
      <c r="H20" s="23">
        <v>74300</v>
      </c>
      <c r="I20" s="35">
        <f t="shared" si="0"/>
        <v>32469109</v>
      </c>
      <c r="K20" s="37"/>
    </row>
    <row r="21" spans="1:11" x14ac:dyDescent="0.25">
      <c r="A21" s="16">
        <v>1019</v>
      </c>
      <c r="B21" s="17" t="s">
        <v>27</v>
      </c>
      <c r="C21" s="24">
        <v>50201773</v>
      </c>
      <c r="D21" s="24">
        <v>15559788</v>
      </c>
      <c r="E21" s="24">
        <v>1124652</v>
      </c>
      <c r="F21" s="24">
        <v>247719</v>
      </c>
      <c r="G21" s="24">
        <v>0</v>
      </c>
      <c r="H21" s="24">
        <v>543537</v>
      </c>
      <c r="I21" s="36">
        <f t="shared" si="0"/>
        <v>67677469</v>
      </c>
      <c r="K21" s="37"/>
    </row>
    <row r="22" spans="1:11" x14ac:dyDescent="0.25">
      <c r="A22" s="16">
        <v>1020</v>
      </c>
      <c r="B22" s="17" t="s">
        <v>28</v>
      </c>
      <c r="C22" s="23">
        <v>25335954</v>
      </c>
      <c r="D22" s="23">
        <v>6388321</v>
      </c>
      <c r="E22" s="23">
        <v>758246</v>
      </c>
      <c r="F22" s="23">
        <v>20904529</v>
      </c>
      <c r="G22" s="23">
        <v>0</v>
      </c>
      <c r="H22" s="23">
        <v>272238</v>
      </c>
      <c r="I22" s="35">
        <f t="shared" si="0"/>
        <v>53659288</v>
      </c>
      <c r="K22" s="37"/>
    </row>
    <row r="23" spans="1:11" x14ac:dyDescent="0.25">
      <c r="A23" s="16">
        <v>1022</v>
      </c>
      <c r="B23" s="17" t="s">
        <v>29</v>
      </c>
      <c r="C23" s="24">
        <v>312411</v>
      </c>
      <c r="D23" s="24">
        <v>38304</v>
      </c>
      <c r="E23" s="24">
        <v>15261</v>
      </c>
      <c r="F23" s="24">
        <v>0</v>
      </c>
      <c r="G23" s="24">
        <v>0</v>
      </c>
      <c r="H23" s="24">
        <v>8931</v>
      </c>
      <c r="I23" s="36">
        <f t="shared" si="0"/>
        <v>374907</v>
      </c>
      <c r="K23" s="37"/>
    </row>
    <row r="24" spans="1:11" x14ac:dyDescent="0.25">
      <c r="A24" s="16">
        <v>1023</v>
      </c>
      <c r="B24" s="17" t="s">
        <v>30</v>
      </c>
      <c r="C24" s="23">
        <v>24025423</v>
      </c>
      <c r="D24" s="23">
        <v>2834912</v>
      </c>
      <c r="E24" s="23">
        <v>769061</v>
      </c>
      <c r="F24" s="23">
        <v>504432</v>
      </c>
      <c r="G24" s="23">
        <v>0</v>
      </c>
      <c r="H24" s="23">
        <v>685885</v>
      </c>
      <c r="I24" s="35">
        <f t="shared" si="0"/>
        <v>28819713</v>
      </c>
      <c r="K24" s="37"/>
    </row>
    <row r="25" spans="1:11" x14ac:dyDescent="0.25">
      <c r="A25" s="16">
        <v>1024</v>
      </c>
      <c r="B25" s="17" t="s">
        <v>31</v>
      </c>
      <c r="C25" s="24">
        <v>634538358</v>
      </c>
      <c r="D25" s="24">
        <v>69252759</v>
      </c>
      <c r="E25" s="24">
        <v>12315243</v>
      </c>
      <c r="F25" s="24">
        <v>74904845</v>
      </c>
      <c r="G25" s="24">
        <v>0</v>
      </c>
      <c r="H25" s="24">
        <v>3934016</v>
      </c>
      <c r="I25" s="36">
        <f t="shared" si="0"/>
        <v>794945221</v>
      </c>
      <c r="K25" s="37"/>
    </row>
    <row r="26" spans="1:11" x14ac:dyDescent="0.25">
      <c r="A26" s="16">
        <v>1025</v>
      </c>
      <c r="B26" s="17" t="s">
        <v>32</v>
      </c>
      <c r="C26" s="23">
        <v>517780</v>
      </c>
      <c r="D26" s="23">
        <v>15856</v>
      </c>
      <c r="E26" s="23">
        <v>28777</v>
      </c>
      <c r="F26" s="23">
        <v>0</v>
      </c>
      <c r="G26" s="23">
        <v>0</v>
      </c>
      <c r="H26" s="23">
        <v>73565</v>
      </c>
      <c r="I26" s="35">
        <f t="shared" si="0"/>
        <v>635978</v>
      </c>
      <c r="K26" s="37"/>
    </row>
    <row r="27" spans="1:11" x14ac:dyDescent="0.25">
      <c r="A27" s="16">
        <v>1026</v>
      </c>
      <c r="B27" s="17" t="s">
        <v>33</v>
      </c>
      <c r="C27" s="24">
        <v>1504408</v>
      </c>
      <c r="D27" s="24">
        <v>0</v>
      </c>
      <c r="E27" s="24">
        <v>2183</v>
      </c>
      <c r="F27" s="24">
        <v>0</v>
      </c>
      <c r="G27" s="24">
        <v>0</v>
      </c>
      <c r="H27" s="24">
        <v>42480</v>
      </c>
      <c r="I27" s="36">
        <f t="shared" si="0"/>
        <v>1549071</v>
      </c>
      <c r="K27" s="37"/>
    </row>
    <row r="28" spans="1:11" x14ac:dyDescent="0.25">
      <c r="A28" s="16">
        <v>1027</v>
      </c>
      <c r="B28" s="17" t="s">
        <v>34</v>
      </c>
      <c r="C28" s="23">
        <v>30469964</v>
      </c>
      <c r="D28" s="23">
        <v>763811</v>
      </c>
      <c r="E28" s="23">
        <v>339443</v>
      </c>
      <c r="F28" s="23">
        <v>329672</v>
      </c>
      <c r="G28" s="23">
        <v>2500</v>
      </c>
      <c r="H28" s="23">
        <v>524342</v>
      </c>
      <c r="I28" s="35">
        <f t="shared" si="0"/>
        <v>32429732</v>
      </c>
      <c r="K28" s="37"/>
    </row>
    <row r="29" spans="1:11" x14ac:dyDescent="0.25">
      <c r="A29" s="16">
        <v>1028</v>
      </c>
      <c r="B29" s="17" t="s">
        <v>35</v>
      </c>
      <c r="C29" s="24">
        <v>17981788</v>
      </c>
      <c r="D29" s="24">
        <v>497486</v>
      </c>
      <c r="E29" s="24">
        <v>613372</v>
      </c>
      <c r="F29" s="24">
        <v>29709654</v>
      </c>
      <c r="G29" s="24">
        <v>0</v>
      </c>
      <c r="H29" s="24">
        <v>57272</v>
      </c>
      <c r="I29" s="36">
        <f t="shared" si="0"/>
        <v>48859572</v>
      </c>
      <c r="K29" s="37"/>
    </row>
    <row r="30" spans="1:11" x14ac:dyDescent="0.25">
      <c r="A30" s="16">
        <v>1030</v>
      </c>
      <c r="B30" s="17" t="s">
        <v>36</v>
      </c>
      <c r="C30" s="23">
        <v>131366093</v>
      </c>
      <c r="D30" s="23">
        <v>4976704</v>
      </c>
      <c r="E30" s="23">
        <v>1201237</v>
      </c>
      <c r="F30" s="23">
        <v>17241067</v>
      </c>
      <c r="G30" s="23">
        <v>0</v>
      </c>
      <c r="H30" s="23">
        <v>1125073</v>
      </c>
      <c r="I30" s="35">
        <f t="shared" si="0"/>
        <v>155910174</v>
      </c>
      <c r="K30" s="37"/>
    </row>
    <row r="31" spans="1:11" x14ac:dyDescent="0.25">
      <c r="A31" s="16">
        <v>1031</v>
      </c>
      <c r="B31" s="17" t="s">
        <v>37</v>
      </c>
      <c r="C31" s="24">
        <v>44928</v>
      </c>
      <c r="D31" s="24">
        <v>0</v>
      </c>
      <c r="E31" s="24">
        <v>2225</v>
      </c>
      <c r="F31" s="24">
        <v>0</v>
      </c>
      <c r="G31" s="24">
        <v>0</v>
      </c>
      <c r="H31" s="24">
        <v>2990</v>
      </c>
      <c r="I31" s="36">
        <f t="shared" si="0"/>
        <v>50143</v>
      </c>
      <c r="K31" s="37"/>
    </row>
    <row r="32" spans="1:11" x14ac:dyDescent="0.25">
      <c r="A32" s="16">
        <v>1033</v>
      </c>
      <c r="B32" s="17" t="s">
        <v>38</v>
      </c>
      <c r="C32" s="23">
        <v>1235865</v>
      </c>
      <c r="D32" s="23">
        <v>139668</v>
      </c>
      <c r="E32" s="23">
        <v>40592</v>
      </c>
      <c r="F32" s="23">
        <v>0</v>
      </c>
      <c r="G32" s="23">
        <v>0</v>
      </c>
      <c r="H32" s="23">
        <v>32310</v>
      </c>
      <c r="I32" s="35">
        <f t="shared" si="0"/>
        <v>1448435</v>
      </c>
      <c r="K32" s="37"/>
    </row>
    <row r="33" spans="1:11" x14ac:dyDescent="0.25">
      <c r="A33" s="16">
        <v>1034</v>
      </c>
      <c r="B33" s="17" t="s">
        <v>39</v>
      </c>
      <c r="C33" s="24">
        <v>414003</v>
      </c>
      <c r="D33" s="24">
        <v>48525</v>
      </c>
      <c r="E33" s="24">
        <v>6447</v>
      </c>
      <c r="F33" s="24">
        <v>0</v>
      </c>
      <c r="G33" s="24">
        <v>0</v>
      </c>
      <c r="H33" s="24">
        <v>47052</v>
      </c>
      <c r="I33" s="36">
        <f t="shared" si="0"/>
        <v>516027</v>
      </c>
      <c r="K33" s="37"/>
    </row>
    <row r="34" spans="1:11" x14ac:dyDescent="0.25">
      <c r="A34" s="16">
        <v>1037</v>
      </c>
      <c r="B34" s="17" t="s">
        <v>40</v>
      </c>
      <c r="C34" s="23">
        <v>6392836</v>
      </c>
      <c r="D34" s="23">
        <v>357821</v>
      </c>
      <c r="E34" s="23">
        <v>205289</v>
      </c>
      <c r="F34" s="23">
        <v>321152</v>
      </c>
      <c r="G34" s="23">
        <v>0</v>
      </c>
      <c r="H34" s="23">
        <v>191202</v>
      </c>
      <c r="I34" s="35">
        <f t="shared" si="0"/>
        <v>7468300</v>
      </c>
      <c r="K34" s="37"/>
    </row>
    <row r="35" spans="1:11" x14ac:dyDescent="0.25">
      <c r="A35" s="16">
        <v>1038</v>
      </c>
      <c r="B35" s="17" t="s">
        <v>41</v>
      </c>
      <c r="C35" s="24">
        <v>26540890</v>
      </c>
      <c r="D35" s="24">
        <v>0</v>
      </c>
      <c r="E35" s="24">
        <v>41903</v>
      </c>
      <c r="F35" s="24">
        <v>0</v>
      </c>
      <c r="G35" s="24">
        <v>0</v>
      </c>
      <c r="H35" s="24">
        <v>119064</v>
      </c>
      <c r="I35" s="36">
        <f t="shared" si="0"/>
        <v>26701857</v>
      </c>
      <c r="K35" s="37"/>
    </row>
    <row r="36" spans="1:11" x14ac:dyDescent="0.25">
      <c r="A36" s="16">
        <v>1039</v>
      </c>
      <c r="B36" s="17" t="s">
        <v>42</v>
      </c>
      <c r="C36" s="23">
        <v>2711947</v>
      </c>
      <c r="D36" s="23">
        <v>98611</v>
      </c>
      <c r="E36" s="23">
        <v>45744</v>
      </c>
      <c r="F36" s="23">
        <v>0</v>
      </c>
      <c r="G36" s="23">
        <v>0</v>
      </c>
      <c r="H36" s="23">
        <v>156131</v>
      </c>
      <c r="I36" s="35">
        <f t="shared" si="0"/>
        <v>3012433</v>
      </c>
      <c r="K36" s="37"/>
    </row>
    <row r="37" spans="1:11" x14ac:dyDescent="0.25">
      <c r="A37" s="16">
        <v>1040</v>
      </c>
      <c r="B37" s="17" t="s">
        <v>43</v>
      </c>
      <c r="C37" s="24">
        <v>102190948</v>
      </c>
      <c r="D37" s="24">
        <v>10280629</v>
      </c>
      <c r="E37" s="24">
        <v>2074582</v>
      </c>
      <c r="F37" s="24">
        <v>879720</v>
      </c>
      <c r="G37" s="24">
        <v>0</v>
      </c>
      <c r="H37" s="24">
        <v>1641116</v>
      </c>
      <c r="I37" s="36">
        <f t="shared" si="0"/>
        <v>117066995</v>
      </c>
      <c r="K37" s="37"/>
    </row>
    <row r="38" spans="1:11" x14ac:dyDescent="0.25">
      <c r="A38" s="16">
        <v>1042</v>
      </c>
      <c r="B38" s="17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35">
        <f t="shared" si="0"/>
        <v>0</v>
      </c>
      <c r="K38" s="37"/>
    </row>
    <row r="39" spans="1:11" x14ac:dyDescent="0.25">
      <c r="A39" s="16">
        <v>1043</v>
      </c>
      <c r="B39" s="17" t="s">
        <v>45</v>
      </c>
      <c r="C39" s="24">
        <v>139048065</v>
      </c>
      <c r="D39" s="24">
        <v>24932008</v>
      </c>
      <c r="E39" s="24">
        <v>4300501</v>
      </c>
      <c r="F39" s="24">
        <v>9943290</v>
      </c>
      <c r="G39" s="24">
        <v>0</v>
      </c>
      <c r="H39" s="24">
        <v>1030605</v>
      </c>
      <c r="I39" s="36">
        <f t="shared" si="0"/>
        <v>179254469</v>
      </c>
      <c r="K39" s="37"/>
    </row>
    <row r="40" spans="1:11" x14ac:dyDescent="0.25">
      <c r="A40" s="16">
        <v>1044</v>
      </c>
      <c r="B40" s="17" t="s">
        <v>46</v>
      </c>
      <c r="C40" s="23">
        <v>6653462</v>
      </c>
      <c r="D40" s="23">
        <v>507422</v>
      </c>
      <c r="E40" s="23">
        <v>135125</v>
      </c>
      <c r="F40" s="23">
        <v>0</v>
      </c>
      <c r="G40" s="23">
        <v>0</v>
      </c>
      <c r="H40" s="23">
        <v>120752</v>
      </c>
      <c r="I40" s="35">
        <f t="shared" si="0"/>
        <v>7416761</v>
      </c>
      <c r="K40" s="37"/>
    </row>
    <row r="41" spans="1:11" x14ac:dyDescent="0.25">
      <c r="A41" s="16">
        <v>1046</v>
      </c>
      <c r="B41" s="17" t="s">
        <v>47</v>
      </c>
      <c r="C41" s="24">
        <v>875104</v>
      </c>
      <c r="D41" s="24">
        <v>1965</v>
      </c>
      <c r="E41" s="24">
        <v>21972</v>
      </c>
      <c r="F41" s="24">
        <v>0</v>
      </c>
      <c r="G41" s="24">
        <v>0</v>
      </c>
      <c r="H41" s="24">
        <v>1020997</v>
      </c>
      <c r="I41" s="36">
        <f t="shared" si="0"/>
        <v>1920038</v>
      </c>
      <c r="K41" s="37"/>
    </row>
    <row r="42" spans="1:11" x14ac:dyDescent="0.25">
      <c r="A42" s="16">
        <v>1047</v>
      </c>
      <c r="B42" s="17" t="s">
        <v>48</v>
      </c>
      <c r="C42" s="23">
        <v>121047200</v>
      </c>
      <c r="D42" s="23">
        <v>22329804</v>
      </c>
      <c r="E42" s="23">
        <v>5401139</v>
      </c>
      <c r="F42" s="23">
        <v>17835</v>
      </c>
      <c r="G42" s="23">
        <v>27500</v>
      </c>
      <c r="H42" s="23">
        <v>989118</v>
      </c>
      <c r="I42" s="35">
        <f t="shared" si="0"/>
        <v>149812596</v>
      </c>
      <c r="K42" s="37"/>
    </row>
    <row r="43" spans="1:11" x14ac:dyDescent="0.25">
      <c r="A43" s="16">
        <v>1048</v>
      </c>
      <c r="B43" s="17" t="s">
        <v>49</v>
      </c>
      <c r="C43" s="24">
        <v>34364667</v>
      </c>
      <c r="D43" s="24">
        <v>5558038</v>
      </c>
      <c r="E43" s="24">
        <v>1782763</v>
      </c>
      <c r="F43" s="24">
        <v>2495731</v>
      </c>
      <c r="G43" s="24">
        <v>0</v>
      </c>
      <c r="H43" s="24">
        <v>636848</v>
      </c>
      <c r="I43" s="36">
        <f t="shared" si="0"/>
        <v>44838047</v>
      </c>
      <c r="K43" s="37"/>
    </row>
    <row r="44" spans="1:11" x14ac:dyDescent="0.25">
      <c r="A44" s="16">
        <v>1050</v>
      </c>
      <c r="B44" s="17" t="s">
        <v>50</v>
      </c>
      <c r="C44" s="23">
        <v>113146</v>
      </c>
      <c r="D44" s="23">
        <v>135353</v>
      </c>
      <c r="E44" s="23">
        <v>2166</v>
      </c>
      <c r="F44" s="23">
        <v>0</v>
      </c>
      <c r="G44" s="23">
        <v>0</v>
      </c>
      <c r="H44" s="23">
        <v>90009</v>
      </c>
      <c r="I44" s="35">
        <f t="shared" si="0"/>
        <v>340674</v>
      </c>
      <c r="K44" s="37"/>
    </row>
    <row r="45" spans="1:11" x14ac:dyDescent="0.25">
      <c r="A45" s="16">
        <v>1052</v>
      </c>
      <c r="B45" s="17" t="s">
        <v>51</v>
      </c>
      <c r="C45" s="24">
        <v>146741336</v>
      </c>
      <c r="D45" s="24">
        <v>2303305</v>
      </c>
      <c r="E45" s="24">
        <v>6420729</v>
      </c>
      <c r="F45" s="24">
        <v>559</v>
      </c>
      <c r="G45" s="24">
        <v>0</v>
      </c>
      <c r="H45" s="24">
        <v>479576</v>
      </c>
      <c r="I45" s="36">
        <f t="shared" si="0"/>
        <v>155945505</v>
      </c>
      <c r="K45" s="37"/>
    </row>
    <row r="46" spans="1:11" x14ac:dyDescent="0.25">
      <c r="A46" s="16">
        <v>1054</v>
      </c>
      <c r="B46" s="17" t="s">
        <v>52</v>
      </c>
      <c r="C46" s="23">
        <v>28986236</v>
      </c>
      <c r="D46" s="23">
        <v>4238856</v>
      </c>
      <c r="E46" s="23">
        <v>1292358</v>
      </c>
      <c r="F46" s="23">
        <v>1252791</v>
      </c>
      <c r="G46" s="23">
        <v>7500</v>
      </c>
      <c r="H46" s="23">
        <v>716336</v>
      </c>
      <c r="I46" s="35">
        <f t="shared" si="0"/>
        <v>36494077</v>
      </c>
      <c r="K46" s="37"/>
    </row>
    <row r="47" spans="1:11" x14ac:dyDescent="0.25">
      <c r="A47" s="16">
        <v>1055</v>
      </c>
      <c r="B47" s="17" t="s">
        <v>53</v>
      </c>
      <c r="C47" s="24">
        <v>150848637</v>
      </c>
      <c r="D47" s="24">
        <v>2215621</v>
      </c>
      <c r="E47" s="24">
        <v>1231657</v>
      </c>
      <c r="F47" s="24">
        <v>518928</v>
      </c>
      <c r="G47" s="24">
        <v>0</v>
      </c>
      <c r="H47" s="24">
        <v>325904</v>
      </c>
      <c r="I47" s="36">
        <f t="shared" si="0"/>
        <v>155140747</v>
      </c>
      <c r="K47" s="37"/>
    </row>
    <row r="48" spans="1:11" x14ac:dyDescent="0.25">
      <c r="A48" s="16">
        <v>1057</v>
      </c>
      <c r="B48" s="17" t="s">
        <v>54</v>
      </c>
      <c r="C48" s="23">
        <v>948547</v>
      </c>
      <c r="D48" s="23">
        <v>142102</v>
      </c>
      <c r="E48" s="23">
        <v>71417</v>
      </c>
      <c r="F48" s="23">
        <v>0</v>
      </c>
      <c r="G48" s="23">
        <v>0</v>
      </c>
      <c r="H48" s="23">
        <v>713437</v>
      </c>
      <c r="I48" s="35">
        <f t="shared" si="0"/>
        <v>1875503</v>
      </c>
      <c r="K48" s="37"/>
    </row>
    <row r="49" spans="1:11" x14ac:dyDescent="0.25">
      <c r="A49" s="16">
        <v>1058</v>
      </c>
      <c r="B49" s="17" t="s">
        <v>55</v>
      </c>
      <c r="C49" s="24">
        <v>10159149</v>
      </c>
      <c r="D49" s="24">
        <v>2172870</v>
      </c>
      <c r="E49" s="24">
        <v>437276</v>
      </c>
      <c r="F49" s="24">
        <v>0</v>
      </c>
      <c r="G49" s="24">
        <v>5000</v>
      </c>
      <c r="H49" s="24">
        <v>1314474</v>
      </c>
      <c r="I49" s="36">
        <f t="shared" si="0"/>
        <v>14088769</v>
      </c>
      <c r="K49" s="37"/>
    </row>
    <row r="50" spans="1:11" x14ac:dyDescent="0.25">
      <c r="A50" s="16">
        <v>1062</v>
      </c>
      <c r="B50" s="17" t="s">
        <v>56</v>
      </c>
      <c r="C50" s="23">
        <v>56144654</v>
      </c>
      <c r="D50" s="23">
        <v>8082788</v>
      </c>
      <c r="E50" s="23">
        <v>1188726</v>
      </c>
      <c r="F50" s="23">
        <v>18347</v>
      </c>
      <c r="G50" s="23">
        <v>0</v>
      </c>
      <c r="H50" s="23">
        <v>1003521</v>
      </c>
      <c r="I50" s="35">
        <f t="shared" si="0"/>
        <v>66438036</v>
      </c>
      <c r="K50" s="37"/>
    </row>
    <row r="51" spans="1:11" x14ac:dyDescent="0.25">
      <c r="A51" s="16">
        <v>1065</v>
      </c>
      <c r="B51" s="17" t="s">
        <v>57</v>
      </c>
      <c r="C51" s="24">
        <v>103831166</v>
      </c>
      <c r="D51" s="24">
        <v>9992396</v>
      </c>
      <c r="E51" s="24">
        <v>2145201</v>
      </c>
      <c r="F51" s="24">
        <v>1420631</v>
      </c>
      <c r="G51" s="24">
        <v>0</v>
      </c>
      <c r="H51" s="24">
        <v>523607</v>
      </c>
      <c r="I51" s="36">
        <f t="shared" si="0"/>
        <v>117913001</v>
      </c>
      <c r="K51" s="37"/>
    </row>
    <row r="52" spans="1:11" x14ac:dyDescent="0.25">
      <c r="A52" s="16">
        <v>1066</v>
      </c>
      <c r="B52" s="17" t="s">
        <v>58</v>
      </c>
      <c r="C52" s="23">
        <v>126693465</v>
      </c>
      <c r="D52" s="23">
        <v>7292927</v>
      </c>
      <c r="E52" s="23">
        <v>3925356</v>
      </c>
      <c r="F52" s="23">
        <v>0</v>
      </c>
      <c r="G52" s="23">
        <v>0</v>
      </c>
      <c r="H52" s="23">
        <v>554156</v>
      </c>
      <c r="I52" s="35">
        <f t="shared" si="0"/>
        <v>138465904</v>
      </c>
      <c r="K52" s="37"/>
    </row>
    <row r="53" spans="1:11" x14ac:dyDescent="0.25">
      <c r="A53" s="16">
        <v>1067</v>
      </c>
      <c r="B53" s="17" t="s">
        <v>59</v>
      </c>
      <c r="C53" s="24">
        <v>18867960</v>
      </c>
      <c r="D53" s="24">
        <v>0</v>
      </c>
      <c r="E53" s="24">
        <v>428</v>
      </c>
      <c r="F53" s="24">
        <v>1896190</v>
      </c>
      <c r="G53" s="24">
        <v>0</v>
      </c>
      <c r="H53" s="24">
        <v>48825</v>
      </c>
      <c r="I53" s="36">
        <f t="shared" si="0"/>
        <v>20813403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8476</v>
      </c>
      <c r="I54" s="35">
        <f t="shared" si="0"/>
        <v>8476</v>
      </c>
      <c r="K54" s="37"/>
    </row>
    <row r="55" spans="1:11" x14ac:dyDescent="0.25">
      <c r="A55" s="16">
        <v>1069</v>
      </c>
      <c r="B55" s="17" t="s">
        <v>61</v>
      </c>
      <c r="C55" s="24">
        <v>4760876</v>
      </c>
      <c r="D55" s="24">
        <v>385968</v>
      </c>
      <c r="E55" s="24">
        <v>56596</v>
      </c>
      <c r="F55" s="24">
        <v>0</v>
      </c>
      <c r="G55" s="24">
        <v>0</v>
      </c>
      <c r="H55" s="24">
        <v>50204</v>
      </c>
      <c r="I55" s="36">
        <f t="shared" si="0"/>
        <v>5253644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145595781</v>
      </c>
      <c r="D56" s="23">
        <v>11848701</v>
      </c>
      <c r="E56" s="23">
        <v>3968298</v>
      </c>
      <c r="F56" s="23">
        <v>983895</v>
      </c>
      <c r="G56" s="23">
        <v>0</v>
      </c>
      <c r="H56" s="23">
        <v>3074832</v>
      </c>
      <c r="I56" s="35">
        <f t="shared" si="0"/>
        <v>165471507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3425738939</v>
      </c>
      <c r="D57" s="15">
        <f t="shared" si="1"/>
        <v>623152639</v>
      </c>
      <c r="E57" s="15">
        <f t="shared" si="1"/>
        <v>105826469</v>
      </c>
      <c r="F57" s="15">
        <f t="shared" si="1"/>
        <v>167803241</v>
      </c>
      <c r="G57" s="15">
        <f t="shared" si="1"/>
        <v>42500</v>
      </c>
      <c r="H57" s="15">
        <f>SUM(H7:H56)</f>
        <v>43079661</v>
      </c>
      <c r="I57" s="15">
        <f t="shared" si="1"/>
        <v>4365643449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K57"/>
  <sheetViews>
    <sheetView topLeftCell="C1" workbookViewId="0">
      <selection activeCell="K7" sqref="J7:K5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78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12740</v>
      </c>
      <c r="I7" s="34">
        <f>SUM(C7:H7)</f>
        <v>12740</v>
      </c>
      <c r="K7" s="37"/>
    </row>
    <row r="8" spans="1:11" x14ac:dyDescent="0.25">
      <c r="A8" s="16">
        <v>1002</v>
      </c>
      <c r="B8" s="17" t="s">
        <v>14</v>
      </c>
      <c r="C8" s="23">
        <v>1294260</v>
      </c>
      <c r="D8" s="23">
        <v>69672</v>
      </c>
      <c r="E8" s="23">
        <v>34886</v>
      </c>
      <c r="F8" s="23">
        <v>0</v>
      </c>
      <c r="G8" s="23">
        <v>0</v>
      </c>
      <c r="H8" s="23">
        <v>36300</v>
      </c>
      <c r="I8" s="35">
        <f t="shared" ref="I8:I56" si="0">SUM(C8:H8)</f>
        <v>1435118</v>
      </c>
      <c r="K8" s="37"/>
    </row>
    <row r="9" spans="1:11" x14ac:dyDescent="0.25">
      <c r="A9" s="16">
        <v>1005</v>
      </c>
      <c r="B9" s="17" t="s">
        <v>15</v>
      </c>
      <c r="C9" s="24">
        <v>36634</v>
      </c>
      <c r="D9" s="24">
        <v>0</v>
      </c>
      <c r="E9" s="24">
        <v>2297</v>
      </c>
      <c r="F9" s="24">
        <v>0</v>
      </c>
      <c r="G9" s="24">
        <v>0</v>
      </c>
      <c r="H9" s="24">
        <v>290</v>
      </c>
      <c r="I9" s="36">
        <f t="shared" si="0"/>
        <v>39221</v>
      </c>
      <c r="K9" s="37"/>
    </row>
    <row r="10" spans="1:11" x14ac:dyDescent="0.25">
      <c r="A10" s="16">
        <v>1006</v>
      </c>
      <c r="B10" s="17" t="s">
        <v>16</v>
      </c>
      <c r="C10" s="23">
        <v>60537</v>
      </c>
      <c r="D10" s="23">
        <v>2964</v>
      </c>
      <c r="E10" s="23">
        <v>4049</v>
      </c>
      <c r="F10" s="23">
        <v>0</v>
      </c>
      <c r="G10" s="23">
        <v>0</v>
      </c>
      <c r="H10" s="23">
        <v>1160</v>
      </c>
      <c r="I10" s="35">
        <f t="shared" si="0"/>
        <v>68710</v>
      </c>
      <c r="K10" s="37"/>
    </row>
    <row r="11" spans="1:11" x14ac:dyDescent="0.25">
      <c r="A11" s="16">
        <v>1007</v>
      </c>
      <c r="B11" s="17" t="s">
        <v>17</v>
      </c>
      <c r="C11" s="24">
        <v>111526374</v>
      </c>
      <c r="D11" s="24">
        <v>19583352</v>
      </c>
      <c r="E11" s="24">
        <v>3205217</v>
      </c>
      <c r="F11" s="24">
        <v>52415699</v>
      </c>
      <c r="G11" s="24">
        <v>0</v>
      </c>
      <c r="H11" s="24">
        <v>2390312</v>
      </c>
      <c r="I11" s="36">
        <f t="shared" si="0"/>
        <v>189120954</v>
      </c>
      <c r="K11" s="37"/>
    </row>
    <row r="12" spans="1:11" x14ac:dyDescent="0.25">
      <c r="A12" s="16">
        <v>1008</v>
      </c>
      <c r="B12" s="17" t="s">
        <v>18</v>
      </c>
      <c r="C12" s="23">
        <v>25625780</v>
      </c>
      <c r="D12" s="23">
        <v>0</v>
      </c>
      <c r="E12" s="23">
        <v>1718</v>
      </c>
      <c r="F12" s="23">
        <v>0</v>
      </c>
      <c r="G12" s="23">
        <v>0</v>
      </c>
      <c r="H12" s="23">
        <v>7880</v>
      </c>
      <c r="I12" s="35">
        <f t="shared" si="0"/>
        <v>25635378</v>
      </c>
      <c r="K12" s="37"/>
    </row>
    <row r="13" spans="1:11" x14ac:dyDescent="0.25">
      <c r="A13" s="16">
        <v>1010</v>
      </c>
      <c r="B13" s="17" t="s">
        <v>19</v>
      </c>
      <c r="C13" s="24">
        <v>5461328</v>
      </c>
      <c r="D13" s="24">
        <v>1603163</v>
      </c>
      <c r="E13" s="24">
        <v>439075</v>
      </c>
      <c r="F13" s="24">
        <v>291593</v>
      </c>
      <c r="G13" s="24">
        <v>0</v>
      </c>
      <c r="H13" s="24">
        <v>175465</v>
      </c>
      <c r="I13" s="36">
        <f t="shared" si="0"/>
        <v>7970624</v>
      </c>
      <c r="K13" s="37"/>
    </row>
    <row r="14" spans="1:11" x14ac:dyDescent="0.25">
      <c r="A14" s="16">
        <v>1011</v>
      </c>
      <c r="B14" s="17" t="s">
        <v>20</v>
      </c>
      <c r="C14" s="23">
        <v>14074075</v>
      </c>
      <c r="D14" s="23">
        <v>9101853</v>
      </c>
      <c r="E14" s="23">
        <v>835055</v>
      </c>
      <c r="F14" s="23">
        <v>79331</v>
      </c>
      <c r="G14" s="23">
        <v>0</v>
      </c>
      <c r="H14" s="23">
        <v>416453</v>
      </c>
      <c r="I14" s="35">
        <f t="shared" si="0"/>
        <v>24506767</v>
      </c>
      <c r="K14" s="37"/>
    </row>
    <row r="15" spans="1:11" x14ac:dyDescent="0.25">
      <c r="A15" s="16">
        <v>1012</v>
      </c>
      <c r="B15" s="17" t="s">
        <v>21</v>
      </c>
      <c r="C15" s="24">
        <v>853410</v>
      </c>
      <c r="D15" s="24">
        <v>21691</v>
      </c>
      <c r="E15" s="24">
        <v>85787</v>
      </c>
      <c r="F15" s="24">
        <v>0</v>
      </c>
      <c r="G15" s="24">
        <v>0</v>
      </c>
      <c r="H15" s="24">
        <v>104234</v>
      </c>
      <c r="I15" s="36">
        <f t="shared" si="0"/>
        <v>1065122</v>
      </c>
      <c r="K15" s="37"/>
    </row>
    <row r="16" spans="1:11" x14ac:dyDescent="0.25">
      <c r="A16" s="16">
        <v>1013</v>
      </c>
      <c r="B16" s="17" t="s">
        <v>22</v>
      </c>
      <c r="C16" s="23">
        <v>276723693</v>
      </c>
      <c r="D16" s="23">
        <v>175653339</v>
      </c>
      <c r="E16" s="23">
        <v>10340202</v>
      </c>
      <c r="F16" s="23">
        <v>9438</v>
      </c>
      <c r="G16" s="23">
        <v>0</v>
      </c>
      <c r="H16" s="23">
        <v>3418484</v>
      </c>
      <c r="I16" s="35">
        <f t="shared" si="0"/>
        <v>466145156</v>
      </c>
      <c r="K16" s="37"/>
    </row>
    <row r="17" spans="1:11" x14ac:dyDescent="0.25">
      <c r="A17" s="16">
        <v>1014</v>
      </c>
      <c r="B17" s="17" t="s">
        <v>23</v>
      </c>
      <c r="C17" s="24">
        <v>7239</v>
      </c>
      <c r="D17" s="24">
        <v>0</v>
      </c>
      <c r="E17" s="24">
        <v>0</v>
      </c>
      <c r="F17" s="24">
        <v>9478</v>
      </c>
      <c r="G17" s="24">
        <v>0</v>
      </c>
      <c r="H17" s="24">
        <v>35000</v>
      </c>
      <c r="I17" s="36">
        <f t="shared" si="0"/>
        <v>51717</v>
      </c>
      <c r="K17" s="37"/>
    </row>
    <row r="18" spans="1:11" x14ac:dyDescent="0.25">
      <c r="A18" s="16">
        <v>1016</v>
      </c>
      <c r="B18" s="17" t="s">
        <v>24</v>
      </c>
      <c r="C18" s="23">
        <v>496758842</v>
      </c>
      <c r="D18" s="23">
        <v>153672018</v>
      </c>
      <c r="E18" s="23">
        <v>22550887</v>
      </c>
      <c r="F18" s="23">
        <v>1439137</v>
      </c>
      <c r="G18" s="23">
        <v>0</v>
      </c>
      <c r="H18" s="23">
        <v>4871761</v>
      </c>
      <c r="I18" s="35">
        <f t="shared" si="0"/>
        <v>679292645</v>
      </c>
      <c r="K18" s="37"/>
    </row>
    <row r="19" spans="1:11" x14ac:dyDescent="0.25">
      <c r="A19" s="16">
        <v>1017</v>
      </c>
      <c r="B19" s="17" t="s">
        <v>25</v>
      </c>
      <c r="C19" s="24">
        <v>64574638</v>
      </c>
      <c r="D19" s="24">
        <v>3078515</v>
      </c>
      <c r="E19" s="24">
        <v>2048964</v>
      </c>
      <c r="F19" s="24">
        <v>2288092</v>
      </c>
      <c r="G19" s="24">
        <v>0</v>
      </c>
      <c r="H19" s="24">
        <v>846420</v>
      </c>
      <c r="I19" s="36">
        <f t="shared" si="0"/>
        <v>72836629</v>
      </c>
      <c r="K19" s="37"/>
    </row>
    <row r="20" spans="1:11" x14ac:dyDescent="0.25">
      <c r="A20" s="16">
        <v>1018</v>
      </c>
      <c r="B20" s="17" t="s">
        <v>26</v>
      </c>
      <c r="C20" s="23">
        <v>5448279</v>
      </c>
      <c r="D20" s="23">
        <v>1348722</v>
      </c>
      <c r="E20" s="23">
        <v>221147</v>
      </c>
      <c r="F20" s="23">
        <v>0</v>
      </c>
      <c r="G20" s="23">
        <v>0</v>
      </c>
      <c r="H20" s="23">
        <v>36850</v>
      </c>
      <c r="I20" s="35">
        <f t="shared" si="0"/>
        <v>7054998</v>
      </c>
      <c r="K20" s="37"/>
    </row>
    <row r="21" spans="1:11" x14ac:dyDescent="0.25">
      <c r="A21" s="16">
        <v>1019</v>
      </c>
      <c r="B21" s="17" t="s">
        <v>27</v>
      </c>
      <c r="C21" s="24">
        <v>23503267</v>
      </c>
      <c r="D21" s="24">
        <v>5646256</v>
      </c>
      <c r="E21" s="24">
        <v>716399</v>
      </c>
      <c r="F21" s="24">
        <v>4986772</v>
      </c>
      <c r="G21" s="24">
        <v>0</v>
      </c>
      <c r="H21" s="24">
        <v>626455</v>
      </c>
      <c r="I21" s="36">
        <f t="shared" si="0"/>
        <v>35479149</v>
      </c>
      <c r="K21" s="37"/>
    </row>
    <row r="22" spans="1:11" x14ac:dyDescent="0.25">
      <c r="A22" s="16">
        <v>1020</v>
      </c>
      <c r="B22" s="17" t="s">
        <v>28</v>
      </c>
      <c r="C22" s="23">
        <v>17732938</v>
      </c>
      <c r="D22" s="23">
        <v>10186675</v>
      </c>
      <c r="E22" s="23">
        <v>781809</v>
      </c>
      <c r="F22" s="23">
        <v>8398546</v>
      </c>
      <c r="G22" s="23">
        <v>0</v>
      </c>
      <c r="H22" s="23">
        <v>231645</v>
      </c>
      <c r="I22" s="35">
        <f t="shared" si="0"/>
        <v>37331613</v>
      </c>
      <c r="K22" s="37"/>
    </row>
    <row r="23" spans="1:11" x14ac:dyDescent="0.25">
      <c r="A23" s="16">
        <v>1022</v>
      </c>
      <c r="B23" s="17" t="s">
        <v>29</v>
      </c>
      <c r="C23" s="24">
        <v>278977</v>
      </c>
      <c r="D23" s="24">
        <v>20213</v>
      </c>
      <c r="E23" s="24">
        <v>7056</v>
      </c>
      <c r="F23" s="24">
        <v>0</v>
      </c>
      <c r="G23" s="24">
        <v>0</v>
      </c>
      <c r="H23" s="24">
        <v>3660</v>
      </c>
      <c r="I23" s="36">
        <f t="shared" si="0"/>
        <v>309906</v>
      </c>
      <c r="K23" s="37"/>
    </row>
    <row r="24" spans="1:11" x14ac:dyDescent="0.25">
      <c r="A24" s="16">
        <v>1023</v>
      </c>
      <c r="B24" s="17" t="s">
        <v>30</v>
      </c>
      <c r="C24" s="23">
        <v>33415805</v>
      </c>
      <c r="D24" s="23">
        <v>3232434</v>
      </c>
      <c r="E24" s="23">
        <v>778847</v>
      </c>
      <c r="F24" s="23">
        <v>34260334</v>
      </c>
      <c r="G24" s="23">
        <v>0</v>
      </c>
      <c r="H24" s="23">
        <v>474842</v>
      </c>
      <c r="I24" s="35">
        <f t="shared" si="0"/>
        <v>72162262</v>
      </c>
      <c r="K24" s="37"/>
    </row>
    <row r="25" spans="1:11" x14ac:dyDescent="0.25">
      <c r="A25" s="16">
        <v>1024</v>
      </c>
      <c r="B25" s="17" t="s">
        <v>31</v>
      </c>
      <c r="C25" s="24">
        <v>581459806</v>
      </c>
      <c r="D25" s="24">
        <v>64194476</v>
      </c>
      <c r="E25" s="24">
        <v>12180509</v>
      </c>
      <c r="F25" s="24">
        <v>53021555</v>
      </c>
      <c r="G25" s="24">
        <v>26514</v>
      </c>
      <c r="H25" s="24">
        <v>3957343</v>
      </c>
      <c r="I25" s="36">
        <f t="shared" si="0"/>
        <v>714840203</v>
      </c>
      <c r="K25" s="37"/>
    </row>
    <row r="26" spans="1:11" x14ac:dyDescent="0.25">
      <c r="A26" s="16">
        <v>1025</v>
      </c>
      <c r="B26" s="17" t="s">
        <v>32</v>
      </c>
      <c r="C26" s="23">
        <v>255529</v>
      </c>
      <c r="D26" s="23">
        <v>0</v>
      </c>
      <c r="E26" s="23">
        <v>9470</v>
      </c>
      <c r="F26" s="23">
        <v>0</v>
      </c>
      <c r="G26" s="23">
        <v>0</v>
      </c>
      <c r="H26" s="23">
        <v>54268</v>
      </c>
      <c r="I26" s="35">
        <f t="shared" si="0"/>
        <v>319267</v>
      </c>
      <c r="K26" s="37"/>
    </row>
    <row r="27" spans="1:11" x14ac:dyDescent="0.25">
      <c r="A27" s="16">
        <v>1026</v>
      </c>
      <c r="B27" s="17" t="s">
        <v>33</v>
      </c>
      <c r="C27" s="24">
        <v>1596881</v>
      </c>
      <c r="D27" s="24">
        <v>14665</v>
      </c>
      <c r="E27" s="24">
        <v>782</v>
      </c>
      <c r="F27" s="24">
        <v>0</v>
      </c>
      <c r="G27" s="24">
        <v>0</v>
      </c>
      <c r="H27" s="24">
        <v>60838</v>
      </c>
      <c r="I27" s="36">
        <f t="shared" si="0"/>
        <v>1673166</v>
      </c>
      <c r="K27" s="37"/>
    </row>
    <row r="28" spans="1:11" x14ac:dyDescent="0.25">
      <c r="A28" s="16">
        <v>1027</v>
      </c>
      <c r="B28" s="17" t="s">
        <v>34</v>
      </c>
      <c r="C28" s="23">
        <v>57414706</v>
      </c>
      <c r="D28" s="23">
        <v>820228</v>
      </c>
      <c r="E28" s="23">
        <v>394369</v>
      </c>
      <c r="F28" s="23">
        <v>59154845</v>
      </c>
      <c r="G28" s="23">
        <v>0</v>
      </c>
      <c r="H28" s="23">
        <v>1143420</v>
      </c>
      <c r="I28" s="35">
        <f t="shared" si="0"/>
        <v>118927568</v>
      </c>
      <c r="K28" s="37"/>
    </row>
    <row r="29" spans="1:11" x14ac:dyDescent="0.25">
      <c r="A29" s="16">
        <v>1028</v>
      </c>
      <c r="B29" s="17" t="s">
        <v>35</v>
      </c>
      <c r="C29" s="24">
        <v>83483128</v>
      </c>
      <c r="D29" s="24">
        <v>761338</v>
      </c>
      <c r="E29" s="24">
        <v>2770250</v>
      </c>
      <c r="F29" s="24">
        <v>164257422</v>
      </c>
      <c r="G29" s="24">
        <v>0</v>
      </c>
      <c r="H29" s="24">
        <v>58408</v>
      </c>
      <c r="I29" s="36">
        <f t="shared" si="0"/>
        <v>251330546</v>
      </c>
      <c r="K29" s="37"/>
    </row>
    <row r="30" spans="1:11" x14ac:dyDescent="0.25">
      <c r="A30" s="16">
        <v>1030</v>
      </c>
      <c r="B30" s="17" t="s">
        <v>36</v>
      </c>
      <c r="C30" s="23">
        <v>87241537</v>
      </c>
      <c r="D30" s="23">
        <v>5556941</v>
      </c>
      <c r="E30" s="23">
        <v>1303773</v>
      </c>
      <c r="F30" s="23">
        <v>130461</v>
      </c>
      <c r="G30" s="23">
        <v>0</v>
      </c>
      <c r="H30" s="23">
        <v>1180965</v>
      </c>
      <c r="I30" s="35">
        <f t="shared" si="0"/>
        <v>95413677</v>
      </c>
      <c r="K30" s="37"/>
    </row>
    <row r="31" spans="1:11" x14ac:dyDescent="0.25">
      <c r="A31" s="16">
        <v>1031</v>
      </c>
      <c r="B31" s="17" t="s">
        <v>37</v>
      </c>
      <c r="C31" s="24">
        <v>65549</v>
      </c>
      <c r="D31" s="24">
        <v>0</v>
      </c>
      <c r="E31" s="24">
        <v>0</v>
      </c>
      <c r="F31" s="24">
        <v>0</v>
      </c>
      <c r="G31" s="24">
        <v>0</v>
      </c>
      <c r="H31" s="24">
        <v>1640</v>
      </c>
      <c r="I31" s="36">
        <f t="shared" si="0"/>
        <v>67189</v>
      </c>
      <c r="K31" s="37"/>
    </row>
    <row r="32" spans="1:11" x14ac:dyDescent="0.25">
      <c r="A32" s="16">
        <v>1033</v>
      </c>
      <c r="B32" s="17" t="s">
        <v>38</v>
      </c>
      <c r="C32" s="23">
        <v>1116902</v>
      </c>
      <c r="D32" s="23">
        <v>365593</v>
      </c>
      <c r="E32" s="23">
        <v>30640</v>
      </c>
      <c r="F32" s="23">
        <v>0</v>
      </c>
      <c r="G32" s="23">
        <v>0</v>
      </c>
      <c r="H32" s="23">
        <v>21990</v>
      </c>
      <c r="I32" s="35">
        <f t="shared" si="0"/>
        <v>1535125</v>
      </c>
      <c r="K32" s="37"/>
    </row>
    <row r="33" spans="1:11" x14ac:dyDescent="0.25">
      <c r="A33" s="16">
        <v>1034</v>
      </c>
      <c r="B33" s="17" t="s">
        <v>39</v>
      </c>
      <c r="C33" s="24">
        <v>814047</v>
      </c>
      <c r="D33" s="24">
        <v>58073</v>
      </c>
      <c r="E33" s="24">
        <v>12388</v>
      </c>
      <c r="F33" s="24">
        <v>0</v>
      </c>
      <c r="G33" s="24">
        <v>0</v>
      </c>
      <c r="H33" s="24">
        <v>31640</v>
      </c>
      <c r="I33" s="36">
        <f t="shared" si="0"/>
        <v>916148</v>
      </c>
      <c r="K33" s="37"/>
    </row>
    <row r="34" spans="1:11" x14ac:dyDescent="0.25">
      <c r="A34" s="16">
        <v>1037</v>
      </c>
      <c r="B34" s="17" t="s">
        <v>40</v>
      </c>
      <c r="C34" s="23">
        <v>6886734</v>
      </c>
      <c r="D34" s="23">
        <v>521298</v>
      </c>
      <c r="E34" s="23">
        <v>174863</v>
      </c>
      <c r="F34" s="23">
        <v>191952</v>
      </c>
      <c r="G34" s="23">
        <v>0</v>
      </c>
      <c r="H34" s="23">
        <v>183525</v>
      </c>
      <c r="I34" s="35">
        <f t="shared" si="0"/>
        <v>7958372</v>
      </c>
      <c r="K34" s="37"/>
    </row>
    <row r="35" spans="1:11" x14ac:dyDescent="0.25">
      <c r="A35" s="16">
        <v>1038</v>
      </c>
      <c r="B35" s="17" t="s">
        <v>41</v>
      </c>
      <c r="C35" s="24">
        <v>9132779</v>
      </c>
      <c r="D35" s="24">
        <v>0</v>
      </c>
      <c r="E35" s="24">
        <v>189383</v>
      </c>
      <c r="F35" s="24">
        <v>0</v>
      </c>
      <c r="G35" s="24">
        <v>0</v>
      </c>
      <c r="H35" s="24">
        <v>26230</v>
      </c>
      <c r="I35" s="36">
        <f t="shared" si="0"/>
        <v>9348392</v>
      </c>
      <c r="K35" s="37"/>
    </row>
    <row r="36" spans="1:11" x14ac:dyDescent="0.25">
      <c r="A36" s="16">
        <v>1039</v>
      </c>
      <c r="B36" s="17" t="s">
        <v>42</v>
      </c>
      <c r="C36" s="23">
        <v>3257763</v>
      </c>
      <c r="D36" s="23">
        <v>251587</v>
      </c>
      <c r="E36" s="23">
        <v>66394</v>
      </c>
      <c r="F36" s="23">
        <v>0</v>
      </c>
      <c r="G36" s="23">
        <v>0</v>
      </c>
      <c r="H36" s="23">
        <v>198970</v>
      </c>
      <c r="I36" s="35">
        <f t="shared" si="0"/>
        <v>3774714</v>
      </c>
      <c r="K36" s="37"/>
    </row>
    <row r="37" spans="1:11" x14ac:dyDescent="0.25">
      <c r="A37" s="16">
        <v>1040</v>
      </c>
      <c r="B37" s="17" t="s">
        <v>43</v>
      </c>
      <c r="C37" s="24">
        <v>78747450</v>
      </c>
      <c r="D37" s="24">
        <v>16907557</v>
      </c>
      <c r="E37" s="24">
        <v>1897927</v>
      </c>
      <c r="F37" s="24">
        <v>608726</v>
      </c>
      <c r="G37" s="24">
        <v>90418</v>
      </c>
      <c r="H37" s="24">
        <v>1637779</v>
      </c>
      <c r="I37" s="36">
        <f t="shared" si="0"/>
        <v>99889857</v>
      </c>
      <c r="K37" s="37"/>
    </row>
    <row r="38" spans="1:11" x14ac:dyDescent="0.25">
      <c r="A38" s="16">
        <v>1042</v>
      </c>
      <c r="B38" s="17" t="s">
        <v>44</v>
      </c>
      <c r="C38" s="23">
        <v>1671850</v>
      </c>
      <c r="D38" s="23">
        <v>0</v>
      </c>
      <c r="E38" s="23">
        <v>59200</v>
      </c>
      <c r="F38" s="23">
        <v>0</v>
      </c>
      <c r="G38" s="23">
        <v>0</v>
      </c>
      <c r="H38" s="23">
        <v>8181</v>
      </c>
      <c r="I38" s="35">
        <f t="shared" si="0"/>
        <v>1739231</v>
      </c>
      <c r="K38" s="37"/>
    </row>
    <row r="39" spans="1:11" x14ac:dyDescent="0.25">
      <c r="A39" s="16">
        <v>1043</v>
      </c>
      <c r="B39" s="17" t="s">
        <v>45</v>
      </c>
      <c r="C39" s="24">
        <v>180933077</v>
      </c>
      <c r="D39" s="24">
        <v>26933065</v>
      </c>
      <c r="E39" s="24">
        <v>6453831</v>
      </c>
      <c r="F39" s="24">
        <v>1183587</v>
      </c>
      <c r="G39" s="24">
        <v>0</v>
      </c>
      <c r="H39" s="24">
        <v>2075313</v>
      </c>
      <c r="I39" s="36">
        <f t="shared" si="0"/>
        <v>217578873</v>
      </c>
      <c r="K39" s="37"/>
    </row>
    <row r="40" spans="1:11" x14ac:dyDescent="0.25">
      <c r="A40" s="16">
        <v>1044</v>
      </c>
      <c r="B40" s="17" t="s">
        <v>46</v>
      </c>
      <c r="C40" s="23">
        <v>8154226</v>
      </c>
      <c r="D40" s="23">
        <v>650421</v>
      </c>
      <c r="E40" s="23">
        <v>137981</v>
      </c>
      <c r="F40" s="23">
        <v>0</v>
      </c>
      <c r="G40" s="23">
        <v>0</v>
      </c>
      <c r="H40" s="23">
        <v>89940</v>
      </c>
      <c r="I40" s="35">
        <f t="shared" si="0"/>
        <v>9032568</v>
      </c>
      <c r="K40" s="37"/>
    </row>
    <row r="41" spans="1:11" x14ac:dyDescent="0.25">
      <c r="A41" s="16">
        <v>1046</v>
      </c>
      <c r="B41" s="17" t="s">
        <v>47</v>
      </c>
      <c r="C41" s="24">
        <v>4663492</v>
      </c>
      <c r="D41" s="24">
        <v>275342</v>
      </c>
      <c r="E41" s="24">
        <v>41136</v>
      </c>
      <c r="F41" s="24">
        <v>0</v>
      </c>
      <c r="G41" s="24">
        <v>2500</v>
      </c>
      <c r="H41" s="24">
        <v>708751</v>
      </c>
      <c r="I41" s="36">
        <f t="shared" si="0"/>
        <v>5691221</v>
      </c>
      <c r="K41" s="37"/>
    </row>
    <row r="42" spans="1:11" x14ac:dyDescent="0.25">
      <c r="A42" s="16">
        <v>1047</v>
      </c>
      <c r="B42" s="17" t="s">
        <v>48</v>
      </c>
      <c r="C42" s="23">
        <v>103832954</v>
      </c>
      <c r="D42" s="23">
        <v>22399537</v>
      </c>
      <c r="E42" s="23">
        <v>4094801</v>
      </c>
      <c r="F42" s="23">
        <v>192399</v>
      </c>
      <c r="G42" s="23">
        <v>22500</v>
      </c>
      <c r="H42" s="23">
        <v>986687</v>
      </c>
      <c r="I42" s="35">
        <f t="shared" si="0"/>
        <v>131528878</v>
      </c>
      <c r="K42" s="37"/>
    </row>
    <row r="43" spans="1:11" x14ac:dyDescent="0.25">
      <c r="A43" s="16">
        <v>1048</v>
      </c>
      <c r="B43" s="17" t="s">
        <v>49</v>
      </c>
      <c r="C43" s="24">
        <v>25983915</v>
      </c>
      <c r="D43" s="24">
        <v>4130106</v>
      </c>
      <c r="E43" s="24">
        <v>1830193</v>
      </c>
      <c r="F43" s="24">
        <v>1135370</v>
      </c>
      <c r="G43" s="24">
        <v>0</v>
      </c>
      <c r="H43" s="24">
        <v>807221</v>
      </c>
      <c r="I43" s="36">
        <f t="shared" si="0"/>
        <v>33886805</v>
      </c>
      <c r="K43" s="37"/>
    </row>
    <row r="44" spans="1:11" x14ac:dyDescent="0.25">
      <c r="A44" s="16">
        <v>1050</v>
      </c>
      <c r="B44" s="17" t="s">
        <v>50</v>
      </c>
      <c r="C44" s="23">
        <v>20576</v>
      </c>
      <c r="D44" s="23">
        <v>733</v>
      </c>
      <c r="E44" s="23">
        <v>463</v>
      </c>
      <c r="F44" s="23">
        <v>0</v>
      </c>
      <c r="G44" s="23">
        <v>0</v>
      </c>
      <c r="H44" s="23">
        <v>7770</v>
      </c>
      <c r="I44" s="35">
        <f t="shared" si="0"/>
        <v>29542</v>
      </c>
      <c r="K44" s="37"/>
    </row>
    <row r="45" spans="1:11" x14ac:dyDescent="0.25">
      <c r="A45" s="16">
        <v>1052</v>
      </c>
      <c r="B45" s="17" t="s">
        <v>51</v>
      </c>
      <c r="C45" s="24">
        <v>29213324</v>
      </c>
      <c r="D45" s="24">
        <v>2480515</v>
      </c>
      <c r="E45" s="24">
        <v>1154973</v>
      </c>
      <c r="F45" s="24">
        <v>20932</v>
      </c>
      <c r="G45" s="24">
        <v>0</v>
      </c>
      <c r="H45" s="24">
        <v>482274</v>
      </c>
      <c r="I45" s="36">
        <f t="shared" si="0"/>
        <v>33352018</v>
      </c>
      <c r="K45" s="37"/>
    </row>
    <row r="46" spans="1:11" x14ac:dyDescent="0.25">
      <c r="A46" s="16">
        <v>1054</v>
      </c>
      <c r="B46" s="17" t="s">
        <v>52</v>
      </c>
      <c r="C46" s="23">
        <v>31811910</v>
      </c>
      <c r="D46" s="23">
        <v>3890971</v>
      </c>
      <c r="E46" s="23">
        <v>1365171</v>
      </c>
      <c r="F46" s="23">
        <v>41081</v>
      </c>
      <c r="G46" s="23">
        <v>2500</v>
      </c>
      <c r="H46" s="23">
        <v>846523</v>
      </c>
      <c r="I46" s="35">
        <f t="shared" si="0"/>
        <v>37958156</v>
      </c>
      <c r="K46" s="37"/>
    </row>
    <row r="47" spans="1:11" x14ac:dyDescent="0.25">
      <c r="A47" s="16">
        <v>1055</v>
      </c>
      <c r="B47" s="17" t="s">
        <v>53</v>
      </c>
      <c r="C47" s="24">
        <v>19211561</v>
      </c>
      <c r="D47" s="24">
        <v>1248676</v>
      </c>
      <c r="E47" s="24">
        <v>1034816</v>
      </c>
      <c r="F47" s="24">
        <v>0</v>
      </c>
      <c r="G47" s="24">
        <v>0</v>
      </c>
      <c r="H47" s="24">
        <v>424848</v>
      </c>
      <c r="I47" s="36">
        <f t="shared" si="0"/>
        <v>21919901</v>
      </c>
      <c r="K47" s="37"/>
    </row>
    <row r="48" spans="1:11" x14ac:dyDescent="0.25">
      <c r="A48" s="16">
        <v>1057</v>
      </c>
      <c r="B48" s="17" t="s">
        <v>54</v>
      </c>
      <c r="C48" s="23">
        <v>4020152</v>
      </c>
      <c r="D48" s="23">
        <v>94391</v>
      </c>
      <c r="E48" s="23">
        <v>77290</v>
      </c>
      <c r="F48" s="23">
        <v>0</v>
      </c>
      <c r="G48" s="23">
        <v>0</v>
      </c>
      <c r="H48" s="23">
        <v>735407</v>
      </c>
      <c r="I48" s="35">
        <f t="shared" si="0"/>
        <v>4927240</v>
      </c>
      <c r="K48" s="37"/>
    </row>
    <row r="49" spans="1:11" x14ac:dyDescent="0.25">
      <c r="A49" s="16">
        <v>1058</v>
      </c>
      <c r="B49" s="17" t="s">
        <v>55</v>
      </c>
      <c r="C49" s="24">
        <v>11167890</v>
      </c>
      <c r="D49" s="24">
        <v>4026331</v>
      </c>
      <c r="E49" s="24">
        <v>364756</v>
      </c>
      <c r="F49" s="24">
        <v>76145</v>
      </c>
      <c r="G49" s="24">
        <v>42500</v>
      </c>
      <c r="H49" s="24">
        <v>1156446</v>
      </c>
      <c r="I49" s="36">
        <f t="shared" si="0"/>
        <v>16834068</v>
      </c>
      <c r="K49" s="37"/>
    </row>
    <row r="50" spans="1:11" x14ac:dyDescent="0.25">
      <c r="A50" s="16">
        <v>1062</v>
      </c>
      <c r="B50" s="17" t="s">
        <v>56</v>
      </c>
      <c r="C50" s="23">
        <v>55458497</v>
      </c>
      <c r="D50" s="23">
        <v>9911322</v>
      </c>
      <c r="E50" s="23">
        <v>1252910</v>
      </c>
      <c r="F50" s="23">
        <v>2553</v>
      </c>
      <c r="G50" s="23">
        <v>0</v>
      </c>
      <c r="H50" s="23">
        <v>1645269</v>
      </c>
      <c r="I50" s="35">
        <f t="shared" si="0"/>
        <v>68270551</v>
      </c>
      <c r="K50" s="37"/>
    </row>
    <row r="51" spans="1:11" x14ac:dyDescent="0.25">
      <c r="A51" s="16">
        <v>1065</v>
      </c>
      <c r="B51" s="17" t="s">
        <v>57</v>
      </c>
      <c r="C51" s="24">
        <v>93207343</v>
      </c>
      <c r="D51" s="24">
        <v>10945479</v>
      </c>
      <c r="E51" s="24">
        <v>1945167</v>
      </c>
      <c r="F51" s="24">
        <v>419556</v>
      </c>
      <c r="G51" s="24">
        <v>0</v>
      </c>
      <c r="H51" s="24">
        <v>537539</v>
      </c>
      <c r="I51" s="36">
        <f t="shared" si="0"/>
        <v>107055084</v>
      </c>
      <c r="K51" s="37"/>
    </row>
    <row r="52" spans="1:11" x14ac:dyDescent="0.25">
      <c r="A52" s="16">
        <v>1066</v>
      </c>
      <c r="B52" s="17" t="s">
        <v>58</v>
      </c>
      <c r="C52" s="23">
        <v>163306877</v>
      </c>
      <c r="D52" s="23">
        <v>18285106</v>
      </c>
      <c r="E52" s="23">
        <v>5936236</v>
      </c>
      <c r="F52" s="23">
        <v>882016</v>
      </c>
      <c r="G52" s="23">
        <v>0</v>
      </c>
      <c r="H52" s="23">
        <v>773610</v>
      </c>
      <c r="I52" s="35">
        <f t="shared" si="0"/>
        <v>189183845</v>
      </c>
      <c r="K52" s="37"/>
    </row>
    <row r="53" spans="1:11" x14ac:dyDescent="0.25">
      <c r="A53" s="16">
        <v>1067</v>
      </c>
      <c r="B53" s="17" t="s">
        <v>59</v>
      </c>
      <c r="C53" s="24">
        <v>1746504</v>
      </c>
      <c r="D53" s="24">
        <v>0</v>
      </c>
      <c r="E53" s="24">
        <v>446</v>
      </c>
      <c r="F53" s="24">
        <v>2336072</v>
      </c>
      <c r="G53" s="24">
        <v>0</v>
      </c>
      <c r="H53" s="24">
        <v>57053</v>
      </c>
      <c r="I53" s="36">
        <f t="shared" si="0"/>
        <v>4140075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428</v>
      </c>
      <c r="F54" s="23">
        <v>0</v>
      </c>
      <c r="G54" s="23">
        <v>0</v>
      </c>
      <c r="H54" s="23">
        <v>0</v>
      </c>
      <c r="I54" s="35">
        <f t="shared" si="0"/>
        <v>428</v>
      </c>
      <c r="K54" s="37"/>
    </row>
    <row r="55" spans="1:11" x14ac:dyDescent="0.25">
      <c r="A55" s="16">
        <v>1069</v>
      </c>
      <c r="B55" s="17" t="s">
        <v>61</v>
      </c>
      <c r="C55" s="24">
        <v>3783362</v>
      </c>
      <c r="D55" s="24">
        <v>173608</v>
      </c>
      <c r="E55" s="24">
        <v>48697</v>
      </c>
      <c r="F55" s="24">
        <v>92767</v>
      </c>
      <c r="G55" s="24">
        <v>0</v>
      </c>
      <c r="H55" s="24">
        <v>40370</v>
      </c>
      <c r="I55" s="36">
        <f t="shared" si="0"/>
        <v>4138804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154127475</v>
      </c>
      <c r="D56" s="23">
        <v>56985787</v>
      </c>
      <c r="E56" s="23">
        <v>5104387</v>
      </c>
      <c r="F56" s="23">
        <v>336</v>
      </c>
      <c r="G56" s="23">
        <v>0</v>
      </c>
      <c r="H56" s="23">
        <v>2641134</v>
      </c>
      <c r="I56" s="35">
        <f t="shared" si="0"/>
        <v>218859119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2881163872</v>
      </c>
      <c r="D57" s="15">
        <f t="shared" si="1"/>
        <v>635104013</v>
      </c>
      <c r="E57" s="15">
        <f t="shared" si="1"/>
        <v>91987025</v>
      </c>
      <c r="F57" s="15">
        <f t="shared" si="1"/>
        <v>387926195</v>
      </c>
      <c r="G57" s="15">
        <f t="shared" si="1"/>
        <v>186932</v>
      </c>
      <c r="H57" s="15">
        <f t="shared" si="1"/>
        <v>36271303</v>
      </c>
      <c r="I57" s="15">
        <f t="shared" si="1"/>
        <v>4032639340</v>
      </c>
      <c r="K57" s="37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K59"/>
  <sheetViews>
    <sheetView topLeftCell="C1" workbookViewId="0">
      <selection activeCell="K7" sqref="J7:K5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8.7109375" style="12" customWidth="1"/>
    <col min="7" max="7" width="12.85546875" style="12" customWidth="1"/>
    <col min="8" max="8" width="17.42578125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79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7155324</v>
      </c>
      <c r="D7" s="22">
        <v>0</v>
      </c>
      <c r="E7" s="22">
        <v>248246</v>
      </c>
      <c r="F7" s="22">
        <v>13441443</v>
      </c>
      <c r="G7" s="22">
        <v>0</v>
      </c>
      <c r="H7" s="22">
        <v>16011</v>
      </c>
      <c r="I7" s="34">
        <f>SUM(C7:H7)</f>
        <v>20861024</v>
      </c>
      <c r="K7" s="37"/>
    </row>
    <row r="8" spans="1:11" x14ac:dyDescent="0.25">
      <c r="A8" s="16">
        <v>1002</v>
      </c>
      <c r="B8" s="17" t="s">
        <v>14</v>
      </c>
      <c r="C8" s="23">
        <v>1465033</v>
      </c>
      <c r="D8" s="23">
        <v>85066</v>
      </c>
      <c r="E8" s="23">
        <v>30545</v>
      </c>
      <c r="F8" s="23">
        <v>0</v>
      </c>
      <c r="G8" s="23">
        <v>679</v>
      </c>
      <c r="H8" s="23">
        <v>67494</v>
      </c>
      <c r="I8" s="35">
        <f t="shared" ref="I8:I56" si="0">SUM(C8:H8)</f>
        <v>1648817</v>
      </c>
      <c r="K8" s="37"/>
    </row>
    <row r="9" spans="1:11" x14ac:dyDescent="0.25">
      <c r="A9" s="16">
        <v>1005</v>
      </c>
      <c r="B9" s="17" t="s">
        <v>15</v>
      </c>
      <c r="C9" s="24">
        <v>110491</v>
      </c>
      <c r="D9" s="24">
        <v>0</v>
      </c>
      <c r="E9" s="24">
        <v>55759</v>
      </c>
      <c r="F9" s="24">
        <v>0</v>
      </c>
      <c r="G9" s="24">
        <v>0</v>
      </c>
      <c r="H9" s="24">
        <v>16590</v>
      </c>
      <c r="I9" s="36">
        <f t="shared" si="0"/>
        <v>182840</v>
      </c>
      <c r="K9" s="37"/>
    </row>
    <row r="10" spans="1:11" x14ac:dyDescent="0.25">
      <c r="A10" s="16">
        <v>1006</v>
      </c>
      <c r="B10" s="17" t="s">
        <v>16</v>
      </c>
      <c r="C10" s="23">
        <v>9347</v>
      </c>
      <c r="D10" s="23">
        <v>5079</v>
      </c>
      <c r="E10" s="23">
        <v>1781</v>
      </c>
      <c r="F10" s="23">
        <v>0</v>
      </c>
      <c r="G10" s="23">
        <v>0</v>
      </c>
      <c r="H10" s="23">
        <v>18081</v>
      </c>
      <c r="I10" s="35">
        <f t="shared" si="0"/>
        <v>34288</v>
      </c>
      <c r="K10" s="37"/>
    </row>
    <row r="11" spans="1:11" x14ac:dyDescent="0.25">
      <c r="A11" s="16">
        <v>1007</v>
      </c>
      <c r="B11" s="17" t="s">
        <v>17</v>
      </c>
      <c r="C11" s="24">
        <v>78849209</v>
      </c>
      <c r="D11" s="24">
        <v>11323997</v>
      </c>
      <c r="E11" s="24">
        <v>3057003</v>
      </c>
      <c r="F11" s="24">
        <v>2480961</v>
      </c>
      <c r="G11" s="24">
        <v>0</v>
      </c>
      <c r="H11" s="24">
        <v>13703617</v>
      </c>
      <c r="I11" s="36">
        <f t="shared" si="0"/>
        <v>109414787</v>
      </c>
      <c r="K11" s="37"/>
    </row>
    <row r="12" spans="1:11" x14ac:dyDescent="0.25">
      <c r="A12" s="16">
        <v>1008</v>
      </c>
      <c r="B12" s="17" t="s">
        <v>18</v>
      </c>
      <c r="C12" s="23">
        <v>68172504</v>
      </c>
      <c r="D12" s="23">
        <v>64156</v>
      </c>
      <c r="E12" s="23">
        <v>8370</v>
      </c>
      <c r="F12" s="23">
        <v>6106184</v>
      </c>
      <c r="G12" s="23">
        <v>0</v>
      </c>
      <c r="H12" s="23">
        <v>11200</v>
      </c>
      <c r="I12" s="35">
        <f t="shared" si="0"/>
        <v>74362414</v>
      </c>
      <c r="K12" s="37"/>
    </row>
    <row r="13" spans="1:11" x14ac:dyDescent="0.25">
      <c r="A13" s="16">
        <v>1010</v>
      </c>
      <c r="B13" s="17" t="s">
        <v>19</v>
      </c>
      <c r="C13" s="24">
        <v>5721910</v>
      </c>
      <c r="D13" s="24">
        <v>375990</v>
      </c>
      <c r="E13" s="24">
        <v>313367</v>
      </c>
      <c r="F13" s="24">
        <v>516195</v>
      </c>
      <c r="G13" s="24">
        <v>0</v>
      </c>
      <c r="H13" s="24">
        <v>21604</v>
      </c>
      <c r="I13" s="36">
        <f t="shared" si="0"/>
        <v>6949066</v>
      </c>
      <c r="K13" s="37"/>
    </row>
    <row r="14" spans="1:11" x14ac:dyDescent="0.25">
      <c r="A14" s="16">
        <v>1011</v>
      </c>
      <c r="B14" s="17" t="s">
        <v>20</v>
      </c>
      <c r="C14" s="23">
        <v>30136176</v>
      </c>
      <c r="D14" s="23">
        <v>11636367</v>
      </c>
      <c r="E14" s="23">
        <v>743071</v>
      </c>
      <c r="F14" s="23">
        <v>0</v>
      </c>
      <c r="G14" s="23">
        <v>0</v>
      </c>
      <c r="H14" s="23">
        <v>356615</v>
      </c>
      <c r="I14" s="35">
        <f t="shared" si="0"/>
        <v>42872229</v>
      </c>
      <c r="K14" s="37"/>
    </row>
    <row r="15" spans="1:11" x14ac:dyDescent="0.25">
      <c r="A15" s="16">
        <v>1012</v>
      </c>
      <c r="B15" s="17" t="s">
        <v>21</v>
      </c>
      <c r="C15" s="24">
        <v>53695970</v>
      </c>
      <c r="D15" s="24">
        <v>184821</v>
      </c>
      <c r="E15" s="24">
        <v>19126</v>
      </c>
      <c r="F15" s="24">
        <v>83431160</v>
      </c>
      <c r="G15" s="24">
        <v>0</v>
      </c>
      <c r="H15" s="24">
        <v>139207</v>
      </c>
      <c r="I15" s="36">
        <f t="shared" si="0"/>
        <v>137470284</v>
      </c>
      <c r="K15" s="37"/>
    </row>
    <row r="16" spans="1:11" x14ac:dyDescent="0.25">
      <c r="A16" s="16">
        <v>1013</v>
      </c>
      <c r="B16" s="17" t="s">
        <v>22</v>
      </c>
      <c r="C16" s="23">
        <v>194979990</v>
      </c>
      <c r="D16" s="23">
        <v>123139663</v>
      </c>
      <c r="E16" s="23">
        <v>7919528</v>
      </c>
      <c r="F16" s="23">
        <v>30258220</v>
      </c>
      <c r="G16" s="23">
        <v>0</v>
      </c>
      <c r="H16" s="23">
        <v>3226905</v>
      </c>
      <c r="I16" s="35">
        <f t="shared" si="0"/>
        <v>359524306</v>
      </c>
      <c r="K16" s="37"/>
    </row>
    <row r="17" spans="1:11" x14ac:dyDescent="0.25">
      <c r="A17" s="16">
        <v>1014</v>
      </c>
      <c r="B17" s="17" t="s">
        <v>23</v>
      </c>
      <c r="C17" s="24">
        <v>351919</v>
      </c>
      <c r="D17" s="24">
        <v>0</v>
      </c>
      <c r="E17" s="24">
        <v>16617</v>
      </c>
      <c r="F17" s="24">
        <v>0</v>
      </c>
      <c r="G17" s="24">
        <v>0</v>
      </c>
      <c r="H17" s="24">
        <v>33678</v>
      </c>
      <c r="I17" s="36">
        <f t="shared" si="0"/>
        <v>402214</v>
      </c>
      <c r="K17" s="37"/>
    </row>
    <row r="18" spans="1:11" x14ac:dyDescent="0.25">
      <c r="A18" s="16">
        <v>1016</v>
      </c>
      <c r="B18" s="17" t="s">
        <v>24</v>
      </c>
      <c r="C18" s="23">
        <v>505072426</v>
      </c>
      <c r="D18" s="23">
        <v>134771754</v>
      </c>
      <c r="E18" s="23">
        <v>19243047</v>
      </c>
      <c r="F18" s="23">
        <v>134570435</v>
      </c>
      <c r="G18" s="23">
        <v>0</v>
      </c>
      <c r="H18" s="23">
        <v>4676396</v>
      </c>
      <c r="I18" s="35">
        <f t="shared" si="0"/>
        <v>798334058</v>
      </c>
      <c r="K18" s="37"/>
    </row>
    <row r="19" spans="1:11" x14ac:dyDescent="0.25">
      <c r="A19" s="16">
        <v>1017</v>
      </c>
      <c r="B19" s="17" t="s">
        <v>25</v>
      </c>
      <c r="C19" s="24">
        <v>91921431</v>
      </c>
      <c r="D19" s="24">
        <v>6437120</v>
      </c>
      <c r="E19" s="24">
        <v>2520311</v>
      </c>
      <c r="F19" s="24">
        <v>41171901</v>
      </c>
      <c r="G19" s="24">
        <v>0</v>
      </c>
      <c r="H19" s="24">
        <v>716003</v>
      </c>
      <c r="I19" s="36">
        <f t="shared" si="0"/>
        <v>142766766</v>
      </c>
      <c r="K19" s="37"/>
    </row>
    <row r="20" spans="1:11" x14ac:dyDescent="0.25">
      <c r="A20" s="16">
        <v>1018</v>
      </c>
      <c r="B20" s="17" t="s">
        <v>26</v>
      </c>
      <c r="C20" s="23">
        <v>6647528</v>
      </c>
      <c r="D20" s="23">
        <v>697459</v>
      </c>
      <c r="E20" s="23">
        <v>154765</v>
      </c>
      <c r="F20" s="23">
        <v>0</v>
      </c>
      <c r="G20" s="23">
        <v>0</v>
      </c>
      <c r="H20" s="23">
        <v>198011</v>
      </c>
      <c r="I20" s="35">
        <f t="shared" si="0"/>
        <v>7697763</v>
      </c>
      <c r="K20" s="37"/>
    </row>
    <row r="21" spans="1:11" x14ac:dyDescent="0.25">
      <c r="A21" s="16">
        <v>1019</v>
      </c>
      <c r="B21" s="17" t="s">
        <v>27</v>
      </c>
      <c r="C21" s="24">
        <v>27520972</v>
      </c>
      <c r="D21" s="24">
        <v>7548810</v>
      </c>
      <c r="E21" s="24">
        <v>1079568</v>
      </c>
      <c r="F21" s="24">
        <v>250286</v>
      </c>
      <c r="G21" s="24">
        <v>0</v>
      </c>
      <c r="H21" s="24">
        <v>687869</v>
      </c>
      <c r="I21" s="36">
        <f t="shared" si="0"/>
        <v>37087505</v>
      </c>
      <c r="K21" s="37"/>
    </row>
    <row r="22" spans="1:11" x14ac:dyDescent="0.25">
      <c r="A22" s="16">
        <v>1020</v>
      </c>
      <c r="B22" s="17" t="s">
        <v>28</v>
      </c>
      <c r="C22" s="23">
        <v>23178625</v>
      </c>
      <c r="D22" s="23">
        <v>8103614</v>
      </c>
      <c r="E22" s="23">
        <v>787046</v>
      </c>
      <c r="F22" s="23">
        <v>11014412</v>
      </c>
      <c r="G22" s="23">
        <v>0</v>
      </c>
      <c r="H22" s="23">
        <v>452376</v>
      </c>
      <c r="I22" s="35">
        <f t="shared" si="0"/>
        <v>43536073</v>
      </c>
      <c r="K22" s="37"/>
    </row>
    <row r="23" spans="1:11" x14ac:dyDescent="0.25">
      <c r="A23" s="16">
        <v>1022</v>
      </c>
      <c r="B23" s="17" t="s">
        <v>29</v>
      </c>
      <c r="C23" s="24">
        <v>3322499</v>
      </c>
      <c r="D23" s="24">
        <v>699897</v>
      </c>
      <c r="E23" s="24">
        <v>68810</v>
      </c>
      <c r="F23" s="24">
        <v>0</v>
      </c>
      <c r="G23" s="24">
        <v>0</v>
      </c>
      <c r="H23" s="24">
        <v>4350</v>
      </c>
      <c r="I23" s="36">
        <f t="shared" si="0"/>
        <v>4095556</v>
      </c>
      <c r="K23" s="37"/>
    </row>
    <row r="24" spans="1:11" x14ac:dyDescent="0.25">
      <c r="A24" s="16">
        <v>1023</v>
      </c>
      <c r="B24" s="17" t="s">
        <v>30</v>
      </c>
      <c r="C24" s="23">
        <v>23265174</v>
      </c>
      <c r="D24" s="23">
        <v>4748765</v>
      </c>
      <c r="E24" s="23">
        <v>762905</v>
      </c>
      <c r="F24" s="23">
        <v>239362</v>
      </c>
      <c r="G24" s="23">
        <v>0</v>
      </c>
      <c r="H24" s="23">
        <v>612545</v>
      </c>
      <c r="I24" s="35">
        <f t="shared" si="0"/>
        <v>29628751</v>
      </c>
      <c r="K24" s="37"/>
    </row>
    <row r="25" spans="1:11" x14ac:dyDescent="0.25">
      <c r="A25" s="16">
        <v>1024</v>
      </c>
      <c r="B25" s="17" t="s">
        <v>31</v>
      </c>
      <c r="C25" s="24">
        <v>625646712</v>
      </c>
      <c r="D25" s="24">
        <v>65252362</v>
      </c>
      <c r="E25" s="24">
        <v>14162010</v>
      </c>
      <c r="F25" s="24">
        <v>8609732</v>
      </c>
      <c r="G25" s="24">
        <v>0</v>
      </c>
      <c r="H25" s="24">
        <v>3465479</v>
      </c>
      <c r="I25" s="36">
        <f t="shared" si="0"/>
        <v>717136295</v>
      </c>
      <c r="K25" s="37"/>
    </row>
    <row r="26" spans="1:11" x14ac:dyDescent="0.25">
      <c r="A26" s="16">
        <v>1025</v>
      </c>
      <c r="B26" s="17" t="s">
        <v>32</v>
      </c>
      <c r="C26" s="23">
        <v>106744</v>
      </c>
      <c r="D26" s="23">
        <v>0</v>
      </c>
      <c r="E26" s="23">
        <v>30602</v>
      </c>
      <c r="F26" s="23">
        <v>0</v>
      </c>
      <c r="G26" s="23">
        <v>0</v>
      </c>
      <c r="H26" s="23">
        <v>40670</v>
      </c>
      <c r="I26" s="35">
        <f t="shared" si="0"/>
        <v>178016</v>
      </c>
      <c r="K26" s="37"/>
    </row>
    <row r="27" spans="1:11" x14ac:dyDescent="0.25">
      <c r="A27" s="16">
        <v>1026</v>
      </c>
      <c r="B27" s="17" t="s">
        <v>33</v>
      </c>
      <c r="C27" s="24">
        <v>1463416</v>
      </c>
      <c r="D27" s="24">
        <v>0</v>
      </c>
      <c r="E27" s="24">
        <v>0</v>
      </c>
      <c r="F27" s="24">
        <v>0</v>
      </c>
      <c r="G27" s="24">
        <v>0</v>
      </c>
      <c r="H27" s="24">
        <v>80556</v>
      </c>
      <c r="I27" s="36">
        <f t="shared" si="0"/>
        <v>1543972</v>
      </c>
      <c r="K27" s="37"/>
    </row>
    <row r="28" spans="1:11" x14ac:dyDescent="0.25">
      <c r="A28" s="16">
        <v>1027</v>
      </c>
      <c r="B28" s="17" t="s">
        <v>34</v>
      </c>
      <c r="C28" s="23">
        <v>40616160</v>
      </c>
      <c r="D28" s="23">
        <v>2587344</v>
      </c>
      <c r="E28" s="23">
        <v>493291</v>
      </c>
      <c r="F28" s="23">
        <v>3459778</v>
      </c>
      <c r="G28" s="23">
        <v>0</v>
      </c>
      <c r="H28" s="23">
        <v>383455</v>
      </c>
      <c r="I28" s="35">
        <f t="shared" si="0"/>
        <v>47540028</v>
      </c>
      <c r="K28" s="37"/>
    </row>
    <row r="29" spans="1:11" x14ac:dyDescent="0.25">
      <c r="A29" s="16">
        <v>1028</v>
      </c>
      <c r="B29" s="17" t="s">
        <v>35</v>
      </c>
      <c r="C29" s="24">
        <v>87131116</v>
      </c>
      <c r="D29" s="24">
        <v>989781</v>
      </c>
      <c r="E29" s="24">
        <v>2837960</v>
      </c>
      <c r="F29" s="24">
        <v>88054802</v>
      </c>
      <c r="G29" s="24">
        <v>0</v>
      </c>
      <c r="H29" s="24">
        <v>78684</v>
      </c>
      <c r="I29" s="36">
        <f t="shared" si="0"/>
        <v>179092343</v>
      </c>
      <c r="K29" s="37"/>
    </row>
    <row r="30" spans="1:11" x14ac:dyDescent="0.25">
      <c r="A30" s="16">
        <v>1030</v>
      </c>
      <c r="B30" s="17" t="s">
        <v>36</v>
      </c>
      <c r="C30" s="23">
        <v>92838754</v>
      </c>
      <c r="D30" s="23">
        <v>6131807</v>
      </c>
      <c r="E30" s="23">
        <v>2568363</v>
      </c>
      <c r="F30" s="23">
        <v>81603032</v>
      </c>
      <c r="G30" s="23">
        <v>0</v>
      </c>
      <c r="H30" s="23">
        <v>808186</v>
      </c>
      <c r="I30" s="35">
        <f t="shared" si="0"/>
        <v>183950142</v>
      </c>
      <c r="K30" s="37"/>
    </row>
    <row r="31" spans="1:11" x14ac:dyDescent="0.25">
      <c r="A31" s="16">
        <v>1031</v>
      </c>
      <c r="B31" s="17" t="s">
        <v>37</v>
      </c>
      <c r="C31" s="24">
        <v>1285577</v>
      </c>
      <c r="D31" s="24">
        <v>3969</v>
      </c>
      <c r="E31" s="24">
        <v>68942</v>
      </c>
      <c r="F31" s="24">
        <v>0</v>
      </c>
      <c r="G31" s="24">
        <v>0</v>
      </c>
      <c r="H31" s="24">
        <v>2900</v>
      </c>
      <c r="I31" s="36">
        <f t="shared" si="0"/>
        <v>1361388</v>
      </c>
      <c r="K31" s="37"/>
    </row>
    <row r="32" spans="1:11" x14ac:dyDescent="0.25">
      <c r="A32" s="16">
        <v>1033</v>
      </c>
      <c r="B32" s="17" t="s">
        <v>38</v>
      </c>
      <c r="C32" s="23">
        <v>1137788</v>
      </c>
      <c r="D32" s="23">
        <v>146067</v>
      </c>
      <c r="E32" s="23">
        <v>47142</v>
      </c>
      <c r="F32" s="23">
        <v>0</v>
      </c>
      <c r="G32" s="23">
        <v>0</v>
      </c>
      <c r="H32" s="23">
        <v>33540</v>
      </c>
      <c r="I32" s="35">
        <f t="shared" si="0"/>
        <v>1364537</v>
      </c>
      <c r="K32" s="37"/>
    </row>
    <row r="33" spans="1:11" x14ac:dyDescent="0.25">
      <c r="A33" s="16">
        <v>1034</v>
      </c>
      <c r="B33" s="17" t="s">
        <v>39</v>
      </c>
      <c r="C33" s="24">
        <v>897067</v>
      </c>
      <c r="D33" s="24">
        <v>15769</v>
      </c>
      <c r="E33" s="24">
        <v>17071</v>
      </c>
      <c r="F33" s="24">
        <v>0</v>
      </c>
      <c r="G33" s="24">
        <v>0</v>
      </c>
      <c r="H33" s="24">
        <v>21310</v>
      </c>
      <c r="I33" s="36">
        <f t="shared" si="0"/>
        <v>951217</v>
      </c>
      <c r="K33" s="37"/>
    </row>
    <row r="34" spans="1:11" x14ac:dyDescent="0.25">
      <c r="A34" s="16">
        <v>1037</v>
      </c>
      <c r="B34" s="17" t="s">
        <v>40</v>
      </c>
      <c r="C34" s="23">
        <v>10379886</v>
      </c>
      <c r="D34" s="23">
        <v>598804</v>
      </c>
      <c r="E34" s="23">
        <v>241634</v>
      </c>
      <c r="F34" s="23">
        <v>209212</v>
      </c>
      <c r="G34" s="23">
        <v>0</v>
      </c>
      <c r="H34" s="23">
        <v>198403</v>
      </c>
      <c r="I34" s="35">
        <f t="shared" si="0"/>
        <v>11627939</v>
      </c>
      <c r="K34" s="37"/>
    </row>
    <row r="35" spans="1:11" x14ac:dyDescent="0.25">
      <c r="A35" s="16">
        <v>1038</v>
      </c>
      <c r="B35" s="17" t="s">
        <v>41</v>
      </c>
      <c r="C35" s="24">
        <v>51948244</v>
      </c>
      <c r="D35" s="24">
        <v>7784</v>
      </c>
      <c r="E35" s="24">
        <v>623</v>
      </c>
      <c r="F35" s="24">
        <v>46508270</v>
      </c>
      <c r="G35" s="24">
        <v>0</v>
      </c>
      <c r="H35" s="24">
        <v>31700</v>
      </c>
      <c r="I35" s="36">
        <f t="shared" si="0"/>
        <v>98496621</v>
      </c>
      <c r="K35" s="37"/>
    </row>
    <row r="36" spans="1:11" x14ac:dyDescent="0.25">
      <c r="A36" s="16">
        <v>1039</v>
      </c>
      <c r="B36" s="17" t="s">
        <v>42</v>
      </c>
      <c r="C36" s="23">
        <v>990931</v>
      </c>
      <c r="D36" s="23">
        <v>94431</v>
      </c>
      <c r="E36" s="23">
        <v>27958</v>
      </c>
      <c r="F36" s="23">
        <v>0</v>
      </c>
      <c r="G36" s="23">
        <v>0</v>
      </c>
      <c r="H36" s="23">
        <v>122230</v>
      </c>
      <c r="I36" s="35">
        <f t="shared" si="0"/>
        <v>1235550</v>
      </c>
      <c r="K36" s="37"/>
    </row>
    <row r="37" spans="1:11" x14ac:dyDescent="0.25">
      <c r="A37" s="16">
        <v>1040</v>
      </c>
      <c r="B37" s="17" t="s">
        <v>43</v>
      </c>
      <c r="C37" s="24">
        <v>78276394</v>
      </c>
      <c r="D37" s="24">
        <v>15773224</v>
      </c>
      <c r="E37" s="24">
        <v>2273325</v>
      </c>
      <c r="F37" s="24">
        <v>448528</v>
      </c>
      <c r="G37" s="24">
        <v>0</v>
      </c>
      <c r="H37" s="24">
        <v>1640351</v>
      </c>
      <c r="I37" s="36">
        <f t="shared" si="0"/>
        <v>98411822</v>
      </c>
      <c r="K37" s="37"/>
    </row>
    <row r="38" spans="1:11" x14ac:dyDescent="0.25">
      <c r="A38" s="16">
        <v>1042</v>
      </c>
      <c r="B38" s="17" t="s">
        <v>44</v>
      </c>
      <c r="C38" s="23">
        <v>188359347</v>
      </c>
      <c r="D38" s="23">
        <v>0</v>
      </c>
      <c r="E38" s="23">
        <v>1696732</v>
      </c>
      <c r="F38" s="23">
        <v>256884451</v>
      </c>
      <c r="G38" s="23">
        <v>0</v>
      </c>
      <c r="H38" s="23">
        <v>19971</v>
      </c>
      <c r="I38" s="35">
        <f t="shared" si="0"/>
        <v>446960501</v>
      </c>
      <c r="K38" s="37"/>
    </row>
    <row r="39" spans="1:11" x14ac:dyDescent="0.25">
      <c r="A39" s="16">
        <v>1043</v>
      </c>
      <c r="B39" s="17" t="s">
        <v>45</v>
      </c>
      <c r="C39" s="24">
        <v>183971307</v>
      </c>
      <c r="D39" s="24">
        <v>34335936</v>
      </c>
      <c r="E39" s="24">
        <v>6944695</v>
      </c>
      <c r="F39" s="24">
        <v>2754824</v>
      </c>
      <c r="G39" s="24">
        <v>0</v>
      </c>
      <c r="H39" s="24">
        <v>1015886</v>
      </c>
      <c r="I39" s="36">
        <f t="shared" si="0"/>
        <v>229022648</v>
      </c>
      <c r="K39" s="37"/>
    </row>
    <row r="40" spans="1:11" x14ac:dyDescent="0.25">
      <c r="A40" s="16">
        <v>1044</v>
      </c>
      <c r="B40" s="17" t="s">
        <v>46</v>
      </c>
      <c r="C40" s="23">
        <v>2462385</v>
      </c>
      <c r="D40" s="23">
        <v>600987</v>
      </c>
      <c r="E40" s="23">
        <v>152263</v>
      </c>
      <c r="F40" s="23">
        <v>0</v>
      </c>
      <c r="G40" s="23">
        <v>0</v>
      </c>
      <c r="H40" s="23">
        <v>78101</v>
      </c>
      <c r="I40" s="35">
        <f t="shared" si="0"/>
        <v>3293736</v>
      </c>
      <c r="K40" s="37"/>
    </row>
    <row r="41" spans="1:11" x14ac:dyDescent="0.25">
      <c r="A41" s="16">
        <v>1046</v>
      </c>
      <c r="B41" s="17" t="s">
        <v>47</v>
      </c>
      <c r="C41" s="24">
        <v>158872</v>
      </c>
      <c r="D41" s="24">
        <v>4706</v>
      </c>
      <c r="E41" s="24">
        <v>9890</v>
      </c>
      <c r="F41" s="24">
        <v>0</v>
      </c>
      <c r="G41" s="24">
        <v>2500</v>
      </c>
      <c r="H41" s="24">
        <v>533301</v>
      </c>
      <c r="I41" s="36">
        <f t="shared" si="0"/>
        <v>709269</v>
      </c>
      <c r="K41" s="37"/>
    </row>
    <row r="42" spans="1:11" x14ac:dyDescent="0.25">
      <c r="A42" s="16">
        <v>1047</v>
      </c>
      <c r="B42" s="17" t="s">
        <v>48</v>
      </c>
      <c r="C42" s="23">
        <v>98456139</v>
      </c>
      <c r="D42" s="23">
        <v>28311189</v>
      </c>
      <c r="E42" s="23">
        <v>4299423</v>
      </c>
      <c r="F42" s="23">
        <v>15783</v>
      </c>
      <c r="G42" s="23">
        <v>0</v>
      </c>
      <c r="H42" s="23">
        <v>901338</v>
      </c>
      <c r="I42" s="35">
        <f t="shared" si="0"/>
        <v>131983872</v>
      </c>
      <c r="K42" s="37"/>
    </row>
    <row r="43" spans="1:11" x14ac:dyDescent="0.25">
      <c r="A43" s="16">
        <v>1048</v>
      </c>
      <c r="B43" s="17" t="s">
        <v>49</v>
      </c>
      <c r="C43" s="24">
        <v>33247989</v>
      </c>
      <c r="D43" s="24">
        <v>6004231</v>
      </c>
      <c r="E43" s="24">
        <v>1534597</v>
      </c>
      <c r="F43" s="24">
        <v>4561013</v>
      </c>
      <c r="G43" s="24">
        <v>0</v>
      </c>
      <c r="H43" s="24">
        <v>541599</v>
      </c>
      <c r="I43" s="36">
        <f t="shared" si="0"/>
        <v>45889429</v>
      </c>
      <c r="K43" s="37"/>
    </row>
    <row r="44" spans="1:11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2500</v>
      </c>
      <c r="I44" s="35">
        <f t="shared" si="0"/>
        <v>2500</v>
      </c>
      <c r="K44" s="37"/>
    </row>
    <row r="45" spans="1:11" x14ac:dyDescent="0.25">
      <c r="A45" s="16">
        <v>1052</v>
      </c>
      <c r="B45" s="17" t="s">
        <v>51</v>
      </c>
      <c r="C45" s="24">
        <v>16546683</v>
      </c>
      <c r="D45" s="24">
        <v>2317466</v>
      </c>
      <c r="E45" s="24">
        <v>767163</v>
      </c>
      <c r="F45" s="24">
        <v>18031</v>
      </c>
      <c r="G45" s="24">
        <v>0</v>
      </c>
      <c r="H45" s="24">
        <v>402285</v>
      </c>
      <c r="I45" s="36">
        <f t="shared" si="0"/>
        <v>20051628</v>
      </c>
      <c r="K45" s="37"/>
    </row>
    <row r="46" spans="1:11" x14ac:dyDescent="0.25">
      <c r="A46" s="16">
        <v>1054</v>
      </c>
      <c r="B46" s="17" t="s">
        <v>52</v>
      </c>
      <c r="C46" s="23">
        <v>30620493</v>
      </c>
      <c r="D46" s="23">
        <v>2206493</v>
      </c>
      <c r="E46" s="23">
        <v>1062612</v>
      </c>
      <c r="F46" s="23">
        <v>25952</v>
      </c>
      <c r="G46" s="23">
        <v>5000</v>
      </c>
      <c r="H46" s="23">
        <v>537183</v>
      </c>
      <c r="I46" s="35">
        <f t="shared" si="0"/>
        <v>34457733</v>
      </c>
      <c r="K46" s="37"/>
    </row>
    <row r="47" spans="1:11" x14ac:dyDescent="0.25">
      <c r="A47" s="16">
        <v>1055</v>
      </c>
      <c r="B47" s="17" t="s">
        <v>53</v>
      </c>
      <c r="C47" s="24">
        <v>39702525</v>
      </c>
      <c r="D47" s="24">
        <v>2709190</v>
      </c>
      <c r="E47" s="24">
        <v>1917795</v>
      </c>
      <c r="F47" s="24">
        <v>0</v>
      </c>
      <c r="G47" s="24">
        <v>0</v>
      </c>
      <c r="H47" s="24">
        <v>310168</v>
      </c>
      <c r="I47" s="36">
        <f t="shared" si="0"/>
        <v>44639678</v>
      </c>
      <c r="K47" s="37"/>
    </row>
    <row r="48" spans="1:11" x14ac:dyDescent="0.25">
      <c r="A48" s="16">
        <v>1057</v>
      </c>
      <c r="B48" s="17" t="s">
        <v>54</v>
      </c>
      <c r="C48" s="23">
        <v>2177472</v>
      </c>
      <c r="D48" s="23">
        <v>5464</v>
      </c>
      <c r="E48" s="23">
        <v>77792</v>
      </c>
      <c r="F48" s="23">
        <v>0</v>
      </c>
      <c r="G48" s="23">
        <v>0</v>
      </c>
      <c r="H48" s="23">
        <v>437435</v>
      </c>
      <c r="I48" s="35">
        <f t="shared" si="0"/>
        <v>2698163</v>
      </c>
      <c r="K48" s="37"/>
    </row>
    <row r="49" spans="1:11" x14ac:dyDescent="0.25">
      <c r="A49" s="16">
        <v>1058</v>
      </c>
      <c r="B49" s="17" t="s">
        <v>55</v>
      </c>
      <c r="C49" s="24">
        <v>17539531</v>
      </c>
      <c r="D49" s="24">
        <v>2999624</v>
      </c>
      <c r="E49" s="24">
        <v>467231</v>
      </c>
      <c r="F49" s="24">
        <v>0</v>
      </c>
      <c r="G49" s="24">
        <v>10000</v>
      </c>
      <c r="H49" s="24">
        <v>863743</v>
      </c>
      <c r="I49" s="36">
        <f t="shared" si="0"/>
        <v>21880129</v>
      </c>
      <c r="K49" s="37"/>
    </row>
    <row r="50" spans="1:11" x14ac:dyDescent="0.25">
      <c r="A50" s="16">
        <v>1062</v>
      </c>
      <c r="B50" s="17" t="s">
        <v>56</v>
      </c>
      <c r="C50" s="23">
        <v>32196593</v>
      </c>
      <c r="D50" s="23">
        <v>6099028</v>
      </c>
      <c r="E50" s="23">
        <v>949278</v>
      </c>
      <c r="F50" s="23">
        <v>38853</v>
      </c>
      <c r="G50" s="23">
        <v>0</v>
      </c>
      <c r="H50" s="23">
        <v>1121223</v>
      </c>
      <c r="I50" s="35">
        <f t="shared" si="0"/>
        <v>40404975</v>
      </c>
      <c r="K50" s="37"/>
    </row>
    <row r="51" spans="1:11" x14ac:dyDescent="0.25">
      <c r="A51" s="16">
        <v>1065</v>
      </c>
      <c r="B51" s="17" t="s">
        <v>57</v>
      </c>
      <c r="C51" s="24">
        <v>79678281</v>
      </c>
      <c r="D51" s="24">
        <v>10195648</v>
      </c>
      <c r="E51" s="24">
        <v>1972294</v>
      </c>
      <c r="F51" s="24">
        <v>144356</v>
      </c>
      <c r="G51" s="24">
        <v>245136</v>
      </c>
      <c r="H51" s="24">
        <v>603726</v>
      </c>
      <c r="I51" s="36">
        <f t="shared" si="0"/>
        <v>92839441</v>
      </c>
      <c r="K51" s="37"/>
    </row>
    <row r="52" spans="1:11" x14ac:dyDescent="0.25">
      <c r="A52" s="16">
        <v>1066</v>
      </c>
      <c r="B52" s="17" t="s">
        <v>58</v>
      </c>
      <c r="C52" s="23">
        <v>200274709</v>
      </c>
      <c r="D52" s="23">
        <v>9086055</v>
      </c>
      <c r="E52" s="23">
        <v>5762867</v>
      </c>
      <c r="F52" s="23">
        <v>264103</v>
      </c>
      <c r="G52" s="23">
        <v>0</v>
      </c>
      <c r="H52" s="23">
        <v>1449186</v>
      </c>
      <c r="I52" s="35">
        <f t="shared" si="0"/>
        <v>216836920</v>
      </c>
      <c r="K52" s="37"/>
    </row>
    <row r="53" spans="1:11" x14ac:dyDescent="0.25">
      <c r="A53" s="16">
        <v>1067</v>
      </c>
      <c r="B53" s="17" t="s">
        <v>59</v>
      </c>
      <c r="C53" s="24">
        <v>1902926</v>
      </c>
      <c r="D53" s="24">
        <v>11699</v>
      </c>
      <c r="E53" s="24">
        <v>10599</v>
      </c>
      <c r="F53" s="24">
        <v>2039969</v>
      </c>
      <c r="G53" s="24">
        <v>0</v>
      </c>
      <c r="H53" s="24">
        <v>26970</v>
      </c>
      <c r="I53" s="36">
        <f t="shared" si="0"/>
        <v>3992163</v>
      </c>
      <c r="K53" s="37"/>
    </row>
    <row r="54" spans="1:11" x14ac:dyDescent="0.25">
      <c r="A54" s="16">
        <v>1068</v>
      </c>
      <c r="B54" s="17" t="s">
        <v>60</v>
      </c>
      <c r="C54" s="23">
        <v>46</v>
      </c>
      <c r="D54" s="23">
        <v>0</v>
      </c>
      <c r="E54" s="23">
        <v>0</v>
      </c>
      <c r="F54" s="23">
        <v>0</v>
      </c>
      <c r="G54" s="23">
        <v>0</v>
      </c>
      <c r="H54" s="23">
        <v>290</v>
      </c>
      <c r="I54" s="35">
        <f t="shared" si="0"/>
        <v>336</v>
      </c>
      <c r="K54" s="37"/>
    </row>
    <row r="55" spans="1:11" x14ac:dyDescent="0.25">
      <c r="A55" s="16">
        <v>1069</v>
      </c>
      <c r="B55" s="17" t="s">
        <v>61</v>
      </c>
      <c r="C55" s="24">
        <v>2454548</v>
      </c>
      <c r="D55" s="24">
        <v>685604</v>
      </c>
      <c r="E55" s="24">
        <v>103923</v>
      </c>
      <c r="F55" s="24">
        <v>92588</v>
      </c>
      <c r="G55" s="24">
        <v>0</v>
      </c>
      <c r="H55" s="24">
        <v>189304</v>
      </c>
      <c r="I55" s="36">
        <f t="shared" si="0"/>
        <v>3525967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132784485</v>
      </c>
      <c r="D56" s="23">
        <v>15049209</v>
      </c>
      <c r="E56" s="23">
        <v>4798426</v>
      </c>
      <c r="F56" s="23">
        <v>227</v>
      </c>
      <c r="G56" s="23">
        <v>0</v>
      </c>
      <c r="H56" s="23">
        <v>1896423</v>
      </c>
      <c r="I56" s="35">
        <f t="shared" si="0"/>
        <v>154528770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3176829648</v>
      </c>
      <c r="D57" s="15">
        <f t="shared" si="1"/>
        <v>522046429</v>
      </c>
      <c r="E57" s="15">
        <f t="shared" si="1"/>
        <v>92326366</v>
      </c>
      <c r="F57" s="15">
        <f t="shared" si="1"/>
        <v>819214063</v>
      </c>
      <c r="G57" s="15">
        <f t="shared" si="1"/>
        <v>263315</v>
      </c>
      <c r="H57" s="15">
        <f t="shared" si="1"/>
        <v>42796648</v>
      </c>
      <c r="I57" s="15">
        <f t="shared" si="1"/>
        <v>4653476469</v>
      </c>
      <c r="K57" s="37"/>
    </row>
    <row r="59" spans="1:11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K57"/>
  <sheetViews>
    <sheetView topLeftCell="C1" workbookViewId="0">
      <selection activeCell="K7" sqref="J7:K5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x14ac:dyDescent="0.25">
      <c r="A4" s="40" t="s">
        <v>80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2160</v>
      </c>
      <c r="I7" s="34">
        <f>SUM(C7:H7)</f>
        <v>2160</v>
      </c>
      <c r="K7" s="37"/>
    </row>
    <row r="8" spans="1:11" x14ac:dyDescent="0.25">
      <c r="A8" s="16">
        <v>1002</v>
      </c>
      <c r="B8" s="17" t="s">
        <v>14</v>
      </c>
      <c r="C8" s="23">
        <v>2852978</v>
      </c>
      <c r="D8" s="23">
        <v>1356782</v>
      </c>
      <c r="E8" s="23">
        <v>52471</v>
      </c>
      <c r="F8" s="23">
        <v>0</v>
      </c>
      <c r="G8" s="23">
        <v>0</v>
      </c>
      <c r="H8" s="23">
        <v>30311</v>
      </c>
      <c r="I8" s="35">
        <f t="shared" ref="I8:I56" si="0">SUM(C8:H8)</f>
        <v>4292542</v>
      </c>
      <c r="K8" s="37"/>
    </row>
    <row r="9" spans="1:11" x14ac:dyDescent="0.25">
      <c r="A9" s="16">
        <v>1005</v>
      </c>
      <c r="B9" s="17" t="s">
        <v>15</v>
      </c>
      <c r="C9" s="24">
        <v>26505</v>
      </c>
      <c r="D9" s="24">
        <v>39886</v>
      </c>
      <c r="E9" s="24">
        <v>98655</v>
      </c>
      <c r="F9" s="24">
        <v>0</v>
      </c>
      <c r="G9" s="24">
        <v>0</v>
      </c>
      <c r="H9" s="24">
        <v>12950</v>
      </c>
      <c r="I9" s="36">
        <f t="shared" si="0"/>
        <v>177996</v>
      </c>
      <c r="K9" s="37"/>
    </row>
    <row r="10" spans="1:11" x14ac:dyDescent="0.25">
      <c r="A10" s="16">
        <v>1006</v>
      </c>
      <c r="B10" s="17" t="s">
        <v>16</v>
      </c>
      <c r="C10" s="23">
        <v>16756</v>
      </c>
      <c r="D10" s="23">
        <v>8593</v>
      </c>
      <c r="E10" s="23">
        <v>2670</v>
      </c>
      <c r="F10" s="23">
        <v>0</v>
      </c>
      <c r="G10" s="23">
        <v>0</v>
      </c>
      <c r="H10" s="23">
        <v>7595</v>
      </c>
      <c r="I10" s="35">
        <f t="shared" si="0"/>
        <v>35614</v>
      </c>
      <c r="K10" s="37"/>
    </row>
    <row r="11" spans="1:11" x14ac:dyDescent="0.25">
      <c r="A11" s="16">
        <v>1007</v>
      </c>
      <c r="B11" s="17" t="s">
        <v>17</v>
      </c>
      <c r="C11" s="24">
        <v>65447644</v>
      </c>
      <c r="D11" s="24">
        <v>23580842</v>
      </c>
      <c r="E11" s="24">
        <v>2871687</v>
      </c>
      <c r="F11" s="24">
        <v>465166</v>
      </c>
      <c r="G11" s="24">
        <v>0</v>
      </c>
      <c r="H11" s="24">
        <v>1305457</v>
      </c>
      <c r="I11" s="36">
        <f t="shared" si="0"/>
        <v>93670796</v>
      </c>
      <c r="K11" s="37"/>
    </row>
    <row r="12" spans="1:11" x14ac:dyDescent="0.25">
      <c r="A12" s="16">
        <v>1008</v>
      </c>
      <c r="B12" s="17" t="s">
        <v>18</v>
      </c>
      <c r="C12" s="23">
        <v>2990</v>
      </c>
      <c r="D12" s="23">
        <v>0</v>
      </c>
      <c r="E12" s="23">
        <v>9365</v>
      </c>
      <c r="F12" s="23">
        <v>0</v>
      </c>
      <c r="G12" s="23">
        <v>0</v>
      </c>
      <c r="H12" s="23">
        <v>24400</v>
      </c>
      <c r="I12" s="35">
        <f t="shared" si="0"/>
        <v>36755</v>
      </c>
      <c r="K12" s="37"/>
    </row>
    <row r="13" spans="1:11" x14ac:dyDescent="0.25">
      <c r="A13" s="16">
        <v>1010</v>
      </c>
      <c r="B13" s="17" t="s">
        <v>19</v>
      </c>
      <c r="C13" s="24">
        <v>8454867</v>
      </c>
      <c r="D13" s="24">
        <v>1506014</v>
      </c>
      <c r="E13" s="24">
        <v>644233</v>
      </c>
      <c r="F13" s="24">
        <v>52924</v>
      </c>
      <c r="G13" s="24">
        <v>0</v>
      </c>
      <c r="H13" s="24">
        <v>14585699</v>
      </c>
      <c r="I13" s="36">
        <f t="shared" si="0"/>
        <v>25243737</v>
      </c>
      <c r="K13" s="37"/>
    </row>
    <row r="14" spans="1:11" x14ac:dyDescent="0.25">
      <c r="A14" s="16">
        <v>1011</v>
      </c>
      <c r="B14" s="17" t="s">
        <v>20</v>
      </c>
      <c r="C14" s="23">
        <v>99292491</v>
      </c>
      <c r="D14" s="23">
        <v>18445299</v>
      </c>
      <c r="E14" s="23">
        <v>2183034</v>
      </c>
      <c r="F14" s="23">
        <v>115756398</v>
      </c>
      <c r="G14" s="23">
        <v>0</v>
      </c>
      <c r="H14" s="23">
        <v>274344</v>
      </c>
      <c r="I14" s="35">
        <f t="shared" si="0"/>
        <v>235951566</v>
      </c>
      <c r="K14" s="37"/>
    </row>
    <row r="15" spans="1:11" x14ac:dyDescent="0.25">
      <c r="A15" s="16">
        <v>1012</v>
      </c>
      <c r="B15" s="17" t="s">
        <v>21</v>
      </c>
      <c r="C15" s="24">
        <v>47766058</v>
      </c>
      <c r="D15" s="24">
        <v>49239</v>
      </c>
      <c r="E15" s="24">
        <v>1516234</v>
      </c>
      <c r="F15" s="24">
        <v>90418023</v>
      </c>
      <c r="G15" s="24">
        <v>0</v>
      </c>
      <c r="H15" s="24">
        <v>26125</v>
      </c>
      <c r="I15" s="36">
        <f t="shared" si="0"/>
        <v>139775679</v>
      </c>
      <c r="K15" s="37"/>
    </row>
    <row r="16" spans="1:11" x14ac:dyDescent="0.25">
      <c r="A16" s="16">
        <v>1013</v>
      </c>
      <c r="B16" s="17" t="s">
        <v>22</v>
      </c>
      <c r="C16" s="23">
        <v>269209401</v>
      </c>
      <c r="D16" s="23">
        <v>151780849</v>
      </c>
      <c r="E16" s="23">
        <v>9217056</v>
      </c>
      <c r="F16" s="23">
        <v>0</v>
      </c>
      <c r="G16" s="23">
        <v>0</v>
      </c>
      <c r="H16" s="23">
        <v>3067888</v>
      </c>
      <c r="I16" s="35">
        <f t="shared" si="0"/>
        <v>433275194</v>
      </c>
      <c r="K16" s="37"/>
    </row>
    <row r="17" spans="1:11" x14ac:dyDescent="0.25">
      <c r="A17" s="16">
        <v>1014</v>
      </c>
      <c r="B17" s="17" t="s">
        <v>23</v>
      </c>
      <c r="C17" s="24">
        <v>99847</v>
      </c>
      <c r="D17" s="24">
        <v>1417</v>
      </c>
      <c r="E17" s="24">
        <v>5784</v>
      </c>
      <c r="F17" s="24">
        <v>0</v>
      </c>
      <c r="G17" s="24">
        <v>0</v>
      </c>
      <c r="H17" s="24">
        <v>2605813</v>
      </c>
      <c r="I17" s="36">
        <f t="shared" si="0"/>
        <v>2712861</v>
      </c>
      <c r="K17" s="37"/>
    </row>
    <row r="18" spans="1:11" x14ac:dyDescent="0.25">
      <c r="A18" s="16">
        <v>1016</v>
      </c>
      <c r="B18" s="17" t="s">
        <v>24</v>
      </c>
      <c r="C18" s="23">
        <v>507059400</v>
      </c>
      <c r="D18" s="23">
        <v>152158954</v>
      </c>
      <c r="E18" s="23">
        <v>20915839</v>
      </c>
      <c r="F18" s="23">
        <v>6219223</v>
      </c>
      <c r="G18" s="23">
        <v>0</v>
      </c>
      <c r="H18" s="23">
        <v>4688393</v>
      </c>
      <c r="I18" s="35">
        <f t="shared" si="0"/>
        <v>691041809</v>
      </c>
      <c r="K18" s="37"/>
    </row>
    <row r="19" spans="1:11" x14ac:dyDescent="0.25">
      <c r="A19" s="16">
        <v>1017</v>
      </c>
      <c r="B19" s="17" t="s">
        <v>25</v>
      </c>
      <c r="C19" s="24">
        <v>81700523</v>
      </c>
      <c r="D19" s="24">
        <v>7189700</v>
      </c>
      <c r="E19" s="24">
        <v>3034225</v>
      </c>
      <c r="F19" s="24">
        <v>116183</v>
      </c>
      <c r="G19" s="24">
        <v>0</v>
      </c>
      <c r="H19" s="24">
        <v>665830</v>
      </c>
      <c r="I19" s="36">
        <f t="shared" si="0"/>
        <v>92706461</v>
      </c>
      <c r="K19" s="37"/>
    </row>
    <row r="20" spans="1:11" x14ac:dyDescent="0.25">
      <c r="A20" s="16">
        <v>1018</v>
      </c>
      <c r="B20" s="17" t="s">
        <v>26</v>
      </c>
      <c r="C20" s="23">
        <v>4025149</v>
      </c>
      <c r="D20" s="23">
        <v>401718</v>
      </c>
      <c r="E20" s="23">
        <v>515319</v>
      </c>
      <c r="F20" s="23">
        <v>0</v>
      </c>
      <c r="G20" s="23">
        <v>0</v>
      </c>
      <c r="H20" s="23">
        <v>19795</v>
      </c>
      <c r="I20" s="35">
        <f t="shared" si="0"/>
        <v>4961981</v>
      </c>
      <c r="K20" s="37"/>
    </row>
    <row r="21" spans="1:11" x14ac:dyDescent="0.25">
      <c r="A21" s="16">
        <v>1019</v>
      </c>
      <c r="B21" s="17" t="s">
        <v>27</v>
      </c>
      <c r="C21" s="24">
        <v>27965859</v>
      </c>
      <c r="D21" s="24">
        <v>8846761</v>
      </c>
      <c r="E21" s="24">
        <v>1068880</v>
      </c>
      <c r="F21" s="24">
        <v>148524</v>
      </c>
      <c r="G21" s="24">
        <v>0</v>
      </c>
      <c r="H21" s="24">
        <v>561608</v>
      </c>
      <c r="I21" s="36">
        <f t="shared" si="0"/>
        <v>38591632</v>
      </c>
      <c r="K21" s="37"/>
    </row>
    <row r="22" spans="1:11" x14ac:dyDescent="0.25">
      <c r="A22" s="16">
        <v>1020</v>
      </c>
      <c r="B22" s="17" t="s">
        <v>28</v>
      </c>
      <c r="C22" s="23">
        <v>28682917</v>
      </c>
      <c r="D22" s="23">
        <v>8856643</v>
      </c>
      <c r="E22" s="23">
        <v>788445</v>
      </c>
      <c r="F22" s="23">
        <v>15358235</v>
      </c>
      <c r="G22" s="23">
        <v>0</v>
      </c>
      <c r="H22" s="23">
        <v>102201</v>
      </c>
      <c r="I22" s="35">
        <f t="shared" si="0"/>
        <v>53788441</v>
      </c>
      <c r="K22" s="37"/>
    </row>
    <row r="23" spans="1:11" x14ac:dyDescent="0.25">
      <c r="A23" s="16">
        <v>1022</v>
      </c>
      <c r="B23" s="17" t="s">
        <v>29</v>
      </c>
      <c r="C23" s="24">
        <v>241343</v>
      </c>
      <c r="D23" s="24">
        <v>56676</v>
      </c>
      <c r="E23" s="24">
        <v>12853</v>
      </c>
      <c r="F23" s="24">
        <v>0</v>
      </c>
      <c r="G23" s="24">
        <v>0</v>
      </c>
      <c r="H23" s="24">
        <v>870</v>
      </c>
      <c r="I23" s="36">
        <f t="shared" si="0"/>
        <v>311742</v>
      </c>
      <c r="K23" s="37"/>
    </row>
    <row r="24" spans="1:11" x14ac:dyDescent="0.25">
      <c r="A24" s="16">
        <v>1023</v>
      </c>
      <c r="B24" s="17" t="s">
        <v>30</v>
      </c>
      <c r="C24" s="23">
        <v>21758541</v>
      </c>
      <c r="D24" s="23">
        <v>3837864</v>
      </c>
      <c r="E24" s="23">
        <v>779892</v>
      </c>
      <c r="F24" s="23">
        <v>501633</v>
      </c>
      <c r="G24" s="23">
        <v>0</v>
      </c>
      <c r="H24" s="23">
        <v>492048</v>
      </c>
      <c r="I24" s="35">
        <f t="shared" si="0"/>
        <v>27369978</v>
      </c>
      <c r="K24" s="37"/>
    </row>
    <row r="25" spans="1:11" x14ac:dyDescent="0.25">
      <c r="A25" s="16">
        <v>1024</v>
      </c>
      <c r="B25" s="17" t="s">
        <v>31</v>
      </c>
      <c r="C25" s="24">
        <v>764070931</v>
      </c>
      <c r="D25" s="24">
        <v>95179594</v>
      </c>
      <c r="E25" s="24">
        <v>15458103</v>
      </c>
      <c r="F25" s="24">
        <v>129070487</v>
      </c>
      <c r="G25" s="24">
        <v>0</v>
      </c>
      <c r="H25" s="24">
        <v>3942321</v>
      </c>
      <c r="I25" s="36">
        <f t="shared" si="0"/>
        <v>1007721436</v>
      </c>
      <c r="K25" s="37"/>
    </row>
    <row r="26" spans="1:11" x14ac:dyDescent="0.25">
      <c r="A26" s="16">
        <v>1025</v>
      </c>
      <c r="B26" s="17" t="s">
        <v>32</v>
      </c>
      <c r="C26" s="23">
        <v>367815</v>
      </c>
      <c r="D26" s="23">
        <v>2295</v>
      </c>
      <c r="E26" s="23">
        <v>11441</v>
      </c>
      <c r="F26" s="23">
        <v>0</v>
      </c>
      <c r="G26" s="23">
        <v>0</v>
      </c>
      <c r="H26" s="23">
        <v>77013</v>
      </c>
      <c r="I26" s="35">
        <f t="shared" si="0"/>
        <v>458564</v>
      </c>
      <c r="K26" s="37"/>
    </row>
    <row r="27" spans="1:11" x14ac:dyDescent="0.25">
      <c r="A27" s="16">
        <v>1026</v>
      </c>
      <c r="B27" s="17" t="s">
        <v>33</v>
      </c>
      <c r="C27" s="24">
        <v>1469447</v>
      </c>
      <c r="D27" s="24">
        <v>0</v>
      </c>
      <c r="E27" s="24">
        <v>1320</v>
      </c>
      <c r="F27" s="24">
        <v>0</v>
      </c>
      <c r="G27" s="24">
        <v>0</v>
      </c>
      <c r="H27" s="24">
        <v>29060</v>
      </c>
      <c r="I27" s="36">
        <f t="shared" si="0"/>
        <v>1499827</v>
      </c>
      <c r="K27" s="37"/>
    </row>
    <row r="28" spans="1:11" x14ac:dyDescent="0.25">
      <c r="A28" s="16">
        <v>1027</v>
      </c>
      <c r="B28" s="17" t="s">
        <v>34</v>
      </c>
      <c r="C28" s="23">
        <v>46030471</v>
      </c>
      <c r="D28" s="23">
        <v>1482063</v>
      </c>
      <c r="E28" s="23">
        <v>366531</v>
      </c>
      <c r="F28" s="23">
        <v>7846970</v>
      </c>
      <c r="G28" s="23">
        <v>0</v>
      </c>
      <c r="H28" s="23">
        <v>378154</v>
      </c>
      <c r="I28" s="35">
        <f t="shared" si="0"/>
        <v>56104189</v>
      </c>
      <c r="K28" s="37"/>
    </row>
    <row r="29" spans="1:11" x14ac:dyDescent="0.25">
      <c r="A29" s="16">
        <v>1028</v>
      </c>
      <c r="B29" s="17" t="s">
        <v>35</v>
      </c>
      <c r="C29" s="24">
        <v>7033828</v>
      </c>
      <c r="D29" s="24">
        <v>1215413</v>
      </c>
      <c r="E29" s="24">
        <v>232441</v>
      </c>
      <c r="F29" s="24">
        <v>4086</v>
      </c>
      <c r="G29" s="24">
        <v>0</v>
      </c>
      <c r="H29" s="24">
        <v>59692</v>
      </c>
      <c r="I29" s="36">
        <f t="shared" si="0"/>
        <v>8545460</v>
      </c>
      <c r="K29" s="37"/>
    </row>
    <row r="30" spans="1:11" x14ac:dyDescent="0.25">
      <c r="A30" s="16">
        <v>1030</v>
      </c>
      <c r="B30" s="17" t="s">
        <v>36</v>
      </c>
      <c r="C30" s="23">
        <v>110359564</v>
      </c>
      <c r="D30" s="23">
        <v>10107960</v>
      </c>
      <c r="E30" s="23">
        <v>2771031</v>
      </c>
      <c r="F30" s="23">
        <v>52444480</v>
      </c>
      <c r="G30" s="23">
        <v>0</v>
      </c>
      <c r="H30" s="23">
        <v>745484</v>
      </c>
      <c r="I30" s="35">
        <f t="shared" si="0"/>
        <v>176428519</v>
      </c>
      <c r="K30" s="37"/>
    </row>
    <row r="31" spans="1:11" x14ac:dyDescent="0.25">
      <c r="A31" s="16">
        <v>1031</v>
      </c>
      <c r="B31" s="17" t="s">
        <v>37</v>
      </c>
      <c r="C31" s="24">
        <v>16216779</v>
      </c>
      <c r="D31" s="24">
        <v>7991</v>
      </c>
      <c r="E31" s="24">
        <v>888335</v>
      </c>
      <c r="F31" s="24">
        <v>0</v>
      </c>
      <c r="G31" s="24">
        <v>0</v>
      </c>
      <c r="H31" s="24">
        <v>3915</v>
      </c>
      <c r="I31" s="36">
        <f t="shared" si="0"/>
        <v>17117020</v>
      </c>
      <c r="K31" s="37"/>
    </row>
    <row r="32" spans="1:11" x14ac:dyDescent="0.25">
      <c r="A32" s="16">
        <v>1033</v>
      </c>
      <c r="B32" s="17" t="s">
        <v>38</v>
      </c>
      <c r="C32" s="23">
        <v>1613119</v>
      </c>
      <c r="D32" s="23">
        <v>349277</v>
      </c>
      <c r="E32" s="23">
        <v>53470</v>
      </c>
      <c r="F32" s="23">
        <v>58937</v>
      </c>
      <c r="G32" s="23">
        <v>0</v>
      </c>
      <c r="H32" s="23">
        <v>39655</v>
      </c>
      <c r="I32" s="35">
        <f t="shared" si="0"/>
        <v>2114458</v>
      </c>
      <c r="K32" s="37"/>
    </row>
    <row r="33" spans="1:11" x14ac:dyDescent="0.25">
      <c r="A33" s="16">
        <v>1034</v>
      </c>
      <c r="B33" s="17" t="s">
        <v>39</v>
      </c>
      <c r="C33" s="24">
        <v>839242</v>
      </c>
      <c r="D33" s="24">
        <v>179</v>
      </c>
      <c r="E33" s="24">
        <v>3997</v>
      </c>
      <c r="F33" s="24">
        <v>0</v>
      </c>
      <c r="G33" s="24">
        <v>0</v>
      </c>
      <c r="H33" s="24">
        <v>61864</v>
      </c>
      <c r="I33" s="36">
        <f t="shared" si="0"/>
        <v>905282</v>
      </c>
      <c r="K33" s="37"/>
    </row>
    <row r="34" spans="1:11" x14ac:dyDescent="0.25">
      <c r="A34" s="16">
        <v>1037</v>
      </c>
      <c r="B34" s="17" t="s">
        <v>40</v>
      </c>
      <c r="C34" s="23">
        <v>11450688</v>
      </c>
      <c r="D34" s="23">
        <v>689455</v>
      </c>
      <c r="E34" s="23">
        <v>196200</v>
      </c>
      <c r="F34" s="23">
        <v>228822</v>
      </c>
      <c r="G34" s="23">
        <v>0</v>
      </c>
      <c r="H34" s="23">
        <v>185461</v>
      </c>
      <c r="I34" s="35">
        <f t="shared" si="0"/>
        <v>12750626</v>
      </c>
      <c r="K34" s="37"/>
    </row>
    <row r="35" spans="1:11" x14ac:dyDescent="0.25">
      <c r="A35" s="16">
        <v>1038</v>
      </c>
      <c r="B35" s="17" t="s">
        <v>41</v>
      </c>
      <c r="C35" s="24">
        <v>33772781</v>
      </c>
      <c r="D35" s="24">
        <v>0</v>
      </c>
      <c r="E35" s="24">
        <v>13950</v>
      </c>
      <c r="F35" s="24">
        <v>55536935</v>
      </c>
      <c r="G35" s="24">
        <v>0</v>
      </c>
      <c r="H35" s="24">
        <v>35475</v>
      </c>
      <c r="I35" s="36">
        <f t="shared" si="0"/>
        <v>89359141</v>
      </c>
      <c r="K35" s="37"/>
    </row>
    <row r="36" spans="1:11" x14ac:dyDescent="0.25">
      <c r="A36" s="16">
        <v>1039</v>
      </c>
      <c r="B36" s="17" t="s">
        <v>42</v>
      </c>
      <c r="C36" s="23">
        <v>1219390</v>
      </c>
      <c r="D36" s="23">
        <v>233996</v>
      </c>
      <c r="E36" s="23">
        <v>34469</v>
      </c>
      <c r="F36" s="23">
        <v>0</v>
      </c>
      <c r="G36" s="23">
        <v>0</v>
      </c>
      <c r="H36" s="23">
        <v>138432</v>
      </c>
      <c r="I36" s="35">
        <f t="shared" si="0"/>
        <v>1626287</v>
      </c>
      <c r="K36" s="37"/>
    </row>
    <row r="37" spans="1:11" x14ac:dyDescent="0.25">
      <c r="A37" s="16">
        <v>1040</v>
      </c>
      <c r="B37" s="17" t="s">
        <v>43</v>
      </c>
      <c r="C37" s="24">
        <v>100965069</v>
      </c>
      <c r="D37" s="24">
        <v>17882636</v>
      </c>
      <c r="E37" s="24">
        <v>2321352</v>
      </c>
      <c r="F37" s="24">
        <v>912920</v>
      </c>
      <c r="G37" s="24">
        <v>0</v>
      </c>
      <c r="H37" s="24">
        <v>1184416</v>
      </c>
      <c r="I37" s="36">
        <f t="shared" si="0"/>
        <v>123266393</v>
      </c>
      <c r="K37" s="37"/>
    </row>
    <row r="38" spans="1:11" x14ac:dyDescent="0.25">
      <c r="A38" s="16">
        <v>1042</v>
      </c>
      <c r="B38" s="17" t="s">
        <v>44</v>
      </c>
      <c r="C38" s="23">
        <v>85804093</v>
      </c>
      <c r="D38" s="23">
        <v>0</v>
      </c>
      <c r="E38" s="23">
        <v>3692303</v>
      </c>
      <c r="F38" s="23">
        <v>61615930</v>
      </c>
      <c r="G38" s="23">
        <v>0</v>
      </c>
      <c r="H38" s="23">
        <v>9693</v>
      </c>
      <c r="I38" s="35">
        <f t="shared" si="0"/>
        <v>151122019</v>
      </c>
      <c r="K38" s="37"/>
    </row>
    <row r="39" spans="1:11" x14ac:dyDescent="0.25">
      <c r="A39" s="16">
        <v>1043</v>
      </c>
      <c r="B39" s="17" t="s">
        <v>45</v>
      </c>
      <c r="C39" s="24">
        <v>252294255</v>
      </c>
      <c r="D39" s="24">
        <v>43871371</v>
      </c>
      <c r="E39" s="24">
        <v>9262544</v>
      </c>
      <c r="F39" s="24">
        <v>40607917</v>
      </c>
      <c r="G39" s="24">
        <v>0</v>
      </c>
      <c r="H39" s="24">
        <v>724130</v>
      </c>
      <c r="I39" s="36">
        <f t="shared" si="0"/>
        <v>346760217</v>
      </c>
      <c r="K39" s="37"/>
    </row>
    <row r="40" spans="1:11" x14ac:dyDescent="0.25">
      <c r="A40" s="16">
        <v>1044</v>
      </c>
      <c r="B40" s="17" t="s">
        <v>46</v>
      </c>
      <c r="C40" s="23">
        <v>11950172</v>
      </c>
      <c r="D40" s="23">
        <v>788719</v>
      </c>
      <c r="E40" s="23">
        <v>169090</v>
      </c>
      <c r="F40" s="23">
        <v>33854</v>
      </c>
      <c r="G40" s="23">
        <v>0</v>
      </c>
      <c r="H40" s="23">
        <v>126690</v>
      </c>
      <c r="I40" s="35">
        <f t="shared" si="0"/>
        <v>13068525</v>
      </c>
      <c r="K40" s="37"/>
    </row>
    <row r="41" spans="1:11" x14ac:dyDescent="0.25">
      <c r="A41" s="16">
        <v>1046</v>
      </c>
      <c r="B41" s="17" t="s">
        <v>47</v>
      </c>
      <c r="C41" s="24">
        <v>6805835</v>
      </c>
      <c r="D41" s="24">
        <v>8793</v>
      </c>
      <c r="E41" s="24">
        <v>7425</v>
      </c>
      <c r="F41" s="24">
        <v>0</v>
      </c>
      <c r="G41" s="24">
        <v>0</v>
      </c>
      <c r="H41" s="24">
        <v>408949</v>
      </c>
      <c r="I41" s="36">
        <f t="shared" si="0"/>
        <v>7231002</v>
      </c>
      <c r="K41" s="37"/>
    </row>
    <row r="42" spans="1:11" x14ac:dyDescent="0.25">
      <c r="A42" s="16">
        <v>1047</v>
      </c>
      <c r="B42" s="17" t="s">
        <v>48</v>
      </c>
      <c r="C42" s="23">
        <v>94302251</v>
      </c>
      <c r="D42" s="23">
        <v>26843768</v>
      </c>
      <c r="E42" s="23">
        <v>4373513</v>
      </c>
      <c r="F42" s="23">
        <v>78051</v>
      </c>
      <c r="G42" s="23">
        <v>0</v>
      </c>
      <c r="H42" s="23">
        <v>9841039</v>
      </c>
      <c r="I42" s="35">
        <f t="shared" si="0"/>
        <v>135438622</v>
      </c>
      <c r="K42" s="37"/>
    </row>
    <row r="43" spans="1:11" x14ac:dyDescent="0.25">
      <c r="A43" s="16">
        <v>1048</v>
      </c>
      <c r="B43" s="17" t="s">
        <v>49</v>
      </c>
      <c r="C43" s="24">
        <v>42503595</v>
      </c>
      <c r="D43" s="24">
        <v>4449181</v>
      </c>
      <c r="E43" s="24">
        <v>2026583</v>
      </c>
      <c r="F43" s="24">
        <v>172875</v>
      </c>
      <c r="G43" s="24">
        <v>0</v>
      </c>
      <c r="H43" s="24">
        <v>3521627</v>
      </c>
      <c r="I43" s="36">
        <f t="shared" si="0"/>
        <v>52673861</v>
      </c>
      <c r="K43" s="37"/>
    </row>
    <row r="44" spans="1:11" x14ac:dyDescent="0.25">
      <c r="A44" s="16">
        <v>1050</v>
      </c>
      <c r="B44" s="17" t="s">
        <v>50</v>
      </c>
      <c r="C44" s="23">
        <v>10930</v>
      </c>
      <c r="D44" s="23">
        <v>78237</v>
      </c>
      <c r="E44" s="23">
        <v>1252</v>
      </c>
      <c r="F44" s="23">
        <v>0</v>
      </c>
      <c r="G44" s="23">
        <v>0</v>
      </c>
      <c r="H44" s="23">
        <v>50854</v>
      </c>
      <c r="I44" s="35">
        <f t="shared" si="0"/>
        <v>141273</v>
      </c>
      <c r="K44" s="37"/>
    </row>
    <row r="45" spans="1:11" x14ac:dyDescent="0.25">
      <c r="A45" s="16">
        <v>1052</v>
      </c>
      <c r="B45" s="17" t="s">
        <v>51</v>
      </c>
      <c r="C45" s="24">
        <v>17963296</v>
      </c>
      <c r="D45" s="24">
        <v>1502668</v>
      </c>
      <c r="E45" s="24">
        <v>814792</v>
      </c>
      <c r="F45" s="24">
        <v>0</v>
      </c>
      <c r="G45" s="24">
        <v>0</v>
      </c>
      <c r="H45" s="24">
        <v>375820</v>
      </c>
      <c r="I45" s="36">
        <f t="shared" si="0"/>
        <v>20656576</v>
      </c>
      <c r="K45" s="37"/>
    </row>
    <row r="46" spans="1:11" x14ac:dyDescent="0.25">
      <c r="A46" s="16">
        <v>1054</v>
      </c>
      <c r="B46" s="17" t="s">
        <v>52</v>
      </c>
      <c r="C46" s="23">
        <v>55109634</v>
      </c>
      <c r="D46" s="23">
        <v>4932309</v>
      </c>
      <c r="E46" s="23">
        <v>1443358</v>
      </c>
      <c r="F46" s="23">
        <v>185371</v>
      </c>
      <c r="G46" s="23">
        <v>15000</v>
      </c>
      <c r="H46" s="23">
        <v>765546</v>
      </c>
      <c r="I46" s="35">
        <f t="shared" si="0"/>
        <v>62451218</v>
      </c>
      <c r="K46" s="37"/>
    </row>
    <row r="47" spans="1:11" x14ac:dyDescent="0.25">
      <c r="A47" s="16">
        <v>1055</v>
      </c>
      <c r="B47" s="17" t="s">
        <v>53</v>
      </c>
      <c r="C47" s="24">
        <v>25774934</v>
      </c>
      <c r="D47" s="24">
        <v>1694282</v>
      </c>
      <c r="E47" s="24">
        <v>1100476</v>
      </c>
      <c r="F47" s="24">
        <v>0</v>
      </c>
      <c r="G47" s="24">
        <v>0</v>
      </c>
      <c r="H47" s="24">
        <v>277672</v>
      </c>
      <c r="I47" s="36">
        <f t="shared" si="0"/>
        <v>28847364</v>
      </c>
      <c r="K47" s="37"/>
    </row>
    <row r="48" spans="1:11" x14ac:dyDescent="0.25">
      <c r="A48" s="16">
        <v>1057</v>
      </c>
      <c r="B48" s="17" t="s">
        <v>54</v>
      </c>
      <c r="C48" s="23">
        <v>1373755</v>
      </c>
      <c r="D48" s="23">
        <v>1026193</v>
      </c>
      <c r="E48" s="23">
        <v>82178</v>
      </c>
      <c r="F48" s="23">
        <v>0</v>
      </c>
      <c r="G48" s="23">
        <v>0</v>
      </c>
      <c r="H48" s="23">
        <v>364915</v>
      </c>
      <c r="I48" s="35">
        <f t="shared" si="0"/>
        <v>2847041</v>
      </c>
      <c r="K48" s="37"/>
    </row>
    <row r="49" spans="1:11" x14ac:dyDescent="0.25">
      <c r="A49" s="16">
        <v>1058</v>
      </c>
      <c r="B49" s="17" t="s">
        <v>55</v>
      </c>
      <c r="C49" s="24">
        <v>21488147</v>
      </c>
      <c r="D49" s="24">
        <v>3632591</v>
      </c>
      <c r="E49" s="24">
        <v>897123</v>
      </c>
      <c r="F49" s="24">
        <v>0</v>
      </c>
      <c r="G49" s="24">
        <v>7500</v>
      </c>
      <c r="H49" s="24">
        <v>670850</v>
      </c>
      <c r="I49" s="36">
        <f t="shared" si="0"/>
        <v>26696211</v>
      </c>
      <c r="K49" s="37"/>
    </row>
    <row r="50" spans="1:11" x14ac:dyDescent="0.25">
      <c r="A50" s="16">
        <v>1062</v>
      </c>
      <c r="B50" s="17" t="s">
        <v>56</v>
      </c>
      <c r="C50" s="23">
        <v>90744268</v>
      </c>
      <c r="D50" s="23">
        <v>8136741</v>
      </c>
      <c r="E50" s="23">
        <v>2802656</v>
      </c>
      <c r="F50" s="23">
        <v>87937</v>
      </c>
      <c r="G50" s="23">
        <v>0</v>
      </c>
      <c r="H50" s="23">
        <v>5327902</v>
      </c>
      <c r="I50" s="35">
        <f t="shared" si="0"/>
        <v>107099504</v>
      </c>
      <c r="K50" s="37"/>
    </row>
    <row r="51" spans="1:11" x14ac:dyDescent="0.25">
      <c r="A51" s="16">
        <v>1065</v>
      </c>
      <c r="B51" s="17" t="s">
        <v>57</v>
      </c>
      <c r="C51" s="24">
        <v>107043280</v>
      </c>
      <c r="D51" s="24">
        <v>7531642</v>
      </c>
      <c r="E51" s="24">
        <v>1878446</v>
      </c>
      <c r="F51" s="24">
        <v>276383</v>
      </c>
      <c r="G51" s="24">
        <v>34442</v>
      </c>
      <c r="H51" s="24">
        <v>616977</v>
      </c>
      <c r="I51" s="36">
        <f t="shared" si="0"/>
        <v>117381170</v>
      </c>
      <c r="K51" s="37"/>
    </row>
    <row r="52" spans="1:11" x14ac:dyDescent="0.25">
      <c r="A52" s="16">
        <v>1066</v>
      </c>
      <c r="B52" s="17" t="s">
        <v>58</v>
      </c>
      <c r="C52" s="23">
        <v>136730826</v>
      </c>
      <c r="D52" s="23">
        <v>7618616</v>
      </c>
      <c r="E52" s="23">
        <v>2986429</v>
      </c>
      <c r="F52" s="23">
        <v>3413910</v>
      </c>
      <c r="G52" s="23">
        <v>0</v>
      </c>
      <c r="H52" s="23">
        <v>2445487</v>
      </c>
      <c r="I52" s="35">
        <f t="shared" si="0"/>
        <v>153195268</v>
      </c>
      <c r="K52" s="37"/>
    </row>
    <row r="53" spans="1:11" x14ac:dyDescent="0.25">
      <c r="A53" s="16">
        <v>1067</v>
      </c>
      <c r="B53" s="17" t="s">
        <v>59</v>
      </c>
      <c r="C53" s="24">
        <v>2015220</v>
      </c>
      <c r="D53" s="24">
        <v>59996</v>
      </c>
      <c r="E53" s="24">
        <v>4247</v>
      </c>
      <c r="F53" s="24">
        <v>2604894</v>
      </c>
      <c r="G53" s="24">
        <v>0</v>
      </c>
      <c r="H53" s="24">
        <v>61174</v>
      </c>
      <c r="I53" s="36">
        <f t="shared" si="0"/>
        <v>4745531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5">
        <f t="shared" si="0"/>
        <v>0</v>
      </c>
      <c r="K54" s="37"/>
    </row>
    <row r="55" spans="1:11" x14ac:dyDescent="0.25">
      <c r="A55" s="16">
        <v>1069</v>
      </c>
      <c r="B55" s="17" t="s">
        <v>61</v>
      </c>
      <c r="C55" s="24">
        <v>2447116</v>
      </c>
      <c r="D55" s="24">
        <v>1198056</v>
      </c>
      <c r="E55" s="24">
        <v>107106</v>
      </c>
      <c r="F55" s="24">
        <v>0</v>
      </c>
      <c r="G55" s="24">
        <v>0</v>
      </c>
      <c r="H55" s="24">
        <v>80908</v>
      </c>
      <c r="I55" s="36">
        <f t="shared" si="0"/>
        <v>3833186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129605500</v>
      </c>
      <c r="D56" s="23">
        <v>6420070</v>
      </c>
      <c r="E56" s="23">
        <v>4857471</v>
      </c>
      <c r="F56" s="23">
        <v>1143857</v>
      </c>
      <c r="G56" s="23">
        <v>0</v>
      </c>
      <c r="H56" s="23">
        <v>2576951</v>
      </c>
      <c r="I56" s="35">
        <f t="shared" si="0"/>
        <v>144603849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3343979500</v>
      </c>
      <c r="D57" s="15">
        <f t="shared" si="1"/>
        <v>625061329</v>
      </c>
      <c r="E57" s="15">
        <f t="shared" si="1"/>
        <v>102576274</v>
      </c>
      <c r="F57" s="15">
        <f t="shared" si="1"/>
        <v>585360925</v>
      </c>
      <c r="G57" s="15">
        <f t="shared" si="1"/>
        <v>56942</v>
      </c>
      <c r="H57" s="15">
        <f t="shared" si="1"/>
        <v>63601613</v>
      </c>
      <c r="I57" s="15">
        <f t="shared" si="1"/>
        <v>4720636583</v>
      </c>
      <c r="K57" s="37"/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K57"/>
  <sheetViews>
    <sheetView topLeftCell="C1" workbookViewId="0">
      <selection activeCell="J7" sqref="J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5" width="17.5703125" style="12" bestFit="1" customWidth="1"/>
    <col min="6" max="6" width="18.85546875" style="12" bestFit="1" customWidth="1"/>
    <col min="7" max="7" width="11.28515625" style="12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81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34">
        <f>SUM(C7:H7)</f>
        <v>12500</v>
      </c>
      <c r="K7" s="37"/>
    </row>
    <row r="8" spans="1:11" x14ac:dyDescent="0.25">
      <c r="A8" s="16">
        <v>1002</v>
      </c>
      <c r="B8" s="17" t="s">
        <v>14</v>
      </c>
      <c r="C8" s="23">
        <v>46</v>
      </c>
      <c r="D8" s="23">
        <v>0</v>
      </c>
      <c r="E8" s="23">
        <v>0</v>
      </c>
      <c r="F8" s="23">
        <v>0</v>
      </c>
      <c r="G8" s="23">
        <v>0</v>
      </c>
      <c r="H8" s="23">
        <v>290</v>
      </c>
      <c r="I8" s="35">
        <f t="shared" ref="I8:I56" si="0">SUM(C8:H8)</f>
        <v>336</v>
      </c>
      <c r="K8" s="37"/>
    </row>
    <row r="9" spans="1:11" x14ac:dyDescent="0.25">
      <c r="A9" s="16">
        <v>1005</v>
      </c>
      <c r="B9" s="17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6">
        <f t="shared" si="0"/>
        <v>0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5">
        <f t="shared" si="0"/>
        <v>0</v>
      </c>
      <c r="K10" s="37"/>
    </row>
    <row r="11" spans="1:11" x14ac:dyDescent="0.25">
      <c r="A11" s="16">
        <v>1007</v>
      </c>
      <c r="B11" s="17" t="s">
        <v>17</v>
      </c>
      <c r="C11" s="24">
        <v>3200328</v>
      </c>
      <c r="D11" s="24">
        <v>401514</v>
      </c>
      <c r="E11" s="24">
        <v>88668</v>
      </c>
      <c r="F11" s="24">
        <v>3296228</v>
      </c>
      <c r="G11" s="24">
        <v>0</v>
      </c>
      <c r="H11" s="24">
        <v>88895</v>
      </c>
      <c r="I11" s="36">
        <f t="shared" si="0"/>
        <v>7075633</v>
      </c>
      <c r="K11" s="37"/>
    </row>
    <row r="12" spans="1:11" x14ac:dyDescent="0.25">
      <c r="A12" s="16">
        <v>1008</v>
      </c>
      <c r="B12" s="17" t="s">
        <v>18</v>
      </c>
      <c r="C12" s="23">
        <v>5151205</v>
      </c>
      <c r="D12" s="23">
        <v>0</v>
      </c>
      <c r="E12" s="23">
        <v>1729</v>
      </c>
      <c r="F12" s="23">
        <v>0</v>
      </c>
      <c r="G12" s="23">
        <v>0</v>
      </c>
      <c r="H12" s="23">
        <v>1450</v>
      </c>
      <c r="I12" s="35">
        <f t="shared" si="0"/>
        <v>5154384</v>
      </c>
      <c r="K12" s="37"/>
    </row>
    <row r="13" spans="1:11" x14ac:dyDescent="0.25">
      <c r="A13" s="16">
        <v>1010</v>
      </c>
      <c r="B13" s="17" t="s">
        <v>19</v>
      </c>
      <c r="C13" s="24">
        <v>189795</v>
      </c>
      <c r="D13" s="24">
        <v>0</v>
      </c>
      <c r="E13" s="24">
        <v>1763</v>
      </c>
      <c r="F13" s="24">
        <v>0</v>
      </c>
      <c r="G13" s="24">
        <v>0</v>
      </c>
      <c r="H13" s="24">
        <v>870</v>
      </c>
      <c r="I13" s="36">
        <f t="shared" si="0"/>
        <v>192428</v>
      </c>
      <c r="K13" s="37"/>
    </row>
    <row r="14" spans="1:11" x14ac:dyDescent="0.25">
      <c r="A14" s="16">
        <v>1011</v>
      </c>
      <c r="B14" s="17" t="s">
        <v>20</v>
      </c>
      <c r="C14" s="23">
        <v>767788</v>
      </c>
      <c r="D14" s="23">
        <v>404319</v>
      </c>
      <c r="E14" s="23">
        <v>228537</v>
      </c>
      <c r="F14" s="23">
        <v>0</v>
      </c>
      <c r="G14" s="23">
        <v>0</v>
      </c>
      <c r="H14" s="23">
        <v>72788</v>
      </c>
      <c r="I14" s="35">
        <f t="shared" si="0"/>
        <v>1473432</v>
      </c>
      <c r="K14" s="37"/>
    </row>
    <row r="15" spans="1:11" x14ac:dyDescent="0.25">
      <c r="A15" s="16">
        <v>1012</v>
      </c>
      <c r="B15" s="17" t="s">
        <v>21</v>
      </c>
      <c r="C15" s="24">
        <v>662380</v>
      </c>
      <c r="D15" s="24">
        <v>190680</v>
      </c>
      <c r="E15" s="24">
        <v>31340</v>
      </c>
      <c r="F15" s="24">
        <v>0</v>
      </c>
      <c r="G15" s="24">
        <v>0</v>
      </c>
      <c r="H15" s="24">
        <v>290</v>
      </c>
      <c r="I15" s="36">
        <f t="shared" si="0"/>
        <v>884690</v>
      </c>
      <c r="K15" s="37"/>
    </row>
    <row r="16" spans="1:11" x14ac:dyDescent="0.25">
      <c r="A16" s="16">
        <v>1013</v>
      </c>
      <c r="B16" s="17" t="s">
        <v>22</v>
      </c>
      <c r="C16" s="23">
        <v>149682786</v>
      </c>
      <c r="D16" s="23">
        <v>51574601</v>
      </c>
      <c r="E16" s="23">
        <v>6758919</v>
      </c>
      <c r="F16" s="23">
        <v>0</v>
      </c>
      <c r="G16" s="23">
        <v>0</v>
      </c>
      <c r="H16" s="23">
        <v>769114</v>
      </c>
      <c r="I16" s="35">
        <f t="shared" si="0"/>
        <v>208785420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6">
        <f t="shared" si="0"/>
        <v>0</v>
      </c>
      <c r="K17" s="37"/>
    </row>
    <row r="18" spans="1:11" x14ac:dyDescent="0.25">
      <c r="A18" s="16">
        <v>1016</v>
      </c>
      <c r="B18" s="17" t="s">
        <v>24</v>
      </c>
      <c r="C18" s="23">
        <v>170559402</v>
      </c>
      <c r="D18" s="23">
        <v>64077518</v>
      </c>
      <c r="E18" s="23">
        <v>8190722</v>
      </c>
      <c r="F18" s="23">
        <v>1217860</v>
      </c>
      <c r="G18" s="23">
        <v>0</v>
      </c>
      <c r="H18" s="23">
        <v>2056406</v>
      </c>
      <c r="I18" s="35">
        <f t="shared" si="0"/>
        <v>246101908</v>
      </c>
      <c r="K18" s="37"/>
    </row>
    <row r="19" spans="1:11" x14ac:dyDescent="0.25">
      <c r="A19" s="16">
        <v>1017</v>
      </c>
      <c r="B19" s="17" t="s">
        <v>25</v>
      </c>
      <c r="C19" s="24">
        <v>34727172</v>
      </c>
      <c r="D19" s="24">
        <v>311474</v>
      </c>
      <c r="E19" s="24">
        <v>1532977</v>
      </c>
      <c r="F19" s="24">
        <v>37070</v>
      </c>
      <c r="G19" s="24">
        <v>0</v>
      </c>
      <c r="H19" s="24">
        <v>41565</v>
      </c>
      <c r="I19" s="36">
        <f t="shared" si="0"/>
        <v>36650258</v>
      </c>
      <c r="K19" s="37"/>
    </row>
    <row r="20" spans="1:11" x14ac:dyDescent="0.25">
      <c r="A20" s="16">
        <v>1018</v>
      </c>
      <c r="B20" s="17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35">
        <f t="shared" si="0"/>
        <v>0</v>
      </c>
      <c r="K20" s="37"/>
    </row>
    <row r="21" spans="1:11" x14ac:dyDescent="0.25">
      <c r="A21" s="16">
        <v>1019</v>
      </c>
      <c r="B21" s="17" t="s">
        <v>27</v>
      </c>
      <c r="C21" s="24">
        <v>2371894</v>
      </c>
      <c r="D21" s="24">
        <v>9211</v>
      </c>
      <c r="E21" s="24">
        <v>52445</v>
      </c>
      <c r="F21" s="24">
        <v>1581</v>
      </c>
      <c r="G21" s="24">
        <v>0</v>
      </c>
      <c r="H21" s="24">
        <v>33640</v>
      </c>
      <c r="I21" s="36">
        <f t="shared" si="0"/>
        <v>2468771</v>
      </c>
      <c r="K21" s="37"/>
    </row>
    <row r="22" spans="1:11" x14ac:dyDescent="0.25">
      <c r="A22" s="16">
        <v>1020</v>
      </c>
      <c r="B22" s="17" t="s">
        <v>28</v>
      </c>
      <c r="C22" s="23">
        <v>98333</v>
      </c>
      <c r="D22" s="23">
        <v>107878</v>
      </c>
      <c r="E22" s="23">
        <v>48809</v>
      </c>
      <c r="F22" s="23">
        <v>0</v>
      </c>
      <c r="G22" s="23">
        <v>0</v>
      </c>
      <c r="H22" s="23">
        <v>27705</v>
      </c>
      <c r="I22" s="35">
        <f t="shared" si="0"/>
        <v>282725</v>
      </c>
      <c r="K22" s="37"/>
    </row>
    <row r="23" spans="1:11" x14ac:dyDescent="0.25">
      <c r="A23" s="16">
        <v>1022</v>
      </c>
      <c r="B23" s="17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6">
        <f t="shared" si="0"/>
        <v>0</v>
      </c>
      <c r="K23" s="37"/>
    </row>
    <row r="24" spans="1:11" x14ac:dyDescent="0.25">
      <c r="A24" s="16">
        <v>1023</v>
      </c>
      <c r="B24" s="17" t="s">
        <v>30</v>
      </c>
      <c r="C24" s="23">
        <v>5421784</v>
      </c>
      <c r="D24" s="23">
        <v>1090083</v>
      </c>
      <c r="E24" s="23">
        <v>174581</v>
      </c>
      <c r="F24" s="23">
        <v>92772</v>
      </c>
      <c r="G24" s="23">
        <v>0</v>
      </c>
      <c r="H24" s="23">
        <v>49010</v>
      </c>
      <c r="I24" s="35">
        <f t="shared" si="0"/>
        <v>6828230</v>
      </c>
      <c r="K24" s="37"/>
    </row>
    <row r="25" spans="1:11" x14ac:dyDescent="0.25">
      <c r="A25" s="16">
        <v>1024</v>
      </c>
      <c r="B25" s="17" t="s">
        <v>31</v>
      </c>
      <c r="C25" s="24">
        <v>76015211</v>
      </c>
      <c r="D25" s="24">
        <v>7560071</v>
      </c>
      <c r="E25" s="24">
        <v>931477</v>
      </c>
      <c r="F25" s="24">
        <v>2478594</v>
      </c>
      <c r="G25" s="24">
        <v>0</v>
      </c>
      <c r="H25" s="24">
        <v>410322</v>
      </c>
      <c r="I25" s="36">
        <f t="shared" si="0"/>
        <v>87395675</v>
      </c>
      <c r="K25" s="37"/>
    </row>
    <row r="26" spans="1:11" x14ac:dyDescent="0.25">
      <c r="A26" s="16">
        <v>1025</v>
      </c>
      <c r="B26" s="17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5">
        <f t="shared" si="0"/>
        <v>0</v>
      </c>
      <c r="K26" s="37"/>
    </row>
    <row r="27" spans="1:11" x14ac:dyDescent="0.25">
      <c r="A27" s="16">
        <v>1026</v>
      </c>
      <c r="B27" s="17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36">
        <f t="shared" si="0"/>
        <v>0</v>
      </c>
      <c r="K27" s="37"/>
    </row>
    <row r="28" spans="1:11" x14ac:dyDescent="0.25">
      <c r="A28" s="16">
        <v>1027</v>
      </c>
      <c r="B28" s="17" t="s">
        <v>34</v>
      </c>
      <c r="C28" s="23">
        <v>13389024</v>
      </c>
      <c r="D28" s="23">
        <v>548134</v>
      </c>
      <c r="E28" s="23">
        <v>78571</v>
      </c>
      <c r="F28" s="23">
        <v>13787612</v>
      </c>
      <c r="G28" s="23">
        <v>0</v>
      </c>
      <c r="H28" s="23">
        <v>55639</v>
      </c>
      <c r="I28" s="35">
        <f t="shared" si="0"/>
        <v>27858980</v>
      </c>
      <c r="K28" s="37"/>
    </row>
    <row r="29" spans="1:11" x14ac:dyDescent="0.25">
      <c r="A29" s="16">
        <v>1028</v>
      </c>
      <c r="B29" s="17" t="s">
        <v>35</v>
      </c>
      <c r="C29" s="24">
        <v>1648983</v>
      </c>
      <c r="D29" s="24">
        <v>730509</v>
      </c>
      <c r="E29" s="24">
        <v>60836</v>
      </c>
      <c r="F29" s="24">
        <v>0</v>
      </c>
      <c r="G29" s="24">
        <v>0</v>
      </c>
      <c r="H29" s="24">
        <v>10440</v>
      </c>
      <c r="I29" s="36">
        <f t="shared" si="0"/>
        <v>2450768</v>
      </c>
      <c r="K29" s="37"/>
    </row>
    <row r="30" spans="1:11" x14ac:dyDescent="0.25">
      <c r="A30" s="16">
        <v>1030</v>
      </c>
      <c r="B30" s="17" t="s">
        <v>36</v>
      </c>
      <c r="C30" s="23">
        <v>9733704</v>
      </c>
      <c r="D30" s="23">
        <v>379226</v>
      </c>
      <c r="E30" s="23">
        <v>51250</v>
      </c>
      <c r="F30" s="23">
        <v>0</v>
      </c>
      <c r="G30" s="23">
        <v>0</v>
      </c>
      <c r="H30" s="23">
        <v>45945</v>
      </c>
      <c r="I30" s="35">
        <f t="shared" si="0"/>
        <v>10210125</v>
      </c>
      <c r="K30" s="37"/>
    </row>
    <row r="31" spans="1:11" x14ac:dyDescent="0.25">
      <c r="A31" s="16">
        <v>1031</v>
      </c>
      <c r="B31" s="17" t="s">
        <v>37</v>
      </c>
      <c r="C31" s="24">
        <v>46638</v>
      </c>
      <c r="D31" s="24">
        <v>7990</v>
      </c>
      <c r="E31" s="24">
        <v>2246</v>
      </c>
      <c r="F31" s="24">
        <v>0</v>
      </c>
      <c r="G31" s="24">
        <v>0</v>
      </c>
      <c r="H31" s="24">
        <v>1060</v>
      </c>
      <c r="I31" s="36">
        <f t="shared" si="0"/>
        <v>57934</v>
      </c>
      <c r="K31" s="37"/>
    </row>
    <row r="32" spans="1:11" x14ac:dyDescent="0.25">
      <c r="A32" s="16">
        <v>1033</v>
      </c>
      <c r="B32" s="17" t="s">
        <v>38</v>
      </c>
      <c r="C32" s="23">
        <v>27718</v>
      </c>
      <c r="D32" s="23">
        <v>0</v>
      </c>
      <c r="E32" s="23">
        <v>1729</v>
      </c>
      <c r="F32" s="23">
        <v>0</v>
      </c>
      <c r="G32" s="23">
        <v>0</v>
      </c>
      <c r="H32" s="23">
        <v>3190</v>
      </c>
      <c r="I32" s="35">
        <f t="shared" si="0"/>
        <v>32637</v>
      </c>
      <c r="K32" s="37"/>
    </row>
    <row r="33" spans="1:11" x14ac:dyDescent="0.25">
      <c r="A33" s="16">
        <v>1034</v>
      </c>
      <c r="B33" s="17" t="s">
        <v>39</v>
      </c>
      <c r="C33" s="24">
        <v>29344</v>
      </c>
      <c r="D33" s="24">
        <v>0</v>
      </c>
      <c r="E33" s="24">
        <v>446</v>
      </c>
      <c r="F33" s="24">
        <v>0</v>
      </c>
      <c r="G33" s="24">
        <v>0</v>
      </c>
      <c r="H33" s="24">
        <v>5800</v>
      </c>
      <c r="I33" s="36">
        <f t="shared" si="0"/>
        <v>35590</v>
      </c>
      <c r="K33" s="37"/>
    </row>
    <row r="34" spans="1:11" x14ac:dyDescent="0.25">
      <c r="A34" s="16">
        <v>1037</v>
      </c>
      <c r="B34" s="17" t="s">
        <v>40</v>
      </c>
      <c r="C34" s="23">
        <v>3093714</v>
      </c>
      <c r="D34" s="23">
        <v>161532</v>
      </c>
      <c r="E34" s="23">
        <v>77669</v>
      </c>
      <c r="F34" s="23">
        <v>78477</v>
      </c>
      <c r="G34" s="23">
        <v>0</v>
      </c>
      <c r="H34" s="23">
        <v>70760</v>
      </c>
      <c r="I34" s="35">
        <f t="shared" si="0"/>
        <v>3482152</v>
      </c>
      <c r="K34" s="37"/>
    </row>
    <row r="35" spans="1:11" x14ac:dyDescent="0.25">
      <c r="A35" s="16">
        <v>1038</v>
      </c>
      <c r="B35" s="17" t="s">
        <v>41</v>
      </c>
      <c r="C35" s="24">
        <v>218020</v>
      </c>
      <c r="D35" s="24">
        <v>0</v>
      </c>
      <c r="E35" s="24">
        <v>0</v>
      </c>
      <c r="F35" s="24">
        <v>0</v>
      </c>
      <c r="G35" s="24">
        <v>0</v>
      </c>
      <c r="H35" s="24">
        <v>5530</v>
      </c>
      <c r="I35" s="36">
        <f t="shared" si="0"/>
        <v>223550</v>
      </c>
      <c r="K35" s="37"/>
    </row>
    <row r="36" spans="1:11" x14ac:dyDescent="0.25">
      <c r="A36" s="16">
        <v>1039</v>
      </c>
      <c r="B36" s="17" t="s">
        <v>42</v>
      </c>
      <c r="C36" s="23">
        <v>1708</v>
      </c>
      <c r="D36" s="23">
        <v>0</v>
      </c>
      <c r="E36" s="23">
        <v>0</v>
      </c>
      <c r="F36" s="23">
        <v>0</v>
      </c>
      <c r="G36" s="23">
        <v>0</v>
      </c>
      <c r="H36" s="23">
        <v>290</v>
      </c>
      <c r="I36" s="35">
        <f t="shared" si="0"/>
        <v>1998</v>
      </c>
      <c r="K36" s="37"/>
    </row>
    <row r="37" spans="1:11" x14ac:dyDescent="0.25">
      <c r="A37" s="16">
        <v>1040</v>
      </c>
      <c r="B37" s="17" t="s">
        <v>43</v>
      </c>
      <c r="C37" s="24">
        <v>6771756</v>
      </c>
      <c r="D37" s="24">
        <v>1500969</v>
      </c>
      <c r="E37" s="24">
        <v>192897</v>
      </c>
      <c r="F37" s="24">
        <v>0</v>
      </c>
      <c r="G37" s="24">
        <v>0</v>
      </c>
      <c r="H37" s="24">
        <v>157181</v>
      </c>
      <c r="I37" s="36">
        <f t="shared" si="0"/>
        <v>8622803</v>
      </c>
      <c r="K37" s="37"/>
    </row>
    <row r="38" spans="1:11" x14ac:dyDescent="0.25">
      <c r="A38" s="16">
        <v>1042</v>
      </c>
      <c r="B38" s="17" t="s">
        <v>44</v>
      </c>
      <c r="C38" s="23">
        <v>1685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35">
        <f t="shared" si="0"/>
        <v>1685</v>
      </c>
      <c r="K38" s="37"/>
    </row>
    <row r="39" spans="1:11" x14ac:dyDescent="0.25">
      <c r="A39" s="16">
        <v>1043</v>
      </c>
      <c r="B39" s="17" t="s">
        <v>45</v>
      </c>
      <c r="C39" s="24">
        <v>46871516</v>
      </c>
      <c r="D39" s="24">
        <v>9793164</v>
      </c>
      <c r="E39" s="24">
        <v>985108</v>
      </c>
      <c r="F39" s="24">
        <v>1013948</v>
      </c>
      <c r="G39" s="24">
        <v>0</v>
      </c>
      <c r="H39" s="24">
        <v>958382</v>
      </c>
      <c r="I39" s="36">
        <f t="shared" si="0"/>
        <v>59622118</v>
      </c>
      <c r="K39" s="37"/>
    </row>
    <row r="40" spans="1:11" x14ac:dyDescent="0.25">
      <c r="A40" s="16">
        <v>1044</v>
      </c>
      <c r="B40" s="17" t="s">
        <v>46</v>
      </c>
      <c r="C40" s="23">
        <v>63657</v>
      </c>
      <c r="D40" s="23">
        <v>31366</v>
      </c>
      <c r="E40" s="23">
        <v>22160</v>
      </c>
      <c r="F40" s="23">
        <v>0</v>
      </c>
      <c r="G40" s="23">
        <v>0</v>
      </c>
      <c r="H40" s="23">
        <v>3770</v>
      </c>
      <c r="I40" s="35">
        <f t="shared" si="0"/>
        <v>120953</v>
      </c>
      <c r="K40" s="37"/>
    </row>
    <row r="41" spans="1:11" x14ac:dyDescent="0.25">
      <c r="A41" s="16">
        <v>1046</v>
      </c>
      <c r="B41" s="17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2500</v>
      </c>
      <c r="H41" s="24">
        <v>157500</v>
      </c>
      <c r="I41" s="36">
        <f t="shared" si="0"/>
        <v>160000</v>
      </c>
      <c r="K41" s="37"/>
    </row>
    <row r="42" spans="1:11" x14ac:dyDescent="0.25">
      <c r="A42" s="16">
        <v>1047</v>
      </c>
      <c r="B42" s="17" t="s">
        <v>48</v>
      </c>
      <c r="C42" s="23">
        <v>7031467</v>
      </c>
      <c r="D42" s="23">
        <v>3777146</v>
      </c>
      <c r="E42" s="23">
        <v>209828</v>
      </c>
      <c r="F42" s="23">
        <v>0</v>
      </c>
      <c r="G42" s="23">
        <v>0</v>
      </c>
      <c r="H42" s="23">
        <v>73142</v>
      </c>
      <c r="I42" s="35">
        <f t="shared" si="0"/>
        <v>11091583</v>
      </c>
      <c r="K42" s="37"/>
    </row>
    <row r="43" spans="1:11" x14ac:dyDescent="0.25">
      <c r="A43" s="16">
        <v>1048</v>
      </c>
      <c r="B43" s="17" t="s">
        <v>49</v>
      </c>
      <c r="C43" s="24">
        <v>2915759</v>
      </c>
      <c r="D43" s="24">
        <v>1302768</v>
      </c>
      <c r="E43" s="24">
        <v>110874</v>
      </c>
      <c r="F43" s="24">
        <v>0</v>
      </c>
      <c r="G43" s="24">
        <v>0</v>
      </c>
      <c r="H43" s="24">
        <v>36230</v>
      </c>
      <c r="I43" s="36">
        <f t="shared" si="0"/>
        <v>4365631</v>
      </c>
      <c r="K43" s="37"/>
    </row>
    <row r="44" spans="1:11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5">
        <f t="shared" si="0"/>
        <v>0</v>
      </c>
      <c r="K44" s="37"/>
    </row>
    <row r="45" spans="1:11" x14ac:dyDescent="0.25">
      <c r="A45" s="16">
        <v>1052</v>
      </c>
      <c r="B45" s="17" t="s">
        <v>51</v>
      </c>
      <c r="C45" s="24">
        <v>418572</v>
      </c>
      <c r="D45" s="24">
        <v>68747</v>
      </c>
      <c r="E45" s="24">
        <v>19199</v>
      </c>
      <c r="F45" s="24">
        <v>0</v>
      </c>
      <c r="G45" s="24">
        <v>0</v>
      </c>
      <c r="H45" s="24">
        <v>10040</v>
      </c>
      <c r="I45" s="36">
        <f t="shared" si="0"/>
        <v>516558</v>
      </c>
      <c r="K45" s="37"/>
    </row>
    <row r="46" spans="1:11" x14ac:dyDescent="0.25">
      <c r="A46" s="16">
        <v>1054</v>
      </c>
      <c r="B46" s="17" t="s">
        <v>52</v>
      </c>
      <c r="C46" s="23">
        <v>805845</v>
      </c>
      <c r="D46" s="23">
        <v>607887</v>
      </c>
      <c r="E46" s="23">
        <v>34546</v>
      </c>
      <c r="F46" s="23">
        <v>0</v>
      </c>
      <c r="G46" s="23">
        <v>0</v>
      </c>
      <c r="H46" s="23">
        <v>37245</v>
      </c>
      <c r="I46" s="35">
        <f t="shared" si="0"/>
        <v>1485523</v>
      </c>
      <c r="K46" s="37"/>
    </row>
    <row r="47" spans="1:11" x14ac:dyDescent="0.25">
      <c r="A47" s="16">
        <v>1055</v>
      </c>
      <c r="B47" s="17" t="s">
        <v>53</v>
      </c>
      <c r="C47" s="24">
        <v>1590794</v>
      </c>
      <c r="D47" s="24">
        <v>274241</v>
      </c>
      <c r="E47" s="24">
        <v>109030</v>
      </c>
      <c r="F47" s="24">
        <v>2045</v>
      </c>
      <c r="G47" s="24">
        <v>0</v>
      </c>
      <c r="H47" s="24">
        <v>33060</v>
      </c>
      <c r="I47" s="36">
        <f t="shared" si="0"/>
        <v>2009170</v>
      </c>
      <c r="K47" s="37"/>
    </row>
    <row r="48" spans="1:11" x14ac:dyDescent="0.25">
      <c r="A48" s="16">
        <v>1057</v>
      </c>
      <c r="B48" s="17" t="s">
        <v>54</v>
      </c>
      <c r="C48" s="23">
        <v>46</v>
      </c>
      <c r="D48" s="23">
        <v>0</v>
      </c>
      <c r="E48" s="23">
        <v>445</v>
      </c>
      <c r="F48" s="23">
        <v>0</v>
      </c>
      <c r="G48" s="23">
        <v>0</v>
      </c>
      <c r="H48" s="23">
        <v>8030</v>
      </c>
      <c r="I48" s="35">
        <f t="shared" si="0"/>
        <v>8521</v>
      </c>
      <c r="K48" s="37"/>
    </row>
    <row r="49" spans="1:11" x14ac:dyDescent="0.25">
      <c r="A49" s="16">
        <v>1058</v>
      </c>
      <c r="B49" s="17" t="s">
        <v>55</v>
      </c>
      <c r="C49" s="24">
        <v>414</v>
      </c>
      <c r="D49" s="24">
        <v>0</v>
      </c>
      <c r="E49" s="24">
        <v>0</v>
      </c>
      <c r="F49" s="24">
        <v>0</v>
      </c>
      <c r="G49" s="24">
        <v>0</v>
      </c>
      <c r="H49" s="24">
        <v>22610</v>
      </c>
      <c r="I49" s="36">
        <f t="shared" si="0"/>
        <v>23024</v>
      </c>
      <c r="K49" s="37"/>
    </row>
    <row r="50" spans="1:11" x14ac:dyDescent="0.25">
      <c r="A50" s="16">
        <v>1062</v>
      </c>
      <c r="B50" s="17" t="s">
        <v>56</v>
      </c>
      <c r="C50" s="23">
        <v>46</v>
      </c>
      <c r="D50" s="23">
        <v>0</v>
      </c>
      <c r="E50" s="23">
        <v>873</v>
      </c>
      <c r="F50" s="23">
        <v>0</v>
      </c>
      <c r="G50" s="23">
        <v>0</v>
      </c>
      <c r="H50" s="23">
        <v>290</v>
      </c>
      <c r="I50" s="35">
        <f t="shared" si="0"/>
        <v>1209</v>
      </c>
      <c r="K50" s="37"/>
    </row>
    <row r="51" spans="1:11" x14ac:dyDescent="0.25">
      <c r="A51" s="16">
        <v>1065</v>
      </c>
      <c r="B51" s="17" t="s">
        <v>57</v>
      </c>
      <c r="C51" s="24">
        <v>1407310</v>
      </c>
      <c r="D51" s="24">
        <v>356784</v>
      </c>
      <c r="E51" s="24">
        <v>55073</v>
      </c>
      <c r="F51" s="24">
        <v>3281</v>
      </c>
      <c r="G51" s="24">
        <v>0</v>
      </c>
      <c r="H51" s="24">
        <v>83307</v>
      </c>
      <c r="I51" s="36">
        <f t="shared" si="0"/>
        <v>1905755</v>
      </c>
      <c r="K51" s="37"/>
    </row>
    <row r="52" spans="1:11" x14ac:dyDescent="0.25">
      <c r="A52" s="16">
        <v>1066</v>
      </c>
      <c r="B52" s="17" t="s">
        <v>58</v>
      </c>
      <c r="C52" s="23">
        <v>37858259</v>
      </c>
      <c r="D52" s="23">
        <v>1991938</v>
      </c>
      <c r="E52" s="23">
        <v>1385272</v>
      </c>
      <c r="F52" s="23">
        <v>1507</v>
      </c>
      <c r="G52" s="23">
        <v>0</v>
      </c>
      <c r="H52" s="23">
        <v>474943</v>
      </c>
      <c r="I52" s="35">
        <f t="shared" si="0"/>
        <v>41711919</v>
      </c>
      <c r="K52" s="37"/>
    </row>
    <row r="53" spans="1:11" x14ac:dyDescent="0.25">
      <c r="A53" s="16">
        <v>1067</v>
      </c>
      <c r="B53" s="17" t="s">
        <v>59</v>
      </c>
      <c r="C53" s="24">
        <v>197432</v>
      </c>
      <c r="D53" s="24">
        <v>0</v>
      </c>
      <c r="E53" s="24">
        <v>0</v>
      </c>
      <c r="F53" s="24">
        <v>52516</v>
      </c>
      <c r="G53" s="24">
        <v>0</v>
      </c>
      <c r="H53" s="24">
        <v>7250</v>
      </c>
      <c r="I53" s="36">
        <f t="shared" si="0"/>
        <v>257198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5">
        <f t="shared" si="0"/>
        <v>0</v>
      </c>
      <c r="K54" s="37"/>
    </row>
    <row r="55" spans="1:11" x14ac:dyDescent="0.25">
      <c r="A55" s="16">
        <v>1069</v>
      </c>
      <c r="B55" s="17" t="s">
        <v>61</v>
      </c>
      <c r="C55" s="24">
        <v>1448899</v>
      </c>
      <c r="D55" s="24">
        <v>0</v>
      </c>
      <c r="E55" s="24">
        <v>71877</v>
      </c>
      <c r="F55" s="24">
        <v>0</v>
      </c>
      <c r="G55" s="24">
        <v>0</v>
      </c>
      <c r="H55" s="24">
        <v>3190</v>
      </c>
      <c r="I55" s="36">
        <f t="shared" si="0"/>
        <v>1523966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62766325</v>
      </c>
      <c r="D56" s="23">
        <v>25505722</v>
      </c>
      <c r="E56" s="23">
        <v>1196684</v>
      </c>
      <c r="F56" s="23">
        <v>0</v>
      </c>
      <c r="G56" s="23">
        <v>0</v>
      </c>
      <c r="H56" s="23">
        <v>303275</v>
      </c>
      <c r="I56" s="35">
        <f t="shared" si="0"/>
        <v>89772006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647186759</v>
      </c>
      <c r="D57" s="15">
        <f t="shared" si="1"/>
        <v>172765472</v>
      </c>
      <c r="E57" s="15">
        <f t="shared" si="1"/>
        <v>22708580</v>
      </c>
      <c r="F57" s="15">
        <f t="shared" si="1"/>
        <v>22063491</v>
      </c>
      <c r="G57" s="15">
        <f t="shared" si="1"/>
        <v>2500</v>
      </c>
      <c r="H57" s="15">
        <f t="shared" si="1"/>
        <v>6132944</v>
      </c>
      <c r="I57" s="15">
        <f t="shared" si="1"/>
        <v>870859746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K57"/>
  <sheetViews>
    <sheetView topLeftCell="C1" workbookViewId="0">
      <selection activeCell="K7" sqref="J7:K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5.140625" style="12" bestFit="1" customWidth="1"/>
    <col min="5" max="5" width="17.570312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82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4">
        <f>SUM(C7:H7)</f>
        <v>0</v>
      </c>
      <c r="K7" s="37"/>
    </row>
    <row r="8" spans="1:11" x14ac:dyDescent="0.25">
      <c r="A8" s="16">
        <v>1002</v>
      </c>
      <c r="B8" s="17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35">
        <f t="shared" ref="I8:I56" si="0">SUM(C8:H8)</f>
        <v>0</v>
      </c>
      <c r="K8" s="37"/>
    </row>
    <row r="9" spans="1:11" x14ac:dyDescent="0.25">
      <c r="A9" s="16">
        <v>1005</v>
      </c>
      <c r="B9" s="17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6">
        <f t="shared" si="0"/>
        <v>0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240</v>
      </c>
      <c r="I10" s="35">
        <f t="shared" si="0"/>
        <v>240</v>
      </c>
      <c r="K10" s="37"/>
    </row>
    <row r="11" spans="1:11" x14ac:dyDescent="0.25">
      <c r="A11" s="16">
        <v>1007</v>
      </c>
      <c r="B11" s="17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240</v>
      </c>
      <c r="I11" s="36">
        <f t="shared" si="0"/>
        <v>240</v>
      </c>
      <c r="K11" s="37"/>
    </row>
    <row r="12" spans="1:11" x14ac:dyDescent="0.25">
      <c r="A12" s="16">
        <v>1008</v>
      </c>
      <c r="B12" s="17" t="s">
        <v>18</v>
      </c>
      <c r="C12" s="23">
        <v>0</v>
      </c>
      <c r="D12" s="23">
        <v>0</v>
      </c>
      <c r="E12" s="23">
        <v>2140</v>
      </c>
      <c r="F12" s="23">
        <v>0</v>
      </c>
      <c r="G12" s="23">
        <v>0</v>
      </c>
      <c r="H12" s="23">
        <v>0</v>
      </c>
      <c r="I12" s="35">
        <f t="shared" si="0"/>
        <v>2140</v>
      </c>
      <c r="K12" s="37"/>
    </row>
    <row r="13" spans="1:11" x14ac:dyDescent="0.25">
      <c r="A13" s="16">
        <v>1010</v>
      </c>
      <c r="B13" s="17" t="s">
        <v>19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36">
        <f t="shared" si="0"/>
        <v>0</v>
      </c>
      <c r="K13" s="37"/>
    </row>
    <row r="14" spans="1:11" x14ac:dyDescent="0.25">
      <c r="A14" s="16">
        <v>1011</v>
      </c>
      <c r="B14" s="17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35">
        <f t="shared" si="0"/>
        <v>0</v>
      </c>
      <c r="K14" s="37"/>
    </row>
    <row r="15" spans="1:11" x14ac:dyDescent="0.25">
      <c r="A15" s="16">
        <v>1012</v>
      </c>
      <c r="B15" s="17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36">
        <f t="shared" si="0"/>
        <v>0</v>
      </c>
      <c r="K15" s="37"/>
    </row>
    <row r="16" spans="1:11" x14ac:dyDescent="0.25">
      <c r="A16" s="16">
        <v>1013</v>
      </c>
      <c r="B16" s="17" t="s">
        <v>22</v>
      </c>
      <c r="C16" s="23">
        <v>3055805</v>
      </c>
      <c r="D16" s="23">
        <v>215477</v>
      </c>
      <c r="E16" s="23">
        <v>149138</v>
      </c>
      <c r="F16" s="23">
        <v>0</v>
      </c>
      <c r="G16" s="23">
        <v>0</v>
      </c>
      <c r="H16" s="23">
        <v>4640</v>
      </c>
      <c r="I16" s="35">
        <f t="shared" si="0"/>
        <v>3425060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6">
        <f t="shared" si="0"/>
        <v>0</v>
      </c>
      <c r="K17" s="37"/>
    </row>
    <row r="18" spans="1:11" x14ac:dyDescent="0.25">
      <c r="A18" s="16">
        <v>1016</v>
      </c>
      <c r="B18" s="17" t="s">
        <v>24</v>
      </c>
      <c r="C18" s="23">
        <v>1651740</v>
      </c>
      <c r="D18" s="23">
        <v>340005</v>
      </c>
      <c r="E18" s="23">
        <v>47374</v>
      </c>
      <c r="F18" s="23">
        <v>0</v>
      </c>
      <c r="G18" s="23">
        <v>0</v>
      </c>
      <c r="H18" s="23">
        <v>2900</v>
      </c>
      <c r="I18" s="35">
        <f t="shared" si="0"/>
        <v>2042019</v>
      </c>
      <c r="K18" s="37"/>
    </row>
    <row r="19" spans="1:11" x14ac:dyDescent="0.25">
      <c r="A19" s="16">
        <v>1017</v>
      </c>
      <c r="B19" s="17" t="s">
        <v>25</v>
      </c>
      <c r="C19" s="24">
        <v>24678857</v>
      </c>
      <c r="D19" s="24">
        <v>0</v>
      </c>
      <c r="E19" s="24">
        <v>1242529</v>
      </c>
      <c r="F19" s="24">
        <v>0</v>
      </c>
      <c r="G19" s="24">
        <v>0</v>
      </c>
      <c r="H19" s="24">
        <v>50130</v>
      </c>
      <c r="I19" s="36">
        <f t="shared" si="0"/>
        <v>25971516</v>
      </c>
      <c r="K19" s="37"/>
    </row>
    <row r="20" spans="1:11" x14ac:dyDescent="0.25">
      <c r="A20" s="16">
        <v>1018</v>
      </c>
      <c r="B20" s="17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35">
        <f t="shared" si="0"/>
        <v>0</v>
      </c>
      <c r="K20" s="37"/>
    </row>
    <row r="21" spans="1:11" x14ac:dyDescent="0.25">
      <c r="A21" s="16">
        <v>1019</v>
      </c>
      <c r="B21" s="17" t="s">
        <v>27</v>
      </c>
      <c r="C21" s="24">
        <v>46</v>
      </c>
      <c r="D21" s="24">
        <v>0</v>
      </c>
      <c r="E21" s="24">
        <v>12934</v>
      </c>
      <c r="F21" s="24">
        <v>0</v>
      </c>
      <c r="G21" s="24">
        <v>0</v>
      </c>
      <c r="H21" s="24">
        <v>290</v>
      </c>
      <c r="I21" s="36">
        <f t="shared" si="0"/>
        <v>13270</v>
      </c>
      <c r="K21" s="37"/>
    </row>
    <row r="22" spans="1:11" x14ac:dyDescent="0.25">
      <c r="A22" s="16">
        <v>1020</v>
      </c>
      <c r="B22" s="17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35">
        <f t="shared" si="0"/>
        <v>0</v>
      </c>
      <c r="K22" s="37"/>
    </row>
    <row r="23" spans="1:11" x14ac:dyDescent="0.25">
      <c r="A23" s="16">
        <v>1022</v>
      </c>
      <c r="B23" s="17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6">
        <f t="shared" si="0"/>
        <v>0</v>
      </c>
      <c r="K23" s="37"/>
    </row>
    <row r="24" spans="1:11" x14ac:dyDescent="0.25">
      <c r="A24" s="16">
        <v>1023</v>
      </c>
      <c r="B24" s="17" t="s">
        <v>30</v>
      </c>
      <c r="C24" s="23">
        <v>5428</v>
      </c>
      <c r="D24" s="23">
        <v>0</v>
      </c>
      <c r="E24" s="23">
        <v>0</v>
      </c>
      <c r="F24" s="23">
        <v>0</v>
      </c>
      <c r="G24" s="23">
        <v>0</v>
      </c>
      <c r="H24" s="23">
        <v>34220</v>
      </c>
      <c r="I24" s="35">
        <f t="shared" si="0"/>
        <v>39648</v>
      </c>
      <c r="K24" s="37"/>
    </row>
    <row r="25" spans="1:11" x14ac:dyDescent="0.25">
      <c r="A25" s="16">
        <v>1024</v>
      </c>
      <c r="B25" s="17" t="s">
        <v>31</v>
      </c>
      <c r="C25" s="24">
        <v>8571515</v>
      </c>
      <c r="D25" s="24">
        <v>123233</v>
      </c>
      <c r="E25" s="24">
        <v>71929</v>
      </c>
      <c r="F25" s="24">
        <v>0</v>
      </c>
      <c r="G25" s="24">
        <v>0</v>
      </c>
      <c r="H25" s="24">
        <v>106600</v>
      </c>
      <c r="I25" s="36">
        <f t="shared" si="0"/>
        <v>8873277</v>
      </c>
      <c r="K25" s="37"/>
    </row>
    <row r="26" spans="1:11" x14ac:dyDescent="0.25">
      <c r="A26" s="16">
        <v>1025</v>
      </c>
      <c r="B26" s="17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5">
        <f t="shared" si="0"/>
        <v>0</v>
      </c>
      <c r="K26" s="37"/>
    </row>
    <row r="27" spans="1:11" x14ac:dyDescent="0.25">
      <c r="A27" s="16">
        <v>1026</v>
      </c>
      <c r="B27" s="17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480</v>
      </c>
      <c r="I27" s="36">
        <f t="shared" si="0"/>
        <v>480</v>
      </c>
      <c r="K27" s="37"/>
    </row>
    <row r="28" spans="1:11" x14ac:dyDescent="0.25">
      <c r="A28" s="16">
        <v>1027</v>
      </c>
      <c r="B28" s="17" t="s">
        <v>34</v>
      </c>
      <c r="C28" s="23">
        <v>632990</v>
      </c>
      <c r="D28" s="23">
        <v>0</v>
      </c>
      <c r="E28" s="23">
        <v>6675</v>
      </c>
      <c r="F28" s="23">
        <v>61234</v>
      </c>
      <c r="G28" s="23">
        <v>0</v>
      </c>
      <c r="H28" s="23">
        <v>5800</v>
      </c>
      <c r="I28" s="35">
        <f t="shared" si="0"/>
        <v>706699</v>
      </c>
      <c r="K28" s="37"/>
    </row>
    <row r="29" spans="1:11" x14ac:dyDescent="0.25">
      <c r="A29" s="16">
        <v>1028</v>
      </c>
      <c r="B29" s="17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36">
        <f t="shared" si="0"/>
        <v>0</v>
      </c>
      <c r="K29" s="37"/>
    </row>
    <row r="30" spans="1:11" x14ac:dyDescent="0.25">
      <c r="A30" s="16">
        <v>1030</v>
      </c>
      <c r="B30" s="17" t="s">
        <v>36</v>
      </c>
      <c r="C30" s="23">
        <v>553090</v>
      </c>
      <c r="D30" s="23">
        <v>1050</v>
      </c>
      <c r="E30" s="23">
        <v>24074</v>
      </c>
      <c r="F30" s="23">
        <v>0</v>
      </c>
      <c r="G30" s="23">
        <v>0</v>
      </c>
      <c r="H30" s="23">
        <v>24140</v>
      </c>
      <c r="I30" s="35">
        <f t="shared" si="0"/>
        <v>602354</v>
      </c>
      <c r="K30" s="37"/>
    </row>
    <row r="31" spans="1:11" x14ac:dyDescent="0.25">
      <c r="A31" s="16">
        <v>1031</v>
      </c>
      <c r="B31" s="17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36">
        <f t="shared" si="0"/>
        <v>0</v>
      </c>
      <c r="K31" s="37"/>
    </row>
    <row r="32" spans="1:11" x14ac:dyDescent="0.25">
      <c r="A32" s="16">
        <v>1033</v>
      </c>
      <c r="B32" s="17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35">
        <f t="shared" si="0"/>
        <v>0</v>
      </c>
      <c r="K32" s="37"/>
    </row>
    <row r="33" spans="1:11" x14ac:dyDescent="0.25">
      <c r="A33" s="16">
        <v>1034</v>
      </c>
      <c r="B33" s="17" t="s">
        <v>39</v>
      </c>
      <c r="C33" s="24">
        <v>644</v>
      </c>
      <c r="D33" s="24">
        <v>0</v>
      </c>
      <c r="E33" s="24">
        <v>0</v>
      </c>
      <c r="F33" s="24">
        <v>0</v>
      </c>
      <c r="G33" s="24">
        <v>0</v>
      </c>
      <c r="H33" s="24">
        <v>4060</v>
      </c>
      <c r="I33" s="36">
        <f t="shared" si="0"/>
        <v>4704</v>
      </c>
      <c r="K33" s="37"/>
    </row>
    <row r="34" spans="1:11" x14ac:dyDescent="0.25">
      <c r="A34" s="16">
        <v>1037</v>
      </c>
      <c r="B34" s="17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35">
        <f t="shared" si="0"/>
        <v>0</v>
      </c>
      <c r="K34" s="37"/>
    </row>
    <row r="35" spans="1:11" x14ac:dyDescent="0.25">
      <c r="A35" s="16">
        <v>1038</v>
      </c>
      <c r="B35" s="17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2500</v>
      </c>
      <c r="I35" s="36">
        <f t="shared" si="0"/>
        <v>2500</v>
      </c>
      <c r="K35" s="37"/>
    </row>
    <row r="36" spans="1:11" x14ac:dyDescent="0.25">
      <c r="A36" s="16">
        <v>1039</v>
      </c>
      <c r="B36" s="17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35">
        <f t="shared" si="0"/>
        <v>0</v>
      </c>
      <c r="K36" s="37"/>
    </row>
    <row r="37" spans="1:11" x14ac:dyDescent="0.25">
      <c r="A37" s="16">
        <v>1040</v>
      </c>
      <c r="B37" s="17" t="s">
        <v>43</v>
      </c>
      <c r="C37" s="24">
        <v>40750</v>
      </c>
      <c r="D37" s="24">
        <v>17689</v>
      </c>
      <c r="E37" s="24">
        <v>3024</v>
      </c>
      <c r="F37" s="24">
        <v>0</v>
      </c>
      <c r="G37" s="24">
        <v>0</v>
      </c>
      <c r="H37" s="24">
        <v>13340</v>
      </c>
      <c r="I37" s="36">
        <f t="shared" si="0"/>
        <v>74803</v>
      </c>
      <c r="K37" s="37"/>
    </row>
    <row r="38" spans="1:11" x14ac:dyDescent="0.25">
      <c r="A38" s="16">
        <v>1042</v>
      </c>
      <c r="B38" s="17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2400</v>
      </c>
      <c r="I38" s="35">
        <f t="shared" si="0"/>
        <v>2400</v>
      </c>
      <c r="K38" s="37"/>
    </row>
    <row r="39" spans="1:11" x14ac:dyDescent="0.25">
      <c r="A39" s="16">
        <v>1043</v>
      </c>
      <c r="B39" s="17" t="s">
        <v>45</v>
      </c>
      <c r="C39" s="24">
        <v>368031</v>
      </c>
      <c r="D39" s="24">
        <v>297766</v>
      </c>
      <c r="E39" s="24">
        <v>17661</v>
      </c>
      <c r="F39" s="24">
        <v>0</v>
      </c>
      <c r="G39" s="24">
        <v>0</v>
      </c>
      <c r="H39" s="24">
        <v>1450</v>
      </c>
      <c r="I39" s="36">
        <f t="shared" si="0"/>
        <v>684908</v>
      </c>
      <c r="K39" s="37"/>
    </row>
    <row r="40" spans="1:11" x14ac:dyDescent="0.25">
      <c r="A40" s="16">
        <v>1044</v>
      </c>
      <c r="B40" s="17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35">
        <f t="shared" si="0"/>
        <v>0</v>
      </c>
      <c r="K40" s="37"/>
    </row>
    <row r="41" spans="1:11" x14ac:dyDescent="0.25">
      <c r="A41" s="16">
        <v>1046</v>
      </c>
      <c r="B41" s="17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36">
        <f t="shared" si="0"/>
        <v>0</v>
      </c>
      <c r="K41" s="37"/>
    </row>
    <row r="42" spans="1:11" x14ac:dyDescent="0.25">
      <c r="A42" s="16">
        <v>1047</v>
      </c>
      <c r="B42" s="17" t="s">
        <v>48</v>
      </c>
      <c r="C42" s="23">
        <v>432767</v>
      </c>
      <c r="D42" s="23">
        <v>19421</v>
      </c>
      <c r="E42" s="23">
        <v>30224</v>
      </c>
      <c r="F42" s="23">
        <v>0</v>
      </c>
      <c r="G42" s="23">
        <v>0</v>
      </c>
      <c r="H42" s="23">
        <v>14845</v>
      </c>
      <c r="I42" s="35">
        <f t="shared" si="0"/>
        <v>497257</v>
      </c>
      <c r="K42" s="37"/>
    </row>
    <row r="43" spans="1:11" x14ac:dyDescent="0.25">
      <c r="A43" s="16">
        <v>1048</v>
      </c>
      <c r="B43" s="17" t="s">
        <v>49</v>
      </c>
      <c r="C43" s="24">
        <v>413</v>
      </c>
      <c r="D43" s="24">
        <v>0</v>
      </c>
      <c r="E43" s="24">
        <v>3115</v>
      </c>
      <c r="F43" s="24">
        <v>0</v>
      </c>
      <c r="G43" s="24">
        <v>0</v>
      </c>
      <c r="H43" s="24">
        <v>1455</v>
      </c>
      <c r="I43" s="36">
        <f t="shared" si="0"/>
        <v>4983</v>
      </c>
      <c r="K43" s="37"/>
    </row>
    <row r="44" spans="1:11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5">
        <f t="shared" si="0"/>
        <v>0</v>
      </c>
      <c r="K44" s="37"/>
    </row>
    <row r="45" spans="1:11" x14ac:dyDescent="0.25">
      <c r="A45" s="16">
        <v>1052</v>
      </c>
      <c r="B45" s="17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240</v>
      </c>
      <c r="I45" s="36">
        <f t="shared" si="0"/>
        <v>240</v>
      </c>
      <c r="K45" s="37"/>
    </row>
    <row r="46" spans="1:11" x14ac:dyDescent="0.25">
      <c r="A46" s="16">
        <v>1054</v>
      </c>
      <c r="B46" s="17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35">
        <f t="shared" si="0"/>
        <v>0</v>
      </c>
      <c r="K46" s="37"/>
    </row>
    <row r="47" spans="1:11" x14ac:dyDescent="0.25">
      <c r="A47" s="16">
        <v>1055</v>
      </c>
      <c r="B47" s="17" t="s">
        <v>53</v>
      </c>
      <c r="C47" s="24">
        <v>29877</v>
      </c>
      <c r="D47" s="24">
        <v>1096</v>
      </c>
      <c r="E47" s="24">
        <v>4451</v>
      </c>
      <c r="F47" s="24">
        <v>0</v>
      </c>
      <c r="G47" s="24">
        <v>0</v>
      </c>
      <c r="H47" s="24">
        <v>5295</v>
      </c>
      <c r="I47" s="36">
        <f t="shared" si="0"/>
        <v>40719</v>
      </c>
      <c r="K47" s="37"/>
    </row>
    <row r="48" spans="1:11" x14ac:dyDescent="0.25">
      <c r="A48" s="16">
        <v>1057</v>
      </c>
      <c r="B48" s="17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35">
        <f t="shared" si="0"/>
        <v>0</v>
      </c>
      <c r="K48" s="37"/>
    </row>
    <row r="49" spans="1:11" x14ac:dyDescent="0.25">
      <c r="A49" s="16">
        <v>1058</v>
      </c>
      <c r="B49" s="17" t="s">
        <v>55</v>
      </c>
      <c r="C49" s="24">
        <v>1331656</v>
      </c>
      <c r="D49" s="24">
        <v>822988</v>
      </c>
      <c r="E49" s="24">
        <v>44783</v>
      </c>
      <c r="F49" s="24">
        <v>0</v>
      </c>
      <c r="G49" s="24">
        <v>0</v>
      </c>
      <c r="H49" s="24">
        <v>2320</v>
      </c>
      <c r="I49" s="36">
        <f t="shared" si="0"/>
        <v>2201747</v>
      </c>
      <c r="K49" s="37"/>
    </row>
    <row r="50" spans="1:11" x14ac:dyDescent="0.25">
      <c r="A50" s="16">
        <v>1062</v>
      </c>
      <c r="B50" s="17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35">
        <f t="shared" si="0"/>
        <v>0</v>
      </c>
      <c r="K50" s="37"/>
    </row>
    <row r="51" spans="1:11" x14ac:dyDescent="0.25">
      <c r="A51" s="16">
        <v>1065</v>
      </c>
      <c r="B51" s="17" t="s">
        <v>57</v>
      </c>
      <c r="C51" s="24">
        <v>1702</v>
      </c>
      <c r="D51" s="24">
        <v>0</v>
      </c>
      <c r="E51" s="24">
        <v>2676</v>
      </c>
      <c r="F51" s="24">
        <v>0</v>
      </c>
      <c r="G51" s="24">
        <v>0</v>
      </c>
      <c r="H51" s="24">
        <v>10971</v>
      </c>
      <c r="I51" s="36">
        <f t="shared" si="0"/>
        <v>15349</v>
      </c>
      <c r="K51" s="37"/>
    </row>
    <row r="52" spans="1:11" x14ac:dyDescent="0.25">
      <c r="A52" s="16">
        <v>1066</v>
      </c>
      <c r="B52" s="17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35">
        <f t="shared" si="0"/>
        <v>0</v>
      </c>
      <c r="K52" s="37"/>
    </row>
    <row r="53" spans="1:11" x14ac:dyDescent="0.25">
      <c r="A53" s="16">
        <v>1067</v>
      </c>
      <c r="B53" s="17" t="s">
        <v>59</v>
      </c>
      <c r="C53" s="24">
        <v>644</v>
      </c>
      <c r="D53" s="24">
        <v>0</v>
      </c>
      <c r="E53" s="24">
        <v>0</v>
      </c>
      <c r="F53" s="24">
        <v>0</v>
      </c>
      <c r="G53" s="24">
        <v>0</v>
      </c>
      <c r="H53" s="24">
        <v>4060</v>
      </c>
      <c r="I53" s="36">
        <f t="shared" si="0"/>
        <v>4704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5">
        <f t="shared" si="0"/>
        <v>0</v>
      </c>
      <c r="K54" s="37"/>
    </row>
    <row r="55" spans="1:11" x14ac:dyDescent="0.25">
      <c r="A55" s="16">
        <v>1069</v>
      </c>
      <c r="B55" s="17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36">
        <f t="shared" si="0"/>
        <v>0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33913130</v>
      </c>
      <c r="D56" s="23">
        <v>546</v>
      </c>
      <c r="E56" s="23">
        <v>521336</v>
      </c>
      <c r="F56" s="23">
        <v>0</v>
      </c>
      <c r="G56" s="23">
        <v>0</v>
      </c>
      <c r="H56" s="23">
        <v>112230</v>
      </c>
      <c r="I56" s="35">
        <f t="shared" si="0"/>
        <v>34547242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75269085</v>
      </c>
      <c r="D57" s="15">
        <f t="shared" si="1"/>
        <v>1839271</v>
      </c>
      <c r="E57" s="15">
        <f t="shared" si="1"/>
        <v>2184063</v>
      </c>
      <c r="F57" s="15">
        <f t="shared" si="1"/>
        <v>61234</v>
      </c>
      <c r="G57" s="15">
        <f t="shared" si="1"/>
        <v>0</v>
      </c>
      <c r="H57" s="15">
        <f t="shared" si="1"/>
        <v>404846</v>
      </c>
      <c r="I57" s="15">
        <f t="shared" si="1"/>
        <v>79758499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K57"/>
  <sheetViews>
    <sheetView topLeftCell="C1" workbookViewId="0">
      <selection activeCell="J9" sqref="J9:J10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1.28515625" style="12" customWidth="1"/>
    <col min="8" max="8" width="15.85546875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5">
        <v>0</v>
      </c>
      <c r="D7" s="26">
        <v>0</v>
      </c>
      <c r="E7" s="26">
        <v>0</v>
      </c>
      <c r="F7" s="26">
        <v>0</v>
      </c>
      <c r="G7" s="26">
        <v>0</v>
      </c>
      <c r="H7" s="26">
        <v>17500</v>
      </c>
      <c r="I7" s="26">
        <f>SUM(C7:H7)</f>
        <v>17500</v>
      </c>
      <c r="K7" s="37"/>
    </row>
    <row r="8" spans="1:11" x14ac:dyDescent="0.25">
      <c r="A8" s="16">
        <v>1002</v>
      </c>
      <c r="B8" s="17" t="s">
        <v>14</v>
      </c>
      <c r="C8" s="27">
        <v>619125</v>
      </c>
      <c r="D8" s="28">
        <v>0</v>
      </c>
      <c r="E8" s="28">
        <v>29675</v>
      </c>
      <c r="F8" s="28">
        <v>0</v>
      </c>
      <c r="G8" s="28">
        <v>0</v>
      </c>
      <c r="H8" s="28">
        <v>5540</v>
      </c>
      <c r="I8" s="28">
        <f t="shared" ref="I8:I56" si="0">SUM(C8:H8)</f>
        <v>654340</v>
      </c>
      <c r="K8" s="37"/>
    </row>
    <row r="9" spans="1:11" x14ac:dyDescent="0.25">
      <c r="A9" s="16">
        <v>1005</v>
      </c>
      <c r="B9" s="17" t="s">
        <v>15</v>
      </c>
      <c r="C9" s="29">
        <v>644</v>
      </c>
      <c r="D9" s="30">
        <v>0</v>
      </c>
      <c r="E9" s="30">
        <v>12025</v>
      </c>
      <c r="F9" s="30">
        <v>0</v>
      </c>
      <c r="G9" s="30">
        <v>0</v>
      </c>
      <c r="H9" s="30">
        <v>5710</v>
      </c>
      <c r="I9" s="30">
        <f t="shared" si="0"/>
        <v>18379</v>
      </c>
      <c r="K9" s="37"/>
    </row>
    <row r="10" spans="1:11" x14ac:dyDescent="0.25">
      <c r="A10" s="16">
        <v>1006</v>
      </c>
      <c r="B10" s="17" t="s">
        <v>16</v>
      </c>
      <c r="C10" s="27">
        <v>0</v>
      </c>
      <c r="D10" s="28">
        <v>0</v>
      </c>
      <c r="E10" s="28">
        <v>4672</v>
      </c>
      <c r="F10" s="28">
        <v>0</v>
      </c>
      <c r="G10" s="28">
        <v>0</v>
      </c>
      <c r="H10" s="28">
        <v>16626</v>
      </c>
      <c r="I10" s="28">
        <f t="shared" si="0"/>
        <v>21298</v>
      </c>
      <c r="K10" s="37"/>
    </row>
    <row r="11" spans="1:11" x14ac:dyDescent="0.25">
      <c r="A11" s="16">
        <v>1007</v>
      </c>
      <c r="B11" s="17" t="s">
        <v>17</v>
      </c>
      <c r="C11" s="29">
        <v>45021929</v>
      </c>
      <c r="D11" s="30">
        <v>5988079</v>
      </c>
      <c r="E11" s="30">
        <v>1486384</v>
      </c>
      <c r="F11" s="30">
        <v>33615198</v>
      </c>
      <c r="G11" s="30">
        <v>2500</v>
      </c>
      <c r="H11" s="30">
        <v>864402</v>
      </c>
      <c r="I11" s="30">
        <f t="shared" si="0"/>
        <v>86978492</v>
      </c>
      <c r="K11" s="37"/>
    </row>
    <row r="12" spans="1:11" x14ac:dyDescent="0.25">
      <c r="A12" s="16">
        <v>1008</v>
      </c>
      <c r="B12" s="17" t="s">
        <v>18</v>
      </c>
      <c r="C12" s="27">
        <v>7269778</v>
      </c>
      <c r="D12" s="28">
        <v>0</v>
      </c>
      <c r="E12" s="28">
        <v>4402</v>
      </c>
      <c r="F12" s="28">
        <v>0</v>
      </c>
      <c r="G12" s="28">
        <v>0</v>
      </c>
      <c r="H12" s="28">
        <v>12350</v>
      </c>
      <c r="I12" s="28">
        <f t="shared" si="0"/>
        <v>7286530</v>
      </c>
      <c r="K12" s="37"/>
    </row>
    <row r="13" spans="1:11" x14ac:dyDescent="0.25">
      <c r="A13" s="16">
        <v>1010</v>
      </c>
      <c r="B13" s="17" t="s">
        <v>19</v>
      </c>
      <c r="C13" s="29">
        <v>3281896</v>
      </c>
      <c r="D13" s="30">
        <v>864853</v>
      </c>
      <c r="E13" s="30">
        <v>240976</v>
      </c>
      <c r="F13" s="30">
        <v>8801</v>
      </c>
      <c r="G13" s="30">
        <v>0</v>
      </c>
      <c r="H13" s="30">
        <v>23566</v>
      </c>
      <c r="I13" s="30">
        <f t="shared" si="0"/>
        <v>4420092</v>
      </c>
      <c r="K13" s="37"/>
    </row>
    <row r="14" spans="1:11" x14ac:dyDescent="0.25">
      <c r="A14" s="16">
        <v>1011</v>
      </c>
      <c r="B14" s="17" t="s">
        <v>20</v>
      </c>
      <c r="C14" s="27">
        <v>6655387</v>
      </c>
      <c r="D14" s="28">
        <v>2495856</v>
      </c>
      <c r="E14" s="28">
        <v>277265</v>
      </c>
      <c r="F14" s="28">
        <v>0</v>
      </c>
      <c r="G14" s="28">
        <v>0</v>
      </c>
      <c r="H14" s="28">
        <v>267638</v>
      </c>
      <c r="I14" s="28">
        <f t="shared" si="0"/>
        <v>9696146</v>
      </c>
      <c r="K14" s="37"/>
    </row>
    <row r="15" spans="1:11" x14ac:dyDescent="0.25">
      <c r="A15" s="16">
        <v>1012</v>
      </c>
      <c r="B15" s="17" t="s">
        <v>21</v>
      </c>
      <c r="C15" s="29">
        <v>34731601</v>
      </c>
      <c r="D15" s="30">
        <v>364629</v>
      </c>
      <c r="E15" s="30">
        <v>171536</v>
      </c>
      <c r="F15" s="30">
        <v>79856866</v>
      </c>
      <c r="G15" s="30">
        <v>0</v>
      </c>
      <c r="H15" s="30">
        <v>10916</v>
      </c>
      <c r="I15" s="30">
        <f t="shared" si="0"/>
        <v>115135548</v>
      </c>
      <c r="K15" s="37"/>
    </row>
    <row r="16" spans="1:11" x14ac:dyDescent="0.25">
      <c r="A16" s="16">
        <v>1013</v>
      </c>
      <c r="B16" s="17" t="s">
        <v>22</v>
      </c>
      <c r="C16" s="27">
        <v>362484558</v>
      </c>
      <c r="D16" s="28">
        <v>95714914</v>
      </c>
      <c r="E16" s="28">
        <v>10623594</v>
      </c>
      <c r="F16" s="28">
        <v>171855389</v>
      </c>
      <c r="G16" s="28">
        <v>0</v>
      </c>
      <c r="H16" s="28">
        <v>1807829</v>
      </c>
      <c r="I16" s="28">
        <f t="shared" si="0"/>
        <v>642486284</v>
      </c>
      <c r="K16" s="37"/>
    </row>
    <row r="17" spans="1:11" x14ac:dyDescent="0.25">
      <c r="A17" s="16">
        <v>1014</v>
      </c>
      <c r="B17" s="17" t="s">
        <v>23</v>
      </c>
      <c r="C17" s="29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18090</v>
      </c>
      <c r="I17" s="30">
        <f t="shared" si="0"/>
        <v>18090</v>
      </c>
      <c r="K17" s="37"/>
    </row>
    <row r="18" spans="1:11" x14ac:dyDescent="0.25">
      <c r="A18" s="16">
        <v>1016</v>
      </c>
      <c r="B18" s="17" t="s">
        <v>24</v>
      </c>
      <c r="C18" s="27">
        <v>397711118</v>
      </c>
      <c r="D18" s="28">
        <v>104457223</v>
      </c>
      <c r="E18" s="28">
        <v>16075369</v>
      </c>
      <c r="F18" s="28">
        <v>120202058</v>
      </c>
      <c r="G18" s="28">
        <v>0</v>
      </c>
      <c r="H18" s="28">
        <v>1372958</v>
      </c>
      <c r="I18" s="28">
        <f t="shared" si="0"/>
        <v>639818726</v>
      </c>
      <c r="K18" s="37"/>
    </row>
    <row r="19" spans="1:11" x14ac:dyDescent="0.25">
      <c r="A19" s="16">
        <v>1017</v>
      </c>
      <c r="B19" s="17" t="s">
        <v>25</v>
      </c>
      <c r="C19" s="29">
        <v>63668197</v>
      </c>
      <c r="D19" s="30">
        <v>2260821</v>
      </c>
      <c r="E19" s="30">
        <v>2217736</v>
      </c>
      <c r="F19" s="30">
        <v>14449406</v>
      </c>
      <c r="G19" s="30">
        <v>0</v>
      </c>
      <c r="H19" s="30">
        <v>424002</v>
      </c>
      <c r="I19" s="30">
        <f t="shared" si="0"/>
        <v>83020162</v>
      </c>
      <c r="K19" s="37"/>
    </row>
    <row r="20" spans="1:11" x14ac:dyDescent="0.25">
      <c r="A20" s="16">
        <v>1018</v>
      </c>
      <c r="B20" s="17" t="s">
        <v>26</v>
      </c>
      <c r="C20" s="27">
        <v>92272692</v>
      </c>
      <c r="D20" s="28">
        <v>12498724</v>
      </c>
      <c r="E20" s="28">
        <v>908225</v>
      </c>
      <c r="F20" s="28">
        <v>69862249</v>
      </c>
      <c r="G20" s="28">
        <v>0</v>
      </c>
      <c r="H20" s="28">
        <v>12440</v>
      </c>
      <c r="I20" s="28">
        <f t="shared" si="0"/>
        <v>175554330</v>
      </c>
      <c r="K20" s="37"/>
    </row>
    <row r="21" spans="1:11" x14ac:dyDescent="0.25">
      <c r="A21" s="16">
        <v>1019</v>
      </c>
      <c r="B21" s="17" t="s">
        <v>27</v>
      </c>
      <c r="C21" s="29">
        <v>13201358</v>
      </c>
      <c r="D21" s="30">
        <v>619797</v>
      </c>
      <c r="E21" s="30">
        <v>393755</v>
      </c>
      <c r="F21" s="30">
        <v>45489</v>
      </c>
      <c r="G21" s="30">
        <v>0</v>
      </c>
      <c r="H21" s="30">
        <v>296797</v>
      </c>
      <c r="I21" s="30">
        <f t="shared" si="0"/>
        <v>14557196</v>
      </c>
      <c r="K21" s="37"/>
    </row>
    <row r="22" spans="1:11" x14ac:dyDescent="0.25">
      <c r="A22" s="16">
        <v>1020</v>
      </c>
      <c r="B22" s="17" t="s">
        <v>28</v>
      </c>
      <c r="C22" s="27">
        <v>17680990</v>
      </c>
      <c r="D22" s="28">
        <v>4319363</v>
      </c>
      <c r="E22" s="28">
        <v>836226</v>
      </c>
      <c r="F22" s="28">
        <v>2387735</v>
      </c>
      <c r="G22" s="28">
        <v>0</v>
      </c>
      <c r="H22" s="28">
        <v>59343</v>
      </c>
      <c r="I22" s="28">
        <f t="shared" si="0"/>
        <v>25283657</v>
      </c>
      <c r="K22" s="37"/>
    </row>
    <row r="23" spans="1:11" x14ac:dyDescent="0.25">
      <c r="A23" s="16">
        <v>1022</v>
      </c>
      <c r="B23" s="17" t="s">
        <v>29</v>
      </c>
      <c r="C23" s="29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f t="shared" si="0"/>
        <v>0</v>
      </c>
      <c r="K23" s="37"/>
    </row>
    <row r="24" spans="1:11" x14ac:dyDescent="0.25">
      <c r="A24" s="16">
        <v>1023</v>
      </c>
      <c r="B24" s="17" t="s">
        <v>30</v>
      </c>
      <c r="C24" s="27">
        <v>12056738</v>
      </c>
      <c r="D24" s="28">
        <v>1092949</v>
      </c>
      <c r="E24" s="28">
        <v>242450</v>
      </c>
      <c r="F24" s="28">
        <v>2087027</v>
      </c>
      <c r="G24" s="28">
        <v>0</v>
      </c>
      <c r="H24" s="28">
        <v>213522</v>
      </c>
      <c r="I24" s="28">
        <f t="shared" si="0"/>
        <v>15692686</v>
      </c>
      <c r="K24" s="37"/>
    </row>
    <row r="25" spans="1:11" x14ac:dyDescent="0.25">
      <c r="A25" s="16">
        <v>1024</v>
      </c>
      <c r="B25" s="17" t="s">
        <v>31</v>
      </c>
      <c r="C25" s="29">
        <v>349684085</v>
      </c>
      <c r="D25" s="30">
        <v>27396983</v>
      </c>
      <c r="E25" s="30">
        <v>6439830</v>
      </c>
      <c r="F25" s="30">
        <v>140940576</v>
      </c>
      <c r="G25" s="30">
        <v>0</v>
      </c>
      <c r="H25" s="30">
        <v>1976711</v>
      </c>
      <c r="I25" s="30">
        <f t="shared" si="0"/>
        <v>526438185</v>
      </c>
      <c r="K25" s="37"/>
    </row>
    <row r="26" spans="1:11" x14ac:dyDescent="0.25">
      <c r="A26" s="16">
        <v>1025</v>
      </c>
      <c r="B26" s="17" t="s">
        <v>32</v>
      </c>
      <c r="C26" s="27">
        <v>23807</v>
      </c>
      <c r="D26" s="28">
        <v>0</v>
      </c>
      <c r="E26" s="28">
        <v>2031</v>
      </c>
      <c r="F26" s="28">
        <v>0</v>
      </c>
      <c r="G26" s="28">
        <v>0</v>
      </c>
      <c r="H26" s="28">
        <v>84412</v>
      </c>
      <c r="I26" s="28">
        <f t="shared" si="0"/>
        <v>110250</v>
      </c>
      <c r="K26" s="37"/>
    </row>
    <row r="27" spans="1:11" x14ac:dyDescent="0.25">
      <c r="A27" s="16">
        <v>1026</v>
      </c>
      <c r="B27" s="17" t="s">
        <v>33</v>
      </c>
      <c r="C27" s="29">
        <v>425947</v>
      </c>
      <c r="D27" s="30">
        <v>0</v>
      </c>
      <c r="E27" s="30">
        <v>0</v>
      </c>
      <c r="F27" s="30">
        <v>0</v>
      </c>
      <c r="G27" s="30">
        <v>0</v>
      </c>
      <c r="H27" s="30">
        <v>22955</v>
      </c>
      <c r="I27" s="30">
        <f t="shared" si="0"/>
        <v>448902</v>
      </c>
      <c r="K27" s="37"/>
    </row>
    <row r="28" spans="1:11" x14ac:dyDescent="0.25">
      <c r="A28" s="16">
        <v>1027</v>
      </c>
      <c r="B28" s="17" t="s">
        <v>34</v>
      </c>
      <c r="C28" s="27">
        <v>20670976</v>
      </c>
      <c r="D28" s="28">
        <v>467701</v>
      </c>
      <c r="E28" s="28">
        <v>263448</v>
      </c>
      <c r="F28" s="28">
        <v>648923</v>
      </c>
      <c r="G28" s="28">
        <v>0</v>
      </c>
      <c r="H28" s="28">
        <v>410430</v>
      </c>
      <c r="I28" s="28">
        <f t="shared" si="0"/>
        <v>22461478</v>
      </c>
      <c r="K28" s="37"/>
    </row>
    <row r="29" spans="1:11" x14ac:dyDescent="0.25">
      <c r="A29" s="16">
        <v>1028</v>
      </c>
      <c r="B29" s="17" t="s">
        <v>35</v>
      </c>
      <c r="C29" s="29">
        <v>5233265</v>
      </c>
      <c r="D29" s="30">
        <v>1434876</v>
      </c>
      <c r="E29" s="30">
        <v>169404</v>
      </c>
      <c r="F29" s="30">
        <v>0</v>
      </c>
      <c r="G29" s="30">
        <v>0</v>
      </c>
      <c r="H29" s="30">
        <v>38678</v>
      </c>
      <c r="I29" s="30">
        <f t="shared" si="0"/>
        <v>6876223</v>
      </c>
      <c r="K29" s="37"/>
    </row>
    <row r="30" spans="1:11" x14ac:dyDescent="0.25">
      <c r="A30" s="16">
        <v>1030</v>
      </c>
      <c r="B30" s="17" t="s">
        <v>36</v>
      </c>
      <c r="C30" s="27">
        <v>27602363</v>
      </c>
      <c r="D30" s="28">
        <v>1566663</v>
      </c>
      <c r="E30" s="28">
        <v>847834</v>
      </c>
      <c r="F30" s="28">
        <v>24522152</v>
      </c>
      <c r="G30" s="28">
        <v>0</v>
      </c>
      <c r="H30" s="28">
        <v>461190</v>
      </c>
      <c r="I30" s="28">
        <f t="shared" si="0"/>
        <v>55000202</v>
      </c>
      <c r="K30" s="37"/>
    </row>
    <row r="31" spans="1:11" x14ac:dyDescent="0.25">
      <c r="A31" s="16">
        <v>1031</v>
      </c>
      <c r="B31" s="17" t="s">
        <v>37</v>
      </c>
      <c r="C31" s="29">
        <v>202464</v>
      </c>
      <c r="D31" s="30">
        <v>7878</v>
      </c>
      <c r="E31" s="30">
        <v>2659</v>
      </c>
      <c r="F31" s="30">
        <v>0</v>
      </c>
      <c r="G31" s="30">
        <v>0</v>
      </c>
      <c r="H31" s="30">
        <v>3480</v>
      </c>
      <c r="I31" s="30">
        <f t="shared" si="0"/>
        <v>216481</v>
      </c>
      <c r="K31" s="37"/>
    </row>
    <row r="32" spans="1:11" x14ac:dyDescent="0.25">
      <c r="A32" s="16">
        <v>1033</v>
      </c>
      <c r="B32" s="17" t="s">
        <v>38</v>
      </c>
      <c r="C32" s="27">
        <v>353886</v>
      </c>
      <c r="D32" s="28">
        <v>592</v>
      </c>
      <c r="E32" s="28">
        <v>6136</v>
      </c>
      <c r="F32" s="28">
        <v>0</v>
      </c>
      <c r="G32" s="28">
        <v>0</v>
      </c>
      <c r="H32" s="28">
        <v>15967</v>
      </c>
      <c r="I32" s="28">
        <f t="shared" si="0"/>
        <v>376581</v>
      </c>
      <c r="K32" s="37"/>
    </row>
    <row r="33" spans="1:11" x14ac:dyDescent="0.25">
      <c r="A33" s="16">
        <v>1034</v>
      </c>
      <c r="B33" s="17" t="s">
        <v>39</v>
      </c>
      <c r="C33" s="29">
        <v>86448</v>
      </c>
      <c r="D33" s="30">
        <v>5391</v>
      </c>
      <c r="E33" s="30">
        <v>2068</v>
      </c>
      <c r="F33" s="30">
        <v>0</v>
      </c>
      <c r="G33" s="30">
        <v>0</v>
      </c>
      <c r="H33" s="30">
        <v>14302</v>
      </c>
      <c r="I33" s="30">
        <f t="shared" si="0"/>
        <v>108209</v>
      </c>
      <c r="K33" s="37"/>
    </row>
    <row r="34" spans="1:11" x14ac:dyDescent="0.25">
      <c r="A34" s="16">
        <v>1037</v>
      </c>
      <c r="B34" s="17" t="s">
        <v>40</v>
      </c>
      <c r="C34" s="27">
        <v>1017093</v>
      </c>
      <c r="D34" s="28">
        <v>0</v>
      </c>
      <c r="E34" s="28">
        <v>115570</v>
      </c>
      <c r="F34" s="28">
        <v>23582</v>
      </c>
      <c r="G34" s="28">
        <v>0</v>
      </c>
      <c r="H34" s="28">
        <v>97542</v>
      </c>
      <c r="I34" s="28">
        <f t="shared" si="0"/>
        <v>1253787</v>
      </c>
      <c r="K34" s="37"/>
    </row>
    <row r="35" spans="1:11" x14ac:dyDescent="0.25">
      <c r="A35" s="16">
        <v>1038</v>
      </c>
      <c r="B35" s="17" t="s">
        <v>41</v>
      </c>
      <c r="C35" s="29">
        <v>22927487</v>
      </c>
      <c r="D35" s="30">
        <v>600590</v>
      </c>
      <c r="E35" s="30">
        <v>775179</v>
      </c>
      <c r="F35" s="30">
        <v>45296152</v>
      </c>
      <c r="G35" s="30">
        <v>0</v>
      </c>
      <c r="H35" s="30">
        <v>10250</v>
      </c>
      <c r="I35" s="30">
        <f t="shared" si="0"/>
        <v>69609658</v>
      </c>
      <c r="K35" s="37"/>
    </row>
    <row r="36" spans="1:11" x14ac:dyDescent="0.25">
      <c r="A36" s="16">
        <v>1039</v>
      </c>
      <c r="B36" s="17" t="s">
        <v>42</v>
      </c>
      <c r="C36" s="27">
        <v>553221</v>
      </c>
      <c r="D36" s="28">
        <v>9062</v>
      </c>
      <c r="E36" s="28">
        <v>8705</v>
      </c>
      <c r="F36" s="28">
        <v>0</v>
      </c>
      <c r="G36" s="28">
        <v>0</v>
      </c>
      <c r="H36" s="28">
        <v>16850</v>
      </c>
      <c r="I36" s="28">
        <f t="shared" si="0"/>
        <v>587838</v>
      </c>
      <c r="K36" s="37"/>
    </row>
    <row r="37" spans="1:11" x14ac:dyDescent="0.25">
      <c r="A37" s="16">
        <v>1040</v>
      </c>
      <c r="B37" s="17" t="s">
        <v>43</v>
      </c>
      <c r="C37" s="29">
        <v>21097144</v>
      </c>
      <c r="D37" s="30">
        <v>3702883</v>
      </c>
      <c r="E37" s="30">
        <v>674697</v>
      </c>
      <c r="F37" s="30">
        <v>558103</v>
      </c>
      <c r="G37" s="30">
        <v>5000</v>
      </c>
      <c r="H37" s="30">
        <v>589211</v>
      </c>
      <c r="I37" s="30">
        <f t="shared" si="0"/>
        <v>26627038</v>
      </c>
      <c r="K37" s="37"/>
    </row>
    <row r="38" spans="1:11" x14ac:dyDescent="0.25">
      <c r="A38" s="16">
        <v>1042</v>
      </c>
      <c r="B38" s="17" t="s">
        <v>44</v>
      </c>
      <c r="C38" s="27">
        <v>54308028</v>
      </c>
      <c r="D38" s="28">
        <v>0</v>
      </c>
      <c r="E38" s="28">
        <v>273605</v>
      </c>
      <c r="F38" s="28">
        <v>115553568</v>
      </c>
      <c r="G38" s="28">
        <v>0</v>
      </c>
      <c r="H38" s="28">
        <v>1110</v>
      </c>
      <c r="I38" s="28">
        <f t="shared" si="0"/>
        <v>170136311</v>
      </c>
      <c r="K38" s="37"/>
    </row>
    <row r="39" spans="1:11" x14ac:dyDescent="0.25">
      <c r="A39" s="16">
        <v>1043</v>
      </c>
      <c r="B39" s="17" t="s">
        <v>45</v>
      </c>
      <c r="C39" s="29">
        <v>388016472</v>
      </c>
      <c r="D39" s="30">
        <v>44517107</v>
      </c>
      <c r="E39" s="30">
        <v>6664648</v>
      </c>
      <c r="F39" s="30">
        <v>302265182</v>
      </c>
      <c r="G39" s="30">
        <v>0</v>
      </c>
      <c r="H39" s="30">
        <v>1185100</v>
      </c>
      <c r="I39" s="30">
        <f t="shared" si="0"/>
        <v>742648509</v>
      </c>
      <c r="K39" s="37"/>
    </row>
    <row r="40" spans="1:11" x14ac:dyDescent="0.25">
      <c r="A40" s="16">
        <v>1044</v>
      </c>
      <c r="B40" s="17" t="s">
        <v>46</v>
      </c>
      <c r="C40" s="27">
        <v>398098</v>
      </c>
      <c r="D40" s="28">
        <v>64570</v>
      </c>
      <c r="E40" s="28">
        <v>23912</v>
      </c>
      <c r="F40" s="28">
        <v>0</v>
      </c>
      <c r="G40" s="28">
        <v>0</v>
      </c>
      <c r="H40" s="28">
        <v>64823</v>
      </c>
      <c r="I40" s="28">
        <f t="shared" si="0"/>
        <v>551403</v>
      </c>
      <c r="K40" s="37"/>
    </row>
    <row r="41" spans="1:11" x14ac:dyDescent="0.25">
      <c r="A41" s="16">
        <v>1046</v>
      </c>
      <c r="B41" s="17" t="s">
        <v>47</v>
      </c>
      <c r="C41" s="29">
        <v>97551</v>
      </c>
      <c r="D41" s="30">
        <v>0</v>
      </c>
      <c r="E41" s="30">
        <v>4704</v>
      </c>
      <c r="F41" s="30">
        <v>0</v>
      </c>
      <c r="G41" s="30">
        <v>0</v>
      </c>
      <c r="H41" s="30">
        <v>320770</v>
      </c>
      <c r="I41" s="30">
        <f t="shared" si="0"/>
        <v>423025</v>
      </c>
      <c r="K41" s="37"/>
    </row>
    <row r="42" spans="1:11" x14ac:dyDescent="0.25">
      <c r="A42" s="16">
        <v>1047</v>
      </c>
      <c r="B42" s="17" t="s">
        <v>48</v>
      </c>
      <c r="C42" s="27">
        <v>84958164</v>
      </c>
      <c r="D42" s="28">
        <v>13563857</v>
      </c>
      <c r="E42" s="28">
        <v>3686936</v>
      </c>
      <c r="F42" s="28">
        <v>39266</v>
      </c>
      <c r="G42" s="28">
        <v>0</v>
      </c>
      <c r="H42" s="28">
        <v>681875</v>
      </c>
      <c r="I42" s="28">
        <f t="shared" si="0"/>
        <v>102930098</v>
      </c>
      <c r="K42" s="37"/>
    </row>
    <row r="43" spans="1:11" x14ac:dyDescent="0.25">
      <c r="A43" s="16">
        <v>1048</v>
      </c>
      <c r="B43" s="17" t="s">
        <v>49</v>
      </c>
      <c r="C43" s="29">
        <v>24860556</v>
      </c>
      <c r="D43" s="30">
        <v>3947503</v>
      </c>
      <c r="E43" s="30">
        <v>1230351</v>
      </c>
      <c r="F43" s="30">
        <v>138049</v>
      </c>
      <c r="G43" s="30">
        <v>0</v>
      </c>
      <c r="H43" s="30">
        <v>625382</v>
      </c>
      <c r="I43" s="30">
        <f t="shared" si="0"/>
        <v>30801841</v>
      </c>
      <c r="K43" s="37"/>
    </row>
    <row r="44" spans="1:11" x14ac:dyDescent="0.25">
      <c r="A44" s="16">
        <v>1050</v>
      </c>
      <c r="B44" s="17" t="s">
        <v>50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f t="shared" si="0"/>
        <v>0</v>
      </c>
      <c r="K44" s="37"/>
    </row>
    <row r="45" spans="1:11" x14ac:dyDescent="0.25">
      <c r="A45" s="16">
        <v>1052</v>
      </c>
      <c r="B45" s="17" t="s">
        <v>51</v>
      </c>
      <c r="C45" s="29">
        <v>11223472</v>
      </c>
      <c r="D45" s="30">
        <v>873659</v>
      </c>
      <c r="E45" s="30">
        <v>521989</v>
      </c>
      <c r="F45" s="30">
        <v>0</v>
      </c>
      <c r="G45" s="30">
        <v>0</v>
      </c>
      <c r="H45" s="30">
        <v>307585</v>
      </c>
      <c r="I45" s="30">
        <f t="shared" si="0"/>
        <v>12926705</v>
      </c>
      <c r="K45" s="37"/>
    </row>
    <row r="46" spans="1:11" x14ac:dyDescent="0.25">
      <c r="A46" s="16">
        <v>1054</v>
      </c>
      <c r="B46" s="17" t="s">
        <v>52</v>
      </c>
      <c r="C46" s="27">
        <v>11094230</v>
      </c>
      <c r="D46" s="28">
        <v>1484841</v>
      </c>
      <c r="E46" s="28">
        <v>492816</v>
      </c>
      <c r="F46" s="28">
        <v>182845</v>
      </c>
      <c r="G46" s="28">
        <v>2500</v>
      </c>
      <c r="H46" s="28">
        <v>251505</v>
      </c>
      <c r="I46" s="28">
        <f t="shared" si="0"/>
        <v>13508737</v>
      </c>
      <c r="K46" s="37"/>
    </row>
    <row r="47" spans="1:11" x14ac:dyDescent="0.25">
      <c r="A47" s="16">
        <v>1055</v>
      </c>
      <c r="B47" s="17" t="s">
        <v>53</v>
      </c>
      <c r="C47" s="29">
        <v>13637748</v>
      </c>
      <c r="D47" s="30">
        <v>923194</v>
      </c>
      <c r="E47" s="30">
        <v>596570</v>
      </c>
      <c r="F47" s="30">
        <v>0</v>
      </c>
      <c r="G47" s="30">
        <v>0</v>
      </c>
      <c r="H47" s="30">
        <v>145580</v>
      </c>
      <c r="I47" s="30">
        <f t="shared" si="0"/>
        <v>15303092</v>
      </c>
      <c r="K47" s="37"/>
    </row>
    <row r="48" spans="1:11" x14ac:dyDescent="0.25">
      <c r="A48" s="16">
        <v>1057</v>
      </c>
      <c r="B48" s="17" t="s">
        <v>54</v>
      </c>
      <c r="C48" s="27">
        <v>2818</v>
      </c>
      <c r="D48" s="28">
        <v>0</v>
      </c>
      <c r="E48" s="28">
        <v>1783</v>
      </c>
      <c r="F48" s="28">
        <v>0</v>
      </c>
      <c r="G48" s="28">
        <v>0</v>
      </c>
      <c r="H48" s="28">
        <v>286037</v>
      </c>
      <c r="I48" s="28">
        <f t="shared" si="0"/>
        <v>290638</v>
      </c>
      <c r="K48" s="37"/>
    </row>
    <row r="49" spans="1:11" x14ac:dyDescent="0.25">
      <c r="A49" s="16">
        <v>1058</v>
      </c>
      <c r="B49" s="17" t="s">
        <v>55</v>
      </c>
      <c r="C49" s="29">
        <v>10460603</v>
      </c>
      <c r="D49" s="30">
        <v>1785885</v>
      </c>
      <c r="E49" s="30">
        <v>352040</v>
      </c>
      <c r="F49" s="30">
        <v>238518</v>
      </c>
      <c r="G49" s="30">
        <v>0</v>
      </c>
      <c r="H49" s="30">
        <v>468776</v>
      </c>
      <c r="I49" s="30">
        <f t="shared" si="0"/>
        <v>13305822</v>
      </c>
      <c r="K49" s="37"/>
    </row>
    <row r="50" spans="1:11" x14ac:dyDescent="0.25">
      <c r="A50" s="16">
        <v>1062</v>
      </c>
      <c r="B50" s="17" t="s">
        <v>56</v>
      </c>
      <c r="C50" s="27">
        <v>22664462</v>
      </c>
      <c r="D50" s="28">
        <v>4473911</v>
      </c>
      <c r="E50" s="28">
        <v>664409</v>
      </c>
      <c r="F50" s="28">
        <v>0</v>
      </c>
      <c r="G50" s="28">
        <v>0</v>
      </c>
      <c r="H50" s="28">
        <v>2839466</v>
      </c>
      <c r="I50" s="28">
        <f t="shared" si="0"/>
        <v>30642248</v>
      </c>
      <c r="K50" s="37"/>
    </row>
    <row r="51" spans="1:11" x14ac:dyDescent="0.25">
      <c r="A51" s="16">
        <v>1065</v>
      </c>
      <c r="B51" s="17" t="s">
        <v>57</v>
      </c>
      <c r="C51" s="29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f t="shared" si="0"/>
        <v>0</v>
      </c>
      <c r="K51" s="37"/>
    </row>
    <row r="52" spans="1:11" x14ac:dyDescent="0.25">
      <c r="A52" s="16">
        <v>1066</v>
      </c>
      <c r="B52" s="17" t="s">
        <v>58</v>
      </c>
      <c r="C52" s="27">
        <v>210173575</v>
      </c>
      <c r="D52" s="28">
        <v>7222268</v>
      </c>
      <c r="E52" s="28">
        <v>3714264</v>
      </c>
      <c r="F52" s="28">
        <v>12281</v>
      </c>
      <c r="G52" s="28">
        <v>0</v>
      </c>
      <c r="H52" s="28">
        <v>1511058</v>
      </c>
      <c r="I52" s="28">
        <f t="shared" si="0"/>
        <v>222633446</v>
      </c>
      <c r="K52" s="37"/>
    </row>
    <row r="53" spans="1:11" x14ac:dyDescent="0.25">
      <c r="A53" s="16">
        <v>1067</v>
      </c>
      <c r="B53" s="17" t="s">
        <v>59</v>
      </c>
      <c r="C53" s="29">
        <v>2585514</v>
      </c>
      <c r="D53" s="30">
        <v>0</v>
      </c>
      <c r="E53" s="30">
        <v>0</v>
      </c>
      <c r="F53" s="30">
        <v>2044292</v>
      </c>
      <c r="G53" s="30">
        <v>0</v>
      </c>
      <c r="H53" s="30">
        <v>14285</v>
      </c>
      <c r="I53" s="30">
        <f t="shared" si="0"/>
        <v>4644091</v>
      </c>
      <c r="K53" s="37"/>
    </row>
    <row r="54" spans="1:11" x14ac:dyDescent="0.25">
      <c r="A54" s="16">
        <v>1068</v>
      </c>
      <c r="B54" s="17" t="s">
        <v>60</v>
      </c>
      <c r="C54" s="27">
        <v>0</v>
      </c>
      <c r="D54" s="28">
        <v>0</v>
      </c>
      <c r="E54" s="28">
        <v>4100</v>
      </c>
      <c r="F54" s="28">
        <v>0</v>
      </c>
      <c r="G54" s="28">
        <v>0</v>
      </c>
      <c r="H54" s="28">
        <v>0</v>
      </c>
      <c r="I54" s="28">
        <f t="shared" si="0"/>
        <v>4100</v>
      </c>
      <c r="K54" s="37"/>
    </row>
    <row r="55" spans="1:11" x14ac:dyDescent="0.25">
      <c r="A55" s="16">
        <v>1069</v>
      </c>
      <c r="B55" s="17" t="s">
        <v>61</v>
      </c>
      <c r="C55" s="29">
        <v>658199</v>
      </c>
      <c r="D55" s="30">
        <v>2966</v>
      </c>
      <c r="E55" s="30">
        <v>52457</v>
      </c>
      <c r="F55" s="30">
        <v>0</v>
      </c>
      <c r="G55" s="30">
        <v>0</v>
      </c>
      <c r="H55" s="30">
        <v>27484</v>
      </c>
      <c r="I55" s="30">
        <f t="shared" si="0"/>
        <v>741106</v>
      </c>
      <c r="K55" s="37"/>
    </row>
    <row r="56" spans="1:11" ht="15" customHeight="1" x14ac:dyDescent="0.25">
      <c r="A56" s="16">
        <v>1070</v>
      </c>
      <c r="B56" s="17" t="s">
        <v>62</v>
      </c>
      <c r="C56" s="27">
        <v>448931502</v>
      </c>
      <c r="D56" s="28">
        <v>10757090</v>
      </c>
      <c r="E56" s="28">
        <v>20403411</v>
      </c>
      <c r="F56" s="28">
        <v>2005980</v>
      </c>
      <c r="G56" s="28">
        <v>0</v>
      </c>
      <c r="H56" s="28">
        <v>1619048</v>
      </c>
      <c r="I56" s="28">
        <f t="shared" si="0"/>
        <v>483717031</v>
      </c>
      <c r="K56" s="37"/>
    </row>
    <row r="57" spans="1:11" x14ac:dyDescent="0.25">
      <c r="A57" s="13"/>
      <c r="B57" s="19" t="s">
        <v>63</v>
      </c>
      <c r="C57" s="15">
        <f t="shared" ref="C57:I57" si="1">SUM(C7:C56)</f>
        <v>2790605189</v>
      </c>
      <c r="D57" s="15">
        <f t="shared" si="1"/>
        <v>355486678</v>
      </c>
      <c r="E57" s="15">
        <f t="shared" si="1"/>
        <v>81519846</v>
      </c>
      <c r="F57" s="15">
        <f t="shared" si="1"/>
        <v>1128839687</v>
      </c>
      <c r="G57" s="15">
        <f t="shared" si="1"/>
        <v>10000</v>
      </c>
      <c r="H57" s="15">
        <f t="shared" si="1"/>
        <v>19521091</v>
      </c>
      <c r="I57" s="15">
        <f t="shared" si="1"/>
        <v>4375982491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K57"/>
  <sheetViews>
    <sheetView topLeftCell="C1" workbookViewId="0">
      <selection activeCell="K7" sqref="J7:K5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83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48700</v>
      </c>
      <c r="I7" s="34">
        <f>SUM(C7:H7)</f>
        <v>48700</v>
      </c>
      <c r="K7" s="37"/>
    </row>
    <row r="8" spans="1:11" x14ac:dyDescent="0.25">
      <c r="A8" s="16">
        <v>1002</v>
      </c>
      <c r="B8" s="17" t="s">
        <v>14</v>
      </c>
      <c r="C8" s="23">
        <v>2666519</v>
      </c>
      <c r="D8" s="23">
        <v>6722</v>
      </c>
      <c r="E8" s="23">
        <v>18384</v>
      </c>
      <c r="F8" s="23">
        <v>0</v>
      </c>
      <c r="G8" s="23">
        <v>0</v>
      </c>
      <c r="H8" s="23">
        <v>10240</v>
      </c>
      <c r="I8" s="35">
        <f t="shared" ref="I8:I56" si="0">SUM(C8:H8)</f>
        <v>2701865</v>
      </c>
      <c r="K8" s="37"/>
    </row>
    <row r="9" spans="1:11" x14ac:dyDescent="0.25">
      <c r="A9" s="16">
        <v>1005</v>
      </c>
      <c r="B9" s="17" t="s">
        <v>15</v>
      </c>
      <c r="C9" s="24">
        <v>119345</v>
      </c>
      <c r="D9" s="24">
        <v>27072</v>
      </c>
      <c r="E9" s="24">
        <v>25453</v>
      </c>
      <c r="F9" s="24">
        <v>0</v>
      </c>
      <c r="G9" s="24">
        <v>0</v>
      </c>
      <c r="H9" s="24">
        <v>9860</v>
      </c>
      <c r="I9" s="36">
        <f t="shared" si="0"/>
        <v>181730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5">
        <f t="shared" si="0"/>
        <v>0</v>
      </c>
      <c r="K10" s="37"/>
    </row>
    <row r="11" spans="1:11" x14ac:dyDescent="0.25">
      <c r="A11" s="16">
        <v>1007</v>
      </c>
      <c r="B11" s="17" t="s">
        <v>17</v>
      </c>
      <c r="C11" s="24">
        <v>64267148</v>
      </c>
      <c r="D11" s="24">
        <v>12158378</v>
      </c>
      <c r="E11" s="24">
        <v>2075208</v>
      </c>
      <c r="F11" s="24">
        <v>2437743</v>
      </c>
      <c r="G11" s="24">
        <v>2500</v>
      </c>
      <c r="H11" s="24">
        <v>2698072</v>
      </c>
      <c r="I11" s="36">
        <f t="shared" si="0"/>
        <v>83639049</v>
      </c>
      <c r="K11" s="37"/>
    </row>
    <row r="12" spans="1:11" x14ac:dyDescent="0.25">
      <c r="A12" s="16">
        <v>1008</v>
      </c>
      <c r="B12" s="17" t="s">
        <v>18</v>
      </c>
      <c r="C12" s="23">
        <v>0</v>
      </c>
      <c r="D12" s="23">
        <v>0</v>
      </c>
      <c r="E12" s="23">
        <v>1729</v>
      </c>
      <c r="F12" s="23">
        <v>0</v>
      </c>
      <c r="G12" s="23">
        <v>0</v>
      </c>
      <c r="H12" s="23">
        <v>480</v>
      </c>
      <c r="I12" s="35">
        <f t="shared" si="0"/>
        <v>2209</v>
      </c>
      <c r="K12" s="37"/>
    </row>
    <row r="13" spans="1:11" x14ac:dyDescent="0.25">
      <c r="A13" s="16">
        <v>1010</v>
      </c>
      <c r="B13" s="17" t="s">
        <v>19</v>
      </c>
      <c r="C13" s="24">
        <v>6191772</v>
      </c>
      <c r="D13" s="24">
        <v>1708382</v>
      </c>
      <c r="E13" s="24">
        <v>371837</v>
      </c>
      <c r="F13" s="24">
        <v>87927</v>
      </c>
      <c r="G13" s="24">
        <v>0</v>
      </c>
      <c r="H13" s="24">
        <v>38187</v>
      </c>
      <c r="I13" s="36">
        <f t="shared" si="0"/>
        <v>8398105</v>
      </c>
      <c r="K13" s="37"/>
    </row>
    <row r="14" spans="1:11" x14ac:dyDescent="0.25">
      <c r="A14" s="16">
        <v>1011</v>
      </c>
      <c r="B14" s="17" t="s">
        <v>20</v>
      </c>
      <c r="C14" s="23">
        <v>19352329</v>
      </c>
      <c r="D14" s="23">
        <v>8564952</v>
      </c>
      <c r="E14" s="23">
        <v>1159090</v>
      </c>
      <c r="F14" s="23">
        <v>551</v>
      </c>
      <c r="G14" s="23">
        <v>0</v>
      </c>
      <c r="H14" s="23">
        <v>376811</v>
      </c>
      <c r="I14" s="35">
        <f t="shared" si="0"/>
        <v>29453733</v>
      </c>
      <c r="K14" s="37"/>
    </row>
    <row r="15" spans="1:11" x14ac:dyDescent="0.25">
      <c r="A15" s="16">
        <v>1012</v>
      </c>
      <c r="B15" s="17" t="s">
        <v>21</v>
      </c>
      <c r="C15" s="24">
        <v>44400</v>
      </c>
      <c r="D15" s="24">
        <v>0</v>
      </c>
      <c r="E15" s="24">
        <v>3122</v>
      </c>
      <c r="F15" s="24">
        <v>0</v>
      </c>
      <c r="G15" s="24">
        <v>0</v>
      </c>
      <c r="H15" s="24">
        <v>44315</v>
      </c>
      <c r="I15" s="36">
        <f t="shared" si="0"/>
        <v>91837</v>
      </c>
      <c r="K15" s="37"/>
    </row>
    <row r="16" spans="1:11" x14ac:dyDescent="0.25">
      <c r="A16" s="16">
        <v>1013</v>
      </c>
      <c r="B16" s="17" t="s">
        <v>22</v>
      </c>
      <c r="C16" s="23">
        <v>352778812</v>
      </c>
      <c r="D16" s="23">
        <v>172311152</v>
      </c>
      <c r="E16" s="23">
        <v>13507787</v>
      </c>
      <c r="F16" s="23">
        <v>81048</v>
      </c>
      <c r="G16" s="23">
        <v>0</v>
      </c>
      <c r="H16" s="23">
        <v>4062352</v>
      </c>
      <c r="I16" s="35">
        <f t="shared" si="0"/>
        <v>542741151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37500</v>
      </c>
      <c r="I17" s="36">
        <f t="shared" si="0"/>
        <v>37500</v>
      </c>
      <c r="K17" s="37"/>
    </row>
    <row r="18" spans="1:11" x14ac:dyDescent="0.25">
      <c r="A18" s="16">
        <v>1016</v>
      </c>
      <c r="B18" s="17" t="s">
        <v>24</v>
      </c>
      <c r="C18" s="23">
        <v>594428884</v>
      </c>
      <c r="D18" s="23">
        <v>176760255</v>
      </c>
      <c r="E18" s="23">
        <v>27940919</v>
      </c>
      <c r="F18" s="23">
        <v>2143115</v>
      </c>
      <c r="G18" s="23">
        <v>0</v>
      </c>
      <c r="H18" s="23">
        <v>6776833</v>
      </c>
      <c r="I18" s="35">
        <f t="shared" si="0"/>
        <v>808050006</v>
      </c>
      <c r="K18" s="37"/>
    </row>
    <row r="19" spans="1:11" x14ac:dyDescent="0.25">
      <c r="A19" s="16">
        <v>1017</v>
      </c>
      <c r="B19" s="17" t="s">
        <v>25</v>
      </c>
      <c r="C19" s="24">
        <v>57220667</v>
      </c>
      <c r="D19" s="24">
        <v>2656231</v>
      </c>
      <c r="E19" s="24">
        <v>1943998</v>
      </c>
      <c r="F19" s="24">
        <v>95851</v>
      </c>
      <c r="G19" s="24">
        <v>0</v>
      </c>
      <c r="H19" s="24">
        <v>731344</v>
      </c>
      <c r="I19" s="36">
        <f t="shared" si="0"/>
        <v>62648091</v>
      </c>
      <c r="K19" s="37"/>
    </row>
    <row r="20" spans="1:11" x14ac:dyDescent="0.25">
      <c r="A20" s="16">
        <v>1018</v>
      </c>
      <c r="B20" s="17" t="s">
        <v>26</v>
      </c>
      <c r="C20" s="23">
        <v>4425464</v>
      </c>
      <c r="D20" s="23">
        <v>637391</v>
      </c>
      <c r="E20" s="23">
        <v>135766</v>
      </c>
      <c r="F20" s="23">
        <v>0</v>
      </c>
      <c r="G20" s="23">
        <v>0</v>
      </c>
      <c r="H20" s="23">
        <v>22230</v>
      </c>
      <c r="I20" s="35">
        <f t="shared" si="0"/>
        <v>5220851</v>
      </c>
      <c r="K20" s="37"/>
    </row>
    <row r="21" spans="1:11" x14ac:dyDescent="0.25">
      <c r="A21" s="16">
        <v>1019</v>
      </c>
      <c r="B21" s="17" t="s">
        <v>27</v>
      </c>
      <c r="C21" s="24">
        <v>30489744</v>
      </c>
      <c r="D21" s="24">
        <v>3591423</v>
      </c>
      <c r="E21" s="24">
        <v>480223</v>
      </c>
      <c r="F21" s="24">
        <v>25980480</v>
      </c>
      <c r="G21" s="24">
        <v>0</v>
      </c>
      <c r="H21" s="24">
        <v>443224</v>
      </c>
      <c r="I21" s="36">
        <f t="shared" si="0"/>
        <v>60985094</v>
      </c>
      <c r="K21" s="37"/>
    </row>
    <row r="22" spans="1:11" x14ac:dyDescent="0.25">
      <c r="A22" s="16">
        <v>1020</v>
      </c>
      <c r="B22" s="17" t="s">
        <v>28</v>
      </c>
      <c r="C22" s="23">
        <v>16669550</v>
      </c>
      <c r="D22" s="23">
        <v>5559660</v>
      </c>
      <c r="E22" s="23">
        <v>601185</v>
      </c>
      <c r="F22" s="23">
        <v>11849528</v>
      </c>
      <c r="G22" s="23">
        <v>0</v>
      </c>
      <c r="H22" s="23">
        <v>294940</v>
      </c>
      <c r="I22" s="35">
        <f t="shared" si="0"/>
        <v>34974863</v>
      </c>
      <c r="K22" s="37"/>
    </row>
    <row r="23" spans="1:11" x14ac:dyDescent="0.25">
      <c r="A23" s="16">
        <v>1022</v>
      </c>
      <c r="B23" s="17" t="s">
        <v>29</v>
      </c>
      <c r="C23" s="24">
        <v>84747</v>
      </c>
      <c r="D23" s="24">
        <v>0</v>
      </c>
      <c r="E23" s="24">
        <v>1010</v>
      </c>
      <c r="F23" s="24">
        <v>0</v>
      </c>
      <c r="G23" s="24">
        <v>0</v>
      </c>
      <c r="H23" s="24">
        <v>290</v>
      </c>
      <c r="I23" s="36">
        <f t="shared" si="0"/>
        <v>86047</v>
      </c>
      <c r="K23" s="37"/>
    </row>
    <row r="24" spans="1:11" x14ac:dyDescent="0.25">
      <c r="A24" s="16">
        <v>1023</v>
      </c>
      <c r="B24" s="17" t="s">
        <v>30</v>
      </c>
      <c r="C24" s="23">
        <v>18812689</v>
      </c>
      <c r="D24" s="23">
        <v>1696664</v>
      </c>
      <c r="E24" s="23">
        <v>425395</v>
      </c>
      <c r="F24" s="23">
        <v>212814</v>
      </c>
      <c r="G24" s="23">
        <v>0</v>
      </c>
      <c r="H24" s="23">
        <v>527016</v>
      </c>
      <c r="I24" s="35">
        <f t="shared" si="0"/>
        <v>21674578</v>
      </c>
      <c r="K24" s="37"/>
    </row>
    <row r="25" spans="1:11" x14ac:dyDescent="0.25">
      <c r="A25" s="16">
        <v>1024</v>
      </c>
      <c r="B25" s="17" t="s">
        <v>31</v>
      </c>
      <c r="C25" s="24">
        <v>551942960</v>
      </c>
      <c r="D25" s="24">
        <v>51144950</v>
      </c>
      <c r="E25" s="24">
        <v>11288737</v>
      </c>
      <c r="F25" s="24">
        <v>118592098</v>
      </c>
      <c r="G25" s="24">
        <v>0</v>
      </c>
      <c r="H25" s="24">
        <v>2827873</v>
      </c>
      <c r="I25" s="36">
        <f t="shared" si="0"/>
        <v>735796618</v>
      </c>
      <c r="K25" s="37"/>
    </row>
    <row r="26" spans="1:11" x14ac:dyDescent="0.25">
      <c r="A26" s="16">
        <v>1025</v>
      </c>
      <c r="B26" s="17" t="s">
        <v>32</v>
      </c>
      <c r="C26" s="23">
        <v>231085</v>
      </c>
      <c r="D26" s="23">
        <v>114117</v>
      </c>
      <c r="E26" s="23">
        <v>18239</v>
      </c>
      <c r="F26" s="23">
        <v>0</v>
      </c>
      <c r="G26" s="23">
        <v>0</v>
      </c>
      <c r="H26" s="23">
        <v>56036</v>
      </c>
      <c r="I26" s="35">
        <f t="shared" si="0"/>
        <v>419477</v>
      </c>
      <c r="K26" s="37"/>
    </row>
    <row r="27" spans="1:11" x14ac:dyDescent="0.25">
      <c r="A27" s="16">
        <v>1026</v>
      </c>
      <c r="B27" s="17" t="s">
        <v>33</v>
      </c>
      <c r="C27" s="24">
        <v>539363</v>
      </c>
      <c r="D27" s="24">
        <v>2197</v>
      </c>
      <c r="E27" s="24">
        <v>445</v>
      </c>
      <c r="F27" s="24">
        <v>0</v>
      </c>
      <c r="G27" s="24">
        <v>0</v>
      </c>
      <c r="H27" s="24">
        <v>28280</v>
      </c>
      <c r="I27" s="36">
        <f t="shared" si="0"/>
        <v>570285</v>
      </c>
      <c r="K27" s="37"/>
    </row>
    <row r="28" spans="1:11" x14ac:dyDescent="0.25">
      <c r="A28" s="16">
        <v>1027</v>
      </c>
      <c r="B28" s="17" t="s">
        <v>34</v>
      </c>
      <c r="C28" s="23">
        <v>28496369</v>
      </c>
      <c r="D28" s="23">
        <v>541405</v>
      </c>
      <c r="E28" s="23">
        <v>246092</v>
      </c>
      <c r="F28" s="23">
        <v>708093</v>
      </c>
      <c r="G28" s="23">
        <v>172500</v>
      </c>
      <c r="H28" s="23">
        <v>360585</v>
      </c>
      <c r="I28" s="35">
        <f t="shared" si="0"/>
        <v>30525044</v>
      </c>
      <c r="K28" s="37"/>
    </row>
    <row r="29" spans="1:11" x14ac:dyDescent="0.25">
      <c r="A29" s="16">
        <v>1028</v>
      </c>
      <c r="B29" s="17" t="s">
        <v>35</v>
      </c>
      <c r="C29" s="24">
        <v>4127379</v>
      </c>
      <c r="D29" s="24">
        <v>916731</v>
      </c>
      <c r="E29" s="24">
        <v>184332</v>
      </c>
      <c r="F29" s="24">
        <v>476621</v>
      </c>
      <c r="G29" s="24">
        <v>0</v>
      </c>
      <c r="H29" s="24">
        <v>301257</v>
      </c>
      <c r="I29" s="36">
        <f t="shared" si="0"/>
        <v>6006320</v>
      </c>
      <c r="K29" s="37"/>
    </row>
    <row r="30" spans="1:11" x14ac:dyDescent="0.25">
      <c r="A30" s="16">
        <v>1030</v>
      </c>
      <c r="B30" s="17" t="s">
        <v>36</v>
      </c>
      <c r="C30" s="23">
        <v>32660209</v>
      </c>
      <c r="D30" s="23">
        <v>3964965</v>
      </c>
      <c r="E30" s="23">
        <v>739592</v>
      </c>
      <c r="F30" s="23">
        <v>1392615</v>
      </c>
      <c r="G30" s="23">
        <v>0</v>
      </c>
      <c r="H30" s="23">
        <v>993147</v>
      </c>
      <c r="I30" s="35">
        <f t="shared" si="0"/>
        <v>39750528</v>
      </c>
      <c r="K30" s="37"/>
    </row>
    <row r="31" spans="1:11" x14ac:dyDescent="0.25">
      <c r="A31" s="16">
        <v>1031</v>
      </c>
      <c r="B31" s="17" t="s">
        <v>37</v>
      </c>
      <c r="C31" s="24">
        <v>119455</v>
      </c>
      <c r="D31" s="24">
        <v>14751</v>
      </c>
      <c r="E31" s="24">
        <v>7188</v>
      </c>
      <c r="F31" s="24">
        <v>0</v>
      </c>
      <c r="G31" s="24">
        <v>0</v>
      </c>
      <c r="H31" s="24">
        <v>5060</v>
      </c>
      <c r="I31" s="36">
        <f t="shared" si="0"/>
        <v>146454</v>
      </c>
      <c r="K31" s="37"/>
    </row>
    <row r="32" spans="1:11" x14ac:dyDescent="0.25">
      <c r="A32" s="16">
        <v>1033</v>
      </c>
      <c r="B32" s="17" t="s">
        <v>38</v>
      </c>
      <c r="C32" s="23">
        <v>262183</v>
      </c>
      <c r="D32" s="23">
        <v>65511</v>
      </c>
      <c r="E32" s="23">
        <v>17689</v>
      </c>
      <c r="F32" s="23">
        <v>0</v>
      </c>
      <c r="G32" s="23">
        <v>0</v>
      </c>
      <c r="H32" s="23">
        <v>30300</v>
      </c>
      <c r="I32" s="35">
        <f t="shared" si="0"/>
        <v>375683</v>
      </c>
      <c r="K32" s="37"/>
    </row>
    <row r="33" spans="1:11" x14ac:dyDescent="0.25">
      <c r="A33" s="16">
        <v>1034</v>
      </c>
      <c r="B33" s="17" t="s">
        <v>39</v>
      </c>
      <c r="C33" s="24">
        <v>479028</v>
      </c>
      <c r="D33" s="24">
        <v>31349</v>
      </c>
      <c r="E33" s="24">
        <v>4912</v>
      </c>
      <c r="F33" s="24">
        <v>0</v>
      </c>
      <c r="G33" s="24">
        <v>0</v>
      </c>
      <c r="H33" s="24">
        <v>36041</v>
      </c>
      <c r="I33" s="36">
        <f t="shared" si="0"/>
        <v>551330</v>
      </c>
      <c r="K33" s="37"/>
    </row>
    <row r="34" spans="1:11" x14ac:dyDescent="0.25">
      <c r="A34" s="16">
        <v>1037</v>
      </c>
      <c r="B34" s="17" t="s">
        <v>40</v>
      </c>
      <c r="C34" s="23">
        <v>6053839</v>
      </c>
      <c r="D34" s="23">
        <v>548576</v>
      </c>
      <c r="E34" s="23">
        <v>173625</v>
      </c>
      <c r="F34" s="23">
        <v>168156</v>
      </c>
      <c r="G34" s="23">
        <v>0</v>
      </c>
      <c r="H34" s="23">
        <v>240832</v>
      </c>
      <c r="I34" s="35">
        <f t="shared" si="0"/>
        <v>7185028</v>
      </c>
      <c r="K34" s="37"/>
    </row>
    <row r="35" spans="1:11" x14ac:dyDescent="0.25">
      <c r="A35" s="16">
        <v>1038</v>
      </c>
      <c r="B35" s="17" t="s">
        <v>41</v>
      </c>
      <c r="C35" s="24">
        <v>101153</v>
      </c>
      <c r="D35" s="24">
        <v>0</v>
      </c>
      <c r="E35" s="24">
        <v>5451</v>
      </c>
      <c r="F35" s="24">
        <v>0</v>
      </c>
      <c r="G35" s="24">
        <v>0</v>
      </c>
      <c r="H35" s="24">
        <v>43950</v>
      </c>
      <c r="I35" s="36">
        <f t="shared" si="0"/>
        <v>150554</v>
      </c>
      <c r="K35" s="37"/>
    </row>
    <row r="36" spans="1:11" x14ac:dyDescent="0.25">
      <c r="A36" s="16">
        <v>1039</v>
      </c>
      <c r="B36" s="17" t="s">
        <v>42</v>
      </c>
      <c r="C36" s="23">
        <v>146782</v>
      </c>
      <c r="D36" s="23">
        <v>82442</v>
      </c>
      <c r="E36" s="23">
        <v>6736</v>
      </c>
      <c r="F36" s="23">
        <v>0</v>
      </c>
      <c r="G36" s="23">
        <v>0</v>
      </c>
      <c r="H36" s="23">
        <v>131035</v>
      </c>
      <c r="I36" s="35">
        <f t="shared" si="0"/>
        <v>366995</v>
      </c>
      <c r="K36" s="37"/>
    </row>
    <row r="37" spans="1:11" x14ac:dyDescent="0.25">
      <c r="A37" s="16">
        <v>1040</v>
      </c>
      <c r="B37" s="17" t="s">
        <v>43</v>
      </c>
      <c r="C37" s="24">
        <v>35314924</v>
      </c>
      <c r="D37" s="24">
        <v>4647026</v>
      </c>
      <c r="E37" s="24">
        <v>773878</v>
      </c>
      <c r="F37" s="24">
        <v>240324</v>
      </c>
      <c r="G37" s="24">
        <v>0</v>
      </c>
      <c r="H37" s="24">
        <v>1450536</v>
      </c>
      <c r="I37" s="36">
        <f t="shared" si="0"/>
        <v>42426688</v>
      </c>
      <c r="K37" s="37"/>
    </row>
    <row r="38" spans="1:11" x14ac:dyDescent="0.25">
      <c r="A38" s="16">
        <v>1042</v>
      </c>
      <c r="B38" s="17" t="s">
        <v>44</v>
      </c>
      <c r="C38" s="23">
        <v>67354290</v>
      </c>
      <c r="D38" s="23">
        <v>0</v>
      </c>
      <c r="E38" s="23">
        <v>37653</v>
      </c>
      <c r="F38" s="23">
        <v>125769284</v>
      </c>
      <c r="G38" s="23">
        <v>0</v>
      </c>
      <c r="H38" s="23">
        <v>15145</v>
      </c>
      <c r="I38" s="35">
        <f t="shared" si="0"/>
        <v>193176372</v>
      </c>
      <c r="K38" s="37"/>
    </row>
    <row r="39" spans="1:11" x14ac:dyDescent="0.25">
      <c r="A39" s="16">
        <v>1043</v>
      </c>
      <c r="B39" s="17" t="s">
        <v>45</v>
      </c>
      <c r="C39" s="24">
        <v>322617270</v>
      </c>
      <c r="D39" s="24">
        <v>78501989</v>
      </c>
      <c r="E39" s="24">
        <v>9504241</v>
      </c>
      <c r="F39" s="24">
        <v>4245859</v>
      </c>
      <c r="G39" s="24">
        <v>0</v>
      </c>
      <c r="H39" s="24">
        <v>450005</v>
      </c>
      <c r="I39" s="36">
        <f t="shared" si="0"/>
        <v>415319364</v>
      </c>
      <c r="K39" s="37"/>
    </row>
    <row r="40" spans="1:11" x14ac:dyDescent="0.25">
      <c r="A40" s="16">
        <v>1044</v>
      </c>
      <c r="B40" s="17" t="s">
        <v>46</v>
      </c>
      <c r="C40" s="23">
        <v>1765034</v>
      </c>
      <c r="D40" s="23">
        <v>271708</v>
      </c>
      <c r="E40" s="23">
        <v>91127</v>
      </c>
      <c r="F40" s="23">
        <v>0</v>
      </c>
      <c r="G40" s="23">
        <v>0</v>
      </c>
      <c r="H40" s="23">
        <v>583418</v>
      </c>
      <c r="I40" s="35">
        <f t="shared" si="0"/>
        <v>2711287</v>
      </c>
      <c r="K40" s="37"/>
    </row>
    <row r="41" spans="1:11" x14ac:dyDescent="0.25">
      <c r="A41" s="16">
        <v>1046</v>
      </c>
      <c r="B41" s="17" t="s">
        <v>47</v>
      </c>
      <c r="C41" s="24">
        <v>36331</v>
      </c>
      <c r="D41" s="24">
        <v>51750</v>
      </c>
      <c r="E41" s="24">
        <v>2270</v>
      </c>
      <c r="F41" s="24">
        <v>0</v>
      </c>
      <c r="G41" s="24">
        <v>2500</v>
      </c>
      <c r="H41" s="24">
        <v>984193</v>
      </c>
      <c r="I41" s="36">
        <f t="shared" si="0"/>
        <v>1077044</v>
      </c>
      <c r="K41" s="37"/>
    </row>
    <row r="42" spans="1:11" x14ac:dyDescent="0.25">
      <c r="A42" s="16">
        <v>1047</v>
      </c>
      <c r="B42" s="17" t="s">
        <v>48</v>
      </c>
      <c r="C42" s="23">
        <v>97180972</v>
      </c>
      <c r="D42" s="23">
        <v>14222264</v>
      </c>
      <c r="E42" s="23">
        <v>5214442</v>
      </c>
      <c r="F42" s="23">
        <v>423</v>
      </c>
      <c r="G42" s="23">
        <v>17500</v>
      </c>
      <c r="H42" s="23">
        <v>921190</v>
      </c>
      <c r="I42" s="35">
        <f t="shared" si="0"/>
        <v>117556791</v>
      </c>
      <c r="K42" s="37"/>
    </row>
    <row r="43" spans="1:11" x14ac:dyDescent="0.25">
      <c r="A43" s="16">
        <v>1048</v>
      </c>
      <c r="B43" s="17" t="s">
        <v>49</v>
      </c>
      <c r="C43" s="24">
        <v>27086149</v>
      </c>
      <c r="D43" s="24">
        <v>2788807</v>
      </c>
      <c r="E43" s="24">
        <v>1248869</v>
      </c>
      <c r="F43" s="24">
        <v>1835530</v>
      </c>
      <c r="G43" s="24">
        <v>0</v>
      </c>
      <c r="H43" s="24">
        <v>534082</v>
      </c>
      <c r="I43" s="36">
        <f t="shared" si="0"/>
        <v>33493437</v>
      </c>
      <c r="K43" s="37"/>
    </row>
    <row r="44" spans="1:11" x14ac:dyDescent="0.25">
      <c r="A44" s="16">
        <v>1050</v>
      </c>
      <c r="B44" s="17" t="s">
        <v>50</v>
      </c>
      <c r="C44" s="23">
        <v>49400</v>
      </c>
      <c r="D44" s="23">
        <v>125830</v>
      </c>
      <c r="E44" s="23">
        <v>2013</v>
      </c>
      <c r="F44" s="23">
        <v>0</v>
      </c>
      <c r="G44" s="23">
        <v>0</v>
      </c>
      <c r="H44" s="23">
        <v>89229</v>
      </c>
      <c r="I44" s="35">
        <f t="shared" si="0"/>
        <v>266472</v>
      </c>
      <c r="K44" s="37"/>
    </row>
    <row r="45" spans="1:11" x14ac:dyDescent="0.25">
      <c r="A45" s="16">
        <v>1052</v>
      </c>
      <c r="B45" s="17" t="s">
        <v>51</v>
      </c>
      <c r="C45" s="24">
        <v>18532713</v>
      </c>
      <c r="D45" s="24">
        <v>1016479</v>
      </c>
      <c r="E45" s="24">
        <v>871662</v>
      </c>
      <c r="F45" s="24">
        <v>0</v>
      </c>
      <c r="G45" s="24">
        <v>0</v>
      </c>
      <c r="H45" s="24">
        <v>363212</v>
      </c>
      <c r="I45" s="36">
        <f t="shared" si="0"/>
        <v>20784066</v>
      </c>
      <c r="K45" s="37"/>
    </row>
    <row r="46" spans="1:11" x14ac:dyDescent="0.25">
      <c r="A46" s="16">
        <v>1054</v>
      </c>
      <c r="B46" s="17" t="s">
        <v>52</v>
      </c>
      <c r="C46" s="23">
        <v>14912891</v>
      </c>
      <c r="D46" s="23">
        <v>2326405</v>
      </c>
      <c r="E46" s="23">
        <v>794642</v>
      </c>
      <c r="F46" s="23">
        <v>10373550</v>
      </c>
      <c r="G46" s="23">
        <v>5001</v>
      </c>
      <c r="H46" s="23">
        <v>540234</v>
      </c>
      <c r="I46" s="35">
        <f t="shared" si="0"/>
        <v>28952723</v>
      </c>
      <c r="K46" s="37"/>
    </row>
    <row r="47" spans="1:11" x14ac:dyDescent="0.25">
      <c r="A47" s="16">
        <v>1055</v>
      </c>
      <c r="B47" s="17" t="s">
        <v>53</v>
      </c>
      <c r="C47" s="24">
        <v>37382955</v>
      </c>
      <c r="D47" s="24">
        <v>3021386</v>
      </c>
      <c r="E47" s="24">
        <v>1596329</v>
      </c>
      <c r="F47" s="24">
        <v>0</v>
      </c>
      <c r="G47" s="24">
        <v>0</v>
      </c>
      <c r="H47" s="24">
        <v>373863</v>
      </c>
      <c r="I47" s="36">
        <f t="shared" si="0"/>
        <v>42374533</v>
      </c>
      <c r="K47" s="37"/>
    </row>
    <row r="48" spans="1:11" x14ac:dyDescent="0.25">
      <c r="A48" s="16">
        <v>1057</v>
      </c>
      <c r="B48" s="17" t="s">
        <v>54</v>
      </c>
      <c r="C48" s="23">
        <v>67538</v>
      </c>
      <c r="D48" s="23">
        <v>11274</v>
      </c>
      <c r="E48" s="23">
        <v>24262</v>
      </c>
      <c r="F48" s="23">
        <v>0</v>
      </c>
      <c r="G48" s="23">
        <v>0</v>
      </c>
      <c r="H48" s="23">
        <v>954114</v>
      </c>
      <c r="I48" s="35">
        <f t="shared" si="0"/>
        <v>1057188</v>
      </c>
      <c r="K48" s="37"/>
    </row>
    <row r="49" spans="1:11" x14ac:dyDescent="0.25">
      <c r="A49" s="16">
        <v>1058</v>
      </c>
      <c r="B49" s="17" t="s">
        <v>55</v>
      </c>
      <c r="C49" s="24">
        <v>10163326</v>
      </c>
      <c r="D49" s="24">
        <v>4275639</v>
      </c>
      <c r="E49" s="24">
        <v>408255</v>
      </c>
      <c r="F49" s="24">
        <v>82304</v>
      </c>
      <c r="G49" s="24">
        <v>2500</v>
      </c>
      <c r="H49" s="24">
        <v>939063</v>
      </c>
      <c r="I49" s="36">
        <f t="shared" si="0"/>
        <v>15871087</v>
      </c>
      <c r="K49" s="37"/>
    </row>
    <row r="50" spans="1:11" x14ac:dyDescent="0.25">
      <c r="A50" s="16">
        <v>1062</v>
      </c>
      <c r="B50" s="17" t="s">
        <v>56</v>
      </c>
      <c r="C50" s="23">
        <v>49962847</v>
      </c>
      <c r="D50" s="23">
        <v>5330886</v>
      </c>
      <c r="E50" s="23">
        <v>1855634</v>
      </c>
      <c r="F50" s="23">
        <v>61171</v>
      </c>
      <c r="G50" s="23">
        <v>0</v>
      </c>
      <c r="H50" s="23">
        <v>1313920</v>
      </c>
      <c r="I50" s="35">
        <f t="shared" si="0"/>
        <v>58524458</v>
      </c>
      <c r="K50" s="37"/>
    </row>
    <row r="51" spans="1:11" x14ac:dyDescent="0.25">
      <c r="A51" s="16">
        <v>1065</v>
      </c>
      <c r="B51" s="17" t="s">
        <v>57</v>
      </c>
      <c r="C51" s="24">
        <v>253397161</v>
      </c>
      <c r="D51" s="24">
        <v>26793075</v>
      </c>
      <c r="E51" s="24">
        <v>5850720</v>
      </c>
      <c r="F51" s="24">
        <v>847705</v>
      </c>
      <c r="G51" s="24">
        <v>0</v>
      </c>
      <c r="H51" s="24">
        <v>1443768</v>
      </c>
      <c r="I51" s="36">
        <f t="shared" si="0"/>
        <v>288332429</v>
      </c>
      <c r="K51" s="37"/>
    </row>
    <row r="52" spans="1:11" x14ac:dyDescent="0.25">
      <c r="A52" s="16">
        <v>1066</v>
      </c>
      <c r="B52" s="17" t="s">
        <v>58</v>
      </c>
      <c r="C52" s="23">
        <v>215405311</v>
      </c>
      <c r="D52" s="23">
        <v>2533105</v>
      </c>
      <c r="E52" s="23">
        <v>7168065</v>
      </c>
      <c r="F52" s="23">
        <v>53735</v>
      </c>
      <c r="G52" s="23">
        <v>0</v>
      </c>
      <c r="H52" s="23">
        <v>679113</v>
      </c>
      <c r="I52" s="35">
        <f t="shared" si="0"/>
        <v>225839329</v>
      </c>
      <c r="K52" s="37"/>
    </row>
    <row r="53" spans="1:11" x14ac:dyDescent="0.25">
      <c r="A53" s="16">
        <v>1067</v>
      </c>
      <c r="B53" s="17" t="s">
        <v>59</v>
      </c>
      <c r="C53" s="24">
        <v>609129</v>
      </c>
      <c r="D53" s="24">
        <v>0</v>
      </c>
      <c r="E53" s="24">
        <v>445</v>
      </c>
      <c r="F53" s="24">
        <v>160412</v>
      </c>
      <c r="G53" s="24">
        <v>0</v>
      </c>
      <c r="H53" s="24">
        <v>18270</v>
      </c>
      <c r="I53" s="36">
        <f t="shared" si="0"/>
        <v>788256</v>
      </c>
      <c r="K53" s="37"/>
    </row>
    <row r="54" spans="1:11" x14ac:dyDescent="0.25">
      <c r="A54" s="16">
        <v>1068</v>
      </c>
      <c r="B54" s="17" t="s">
        <v>60</v>
      </c>
      <c r="C54" s="23">
        <v>92</v>
      </c>
      <c r="D54" s="23">
        <v>0</v>
      </c>
      <c r="E54" s="23">
        <v>0</v>
      </c>
      <c r="F54" s="23">
        <v>0</v>
      </c>
      <c r="G54" s="23">
        <v>0</v>
      </c>
      <c r="H54" s="23">
        <v>580</v>
      </c>
      <c r="I54" s="35">
        <f t="shared" si="0"/>
        <v>672</v>
      </c>
      <c r="K54" s="37"/>
    </row>
    <row r="55" spans="1:11" x14ac:dyDescent="0.25">
      <c r="A55" s="16">
        <v>1069</v>
      </c>
      <c r="B55" s="17" t="s">
        <v>61</v>
      </c>
      <c r="C55" s="24">
        <v>2736396</v>
      </c>
      <c r="D55" s="24">
        <v>110297</v>
      </c>
      <c r="E55" s="24">
        <v>68436</v>
      </c>
      <c r="F55" s="24">
        <v>0</v>
      </c>
      <c r="G55" s="24">
        <v>0</v>
      </c>
      <c r="H55" s="24">
        <v>32870</v>
      </c>
      <c r="I55" s="36">
        <f t="shared" si="0"/>
        <v>2947999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177696258</v>
      </c>
      <c r="D56" s="23">
        <v>16317279</v>
      </c>
      <c r="E56" s="23">
        <v>6923364</v>
      </c>
      <c r="F56" s="23">
        <v>1150105</v>
      </c>
      <c r="G56" s="23">
        <v>0</v>
      </c>
      <c r="H56" s="23">
        <v>1827568</v>
      </c>
      <c r="I56" s="35">
        <f t="shared" si="0"/>
        <v>203914574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3124982862</v>
      </c>
      <c r="D57" s="15">
        <f t="shared" si="1"/>
        <v>605450475</v>
      </c>
      <c r="E57" s="15">
        <f t="shared" si="1"/>
        <v>103820451</v>
      </c>
      <c r="F57" s="15">
        <f t="shared" si="1"/>
        <v>309047042</v>
      </c>
      <c r="G57" s="15">
        <f t="shared" si="1"/>
        <v>202501</v>
      </c>
      <c r="H57" s="15">
        <f t="shared" si="1"/>
        <v>34691163</v>
      </c>
      <c r="I57" s="15">
        <f t="shared" si="1"/>
        <v>4178194494</v>
      </c>
      <c r="K57" s="37"/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K57"/>
  <sheetViews>
    <sheetView topLeftCell="C1" workbookViewId="0">
      <selection activeCell="K7" sqref="J7:K5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3.710937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84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25000</v>
      </c>
      <c r="I7" s="34">
        <f>SUM(C7:H7)</f>
        <v>25000</v>
      </c>
      <c r="K7" s="37"/>
    </row>
    <row r="8" spans="1:11" x14ac:dyDescent="0.25">
      <c r="A8" s="16">
        <v>1002</v>
      </c>
      <c r="B8" s="17" t="s">
        <v>14</v>
      </c>
      <c r="C8" s="23">
        <v>3595824</v>
      </c>
      <c r="D8" s="23">
        <v>24013</v>
      </c>
      <c r="E8" s="23">
        <v>11600</v>
      </c>
      <c r="F8" s="23">
        <v>0</v>
      </c>
      <c r="G8" s="23">
        <v>0</v>
      </c>
      <c r="H8" s="23">
        <v>12070</v>
      </c>
      <c r="I8" s="35">
        <f t="shared" ref="I8:I56" si="0">SUM(C8:H8)</f>
        <v>3643507</v>
      </c>
      <c r="K8" s="37"/>
    </row>
    <row r="9" spans="1:11" x14ac:dyDescent="0.25">
      <c r="A9" s="16">
        <v>1005</v>
      </c>
      <c r="B9" s="17" t="s">
        <v>15</v>
      </c>
      <c r="C9" s="24">
        <v>1058</v>
      </c>
      <c r="D9" s="24">
        <v>29420</v>
      </c>
      <c r="E9" s="24">
        <v>16278</v>
      </c>
      <c r="F9" s="24">
        <v>0</v>
      </c>
      <c r="G9" s="24">
        <v>0</v>
      </c>
      <c r="H9" s="24">
        <v>52565</v>
      </c>
      <c r="I9" s="36">
        <f t="shared" si="0"/>
        <v>99321</v>
      </c>
      <c r="K9" s="37"/>
    </row>
    <row r="10" spans="1:11" x14ac:dyDescent="0.25">
      <c r="A10" s="16">
        <v>1006</v>
      </c>
      <c r="B10" s="17" t="s">
        <v>16</v>
      </c>
      <c r="C10" s="23">
        <v>8630</v>
      </c>
      <c r="D10" s="23">
        <v>6828</v>
      </c>
      <c r="E10" s="23">
        <v>1319</v>
      </c>
      <c r="F10" s="23">
        <v>0</v>
      </c>
      <c r="G10" s="23">
        <v>0</v>
      </c>
      <c r="H10" s="23">
        <v>1160</v>
      </c>
      <c r="I10" s="35">
        <f t="shared" si="0"/>
        <v>17937</v>
      </c>
      <c r="K10" s="37"/>
    </row>
    <row r="11" spans="1:11" x14ac:dyDescent="0.25">
      <c r="A11" s="16">
        <v>1007</v>
      </c>
      <c r="B11" s="17" t="s">
        <v>17</v>
      </c>
      <c r="C11" s="24">
        <v>65896997</v>
      </c>
      <c r="D11" s="24">
        <v>13084523</v>
      </c>
      <c r="E11" s="24">
        <v>2557610</v>
      </c>
      <c r="F11" s="24">
        <v>1287646</v>
      </c>
      <c r="G11" s="24">
        <v>0</v>
      </c>
      <c r="H11" s="24">
        <v>2052067</v>
      </c>
      <c r="I11" s="36">
        <f t="shared" si="0"/>
        <v>84878843</v>
      </c>
      <c r="K11" s="37"/>
    </row>
    <row r="12" spans="1:11" x14ac:dyDescent="0.25">
      <c r="A12" s="16">
        <v>1008</v>
      </c>
      <c r="B12" s="17" t="s">
        <v>18</v>
      </c>
      <c r="C12" s="23">
        <v>37617287</v>
      </c>
      <c r="D12" s="23">
        <v>0</v>
      </c>
      <c r="E12" s="23">
        <v>1617924</v>
      </c>
      <c r="F12" s="23">
        <v>0</v>
      </c>
      <c r="G12" s="23">
        <v>0</v>
      </c>
      <c r="H12" s="23">
        <v>15230</v>
      </c>
      <c r="I12" s="35">
        <f t="shared" si="0"/>
        <v>39250441</v>
      </c>
      <c r="K12" s="37"/>
    </row>
    <row r="13" spans="1:11" x14ac:dyDescent="0.25">
      <c r="A13" s="16">
        <v>1010</v>
      </c>
      <c r="B13" s="17" t="s">
        <v>19</v>
      </c>
      <c r="C13" s="24">
        <v>5224013</v>
      </c>
      <c r="D13" s="24">
        <v>670808</v>
      </c>
      <c r="E13" s="24">
        <v>326775</v>
      </c>
      <c r="F13" s="24">
        <v>706813</v>
      </c>
      <c r="G13" s="24">
        <v>0</v>
      </c>
      <c r="H13" s="24">
        <v>98227</v>
      </c>
      <c r="I13" s="36">
        <f t="shared" si="0"/>
        <v>7026636</v>
      </c>
      <c r="K13" s="37"/>
    </row>
    <row r="14" spans="1:11" x14ac:dyDescent="0.25">
      <c r="A14" s="16">
        <v>1011</v>
      </c>
      <c r="B14" s="17" t="s">
        <v>20</v>
      </c>
      <c r="C14" s="23">
        <v>22482566</v>
      </c>
      <c r="D14" s="23">
        <v>24880170</v>
      </c>
      <c r="E14" s="23">
        <v>1076692</v>
      </c>
      <c r="F14" s="23">
        <v>0</v>
      </c>
      <c r="G14" s="23">
        <v>0</v>
      </c>
      <c r="H14" s="23">
        <v>675432</v>
      </c>
      <c r="I14" s="35">
        <f t="shared" si="0"/>
        <v>49114860</v>
      </c>
      <c r="K14" s="37"/>
    </row>
    <row r="15" spans="1:11" x14ac:dyDescent="0.25">
      <c r="A15" s="16">
        <v>1012</v>
      </c>
      <c r="B15" s="17" t="s">
        <v>21</v>
      </c>
      <c r="C15" s="24">
        <v>472944</v>
      </c>
      <c r="D15" s="24">
        <v>8953</v>
      </c>
      <c r="E15" s="24">
        <v>25076</v>
      </c>
      <c r="F15" s="24">
        <v>0</v>
      </c>
      <c r="G15" s="24">
        <v>0</v>
      </c>
      <c r="H15" s="24">
        <v>70375</v>
      </c>
      <c r="I15" s="36">
        <f t="shared" si="0"/>
        <v>577348</v>
      </c>
      <c r="K15" s="37"/>
    </row>
    <row r="16" spans="1:11" x14ac:dyDescent="0.25">
      <c r="A16" s="16">
        <v>1013</v>
      </c>
      <c r="B16" s="17" t="s">
        <v>22</v>
      </c>
      <c r="C16" s="23">
        <v>250042931</v>
      </c>
      <c r="D16" s="23">
        <v>154073055</v>
      </c>
      <c r="E16" s="23">
        <v>10809641</v>
      </c>
      <c r="F16" s="23">
        <v>50385</v>
      </c>
      <c r="G16" s="23">
        <v>0</v>
      </c>
      <c r="H16" s="23">
        <v>4769981</v>
      </c>
      <c r="I16" s="35">
        <f t="shared" si="0"/>
        <v>419745993</v>
      </c>
      <c r="K16" s="37"/>
    </row>
    <row r="17" spans="1:11" x14ac:dyDescent="0.25">
      <c r="A17" s="16">
        <v>1014</v>
      </c>
      <c r="B17" s="17" t="s">
        <v>23</v>
      </c>
      <c r="C17" s="24">
        <v>2162</v>
      </c>
      <c r="D17" s="24">
        <v>0</v>
      </c>
      <c r="E17" s="24">
        <v>0</v>
      </c>
      <c r="F17" s="24">
        <v>2831</v>
      </c>
      <c r="G17" s="24">
        <v>0</v>
      </c>
      <c r="H17" s="24">
        <v>57350</v>
      </c>
      <c r="I17" s="36">
        <f t="shared" si="0"/>
        <v>62343</v>
      </c>
      <c r="K17" s="37"/>
    </row>
    <row r="18" spans="1:11" x14ac:dyDescent="0.25">
      <c r="A18" s="16">
        <v>1016</v>
      </c>
      <c r="B18" s="17" t="s">
        <v>24</v>
      </c>
      <c r="C18" s="23">
        <v>485257094</v>
      </c>
      <c r="D18" s="23">
        <v>172547643</v>
      </c>
      <c r="E18" s="23">
        <v>22146581</v>
      </c>
      <c r="F18" s="23">
        <v>1621325</v>
      </c>
      <c r="G18" s="23">
        <v>0</v>
      </c>
      <c r="H18" s="23">
        <v>6216705</v>
      </c>
      <c r="I18" s="35">
        <f t="shared" si="0"/>
        <v>687789348</v>
      </c>
      <c r="K18" s="37"/>
    </row>
    <row r="19" spans="1:11" x14ac:dyDescent="0.25">
      <c r="A19" s="16">
        <v>1017</v>
      </c>
      <c r="B19" s="17" t="s">
        <v>25</v>
      </c>
      <c r="C19" s="24">
        <v>61134509</v>
      </c>
      <c r="D19" s="24">
        <v>3514383</v>
      </c>
      <c r="E19" s="24">
        <v>2280817</v>
      </c>
      <c r="F19" s="24">
        <v>68324</v>
      </c>
      <c r="G19" s="24">
        <v>0</v>
      </c>
      <c r="H19" s="24">
        <v>746438</v>
      </c>
      <c r="I19" s="36">
        <f t="shared" si="0"/>
        <v>67744471</v>
      </c>
      <c r="K19" s="37"/>
    </row>
    <row r="20" spans="1:11" x14ac:dyDescent="0.25">
      <c r="A20" s="16">
        <v>1018</v>
      </c>
      <c r="B20" s="17" t="s">
        <v>26</v>
      </c>
      <c r="C20" s="23">
        <v>118679545</v>
      </c>
      <c r="D20" s="23">
        <v>69805715</v>
      </c>
      <c r="E20" s="23">
        <v>4857707</v>
      </c>
      <c r="F20" s="23">
        <v>83536937</v>
      </c>
      <c r="G20" s="23">
        <v>0</v>
      </c>
      <c r="H20" s="23">
        <v>615520</v>
      </c>
      <c r="I20" s="35">
        <f t="shared" si="0"/>
        <v>277495424</v>
      </c>
      <c r="K20" s="37"/>
    </row>
    <row r="21" spans="1:11" x14ac:dyDescent="0.25">
      <c r="A21" s="16">
        <v>1019</v>
      </c>
      <c r="B21" s="17" t="s">
        <v>27</v>
      </c>
      <c r="C21" s="24">
        <v>25238267</v>
      </c>
      <c r="D21" s="24">
        <v>7945371</v>
      </c>
      <c r="E21" s="24">
        <v>1029774</v>
      </c>
      <c r="F21" s="24">
        <v>33570</v>
      </c>
      <c r="G21" s="24">
        <v>0</v>
      </c>
      <c r="H21" s="24">
        <v>703377</v>
      </c>
      <c r="I21" s="36">
        <f t="shared" si="0"/>
        <v>34950359</v>
      </c>
      <c r="K21" s="37"/>
    </row>
    <row r="22" spans="1:11" x14ac:dyDescent="0.25">
      <c r="A22" s="16">
        <v>1020</v>
      </c>
      <c r="B22" s="17" t="s">
        <v>28</v>
      </c>
      <c r="C22" s="23">
        <v>23379140</v>
      </c>
      <c r="D22" s="23">
        <v>7750137</v>
      </c>
      <c r="E22" s="23">
        <v>996839</v>
      </c>
      <c r="F22" s="23">
        <v>13616984</v>
      </c>
      <c r="G22" s="23">
        <v>0</v>
      </c>
      <c r="H22" s="23">
        <v>264792</v>
      </c>
      <c r="I22" s="35">
        <f t="shared" si="0"/>
        <v>46007892</v>
      </c>
      <c r="K22" s="37"/>
    </row>
    <row r="23" spans="1:11" x14ac:dyDescent="0.25">
      <c r="A23" s="16">
        <v>1022</v>
      </c>
      <c r="B23" s="17" t="s">
        <v>29</v>
      </c>
      <c r="C23" s="24">
        <v>953410</v>
      </c>
      <c r="D23" s="24">
        <v>696534</v>
      </c>
      <c r="E23" s="24">
        <v>43109</v>
      </c>
      <c r="F23" s="24">
        <v>0</v>
      </c>
      <c r="G23" s="24">
        <v>0</v>
      </c>
      <c r="H23" s="24">
        <v>3480</v>
      </c>
      <c r="I23" s="36">
        <f t="shared" si="0"/>
        <v>1696533</v>
      </c>
      <c r="K23" s="37"/>
    </row>
    <row r="24" spans="1:11" x14ac:dyDescent="0.25">
      <c r="A24" s="16">
        <v>1023</v>
      </c>
      <c r="B24" s="17" t="s">
        <v>30</v>
      </c>
      <c r="C24" s="23">
        <v>22691536</v>
      </c>
      <c r="D24" s="23">
        <v>4105252</v>
      </c>
      <c r="E24" s="23">
        <v>716212</v>
      </c>
      <c r="F24" s="23">
        <v>663263</v>
      </c>
      <c r="G24" s="23">
        <v>0</v>
      </c>
      <c r="H24" s="23">
        <v>567116</v>
      </c>
      <c r="I24" s="35">
        <f t="shared" si="0"/>
        <v>28743379</v>
      </c>
      <c r="K24" s="37"/>
    </row>
    <row r="25" spans="1:11" x14ac:dyDescent="0.25">
      <c r="A25" s="16">
        <v>1024</v>
      </c>
      <c r="B25" s="17" t="s">
        <v>31</v>
      </c>
      <c r="C25" s="24">
        <v>489645590</v>
      </c>
      <c r="D25" s="24">
        <v>56341433</v>
      </c>
      <c r="E25" s="24">
        <v>10194513</v>
      </c>
      <c r="F25" s="24">
        <v>68799671</v>
      </c>
      <c r="G25" s="24">
        <v>0</v>
      </c>
      <c r="H25" s="24">
        <v>3001178</v>
      </c>
      <c r="I25" s="36">
        <f t="shared" si="0"/>
        <v>627982385</v>
      </c>
      <c r="K25" s="37"/>
    </row>
    <row r="26" spans="1:11" x14ac:dyDescent="0.25">
      <c r="A26" s="16">
        <v>1025</v>
      </c>
      <c r="B26" s="17" t="s">
        <v>32</v>
      </c>
      <c r="C26" s="23">
        <v>376311</v>
      </c>
      <c r="D26" s="23">
        <v>319524</v>
      </c>
      <c r="E26" s="23">
        <v>23439</v>
      </c>
      <c r="F26" s="23">
        <v>0</v>
      </c>
      <c r="G26" s="23">
        <v>0</v>
      </c>
      <c r="H26" s="23">
        <v>79997</v>
      </c>
      <c r="I26" s="35">
        <f t="shared" si="0"/>
        <v>799271</v>
      </c>
      <c r="K26" s="37"/>
    </row>
    <row r="27" spans="1:11" x14ac:dyDescent="0.25">
      <c r="A27" s="16">
        <v>1026</v>
      </c>
      <c r="B27" s="17" t="s">
        <v>33</v>
      </c>
      <c r="C27" s="24">
        <v>1875071</v>
      </c>
      <c r="D27" s="24">
        <v>0</v>
      </c>
      <c r="E27" s="24">
        <v>0</v>
      </c>
      <c r="F27" s="24">
        <v>0</v>
      </c>
      <c r="G27" s="24">
        <v>0</v>
      </c>
      <c r="H27" s="24">
        <v>41330</v>
      </c>
      <c r="I27" s="36">
        <f t="shared" si="0"/>
        <v>1916401</v>
      </c>
      <c r="K27" s="37"/>
    </row>
    <row r="28" spans="1:11" x14ac:dyDescent="0.25">
      <c r="A28" s="16">
        <v>1027</v>
      </c>
      <c r="B28" s="17" t="s">
        <v>34</v>
      </c>
      <c r="C28" s="23">
        <v>33203084</v>
      </c>
      <c r="D28" s="23">
        <v>1877193</v>
      </c>
      <c r="E28" s="23">
        <v>437638</v>
      </c>
      <c r="F28" s="23">
        <v>522543</v>
      </c>
      <c r="G28" s="23">
        <v>0</v>
      </c>
      <c r="H28" s="23">
        <v>456450</v>
      </c>
      <c r="I28" s="35">
        <f t="shared" si="0"/>
        <v>36496908</v>
      </c>
      <c r="K28" s="37"/>
    </row>
    <row r="29" spans="1:11" x14ac:dyDescent="0.25">
      <c r="A29" s="16">
        <v>1028</v>
      </c>
      <c r="B29" s="17" t="s">
        <v>35</v>
      </c>
      <c r="C29" s="24">
        <v>87052124</v>
      </c>
      <c r="D29" s="24">
        <v>569753</v>
      </c>
      <c r="E29" s="24">
        <v>3220094</v>
      </c>
      <c r="F29" s="24">
        <v>126621365</v>
      </c>
      <c r="G29" s="24">
        <v>0</v>
      </c>
      <c r="H29" s="24">
        <v>60514</v>
      </c>
      <c r="I29" s="36">
        <f t="shared" si="0"/>
        <v>217523850</v>
      </c>
      <c r="K29" s="37"/>
    </row>
    <row r="30" spans="1:11" x14ac:dyDescent="0.25">
      <c r="A30" s="16">
        <v>1030</v>
      </c>
      <c r="B30" s="17" t="s">
        <v>36</v>
      </c>
      <c r="C30" s="23">
        <v>60451929</v>
      </c>
      <c r="D30" s="23">
        <v>4790291</v>
      </c>
      <c r="E30" s="23">
        <v>1234231</v>
      </c>
      <c r="F30" s="23">
        <v>16795470</v>
      </c>
      <c r="G30" s="23">
        <v>0</v>
      </c>
      <c r="H30" s="23">
        <v>1075071</v>
      </c>
      <c r="I30" s="35">
        <f t="shared" si="0"/>
        <v>84346992</v>
      </c>
      <c r="K30" s="37"/>
    </row>
    <row r="31" spans="1:11" x14ac:dyDescent="0.25">
      <c r="A31" s="16">
        <v>1031</v>
      </c>
      <c r="B31" s="17" t="s">
        <v>37</v>
      </c>
      <c r="C31" s="24">
        <v>211747</v>
      </c>
      <c r="D31" s="24">
        <v>22126</v>
      </c>
      <c r="E31" s="24">
        <v>10587</v>
      </c>
      <c r="F31" s="24">
        <v>0</v>
      </c>
      <c r="G31" s="24">
        <v>0</v>
      </c>
      <c r="H31" s="24">
        <v>5585</v>
      </c>
      <c r="I31" s="36">
        <f t="shared" si="0"/>
        <v>250045</v>
      </c>
      <c r="K31" s="37"/>
    </row>
    <row r="32" spans="1:11" x14ac:dyDescent="0.25">
      <c r="A32" s="16">
        <v>1033</v>
      </c>
      <c r="B32" s="17" t="s">
        <v>38</v>
      </c>
      <c r="C32" s="23">
        <v>1823425</v>
      </c>
      <c r="D32" s="23">
        <v>109638</v>
      </c>
      <c r="E32" s="23">
        <v>85037</v>
      </c>
      <c r="F32" s="23">
        <v>0</v>
      </c>
      <c r="G32" s="23">
        <v>0</v>
      </c>
      <c r="H32" s="23">
        <v>19737</v>
      </c>
      <c r="I32" s="35">
        <f t="shared" si="0"/>
        <v>2037837</v>
      </c>
      <c r="K32" s="37"/>
    </row>
    <row r="33" spans="1:11" x14ac:dyDescent="0.25">
      <c r="A33" s="16">
        <v>1034</v>
      </c>
      <c r="B33" s="17" t="s">
        <v>39</v>
      </c>
      <c r="C33" s="24">
        <v>513919</v>
      </c>
      <c r="D33" s="24">
        <v>68515</v>
      </c>
      <c r="E33" s="24">
        <v>8412</v>
      </c>
      <c r="F33" s="24">
        <v>741</v>
      </c>
      <c r="G33" s="24">
        <v>0</v>
      </c>
      <c r="H33" s="24">
        <v>35309</v>
      </c>
      <c r="I33" s="36">
        <f t="shared" si="0"/>
        <v>626896</v>
      </c>
      <c r="K33" s="37"/>
    </row>
    <row r="34" spans="1:11" x14ac:dyDescent="0.25">
      <c r="A34" s="16">
        <v>1037</v>
      </c>
      <c r="B34" s="17" t="s">
        <v>40</v>
      </c>
      <c r="C34" s="23">
        <v>6203732</v>
      </c>
      <c r="D34" s="23">
        <v>465984</v>
      </c>
      <c r="E34" s="23">
        <v>187841</v>
      </c>
      <c r="F34" s="23">
        <v>165689</v>
      </c>
      <c r="G34" s="23">
        <v>0</v>
      </c>
      <c r="H34" s="23">
        <v>247378</v>
      </c>
      <c r="I34" s="35">
        <f t="shared" si="0"/>
        <v>7270624</v>
      </c>
      <c r="K34" s="37"/>
    </row>
    <row r="35" spans="1:11" x14ac:dyDescent="0.25">
      <c r="A35" s="16">
        <v>1038</v>
      </c>
      <c r="B35" s="17" t="s">
        <v>41</v>
      </c>
      <c r="C35" s="24">
        <v>3359283</v>
      </c>
      <c r="D35" s="24">
        <v>0</v>
      </c>
      <c r="E35" s="24">
        <v>0</v>
      </c>
      <c r="F35" s="24">
        <v>0</v>
      </c>
      <c r="G35" s="24">
        <v>0</v>
      </c>
      <c r="H35" s="24">
        <v>16640</v>
      </c>
      <c r="I35" s="36">
        <f t="shared" si="0"/>
        <v>3375923</v>
      </c>
      <c r="K35" s="37"/>
    </row>
    <row r="36" spans="1:11" x14ac:dyDescent="0.25">
      <c r="A36" s="16">
        <v>1039</v>
      </c>
      <c r="B36" s="17" t="s">
        <v>42</v>
      </c>
      <c r="C36" s="23">
        <v>2783973</v>
      </c>
      <c r="D36" s="23">
        <v>273213</v>
      </c>
      <c r="E36" s="23">
        <v>41057</v>
      </c>
      <c r="F36" s="23">
        <v>0</v>
      </c>
      <c r="G36" s="23">
        <v>0</v>
      </c>
      <c r="H36" s="23">
        <v>136550</v>
      </c>
      <c r="I36" s="35">
        <f t="shared" si="0"/>
        <v>3234793</v>
      </c>
      <c r="K36" s="37"/>
    </row>
    <row r="37" spans="1:11" x14ac:dyDescent="0.25">
      <c r="A37" s="16">
        <v>1040</v>
      </c>
      <c r="B37" s="17" t="s">
        <v>43</v>
      </c>
      <c r="C37" s="24">
        <v>100434010</v>
      </c>
      <c r="D37" s="24">
        <v>10514296</v>
      </c>
      <c r="E37" s="24">
        <v>1620815</v>
      </c>
      <c r="F37" s="24">
        <v>537686</v>
      </c>
      <c r="G37" s="24">
        <v>0</v>
      </c>
      <c r="H37" s="24">
        <v>2720103</v>
      </c>
      <c r="I37" s="36">
        <f t="shared" si="0"/>
        <v>115826910</v>
      </c>
      <c r="K37" s="37"/>
    </row>
    <row r="38" spans="1:11" x14ac:dyDescent="0.25">
      <c r="A38" s="16">
        <v>1042</v>
      </c>
      <c r="B38" s="17" t="s">
        <v>44</v>
      </c>
      <c r="C38" s="23">
        <v>22959186</v>
      </c>
      <c r="D38" s="23">
        <v>0</v>
      </c>
      <c r="E38" s="23">
        <v>441357</v>
      </c>
      <c r="F38" s="23">
        <v>27091200</v>
      </c>
      <c r="G38" s="23">
        <v>0</v>
      </c>
      <c r="H38" s="23">
        <v>5835</v>
      </c>
      <c r="I38" s="35">
        <f t="shared" si="0"/>
        <v>50497578</v>
      </c>
      <c r="K38" s="37"/>
    </row>
    <row r="39" spans="1:11" x14ac:dyDescent="0.25">
      <c r="A39" s="16">
        <v>1043</v>
      </c>
      <c r="B39" s="17" t="s">
        <v>45</v>
      </c>
      <c r="C39" s="24">
        <v>190900949</v>
      </c>
      <c r="D39" s="24">
        <v>37227393</v>
      </c>
      <c r="E39" s="24">
        <v>6814047</v>
      </c>
      <c r="F39" s="24">
        <v>1707926</v>
      </c>
      <c r="G39" s="24">
        <v>0</v>
      </c>
      <c r="H39" s="24">
        <v>491940</v>
      </c>
      <c r="I39" s="36">
        <f t="shared" si="0"/>
        <v>237142255</v>
      </c>
      <c r="K39" s="37"/>
    </row>
    <row r="40" spans="1:11" x14ac:dyDescent="0.25">
      <c r="A40" s="16">
        <v>1044</v>
      </c>
      <c r="B40" s="17" t="s">
        <v>46</v>
      </c>
      <c r="C40" s="23">
        <v>2766239</v>
      </c>
      <c r="D40" s="23">
        <v>290860</v>
      </c>
      <c r="E40" s="23">
        <v>172851</v>
      </c>
      <c r="F40" s="23">
        <v>0</v>
      </c>
      <c r="G40" s="23">
        <v>0</v>
      </c>
      <c r="H40" s="23">
        <v>128117</v>
      </c>
      <c r="I40" s="35">
        <f t="shared" si="0"/>
        <v>3358067</v>
      </c>
      <c r="K40" s="37"/>
    </row>
    <row r="41" spans="1:11" x14ac:dyDescent="0.25">
      <c r="A41" s="16">
        <v>1046</v>
      </c>
      <c r="B41" s="17" t="s">
        <v>47</v>
      </c>
      <c r="C41" s="24">
        <v>44170</v>
      </c>
      <c r="D41" s="24">
        <v>6346</v>
      </c>
      <c r="E41" s="24">
        <v>6626</v>
      </c>
      <c r="F41" s="24">
        <v>0</v>
      </c>
      <c r="G41" s="24">
        <v>0</v>
      </c>
      <c r="H41" s="24">
        <v>750241</v>
      </c>
      <c r="I41" s="36">
        <f t="shared" si="0"/>
        <v>807383</v>
      </c>
      <c r="K41" s="37"/>
    </row>
    <row r="42" spans="1:11" x14ac:dyDescent="0.25">
      <c r="A42" s="16">
        <v>1047</v>
      </c>
      <c r="B42" s="17" t="s">
        <v>48</v>
      </c>
      <c r="C42" s="23">
        <v>107002065</v>
      </c>
      <c r="D42" s="23">
        <v>29009729</v>
      </c>
      <c r="E42" s="23">
        <v>5568771</v>
      </c>
      <c r="F42" s="23">
        <v>1068066</v>
      </c>
      <c r="G42" s="23">
        <v>15000</v>
      </c>
      <c r="H42" s="23">
        <v>1064057</v>
      </c>
      <c r="I42" s="35">
        <f t="shared" si="0"/>
        <v>143727688</v>
      </c>
      <c r="K42" s="37"/>
    </row>
    <row r="43" spans="1:11" x14ac:dyDescent="0.25">
      <c r="A43" s="16">
        <v>1048</v>
      </c>
      <c r="B43" s="17" t="s">
        <v>49</v>
      </c>
      <c r="C43" s="24">
        <v>40209979</v>
      </c>
      <c r="D43" s="24">
        <v>4671032</v>
      </c>
      <c r="E43" s="24">
        <v>1934091</v>
      </c>
      <c r="F43" s="24">
        <v>161783</v>
      </c>
      <c r="G43" s="24">
        <v>0</v>
      </c>
      <c r="H43" s="24">
        <v>592124</v>
      </c>
      <c r="I43" s="36">
        <f t="shared" si="0"/>
        <v>47569009</v>
      </c>
      <c r="K43" s="37"/>
    </row>
    <row r="44" spans="1:11" x14ac:dyDescent="0.25">
      <c r="A44" s="16">
        <v>1050</v>
      </c>
      <c r="B44" s="17" t="s">
        <v>50</v>
      </c>
      <c r="C44" s="23">
        <v>111394</v>
      </c>
      <c r="D44" s="23">
        <v>0</v>
      </c>
      <c r="E44" s="23">
        <v>890</v>
      </c>
      <c r="F44" s="23">
        <v>0</v>
      </c>
      <c r="G44" s="23">
        <v>0</v>
      </c>
      <c r="H44" s="23">
        <v>1450</v>
      </c>
      <c r="I44" s="35">
        <f t="shared" si="0"/>
        <v>113734</v>
      </c>
      <c r="K44" s="37"/>
    </row>
    <row r="45" spans="1:11" x14ac:dyDescent="0.25">
      <c r="A45" s="16">
        <v>1052</v>
      </c>
      <c r="B45" s="17" t="s">
        <v>51</v>
      </c>
      <c r="C45" s="24">
        <v>25185710</v>
      </c>
      <c r="D45" s="24">
        <v>1594859</v>
      </c>
      <c r="E45" s="24">
        <v>1119105</v>
      </c>
      <c r="F45" s="24">
        <v>0</v>
      </c>
      <c r="G45" s="24">
        <v>0</v>
      </c>
      <c r="H45" s="24">
        <v>470472</v>
      </c>
      <c r="I45" s="36">
        <f t="shared" si="0"/>
        <v>28370146</v>
      </c>
      <c r="K45" s="37"/>
    </row>
    <row r="46" spans="1:11" x14ac:dyDescent="0.25">
      <c r="A46" s="16">
        <v>1054</v>
      </c>
      <c r="B46" s="17" t="s">
        <v>52</v>
      </c>
      <c r="C46" s="23">
        <v>22059038</v>
      </c>
      <c r="D46" s="23">
        <v>1554471</v>
      </c>
      <c r="E46" s="23">
        <v>869755</v>
      </c>
      <c r="F46" s="23">
        <v>1091903</v>
      </c>
      <c r="G46" s="23">
        <v>0</v>
      </c>
      <c r="H46" s="23">
        <v>623007</v>
      </c>
      <c r="I46" s="35">
        <f t="shared" si="0"/>
        <v>26198174</v>
      </c>
      <c r="K46" s="37"/>
    </row>
    <row r="47" spans="1:11" x14ac:dyDescent="0.25">
      <c r="A47" s="16">
        <v>1055</v>
      </c>
      <c r="B47" s="17" t="s">
        <v>53</v>
      </c>
      <c r="C47" s="24">
        <v>25996058</v>
      </c>
      <c r="D47" s="24">
        <v>1246835</v>
      </c>
      <c r="E47" s="24">
        <v>1141375</v>
      </c>
      <c r="F47" s="24">
        <v>0</v>
      </c>
      <c r="G47" s="24">
        <v>0</v>
      </c>
      <c r="H47" s="24">
        <v>348266</v>
      </c>
      <c r="I47" s="36">
        <f t="shared" si="0"/>
        <v>28732534</v>
      </c>
      <c r="K47" s="37"/>
    </row>
    <row r="48" spans="1:11" x14ac:dyDescent="0.25">
      <c r="A48" s="16">
        <v>1057</v>
      </c>
      <c r="B48" s="17" t="s">
        <v>54</v>
      </c>
      <c r="C48" s="23">
        <v>9741504</v>
      </c>
      <c r="D48" s="23">
        <v>340</v>
      </c>
      <c r="E48" s="23">
        <v>21121</v>
      </c>
      <c r="F48" s="23">
        <v>0</v>
      </c>
      <c r="G48" s="23">
        <v>0</v>
      </c>
      <c r="H48" s="23">
        <v>585876</v>
      </c>
      <c r="I48" s="35">
        <f t="shared" si="0"/>
        <v>10348841</v>
      </c>
      <c r="K48" s="37"/>
    </row>
    <row r="49" spans="1:11" x14ac:dyDescent="0.25">
      <c r="A49" s="16">
        <v>1058</v>
      </c>
      <c r="B49" s="17" t="s">
        <v>55</v>
      </c>
      <c r="C49" s="24">
        <v>111023717</v>
      </c>
      <c r="D49" s="24">
        <v>4348042</v>
      </c>
      <c r="E49" s="24">
        <v>1673962</v>
      </c>
      <c r="F49" s="24">
        <v>0</v>
      </c>
      <c r="G49" s="24">
        <v>10000</v>
      </c>
      <c r="H49" s="24">
        <v>1329083</v>
      </c>
      <c r="I49" s="36">
        <f t="shared" si="0"/>
        <v>118384804</v>
      </c>
      <c r="K49" s="37"/>
    </row>
    <row r="50" spans="1:11" x14ac:dyDescent="0.25">
      <c r="A50" s="16">
        <v>1062</v>
      </c>
      <c r="B50" s="17" t="s">
        <v>56</v>
      </c>
      <c r="C50" s="23">
        <v>54802152</v>
      </c>
      <c r="D50" s="23">
        <v>7638375</v>
      </c>
      <c r="E50" s="23">
        <v>2293164</v>
      </c>
      <c r="F50" s="23">
        <v>38513</v>
      </c>
      <c r="G50" s="23">
        <v>0</v>
      </c>
      <c r="H50" s="23">
        <v>1670602</v>
      </c>
      <c r="I50" s="35">
        <f t="shared" si="0"/>
        <v>66442806</v>
      </c>
      <c r="K50" s="37"/>
    </row>
    <row r="51" spans="1:11" x14ac:dyDescent="0.25">
      <c r="A51" s="16">
        <v>1065</v>
      </c>
      <c r="B51" s="17" t="s">
        <v>57</v>
      </c>
      <c r="C51" s="24">
        <v>59955633</v>
      </c>
      <c r="D51" s="24">
        <v>7239932</v>
      </c>
      <c r="E51" s="24">
        <v>1314830</v>
      </c>
      <c r="F51" s="24">
        <v>545582</v>
      </c>
      <c r="G51" s="24">
        <v>0</v>
      </c>
      <c r="H51" s="24">
        <v>399579</v>
      </c>
      <c r="I51" s="36">
        <f t="shared" si="0"/>
        <v>69455556</v>
      </c>
      <c r="K51" s="37"/>
    </row>
    <row r="52" spans="1:11" x14ac:dyDescent="0.25">
      <c r="A52" s="16">
        <v>1066</v>
      </c>
      <c r="B52" s="17" t="s">
        <v>58</v>
      </c>
      <c r="C52" s="23">
        <v>152895455</v>
      </c>
      <c r="D52" s="23">
        <v>7942119</v>
      </c>
      <c r="E52" s="23">
        <v>2971667</v>
      </c>
      <c r="F52" s="23">
        <v>478530</v>
      </c>
      <c r="G52" s="23">
        <v>0</v>
      </c>
      <c r="H52" s="23">
        <v>483008</v>
      </c>
      <c r="I52" s="35">
        <f t="shared" si="0"/>
        <v>164770779</v>
      </c>
      <c r="K52" s="37"/>
    </row>
    <row r="53" spans="1:11" x14ac:dyDescent="0.25">
      <c r="A53" s="16">
        <v>1067</v>
      </c>
      <c r="B53" s="17" t="s">
        <v>59</v>
      </c>
      <c r="C53" s="24">
        <v>1224179</v>
      </c>
      <c r="D53" s="24">
        <v>8477</v>
      </c>
      <c r="E53" s="24">
        <v>1582</v>
      </c>
      <c r="F53" s="24">
        <v>1337244</v>
      </c>
      <c r="G53" s="24">
        <v>0</v>
      </c>
      <c r="H53" s="24">
        <v>24952</v>
      </c>
      <c r="I53" s="36">
        <f t="shared" si="0"/>
        <v>2596434</v>
      </c>
      <c r="K53" s="37"/>
    </row>
    <row r="54" spans="1:11" x14ac:dyDescent="0.25">
      <c r="A54" s="16">
        <v>1068</v>
      </c>
      <c r="B54" s="17" t="s">
        <v>60</v>
      </c>
      <c r="C54" s="23">
        <v>46</v>
      </c>
      <c r="D54" s="23">
        <v>0</v>
      </c>
      <c r="E54" s="23">
        <v>0</v>
      </c>
      <c r="F54" s="23">
        <v>0</v>
      </c>
      <c r="G54" s="23">
        <v>0</v>
      </c>
      <c r="H54" s="23">
        <v>8886</v>
      </c>
      <c r="I54" s="35">
        <f t="shared" si="0"/>
        <v>8932</v>
      </c>
      <c r="K54" s="37"/>
    </row>
    <row r="55" spans="1:11" x14ac:dyDescent="0.25">
      <c r="A55" s="16">
        <v>1069</v>
      </c>
      <c r="B55" s="17" t="s">
        <v>61</v>
      </c>
      <c r="C55" s="24">
        <v>2335257</v>
      </c>
      <c r="D55" s="24">
        <v>1179210</v>
      </c>
      <c r="E55" s="24">
        <v>105117</v>
      </c>
      <c r="F55" s="24">
        <v>0</v>
      </c>
      <c r="G55" s="24">
        <v>0</v>
      </c>
      <c r="H55" s="24">
        <v>56204</v>
      </c>
      <c r="I55" s="36">
        <f t="shared" si="0"/>
        <v>3675788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130311950</v>
      </c>
      <c r="D56" s="23">
        <v>24711188</v>
      </c>
      <c r="E56" s="23">
        <v>6799266</v>
      </c>
      <c r="F56" s="23">
        <v>1810327</v>
      </c>
      <c r="G56" s="23">
        <v>0</v>
      </c>
      <c r="H56" s="23">
        <v>3672832</v>
      </c>
      <c r="I56" s="35">
        <f t="shared" si="0"/>
        <v>167305563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2870136792</v>
      </c>
      <c r="D57" s="15">
        <f t="shared" si="1"/>
        <v>663163979</v>
      </c>
      <c r="E57" s="15">
        <f t="shared" si="1"/>
        <v>98827195</v>
      </c>
      <c r="F57" s="15">
        <f t="shared" si="1"/>
        <v>350362317</v>
      </c>
      <c r="G57" s="15">
        <f t="shared" si="1"/>
        <v>25000</v>
      </c>
      <c r="H57" s="15">
        <f t="shared" si="1"/>
        <v>37549258</v>
      </c>
      <c r="I57" s="15">
        <f t="shared" si="1"/>
        <v>4020064541</v>
      </c>
      <c r="K57" s="37"/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K57"/>
  <sheetViews>
    <sheetView topLeftCell="C1" workbookViewId="0">
      <selection activeCell="K10" sqref="K1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85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10240</v>
      </c>
      <c r="I7" s="34">
        <f>SUM(C7:H7)</f>
        <v>10240</v>
      </c>
      <c r="K7" s="37"/>
    </row>
    <row r="8" spans="1:11" x14ac:dyDescent="0.25">
      <c r="A8" s="16">
        <v>1002</v>
      </c>
      <c r="B8" s="17" t="s">
        <v>14</v>
      </c>
      <c r="C8" s="23">
        <v>3626973</v>
      </c>
      <c r="D8" s="23">
        <v>102436</v>
      </c>
      <c r="E8" s="23">
        <v>29702</v>
      </c>
      <c r="F8" s="23">
        <v>0</v>
      </c>
      <c r="G8" s="23">
        <v>0</v>
      </c>
      <c r="H8" s="23">
        <v>42077</v>
      </c>
      <c r="I8" s="35">
        <f t="shared" ref="I8:I56" si="0">SUM(C8:H8)</f>
        <v>3801188</v>
      </c>
      <c r="K8" s="37"/>
    </row>
    <row r="9" spans="1:11" x14ac:dyDescent="0.25">
      <c r="A9" s="16">
        <v>1005</v>
      </c>
      <c r="B9" s="17" t="s">
        <v>15</v>
      </c>
      <c r="C9" s="24">
        <v>1380</v>
      </c>
      <c r="D9" s="24">
        <v>0</v>
      </c>
      <c r="E9" s="24">
        <v>28211</v>
      </c>
      <c r="F9" s="24">
        <v>0</v>
      </c>
      <c r="G9" s="24">
        <v>0</v>
      </c>
      <c r="H9" s="24">
        <v>11370</v>
      </c>
      <c r="I9" s="36">
        <f t="shared" si="0"/>
        <v>40961</v>
      </c>
      <c r="K9" s="37"/>
    </row>
    <row r="10" spans="1:11" x14ac:dyDescent="0.25">
      <c r="A10" s="16">
        <v>1006</v>
      </c>
      <c r="B10" s="17" t="s">
        <v>16</v>
      </c>
      <c r="C10" s="23">
        <v>113195</v>
      </c>
      <c r="D10" s="23">
        <v>63654</v>
      </c>
      <c r="E10" s="23">
        <v>5818</v>
      </c>
      <c r="F10" s="23">
        <v>0</v>
      </c>
      <c r="G10" s="23">
        <v>0</v>
      </c>
      <c r="H10" s="23">
        <v>86488</v>
      </c>
      <c r="I10" s="35">
        <f t="shared" si="0"/>
        <v>269155</v>
      </c>
      <c r="K10" s="37"/>
    </row>
    <row r="11" spans="1:11" x14ac:dyDescent="0.25">
      <c r="A11" s="16">
        <v>1007</v>
      </c>
      <c r="B11" s="17" t="s">
        <v>17</v>
      </c>
      <c r="C11" s="24">
        <v>118179851</v>
      </c>
      <c r="D11" s="24">
        <v>18624891</v>
      </c>
      <c r="E11" s="24">
        <v>3584184</v>
      </c>
      <c r="F11" s="24">
        <v>52756022</v>
      </c>
      <c r="G11" s="24">
        <v>2945</v>
      </c>
      <c r="H11" s="24">
        <v>2177563</v>
      </c>
      <c r="I11" s="36">
        <f t="shared" si="0"/>
        <v>195325456</v>
      </c>
      <c r="K11" s="37"/>
    </row>
    <row r="12" spans="1:11" x14ac:dyDescent="0.25">
      <c r="A12" s="16">
        <v>1008</v>
      </c>
      <c r="B12" s="17" t="s">
        <v>18</v>
      </c>
      <c r="C12" s="23">
        <v>76075679</v>
      </c>
      <c r="D12" s="23">
        <v>0</v>
      </c>
      <c r="E12" s="23">
        <v>2484036</v>
      </c>
      <c r="F12" s="23">
        <v>53934721</v>
      </c>
      <c r="G12" s="23">
        <v>0</v>
      </c>
      <c r="H12" s="23">
        <v>1740</v>
      </c>
      <c r="I12" s="35">
        <f t="shared" si="0"/>
        <v>132496176</v>
      </c>
      <c r="K12" s="37"/>
    </row>
    <row r="13" spans="1:11" x14ac:dyDescent="0.25">
      <c r="A13" s="16">
        <v>1010</v>
      </c>
      <c r="B13" s="17" t="s">
        <v>19</v>
      </c>
      <c r="C13" s="24">
        <v>7620776</v>
      </c>
      <c r="D13" s="24">
        <v>2575711</v>
      </c>
      <c r="E13" s="24">
        <v>509271</v>
      </c>
      <c r="F13" s="24">
        <v>125502</v>
      </c>
      <c r="G13" s="24">
        <v>0</v>
      </c>
      <c r="H13" s="24">
        <v>424580</v>
      </c>
      <c r="I13" s="36">
        <f t="shared" si="0"/>
        <v>11255840</v>
      </c>
      <c r="K13" s="37"/>
    </row>
    <row r="14" spans="1:11" x14ac:dyDescent="0.25">
      <c r="A14" s="16">
        <v>1011</v>
      </c>
      <c r="B14" s="17" t="s">
        <v>20</v>
      </c>
      <c r="C14" s="23">
        <v>20256257</v>
      </c>
      <c r="D14" s="23">
        <v>10394988</v>
      </c>
      <c r="E14" s="23">
        <v>1031992</v>
      </c>
      <c r="F14" s="23">
        <v>0</v>
      </c>
      <c r="G14" s="23">
        <v>0</v>
      </c>
      <c r="H14" s="23">
        <v>284549</v>
      </c>
      <c r="I14" s="35">
        <f t="shared" si="0"/>
        <v>31967786</v>
      </c>
      <c r="K14" s="37"/>
    </row>
    <row r="15" spans="1:11" x14ac:dyDescent="0.25">
      <c r="A15" s="16">
        <v>1012</v>
      </c>
      <c r="B15" s="17" t="s">
        <v>21</v>
      </c>
      <c r="C15" s="24">
        <v>37089875</v>
      </c>
      <c r="D15" s="24">
        <v>845173</v>
      </c>
      <c r="E15" s="24">
        <v>932872</v>
      </c>
      <c r="F15" s="24">
        <v>39724942</v>
      </c>
      <c r="G15" s="24">
        <v>7500</v>
      </c>
      <c r="H15" s="24">
        <v>104822</v>
      </c>
      <c r="I15" s="36">
        <f t="shared" si="0"/>
        <v>78705184</v>
      </c>
      <c r="K15" s="37"/>
    </row>
    <row r="16" spans="1:11" x14ac:dyDescent="0.25">
      <c r="A16" s="16">
        <v>1013</v>
      </c>
      <c r="B16" s="17" t="s">
        <v>22</v>
      </c>
      <c r="C16" s="23">
        <v>279611181</v>
      </c>
      <c r="D16" s="23">
        <v>148835066</v>
      </c>
      <c r="E16" s="23">
        <v>11248472</v>
      </c>
      <c r="F16" s="23">
        <v>78386030</v>
      </c>
      <c r="G16" s="23">
        <v>0</v>
      </c>
      <c r="H16" s="23">
        <v>3577875</v>
      </c>
      <c r="I16" s="35">
        <f t="shared" si="0"/>
        <v>521658624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22500</v>
      </c>
      <c r="I17" s="36">
        <f t="shared" si="0"/>
        <v>22500</v>
      </c>
      <c r="K17" s="37"/>
    </row>
    <row r="18" spans="1:11" x14ac:dyDescent="0.25">
      <c r="A18" s="16">
        <v>1016</v>
      </c>
      <c r="B18" s="17" t="s">
        <v>24</v>
      </c>
      <c r="C18" s="23">
        <v>495193826</v>
      </c>
      <c r="D18" s="23">
        <v>148702694</v>
      </c>
      <c r="E18" s="23">
        <v>21449124</v>
      </c>
      <c r="F18" s="23">
        <v>164490036</v>
      </c>
      <c r="G18" s="23">
        <v>0</v>
      </c>
      <c r="H18" s="23">
        <v>4307700</v>
      </c>
      <c r="I18" s="35">
        <f t="shared" si="0"/>
        <v>834143380</v>
      </c>
      <c r="K18" s="37"/>
    </row>
    <row r="19" spans="1:11" x14ac:dyDescent="0.25">
      <c r="A19" s="16">
        <v>1017</v>
      </c>
      <c r="B19" s="17" t="s">
        <v>25</v>
      </c>
      <c r="C19" s="24">
        <v>80427701</v>
      </c>
      <c r="D19" s="24">
        <v>5438842</v>
      </c>
      <c r="E19" s="24">
        <v>2890182</v>
      </c>
      <c r="F19" s="24">
        <v>1553787</v>
      </c>
      <c r="G19" s="24">
        <v>0</v>
      </c>
      <c r="H19" s="24">
        <v>830875</v>
      </c>
      <c r="I19" s="36">
        <f t="shared" si="0"/>
        <v>91141387</v>
      </c>
      <c r="K19" s="37"/>
    </row>
    <row r="20" spans="1:11" x14ac:dyDescent="0.25">
      <c r="A20" s="16">
        <v>1018</v>
      </c>
      <c r="B20" s="17" t="s">
        <v>26</v>
      </c>
      <c r="C20" s="23">
        <v>3997202</v>
      </c>
      <c r="D20" s="23">
        <v>687187</v>
      </c>
      <c r="E20" s="23">
        <v>319244</v>
      </c>
      <c r="F20" s="23">
        <v>0</v>
      </c>
      <c r="G20" s="23">
        <v>0</v>
      </c>
      <c r="H20" s="23">
        <v>209306</v>
      </c>
      <c r="I20" s="35">
        <f t="shared" si="0"/>
        <v>5212939</v>
      </c>
      <c r="K20" s="37"/>
    </row>
    <row r="21" spans="1:11" x14ac:dyDescent="0.25">
      <c r="A21" s="16">
        <v>1019</v>
      </c>
      <c r="B21" s="17" t="s">
        <v>27</v>
      </c>
      <c r="C21" s="24">
        <v>29126506</v>
      </c>
      <c r="D21" s="24">
        <v>9304921</v>
      </c>
      <c r="E21" s="24">
        <v>936904</v>
      </c>
      <c r="F21" s="24">
        <v>126210</v>
      </c>
      <c r="G21" s="24">
        <v>2500</v>
      </c>
      <c r="H21" s="24">
        <v>786067</v>
      </c>
      <c r="I21" s="36">
        <f t="shared" si="0"/>
        <v>40283108</v>
      </c>
      <c r="K21" s="37"/>
    </row>
    <row r="22" spans="1:11" x14ac:dyDescent="0.25">
      <c r="A22" s="16">
        <v>1020</v>
      </c>
      <c r="B22" s="17" t="s">
        <v>28</v>
      </c>
      <c r="C22" s="23">
        <v>24120260</v>
      </c>
      <c r="D22" s="23">
        <v>8557134</v>
      </c>
      <c r="E22" s="23">
        <v>798330</v>
      </c>
      <c r="F22" s="23">
        <v>15399980</v>
      </c>
      <c r="G22" s="23">
        <v>0</v>
      </c>
      <c r="H22" s="23">
        <v>199401</v>
      </c>
      <c r="I22" s="35">
        <f t="shared" si="0"/>
        <v>49075105</v>
      </c>
      <c r="K22" s="37"/>
    </row>
    <row r="23" spans="1:11" x14ac:dyDescent="0.25">
      <c r="A23" s="16">
        <v>1022</v>
      </c>
      <c r="B23" s="17" t="s">
        <v>29</v>
      </c>
      <c r="C23" s="24">
        <v>284330</v>
      </c>
      <c r="D23" s="24">
        <v>14033</v>
      </c>
      <c r="E23" s="24">
        <v>7503</v>
      </c>
      <c r="F23" s="24">
        <v>0</v>
      </c>
      <c r="G23" s="24">
        <v>0</v>
      </c>
      <c r="H23" s="24">
        <v>2320</v>
      </c>
      <c r="I23" s="36">
        <f t="shared" si="0"/>
        <v>308186</v>
      </c>
      <c r="K23" s="37"/>
    </row>
    <row r="24" spans="1:11" x14ac:dyDescent="0.25">
      <c r="A24" s="16">
        <v>1023</v>
      </c>
      <c r="B24" s="17" t="s">
        <v>30</v>
      </c>
      <c r="C24" s="23">
        <v>38805055</v>
      </c>
      <c r="D24" s="23">
        <v>7215427</v>
      </c>
      <c r="E24" s="23">
        <v>1145748</v>
      </c>
      <c r="F24" s="23">
        <v>26064422</v>
      </c>
      <c r="G24" s="23">
        <v>0</v>
      </c>
      <c r="H24" s="23">
        <v>2118287</v>
      </c>
      <c r="I24" s="35">
        <f t="shared" si="0"/>
        <v>75348939</v>
      </c>
      <c r="K24" s="37"/>
    </row>
    <row r="25" spans="1:11" x14ac:dyDescent="0.25">
      <c r="A25" s="16">
        <v>1024</v>
      </c>
      <c r="B25" s="17" t="s">
        <v>31</v>
      </c>
      <c r="C25" s="24">
        <v>586772035</v>
      </c>
      <c r="D25" s="24">
        <v>70187967</v>
      </c>
      <c r="E25" s="24">
        <v>11962967</v>
      </c>
      <c r="F25" s="24">
        <v>15292158</v>
      </c>
      <c r="G25" s="24">
        <v>11395</v>
      </c>
      <c r="H25" s="24">
        <v>4135876</v>
      </c>
      <c r="I25" s="36">
        <f t="shared" si="0"/>
        <v>688362398</v>
      </c>
      <c r="K25" s="37"/>
    </row>
    <row r="26" spans="1:11" x14ac:dyDescent="0.25">
      <c r="A26" s="16">
        <v>1025</v>
      </c>
      <c r="B26" s="17" t="s">
        <v>32</v>
      </c>
      <c r="C26" s="23">
        <v>139908</v>
      </c>
      <c r="D26" s="23">
        <v>8936</v>
      </c>
      <c r="E26" s="23">
        <v>16979</v>
      </c>
      <c r="F26" s="23">
        <v>0</v>
      </c>
      <c r="G26" s="23">
        <v>0</v>
      </c>
      <c r="H26" s="23">
        <v>26047</v>
      </c>
      <c r="I26" s="35">
        <f t="shared" si="0"/>
        <v>191870</v>
      </c>
      <c r="K26" s="37"/>
    </row>
    <row r="27" spans="1:11" x14ac:dyDescent="0.25">
      <c r="A27" s="16">
        <v>1026</v>
      </c>
      <c r="B27" s="17" t="s">
        <v>33</v>
      </c>
      <c r="C27" s="24">
        <v>1197897</v>
      </c>
      <c r="D27" s="24">
        <v>0</v>
      </c>
      <c r="E27" s="24">
        <v>0</v>
      </c>
      <c r="F27" s="24">
        <v>0</v>
      </c>
      <c r="G27" s="24">
        <v>0</v>
      </c>
      <c r="H27" s="24">
        <v>53258</v>
      </c>
      <c r="I27" s="36">
        <f t="shared" si="0"/>
        <v>1251155</v>
      </c>
      <c r="K27" s="37"/>
    </row>
    <row r="28" spans="1:11" x14ac:dyDescent="0.25">
      <c r="A28" s="16">
        <v>1027</v>
      </c>
      <c r="B28" s="17" t="s">
        <v>34</v>
      </c>
      <c r="C28" s="23">
        <v>30460275</v>
      </c>
      <c r="D28" s="23">
        <v>644454</v>
      </c>
      <c r="E28" s="23">
        <v>374335</v>
      </c>
      <c r="F28" s="23">
        <v>332189</v>
      </c>
      <c r="G28" s="23">
        <v>125574</v>
      </c>
      <c r="H28" s="23">
        <v>330242</v>
      </c>
      <c r="I28" s="35">
        <f t="shared" si="0"/>
        <v>32267069</v>
      </c>
      <c r="K28" s="37"/>
    </row>
    <row r="29" spans="1:11" x14ac:dyDescent="0.25">
      <c r="A29" s="16">
        <v>1028</v>
      </c>
      <c r="B29" s="17" t="s">
        <v>35</v>
      </c>
      <c r="C29" s="24">
        <v>37288697</v>
      </c>
      <c r="D29" s="24">
        <v>812432</v>
      </c>
      <c r="E29" s="24">
        <v>667597</v>
      </c>
      <c r="F29" s="24">
        <v>60976025</v>
      </c>
      <c r="G29" s="24">
        <v>0</v>
      </c>
      <c r="H29" s="24">
        <v>69399</v>
      </c>
      <c r="I29" s="36">
        <f t="shared" si="0"/>
        <v>99814150</v>
      </c>
      <c r="K29" s="37"/>
    </row>
    <row r="30" spans="1:11" x14ac:dyDescent="0.25">
      <c r="A30" s="16">
        <v>1030</v>
      </c>
      <c r="B30" s="17" t="s">
        <v>36</v>
      </c>
      <c r="C30" s="23">
        <v>71400399</v>
      </c>
      <c r="D30" s="23">
        <v>4961616</v>
      </c>
      <c r="E30" s="23">
        <v>1918900</v>
      </c>
      <c r="F30" s="23">
        <v>45019608</v>
      </c>
      <c r="G30" s="23">
        <v>0</v>
      </c>
      <c r="H30" s="23">
        <v>948159</v>
      </c>
      <c r="I30" s="35">
        <f t="shared" si="0"/>
        <v>124248682</v>
      </c>
      <c r="K30" s="37"/>
    </row>
    <row r="31" spans="1:11" x14ac:dyDescent="0.25">
      <c r="A31" s="16">
        <v>1031</v>
      </c>
      <c r="B31" s="17" t="s">
        <v>37</v>
      </c>
      <c r="C31" s="24">
        <v>921672</v>
      </c>
      <c r="D31" s="24">
        <v>693184</v>
      </c>
      <c r="E31" s="24">
        <v>43275</v>
      </c>
      <c r="F31" s="24">
        <v>0</v>
      </c>
      <c r="G31" s="24">
        <v>0</v>
      </c>
      <c r="H31" s="24">
        <v>4065</v>
      </c>
      <c r="I31" s="36">
        <f t="shared" si="0"/>
        <v>1662196</v>
      </c>
      <c r="K31" s="37"/>
    </row>
    <row r="32" spans="1:11" x14ac:dyDescent="0.25">
      <c r="A32" s="16">
        <v>1033</v>
      </c>
      <c r="B32" s="17" t="s">
        <v>38</v>
      </c>
      <c r="C32" s="23">
        <v>712256</v>
      </c>
      <c r="D32" s="23">
        <v>104816</v>
      </c>
      <c r="E32" s="23">
        <v>41992</v>
      </c>
      <c r="F32" s="23">
        <v>0</v>
      </c>
      <c r="G32" s="23">
        <v>0</v>
      </c>
      <c r="H32" s="23">
        <v>43228</v>
      </c>
      <c r="I32" s="35">
        <f t="shared" si="0"/>
        <v>902292</v>
      </c>
      <c r="K32" s="37"/>
    </row>
    <row r="33" spans="1:11" x14ac:dyDescent="0.25">
      <c r="A33" s="16">
        <v>1034</v>
      </c>
      <c r="B33" s="17" t="s">
        <v>39</v>
      </c>
      <c r="C33" s="24">
        <v>676240</v>
      </c>
      <c r="D33" s="24">
        <v>37235</v>
      </c>
      <c r="E33" s="24">
        <v>10794</v>
      </c>
      <c r="F33" s="24">
        <v>741</v>
      </c>
      <c r="G33" s="24">
        <v>0</v>
      </c>
      <c r="H33" s="24">
        <v>23351</v>
      </c>
      <c r="I33" s="36">
        <f t="shared" si="0"/>
        <v>748361</v>
      </c>
      <c r="K33" s="37"/>
    </row>
    <row r="34" spans="1:11" x14ac:dyDescent="0.25">
      <c r="A34" s="16">
        <v>1037</v>
      </c>
      <c r="B34" s="17" t="s">
        <v>40</v>
      </c>
      <c r="C34" s="23">
        <v>7719626</v>
      </c>
      <c r="D34" s="23">
        <v>702537</v>
      </c>
      <c r="E34" s="23">
        <v>233163</v>
      </c>
      <c r="F34" s="23">
        <v>184865</v>
      </c>
      <c r="G34" s="23">
        <v>0</v>
      </c>
      <c r="H34" s="23">
        <v>166650</v>
      </c>
      <c r="I34" s="35">
        <f t="shared" si="0"/>
        <v>9006841</v>
      </c>
      <c r="K34" s="37"/>
    </row>
    <row r="35" spans="1:11" x14ac:dyDescent="0.25">
      <c r="A35" s="16">
        <v>1038</v>
      </c>
      <c r="B35" s="17" t="s">
        <v>41</v>
      </c>
      <c r="C35" s="24">
        <v>5756978</v>
      </c>
      <c r="D35" s="24">
        <v>0</v>
      </c>
      <c r="E35" s="24">
        <v>446</v>
      </c>
      <c r="F35" s="24">
        <v>0</v>
      </c>
      <c r="G35" s="24">
        <v>0</v>
      </c>
      <c r="H35" s="24">
        <v>23420</v>
      </c>
      <c r="I35" s="36">
        <f t="shared" si="0"/>
        <v>5780844</v>
      </c>
      <c r="K35" s="37"/>
    </row>
    <row r="36" spans="1:11" x14ac:dyDescent="0.25">
      <c r="A36" s="16">
        <v>1039</v>
      </c>
      <c r="B36" s="17" t="s">
        <v>42</v>
      </c>
      <c r="C36" s="23">
        <v>2196600</v>
      </c>
      <c r="D36" s="23">
        <v>73509</v>
      </c>
      <c r="E36" s="23">
        <v>17438</v>
      </c>
      <c r="F36" s="23">
        <v>0</v>
      </c>
      <c r="G36" s="23">
        <v>0</v>
      </c>
      <c r="H36" s="23">
        <v>117873</v>
      </c>
      <c r="I36" s="35">
        <f t="shared" si="0"/>
        <v>2405420</v>
      </c>
      <c r="K36" s="37"/>
    </row>
    <row r="37" spans="1:11" x14ac:dyDescent="0.25">
      <c r="A37" s="16">
        <v>1040</v>
      </c>
      <c r="B37" s="17" t="s">
        <v>43</v>
      </c>
      <c r="C37" s="24">
        <v>66941642</v>
      </c>
      <c r="D37" s="24">
        <v>12076765</v>
      </c>
      <c r="E37" s="24">
        <v>2075050</v>
      </c>
      <c r="F37" s="24">
        <v>402338</v>
      </c>
      <c r="G37" s="24">
        <v>0</v>
      </c>
      <c r="H37" s="24">
        <v>2555979</v>
      </c>
      <c r="I37" s="36">
        <f t="shared" si="0"/>
        <v>84051774</v>
      </c>
      <c r="K37" s="37"/>
    </row>
    <row r="38" spans="1:11" x14ac:dyDescent="0.25">
      <c r="A38" s="16">
        <v>1042</v>
      </c>
      <c r="B38" s="17" t="s">
        <v>44</v>
      </c>
      <c r="C38" s="23">
        <v>144372760</v>
      </c>
      <c r="D38" s="23">
        <v>0</v>
      </c>
      <c r="E38" s="23">
        <v>2156062</v>
      </c>
      <c r="F38" s="23">
        <v>129610958</v>
      </c>
      <c r="G38" s="23">
        <v>0</v>
      </c>
      <c r="H38" s="23">
        <v>19825</v>
      </c>
      <c r="I38" s="35">
        <f t="shared" si="0"/>
        <v>276159605</v>
      </c>
      <c r="K38" s="37"/>
    </row>
    <row r="39" spans="1:11" x14ac:dyDescent="0.25">
      <c r="A39" s="16">
        <v>1043</v>
      </c>
      <c r="B39" s="17" t="s">
        <v>45</v>
      </c>
      <c r="C39" s="24">
        <v>286726081</v>
      </c>
      <c r="D39" s="24">
        <v>27614361</v>
      </c>
      <c r="E39" s="24">
        <v>4792105</v>
      </c>
      <c r="F39" s="24">
        <v>22201774</v>
      </c>
      <c r="G39" s="24">
        <v>0</v>
      </c>
      <c r="H39" s="24">
        <v>455474</v>
      </c>
      <c r="I39" s="36">
        <f t="shared" si="0"/>
        <v>341789795</v>
      </c>
      <c r="K39" s="37"/>
    </row>
    <row r="40" spans="1:11" x14ac:dyDescent="0.25">
      <c r="A40" s="16">
        <v>1044</v>
      </c>
      <c r="B40" s="17" t="s">
        <v>46</v>
      </c>
      <c r="C40" s="23">
        <v>5131720</v>
      </c>
      <c r="D40" s="23">
        <v>773147</v>
      </c>
      <c r="E40" s="23">
        <v>290382</v>
      </c>
      <c r="F40" s="23">
        <v>0</v>
      </c>
      <c r="G40" s="23">
        <v>0</v>
      </c>
      <c r="H40" s="23">
        <v>55917</v>
      </c>
      <c r="I40" s="35">
        <f t="shared" si="0"/>
        <v>6251166</v>
      </c>
      <c r="K40" s="37"/>
    </row>
    <row r="41" spans="1:11" x14ac:dyDescent="0.25">
      <c r="A41" s="16">
        <v>1046</v>
      </c>
      <c r="B41" s="17" t="s">
        <v>47</v>
      </c>
      <c r="C41" s="24">
        <v>571545</v>
      </c>
      <c r="D41" s="24">
        <v>0</v>
      </c>
      <c r="E41" s="24">
        <v>20131</v>
      </c>
      <c r="F41" s="24">
        <v>0</v>
      </c>
      <c r="G41" s="24">
        <v>0</v>
      </c>
      <c r="H41" s="24">
        <v>809406</v>
      </c>
      <c r="I41" s="36">
        <f t="shared" si="0"/>
        <v>1401082</v>
      </c>
      <c r="K41" s="37"/>
    </row>
    <row r="42" spans="1:11" x14ac:dyDescent="0.25">
      <c r="A42" s="16">
        <v>1047</v>
      </c>
      <c r="B42" s="17" t="s">
        <v>48</v>
      </c>
      <c r="C42" s="23">
        <v>153897383</v>
      </c>
      <c r="D42" s="23">
        <v>23417817</v>
      </c>
      <c r="E42" s="23">
        <v>5960305</v>
      </c>
      <c r="F42" s="23">
        <v>25151</v>
      </c>
      <c r="G42" s="23">
        <v>15000</v>
      </c>
      <c r="H42" s="23">
        <v>929264</v>
      </c>
      <c r="I42" s="35">
        <f t="shared" si="0"/>
        <v>184244920</v>
      </c>
      <c r="K42" s="37"/>
    </row>
    <row r="43" spans="1:11" x14ac:dyDescent="0.25">
      <c r="A43" s="16">
        <v>1048</v>
      </c>
      <c r="B43" s="17" t="s">
        <v>49</v>
      </c>
      <c r="C43" s="24">
        <v>29403350</v>
      </c>
      <c r="D43" s="24">
        <v>2426698</v>
      </c>
      <c r="E43" s="24">
        <v>1344333</v>
      </c>
      <c r="F43" s="24">
        <v>1124856</v>
      </c>
      <c r="G43" s="24">
        <v>0</v>
      </c>
      <c r="H43" s="24">
        <v>523284</v>
      </c>
      <c r="I43" s="36">
        <f t="shared" si="0"/>
        <v>34822521</v>
      </c>
      <c r="K43" s="37"/>
    </row>
    <row r="44" spans="1:11" x14ac:dyDescent="0.25">
      <c r="A44" s="16">
        <v>1050</v>
      </c>
      <c r="B44" s="17" t="s">
        <v>50</v>
      </c>
      <c r="C44" s="23">
        <v>120548</v>
      </c>
      <c r="D44" s="23">
        <v>0</v>
      </c>
      <c r="E44" s="23">
        <v>0</v>
      </c>
      <c r="F44" s="23">
        <v>0</v>
      </c>
      <c r="G44" s="23">
        <v>0</v>
      </c>
      <c r="H44" s="23">
        <v>18818</v>
      </c>
      <c r="I44" s="35">
        <f t="shared" si="0"/>
        <v>139366</v>
      </c>
      <c r="K44" s="37"/>
    </row>
    <row r="45" spans="1:11" x14ac:dyDescent="0.25">
      <c r="A45" s="16">
        <v>1052</v>
      </c>
      <c r="B45" s="17" t="s">
        <v>51</v>
      </c>
      <c r="C45" s="24">
        <v>15953842</v>
      </c>
      <c r="D45" s="24">
        <v>12751730</v>
      </c>
      <c r="E45" s="24">
        <v>1340129</v>
      </c>
      <c r="F45" s="24">
        <v>354496</v>
      </c>
      <c r="G45" s="24">
        <v>0</v>
      </c>
      <c r="H45" s="24">
        <v>384456</v>
      </c>
      <c r="I45" s="36">
        <f t="shared" si="0"/>
        <v>30784653</v>
      </c>
      <c r="K45" s="37"/>
    </row>
    <row r="46" spans="1:11" x14ac:dyDescent="0.25">
      <c r="A46" s="16">
        <v>1054</v>
      </c>
      <c r="B46" s="17" t="s">
        <v>52</v>
      </c>
      <c r="C46" s="23">
        <v>22960884</v>
      </c>
      <c r="D46" s="23">
        <v>4191885</v>
      </c>
      <c r="E46" s="23">
        <v>1025160</v>
      </c>
      <c r="F46" s="23">
        <v>52692</v>
      </c>
      <c r="G46" s="23">
        <v>5000</v>
      </c>
      <c r="H46" s="23">
        <v>593189</v>
      </c>
      <c r="I46" s="35">
        <f t="shared" si="0"/>
        <v>28828810</v>
      </c>
      <c r="K46" s="37"/>
    </row>
    <row r="47" spans="1:11" x14ac:dyDescent="0.25">
      <c r="A47" s="16">
        <v>1055</v>
      </c>
      <c r="B47" s="17" t="s">
        <v>53</v>
      </c>
      <c r="C47" s="24">
        <v>24646191</v>
      </c>
      <c r="D47" s="24">
        <v>835308</v>
      </c>
      <c r="E47" s="24">
        <v>1088231</v>
      </c>
      <c r="F47" s="24">
        <v>48</v>
      </c>
      <c r="G47" s="24">
        <v>0</v>
      </c>
      <c r="H47" s="24">
        <v>648236</v>
      </c>
      <c r="I47" s="36">
        <f t="shared" si="0"/>
        <v>27218014</v>
      </c>
      <c r="K47" s="37"/>
    </row>
    <row r="48" spans="1:11" x14ac:dyDescent="0.25">
      <c r="A48" s="16">
        <v>1057</v>
      </c>
      <c r="B48" s="17" t="s">
        <v>54</v>
      </c>
      <c r="C48" s="23">
        <v>456173</v>
      </c>
      <c r="D48" s="23">
        <v>20091</v>
      </c>
      <c r="E48" s="23">
        <v>34797</v>
      </c>
      <c r="F48" s="23">
        <v>0</v>
      </c>
      <c r="G48" s="23">
        <v>0</v>
      </c>
      <c r="H48" s="23">
        <v>532485</v>
      </c>
      <c r="I48" s="35">
        <f t="shared" si="0"/>
        <v>1043546</v>
      </c>
      <c r="K48" s="37"/>
    </row>
    <row r="49" spans="1:11" x14ac:dyDescent="0.25">
      <c r="A49" s="16">
        <v>1058</v>
      </c>
      <c r="B49" s="17" t="s">
        <v>55</v>
      </c>
      <c r="C49" s="24">
        <v>23067994</v>
      </c>
      <c r="D49" s="24">
        <v>3529843</v>
      </c>
      <c r="E49" s="24">
        <v>496529</v>
      </c>
      <c r="F49" s="24">
        <v>0</v>
      </c>
      <c r="G49" s="24">
        <v>0</v>
      </c>
      <c r="H49" s="24">
        <v>1607701</v>
      </c>
      <c r="I49" s="36">
        <f t="shared" si="0"/>
        <v>28702067</v>
      </c>
      <c r="K49" s="37"/>
    </row>
    <row r="50" spans="1:11" x14ac:dyDescent="0.25">
      <c r="A50" s="16">
        <v>1062</v>
      </c>
      <c r="B50" s="17" t="s">
        <v>56</v>
      </c>
      <c r="C50" s="23">
        <v>43631033</v>
      </c>
      <c r="D50" s="23">
        <v>5535369</v>
      </c>
      <c r="E50" s="23">
        <v>1849174</v>
      </c>
      <c r="F50" s="23">
        <v>104867</v>
      </c>
      <c r="G50" s="23">
        <v>0</v>
      </c>
      <c r="H50" s="23">
        <v>1763752</v>
      </c>
      <c r="I50" s="35">
        <f t="shared" si="0"/>
        <v>52884195</v>
      </c>
      <c r="K50" s="37"/>
    </row>
    <row r="51" spans="1:11" x14ac:dyDescent="0.25">
      <c r="A51" s="16">
        <v>1065</v>
      </c>
      <c r="B51" s="17" t="s">
        <v>57</v>
      </c>
      <c r="C51" s="24">
        <v>75718998</v>
      </c>
      <c r="D51" s="24">
        <v>8958257</v>
      </c>
      <c r="E51" s="24">
        <v>1690008</v>
      </c>
      <c r="F51" s="24">
        <v>743977</v>
      </c>
      <c r="G51" s="24">
        <v>307004</v>
      </c>
      <c r="H51" s="24">
        <v>645861</v>
      </c>
      <c r="I51" s="36">
        <f t="shared" si="0"/>
        <v>88064105</v>
      </c>
      <c r="K51" s="37"/>
    </row>
    <row r="52" spans="1:11" x14ac:dyDescent="0.25">
      <c r="A52" s="16">
        <v>1066</v>
      </c>
      <c r="B52" s="17" t="s">
        <v>58</v>
      </c>
      <c r="C52" s="23">
        <v>62854279</v>
      </c>
      <c r="D52" s="23">
        <v>5627598</v>
      </c>
      <c r="E52" s="23">
        <v>1661506</v>
      </c>
      <c r="F52" s="23">
        <v>0</v>
      </c>
      <c r="G52" s="23">
        <v>0</v>
      </c>
      <c r="H52" s="23">
        <v>834480</v>
      </c>
      <c r="I52" s="35">
        <f t="shared" si="0"/>
        <v>70977863</v>
      </c>
      <c r="K52" s="37"/>
    </row>
    <row r="53" spans="1:11" x14ac:dyDescent="0.25">
      <c r="A53" s="16">
        <v>1067</v>
      </c>
      <c r="B53" s="17" t="s">
        <v>59</v>
      </c>
      <c r="C53" s="24">
        <v>1344423</v>
      </c>
      <c r="D53" s="24">
        <v>0</v>
      </c>
      <c r="E53" s="24">
        <v>0</v>
      </c>
      <c r="F53" s="24">
        <v>1945941</v>
      </c>
      <c r="G53" s="24">
        <v>0</v>
      </c>
      <c r="H53" s="24">
        <v>21640</v>
      </c>
      <c r="I53" s="36">
        <f t="shared" si="0"/>
        <v>3312004</v>
      </c>
      <c r="K53" s="37"/>
    </row>
    <row r="54" spans="1:11" x14ac:dyDescent="0.25">
      <c r="A54" s="16">
        <v>1068</v>
      </c>
      <c r="B54" s="17" t="s">
        <v>60</v>
      </c>
      <c r="C54" s="23">
        <v>46</v>
      </c>
      <c r="D54" s="23">
        <v>0</v>
      </c>
      <c r="E54" s="23">
        <v>0</v>
      </c>
      <c r="F54" s="23">
        <v>0</v>
      </c>
      <c r="G54" s="23">
        <v>0</v>
      </c>
      <c r="H54" s="23">
        <v>290</v>
      </c>
      <c r="I54" s="35">
        <f t="shared" si="0"/>
        <v>336</v>
      </c>
      <c r="K54" s="37"/>
    </row>
    <row r="55" spans="1:11" x14ac:dyDescent="0.25">
      <c r="A55" s="16">
        <v>1069</v>
      </c>
      <c r="B55" s="17" t="s">
        <v>61</v>
      </c>
      <c r="C55" s="24">
        <v>1980787</v>
      </c>
      <c r="D55" s="24">
        <v>15505</v>
      </c>
      <c r="E55" s="24">
        <v>103484</v>
      </c>
      <c r="F55" s="24">
        <v>0</v>
      </c>
      <c r="G55" s="24">
        <v>0</v>
      </c>
      <c r="H55" s="24">
        <v>38094</v>
      </c>
      <c r="I55" s="36">
        <f t="shared" si="0"/>
        <v>2137870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194060411</v>
      </c>
      <c r="D56" s="23">
        <v>65019539</v>
      </c>
      <c r="E56" s="23">
        <v>8061816</v>
      </c>
      <c r="F56" s="23">
        <v>370231</v>
      </c>
      <c r="G56" s="23">
        <v>0</v>
      </c>
      <c r="H56" s="23">
        <v>1825575</v>
      </c>
      <c r="I56" s="35">
        <f t="shared" si="0"/>
        <v>269337572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3113612720</v>
      </c>
      <c r="D57" s="15">
        <f t="shared" si="1"/>
        <v>612382756</v>
      </c>
      <c r="E57" s="15">
        <f t="shared" si="1"/>
        <v>96678681</v>
      </c>
      <c r="F57" s="15">
        <f t="shared" si="1"/>
        <v>711304567</v>
      </c>
      <c r="G57" s="15">
        <f t="shared" si="1"/>
        <v>476918</v>
      </c>
      <c r="H57" s="15">
        <f t="shared" si="1"/>
        <v>35403054</v>
      </c>
      <c r="I57" s="15">
        <f t="shared" si="1"/>
        <v>4569858696</v>
      </c>
      <c r="K57" s="37"/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K57"/>
  <sheetViews>
    <sheetView topLeftCell="C1" workbookViewId="0">
      <selection activeCell="K14" sqref="K1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3.710937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86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30000</v>
      </c>
      <c r="I7" s="34">
        <f>SUM(C7:H7)</f>
        <v>30000</v>
      </c>
      <c r="K7" s="37"/>
    </row>
    <row r="8" spans="1:11" x14ac:dyDescent="0.25">
      <c r="A8" s="16">
        <v>1002</v>
      </c>
      <c r="B8" s="17" t="s">
        <v>14</v>
      </c>
      <c r="C8" s="23">
        <v>3588826</v>
      </c>
      <c r="D8" s="23">
        <v>1320233</v>
      </c>
      <c r="E8" s="23">
        <v>22860</v>
      </c>
      <c r="F8" s="23">
        <v>0</v>
      </c>
      <c r="G8" s="23">
        <v>0</v>
      </c>
      <c r="H8" s="23">
        <v>26502</v>
      </c>
      <c r="I8" s="35">
        <f t="shared" ref="I8:I56" si="0">SUM(C8:H8)</f>
        <v>4958421</v>
      </c>
      <c r="K8" s="37"/>
    </row>
    <row r="9" spans="1:11" x14ac:dyDescent="0.25">
      <c r="A9" s="16">
        <v>1005</v>
      </c>
      <c r="B9" s="17" t="s">
        <v>15</v>
      </c>
      <c r="C9" s="24">
        <v>482344</v>
      </c>
      <c r="D9" s="24">
        <v>49090</v>
      </c>
      <c r="E9" s="24">
        <v>36503</v>
      </c>
      <c r="F9" s="24">
        <v>0</v>
      </c>
      <c r="G9" s="24">
        <v>0</v>
      </c>
      <c r="H9" s="24">
        <v>7540</v>
      </c>
      <c r="I9" s="36">
        <f t="shared" si="0"/>
        <v>575477</v>
      </c>
      <c r="K9" s="37"/>
    </row>
    <row r="10" spans="1:11" x14ac:dyDescent="0.25">
      <c r="A10" s="16">
        <v>1006</v>
      </c>
      <c r="B10" s="17" t="s">
        <v>16</v>
      </c>
      <c r="C10" s="23">
        <v>29118</v>
      </c>
      <c r="D10" s="23">
        <v>0</v>
      </c>
      <c r="E10" s="23">
        <v>1442</v>
      </c>
      <c r="F10" s="23">
        <v>0</v>
      </c>
      <c r="G10" s="23">
        <v>0</v>
      </c>
      <c r="H10" s="23">
        <v>290</v>
      </c>
      <c r="I10" s="35">
        <f t="shared" si="0"/>
        <v>30850</v>
      </c>
      <c r="K10" s="37"/>
    </row>
    <row r="11" spans="1:11" x14ac:dyDescent="0.25">
      <c r="A11" s="16">
        <v>1007</v>
      </c>
      <c r="B11" s="17" t="s">
        <v>17</v>
      </c>
      <c r="C11" s="24">
        <v>88042415</v>
      </c>
      <c r="D11" s="24">
        <v>22362109</v>
      </c>
      <c r="E11" s="24">
        <v>3832461</v>
      </c>
      <c r="F11" s="24">
        <v>3217</v>
      </c>
      <c r="G11" s="24">
        <v>2500</v>
      </c>
      <c r="H11" s="24">
        <v>1528986</v>
      </c>
      <c r="I11" s="36">
        <f t="shared" si="0"/>
        <v>115771688</v>
      </c>
      <c r="K11" s="37"/>
    </row>
    <row r="12" spans="1:11" x14ac:dyDescent="0.25">
      <c r="A12" s="16">
        <v>1008</v>
      </c>
      <c r="B12" s="17" t="s">
        <v>18</v>
      </c>
      <c r="C12" s="23">
        <v>59614646</v>
      </c>
      <c r="D12" s="23">
        <v>0</v>
      </c>
      <c r="E12" s="23">
        <v>2194</v>
      </c>
      <c r="F12" s="23">
        <v>5507631</v>
      </c>
      <c r="G12" s="23">
        <v>0</v>
      </c>
      <c r="H12" s="23">
        <v>2610</v>
      </c>
      <c r="I12" s="35">
        <f t="shared" si="0"/>
        <v>65127081</v>
      </c>
      <c r="K12" s="37"/>
    </row>
    <row r="13" spans="1:11" x14ac:dyDescent="0.25">
      <c r="A13" s="16">
        <v>1010</v>
      </c>
      <c r="B13" s="17" t="s">
        <v>19</v>
      </c>
      <c r="C13" s="24">
        <v>7086135</v>
      </c>
      <c r="D13" s="24">
        <v>547440</v>
      </c>
      <c r="E13" s="24">
        <v>386622</v>
      </c>
      <c r="F13" s="24">
        <v>207687</v>
      </c>
      <c r="G13" s="24">
        <v>0</v>
      </c>
      <c r="H13" s="24">
        <v>300311</v>
      </c>
      <c r="I13" s="36">
        <f t="shared" si="0"/>
        <v>8528195</v>
      </c>
      <c r="K13" s="37"/>
    </row>
    <row r="14" spans="1:11" x14ac:dyDescent="0.25">
      <c r="A14" s="16">
        <v>1011</v>
      </c>
      <c r="B14" s="17" t="s">
        <v>20</v>
      </c>
      <c r="C14" s="23">
        <v>90643554</v>
      </c>
      <c r="D14" s="23">
        <v>25106877</v>
      </c>
      <c r="E14" s="23">
        <v>1348758</v>
      </c>
      <c r="F14" s="23">
        <v>135167877</v>
      </c>
      <c r="G14" s="23">
        <v>0</v>
      </c>
      <c r="H14" s="23">
        <v>677644</v>
      </c>
      <c r="I14" s="35">
        <f t="shared" si="0"/>
        <v>252944710</v>
      </c>
      <c r="K14" s="37"/>
    </row>
    <row r="15" spans="1:11" x14ac:dyDescent="0.25">
      <c r="A15" s="16">
        <v>1012</v>
      </c>
      <c r="B15" s="17" t="s">
        <v>21</v>
      </c>
      <c r="C15" s="24">
        <v>27453476</v>
      </c>
      <c r="D15" s="24">
        <v>0</v>
      </c>
      <c r="E15" s="24">
        <v>2230</v>
      </c>
      <c r="F15" s="24">
        <v>51622911</v>
      </c>
      <c r="G15" s="24">
        <v>10000</v>
      </c>
      <c r="H15" s="24">
        <v>55585</v>
      </c>
      <c r="I15" s="36">
        <f t="shared" si="0"/>
        <v>79144202</v>
      </c>
      <c r="K15" s="37"/>
    </row>
    <row r="16" spans="1:11" x14ac:dyDescent="0.25">
      <c r="A16" s="16">
        <v>1013</v>
      </c>
      <c r="B16" s="17" t="s">
        <v>22</v>
      </c>
      <c r="C16" s="23">
        <v>218721295</v>
      </c>
      <c r="D16" s="23">
        <v>137951310</v>
      </c>
      <c r="E16" s="23">
        <v>9073860</v>
      </c>
      <c r="F16" s="23">
        <v>0</v>
      </c>
      <c r="G16" s="23">
        <v>0</v>
      </c>
      <c r="H16" s="23">
        <v>2267381</v>
      </c>
      <c r="I16" s="35">
        <f t="shared" si="0"/>
        <v>368013846</v>
      </c>
      <c r="K16" s="37"/>
    </row>
    <row r="17" spans="1:11" x14ac:dyDescent="0.25">
      <c r="A17" s="16">
        <v>1014</v>
      </c>
      <c r="B17" s="17" t="s">
        <v>23</v>
      </c>
      <c r="C17" s="24">
        <v>246164</v>
      </c>
      <c r="D17" s="24">
        <v>4020</v>
      </c>
      <c r="E17" s="24">
        <v>12604</v>
      </c>
      <c r="F17" s="24">
        <v>0</v>
      </c>
      <c r="G17" s="24">
        <v>0</v>
      </c>
      <c r="H17" s="24">
        <v>93383</v>
      </c>
      <c r="I17" s="36">
        <f t="shared" si="0"/>
        <v>356171</v>
      </c>
      <c r="K17" s="37"/>
    </row>
    <row r="18" spans="1:11" x14ac:dyDescent="0.25">
      <c r="A18" s="16">
        <v>1016</v>
      </c>
      <c r="B18" s="17" t="s">
        <v>24</v>
      </c>
      <c r="C18" s="23">
        <v>495592959</v>
      </c>
      <c r="D18" s="23">
        <v>171530345</v>
      </c>
      <c r="E18" s="23">
        <v>23481733</v>
      </c>
      <c r="F18" s="23">
        <v>1442127</v>
      </c>
      <c r="G18" s="23">
        <v>0</v>
      </c>
      <c r="H18" s="23">
        <v>7773988</v>
      </c>
      <c r="I18" s="35">
        <f t="shared" si="0"/>
        <v>699821152</v>
      </c>
      <c r="K18" s="37"/>
    </row>
    <row r="19" spans="1:11" x14ac:dyDescent="0.25">
      <c r="A19" s="16">
        <v>1017</v>
      </c>
      <c r="B19" s="17" t="s">
        <v>25</v>
      </c>
      <c r="C19" s="24">
        <v>64145526</v>
      </c>
      <c r="D19" s="24">
        <v>7511310</v>
      </c>
      <c r="E19" s="24">
        <v>1630488</v>
      </c>
      <c r="F19" s="24">
        <v>42979147</v>
      </c>
      <c r="G19" s="24">
        <v>0</v>
      </c>
      <c r="H19" s="24">
        <v>747813</v>
      </c>
      <c r="I19" s="36">
        <f t="shared" si="0"/>
        <v>117014284</v>
      </c>
      <c r="K19" s="37"/>
    </row>
    <row r="20" spans="1:11" x14ac:dyDescent="0.25">
      <c r="A20" s="16">
        <v>1018</v>
      </c>
      <c r="B20" s="17" t="s">
        <v>26</v>
      </c>
      <c r="C20" s="23">
        <v>129455999</v>
      </c>
      <c r="D20" s="23">
        <v>988450</v>
      </c>
      <c r="E20" s="23">
        <v>5347222</v>
      </c>
      <c r="F20" s="23">
        <v>76786910</v>
      </c>
      <c r="G20" s="23">
        <v>0</v>
      </c>
      <c r="H20" s="23">
        <v>35214</v>
      </c>
      <c r="I20" s="35">
        <f t="shared" si="0"/>
        <v>212613795</v>
      </c>
      <c r="K20" s="37"/>
    </row>
    <row r="21" spans="1:11" x14ac:dyDescent="0.25">
      <c r="A21" s="16">
        <v>1019</v>
      </c>
      <c r="B21" s="17" t="s">
        <v>27</v>
      </c>
      <c r="C21" s="24">
        <v>21527760</v>
      </c>
      <c r="D21" s="24">
        <v>3883667</v>
      </c>
      <c r="E21" s="24">
        <v>751281</v>
      </c>
      <c r="F21" s="24">
        <v>196610</v>
      </c>
      <c r="G21" s="24">
        <v>0</v>
      </c>
      <c r="H21" s="24">
        <v>615439</v>
      </c>
      <c r="I21" s="36">
        <f t="shared" si="0"/>
        <v>26974757</v>
      </c>
      <c r="K21" s="37"/>
    </row>
    <row r="22" spans="1:11" x14ac:dyDescent="0.25">
      <c r="A22" s="16">
        <v>1020</v>
      </c>
      <c r="B22" s="17" t="s">
        <v>28</v>
      </c>
      <c r="C22" s="23">
        <v>21651637</v>
      </c>
      <c r="D22" s="23">
        <v>6800124</v>
      </c>
      <c r="E22" s="23">
        <v>818719</v>
      </c>
      <c r="F22" s="23">
        <v>13870847</v>
      </c>
      <c r="G22" s="23">
        <v>0</v>
      </c>
      <c r="H22" s="23">
        <v>207163</v>
      </c>
      <c r="I22" s="35">
        <f t="shared" si="0"/>
        <v>43348490</v>
      </c>
      <c r="K22" s="37"/>
    </row>
    <row r="23" spans="1:11" x14ac:dyDescent="0.25">
      <c r="A23" s="16">
        <v>1022</v>
      </c>
      <c r="B23" s="17" t="s">
        <v>29</v>
      </c>
      <c r="C23" s="24">
        <v>2201187</v>
      </c>
      <c r="D23" s="24">
        <v>92506</v>
      </c>
      <c r="E23" s="24">
        <v>11569</v>
      </c>
      <c r="F23" s="24">
        <v>0</v>
      </c>
      <c r="G23" s="24">
        <v>0</v>
      </c>
      <c r="H23" s="24">
        <v>2900</v>
      </c>
      <c r="I23" s="36">
        <f t="shared" si="0"/>
        <v>2308162</v>
      </c>
      <c r="K23" s="37"/>
    </row>
    <row r="24" spans="1:11" x14ac:dyDescent="0.25">
      <c r="A24" s="16">
        <v>1023</v>
      </c>
      <c r="B24" s="17" t="s">
        <v>30</v>
      </c>
      <c r="C24" s="23">
        <v>27078850</v>
      </c>
      <c r="D24" s="23">
        <v>12401686</v>
      </c>
      <c r="E24" s="23">
        <v>706030</v>
      </c>
      <c r="F24" s="23">
        <v>216092</v>
      </c>
      <c r="G24" s="23">
        <v>0</v>
      </c>
      <c r="H24" s="23">
        <v>1093244</v>
      </c>
      <c r="I24" s="35">
        <f t="shared" si="0"/>
        <v>41495902</v>
      </c>
      <c r="K24" s="37"/>
    </row>
    <row r="25" spans="1:11" x14ac:dyDescent="0.25">
      <c r="A25" s="16">
        <v>1024</v>
      </c>
      <c r="B25" s="17" t="s">
        <v>31</v>
      </c>
      <c r="C25" s="24">
        <v>619466307</v>
      </c>
      <c r="D25" s="24">
        <v>65153285</v>
      </c>
      <c r="E25" s="24">
        <v>13597293</v>
      </c>
      <c r="F25" s="24">
        <v>74756079</v>
      </c>
      <c r="G25" s="24">
        <v>0</v>
      </c>
      <c r="H25" s="24">
        <v>4880938</v>
      </c>
      <c r="I25" s="36">
        <f t="shared" si="0"/>
        <v>777853902</v>
      </c>
      <c r="K25" s="37"/>
    </row>
    <row r="26" spans="1:11" x14ac:dyDescent="0.25">
      <c r="A26" s="16">
        <v>1025</v>
      </c>
      <c r="B26" s="17" t="s">
        <v>32</v>
      </c>
      <c r="C26" s="23">
        <v>165229</v>
      </c>
      <c r="D26" s="23">
        <v>10834</v>
      </c>
      <c r="E26" s="23">
        <v>19822</v>
      </c>
      <c r="F26" s="23">
        <v>0</v>
      </c>
      <c r="G26" s="23">
        <v>0</v>
      </c>
      <c r="H26" s="23">
        <v>44613</v>
      </c>
      <c r="I26" s="35">
        <f t="shared" si="0"/>
        <v>240498</v>
      </c>
      <c r="K26" s="37"/>
    </row>
    <row r="27" spans="1:11" x14ac:dyDescent="0.25">
      <c r="A27" s="16">
        <v>1026</v>
      </c>
      <c r="B27" s="17" t="s">
        <v>33</v>
      </c>
      <c r="C27" s="24">
        <v>1383240</v>
      </c>
      <c r="D27" s="24">
        <v>4287</v>
      </c>
      <c r="E27" s="24">
        <v>445</v>
      </c>
      <c r="F27" s="24">
        <v>0</v>
      </c>
      <c r="G27" s="24">
        <v>0</v>
      </c>
      <c r="H27" s="24">
        <v>37517</v>
      </c>
      <c r="I27" s="36">
        <f t="shared" si="0"/>
        <v>1425489</v>
      </c>
      <c r="K27" s="37"/>
    </row>
    <row r="28" spans="1:11" x14ac:dyDescent="0.25">
      <c r="A28" s="16">
        <v>1027</v>
      </c>
      <c r="B28" s="17" t="s">
        <v>34</v>
      </c>
      <c r="C28" s="23">
        <v>39590018</v>
      </c>
      <c r="D28" s="23">
        <v>1479441</v>
      </c>
      <c r="E28" s="23">
        <v>515703</v>
      </c>
      <c r="F28" s="23">
        <v>4483851</v>
      </c>
      <c r="G28" s="23">
        <v>0</v>
      </c>
      <c r="H28" s="23">
        <v>401940</v>
      </c>
      <c r="I28" s="35">
        <f t="shared" si="0"/>
        <v>46470953</v>
      </c>
      <c r="K28" s="37"/>
    </row>
    <row r="29" spans="1:11" x14ac:dyDescent="0.25">
      <c r="A29" s="16">
        <v>1028</v>
      </c>
      <c r="B29" s="17" t="s">
        <v>35</v>
      </c>
      <c r="C29" s="24">
        <v>4591459</v>
      </c>
      <c r="D29" s="24">
        <v>348004</v>
      </c>
      <c r="E29" s="24">
        <v>190807</v>
      </c>
      <c r="F29" s="24">
        <v>0</v>
      </c>
      <c r="G29" s="24">
        <v>0</v>
      </c>
      <c r="H29" s="24">
        <v>543925</v>
      </c>
      <c r="I29" s="36">
        <f t="shared" si="0"/>
        <v>5674195</v>
      </c>
      <c r="K29" s="37"/>
    </row>
    <row r="30" spans="1:11" x14ac:dyDescent="0.25">
      <c r="A30" s="16">
        <v>1030</v>
      </c>
      <c r="B30" s="17" t="s">
        <v>36</v>
      </c>
      <c r="C30" s="23">
        <v>45207613</v>
      </c>
      <c r="D30" s="23">
        <v>6819554</v>
      </c>
      <c r="E30" s="23">
        <v>1581758</v>
      </c>
      <c r="F30" s="23">
        <v>21624556</v>
      </c>
      <c r="G30" s="23">
        <v>0</v>
      </c>
      <c r="H30" s="23">
        <v>872351</v>
      </c>
      <c r="I30" s="35">
        <f t="shared" si="0"/>
        <v>76105832</v>
      </c>
      <c r="K30" s="37"/>
    </row>
    <row r="31" spans="1:11" x14ac:dyDescent="0.25">
      <c r="A31" s="16">
        <v>1031</v>
      </c>
      <c r="B31" s="17" t="s">
        <v>37</v>
      </c>
      <c r="C31" s="24">
        <v>270082</v>
      </c>
      <c r="D31" s="24">
        <v>48704</v>
      </c>
      <c r="E31" s="24">
        <v>17708</v>
      </c>
      <c r="F31" s="24">
        <v>0</v>
      </c>
      <c r="G31" s="24">
        <v>0</v>
      </c>
      <c r="H31" s="24">
        <v>7735</v>
      </c>
      <c r="I31" s="36">
        <f t="shared" si="0"/>
        <v>344229</v>
      </c>
      <c r="K31" s="37"/>
    </row>
    <row r="32" spans="1:11" x14ac:dyDescent="0.25">
      <c r="A32" s="16">
        <v>1033</v>
      </c>
      <c r="B32" s="17" t="s">
        <v>38</v>
      </c>
      <c r="C32" s="23">
        <v>940610</v>
      </c>
      <c r="D32" s="23">
        <v>71096</v>
      </c>
      <c r="E32" s="23">
        <v>32530</v>
      </c>
      <c r="F32" s="23">
        <v>122583</v>
      </c>
      <c r="G32" s="23">
        <v>0</v>
      </c>
      <c r="H32" s="23">
        <v>31320</v>
      </c>
      <c r="I32" s="35">
        <f t="shared" si="0"/>
        <v>1198139</v>
      </c>
      <c r="K32" s="37"/>
    </row>
    <row r="33" spans="1:11" x14ac:dyDescent="0.25">
      <c r="A33" s="16">
        <v>1034</v>
      </c>
      <c r="B33" s="17" t="s">
        <v>39</v>
      </c>
      <c r="C33" s="24">
        <v>922480</v>
      </c>
      <c r="D33" s="24">
        <v>34513</v>
      </c>
      <c r="E33" s="24">
        <v>25405</v>
      </c>
      <c r="F33" s="24">
        <v>824</v>
      </c>
      <c r="G33" s="24">
        <v>0</v>
      </c>
      <c r="H33" s="24">
        <v>59877</v>
      </c>
      <c r="I33" s="36">
        <f t="shared" si="0"/>
        <v>1043099</v>
      </c>
      <c r="K33" s="37"/>
    </row>
    <row r="34" spans="1:11" x14ac:dyDescent="0.25">
      <c r="A34" s="16">
        <v>1037</v>
      </c>
      <c r="B34" s="17" t="s">
        <v>40</v>
      </c>
      <c r="C34" s="23">
        <v>3680931</v>
      </c>
      <c r="D34" s="23">
        <v>0</v>
      </c>
      <c r="E34" s="23">
        <v>198360</v>
      </c>
      <c r="F34" s="23">
        <v>414530</v>
      </c>
      <c r="G34" s="23">
        <v>0</v>
      </c>
      <c r="H34" s="23">
        <v>191887</v>
      </c>
      <c r="I34" s="35">
        <f t="shared" si="0"/>
        <v>4485708</v>
      </c>
      <c r="K34" s="37"/>
    </row>
    <row r="35" spans="1:11" x14ac:dyDescent="0.25">
      <c r="A35" s="16">
        <v>1038</v>
      </c>
      <c r="B35" s="17" t="s">
        <v>41</v>
      </c>
      <c r="C35" s="24">
        <v>9549842</v>
      </c>
      <c r="D35" s="24">
        <v>0</v>
      </c>
      <c r="E35" s="24">
        <v>428</v>
      </c>
      <c r="F35" s="24">
        <v>0</v>
      </c>
      <c r="G35" s="24">
        <v>0</v>
      </c>
      <c r="H35" s="24">
        <v>38715</v>
      </c>
      <c r="I35" s="36">
        <f t="shared" si="0"/>
        <v>9588985</v>
      </c>
      <c r="K35" s="37"/>
    </row>
    <row r="36" spans="1:11" x14ac:dyDescent="0.25">
      <c r="A36" s="16">
        <v>1039</v>
      </c>
      <c r="B36" s="17" t="s">
        <v>42</v>
      </c>
      <c r="C36" s="23">
        <v>1235650</v>
      </c>
      <c r="D36" s="23">
        <v>231263</v>
      </c>
      <c r="E36" s="23">
        <v>39526</v>
      </c>
      <c r="F36" s="23">
        <v>0</v>
      </c>
      <c r="G36" s="23">
        <v>0</v>
      </c>
      <c r="H36" s="23">
        <v>172859</v>
      </c>
      <c r="I36" s="35">
        <f t="shared" si="0"/>
        <v>1679298</v>
      </c>
      <c r="K36" s="37"/>
    </row>
    <row r="37" spans="1:11" x14ac:dyDescent="0.25">
      <c r="A37" s="16">
        <v>1040</v>
      </c>
      <c r="B37" s="17" t="s">
        <v>43</v>
      </c>
      <c r="C37" s="24">
        <v>80093990</v>
      </c>
      <c r="D37" s="24">
        <v>11363925</v>
      </c>
      <c r="E37" s="24">
        <v>2030656</v>
      </c>
      <c r="F37" s="24">
        <v>562837</v>
      </c>
      <c r="G37" s="24">
        <v>0</v>
      </c>
      <c r="H37" s="24">
        <v>1147305</v>
      </c>
      <c r="I37" s="36">
        <f t="shared" si="0"/>
        <v>95198713</v>
      </c>
      <c r="K37" s="37"/>
    </row>
    <row r="38" spans="1:11" x14ac:dyDescent="0.25">
      <c r="A38" s="16">
        <v>1042</v>
      </c>
      <c r="B38" s="17" t="s">
        <v>44</v>
      </c>
      <c r="C38" s="23">
        <v>128126949</v>
      </c>
      <c r="D38" s="23">
        <v>0</v>
      </c>
      <c r="E38" s="23">
        <v>7602009</v>
      </c>
      <c r="F38" s="23">
        <v>0</v>
      </c>
      <c r="G38" s="23">
        <v>0</v>
      </c>
      <c r="H38" s="23">
        <v>11820</v>
      </c>
      <c r="I38" s="35">
        <f t="shared" si="0"/>
        <v>135740778</v>
      </c>
      <c r="K38" s="37"/>
    </row>
    <row r="39" spans="1:11" x14ac:dyDescent="0.25">
      <c r="A39" s="16">
        <v>1043</v>
      </c>
      <c r="B39" s="17" t="s">
        <v>45</v>
      </c>
      <c r="C39" s="24">
        <v>161497540</v>
      </c>
      <c r="D39" s="24">
        <v>27111796</v>
      </c>
      <c r="E39" s="24">
        <v>4755070</v>
      </c>
      <c r="F39" s="24">
        <v>11312044</v>
      </c>
      <c r="G39" s="24">
        <v>0</v>
      </c>
      <c r="H39" s="24">
        <v>809367</v>
      </c>
      <c r="I39" s="36">
        <f t="shared" si="0"/>
        <v>205485817</v>
      </c>
      <c r="K39" s="37"/>
    </row>
    <row r="40" spans="1:11" x14ac:dyDescent="0.25">
      <c r="A40" s="16">
        <v>1044</v>
      </c>
      <c r="B40" s="17" t="s">
        <v>46</v>
      </c>
      <c r="C40" s="23">
        <v>2573243</v>
      </c>
      <c r="D40" s="23">
        <v>641665</v>
      </c>
      <c r="E40" s="23">
        <v>71248</v>
      </c>
      <c r="F40" s="23">
        <v>0</v>
      </c>
      <c r="G40" s="23">
        <v>0</v>
      </c>
      <c r="H40" s="23">
        <v>55700</v>
      </c>
      <c r="I40" s="35">
        <f t="shared" si="0"/>
        <v>3341856</v>
      </c>
      <c r="K40" s="37"/>
    </row>
    <row r="41" spans="1:11" x14ac:dyDescent="0.25">
      <c r="A41" s="16">
        <v>1046</v>
      </c>
      <c r="B41" s="17" t="s">
        <v>47</v>
      </c>
      <c r="C41" s="24">
        <v>317242</v>
      </c>
      <c r="D41" s="24">
        <v>0</v>
      </c>
      <c r="E41" s="24">
        <v>7087</v>
      </c>
      <c r="F41" s="24">
        <v>0</v>
      </c>
      <c r="G41" s="24">
        <v>5000</v>
      </c>
      <c r="H41" s="24">
        <v>707627</v>
      </c>
      <c r="I41" s="36">
        <f t="shared" si="0"/>
        <v>1036956</v>
      </c>
      <c r="K41" s="37"/>
    </row>
    <row r="42" spans="1:11" x14ac:dyDescent="0.25">
      <c r="A42" s="16">
        <v>1047</v>
      </c>
      <c r="B42" s="17" t="s">
        <v>48</v>
      </c>
      <c r="C42" s="23">
        <v>109440908</v>
      </c>
      <c r="D42" s="23">
        <v>22827819</v>
      </c>
      <c r="E42" s="23">
        <v>4314760</v>
      </c>
      <c r="F42" s="23">
        <v>2259862</v>
      </c>
      <c r="G42" s="23">
        <v>10000</v>
      </c>
      <c r="H42" s="23">
        <v>2714662</v>
      </c>
      <c r="I42" s="35">
        <f t="shared" si="0"/>
        <v>141568011</v>
      </c>
      <c r="K42" s="37"/>
    </row>
    <row r="43" spans="1:11" x14ac:dyDescent="0.25">
      <c r="A43" s="16">
        <v>1048</v>
      </c>
      <c r="B43" s="17" t="s">
        <v>49</v>
      </c>
      <c r="C43" s="24">
        <v>45682860</v>
      </c>
      <c r="D43" s="24">
        <v>5494619</v>
      </c>
      <c r="E43" s="24">
        <v>2303443</v>
      </c>
      <c r="F43" s="24">
        <v>1505972</v>
      </c>
      <c r="G43" s="24">
        <v>0</v>
      </c>
      <c r="H43" s="24">
        <v>490757</v>
      </c>
      <c r="I43" s="36">
        <f t="shared" si="0"/>
        <v>55477651</v>
      </c>
      <c r="K43" s="37"/>
    </row>
    <row r="44" spans="1:11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54</v>
      </c>
      <c r="I44" s="35">
        <f t="shared" si="0"/>
        <v>54</v>
      </c>
      <c r="K44" s="37"/>
    </row>
    <row r="45" spans="1:11" x14ac:dyDescent="0.25">
      <c r="A45" s="16">
        <v>1052</v>
      </c>
      <c r="B45" s="17" t="s">
        <v>51</v>
      </c>
      <c r="C45" s="24">
        <v>24960341</v>
      </c>
      <c r="D45" s="24">
        <v>13339104</v>
      </c>
      <c r="E45" s="24">
        <v>1809631</v>
      </c>
      <c r="F45" s="24">
        <v>248</v>
      </c>
      <c r="G45" s="24">
        <v>0</v>
      </c>
      <c r="H45" s="24">
        <v>407308</v>
      </c>
      <c r="I45" s="36">
        <f t="shared" si="0"/>
        <v>40516632</v>
      </c>
      <c r="K45" s="37"/>
    </row>
    <row r="46" spans="1:11" x14ac:dyDescent="0.25">
      <c r="A46" s="16">
        <v>1054</v>
      </c>
      <c r="B46" s="17" t="s">
        <v>52</v>
      </c>
      <c r="C46" s="23">
        <v>20794061</v>
      </c>
      <c r="D46" s="23">
        <v>6890058</v>
      </c>
      <c r="E46" s="23">
        <v>938677</v>
      </c>
      <c r="F46" s="23">
        <v>1328299</v>
      </c>
      <c r="G46" s="23">
        <v>17510</v>
      </c>
      <c r="H46" s="23">
        <v>499574</v>
      </c>
      <c r="I46" s="35">
        <f t="shared" si="0"/>
        <v>30468179</v>
      </c>
      <c r="K46" s="37"/>
    </row>
    <row r="47" spans="1:11" x14ac:dyDescent="0.25">
      <c r="A47" s="16">
        <v>1055</v>
      </c>
      <c r="B47" s="17" t="s">
        <v>53</v>
      </c>
      <c r="C47" s="24">
        <v>14556821</v>
      </c>
      <c r="D47" s="24">
        <v>1579040</v>
      </c>
      <c r="E47" s="24">
        <v>751164</v>
      </c>
      <c r="F47" s="24">
        <v>0</v>
      </c>
      <c r="G47" s="24">
        <v>0</v>
      </c>
      <c r="H47" s="24">
        <v>203303</v>
      </c>
      <c r="I47" s="36">
        <f t="shared" si="0"/>
        <v>17090328</v>
      </c>
      <c r="K47" s="37"/>
    </row>
    <row r="48" spans="1:11" x14ac:dyDescent="0.25">
      <c r="A48" s="16">
        <v>1057</v>
      </c>
      <c r="B48" s="17" t="s">
        <v>54</v>
      </c>
      <c r="C48" s="23">
        <v>844871</v>
      </c>
      <c r="D48" s="23">
        <v>97253</v>
      </c>
      <c r="E48" s="23">
        <v>52663</v>
      </c>
      <c r="F48" s="23">
        <v>0</v>
      </c>
      <c r="G48" s="23">
        <v>0</v>
      </c>
      <c r="H48" s="23">
        <v>1220670</v>
      </c>
      <c r="I48" s="35">
        <f t="shared" si="0"/>
        <v>2215457</v>
      </c>
      <c r="K48" s="37"/>
    </row>
    <row r="49" spans="1:11" x14ac:dyDescent="0.25">
      <c r="A49" s="16">
        <v>1058</v>
      </c>
      <c r="B49" s="17" t="s">
        <v>55</v>
      </c>
      <c r="C49" s="24">
        <v>12074143</v>
      </c>
      <c r="D49" s="24">
        <v>2541472</v>
      </c>
      <c r="E49" s="24">
        <v>356029</v>
      </c>
      <c r="F49" s="24">
        <v>155693</v>
      </c>
      <c r="G49" s="24">
        <v>20000</v>
      </c>
      <c r="H49" s="24">
        <v>868787</v>
      </c>
      <c r="I49" s="36">
        <f t="shared" si="0"/>
        <v>16016124</v>
      </c>
      <c r="K49" s="37"/>
    </row>
    <row r="50" spans="1:11" x14ac:dyDescent="0.25">
      <c r="A50" s="16">
        <v>1062</v>
      </c>
      <c r="B50" s="17" t="s">
        <v>56</v>
      </c>
      <c r="C50" s="23">
        <v>39948603</v>
      </c>
      <c r="D50" s="23">
        <v>7481620</v>
      </c>
      <c r="E50" s="23">
        <v>1402160</v>
      </c>
      <c r="F50" s="23">
        <v>0</v>
      </c>
      <c r="G50" s="23">
        <v>0</v>
      </c>
      <c r="H50" s="23">
        <v>1301263</v>
      </c>
      <c r="I50" s="35">
        <f t="shared" si="0"/>
        <v>50133646</v>
      </c>
      <c r="K50" s="37"/>
    </row>
    <row r="51" spans="1:11" x14ac:dyDescent="0.25">
      <c r="A51" s="16">
        <v>1065</v>
      </c>
      <c r="B51" s="17" t="s">
        <v>57</v>
      </c>
      <c r="C51" s="24">
        <v>70312248</v>
      </c>
      <c r="D51" s="24">
        <v>9635395</v>
      </c>
      <c r="E51" s="24">
        <v>2142984</v>
      </c>
      <c r="F51" s="24">
        <v>531521</v>
      </c>
      <c r="G51" s="24">
        <v>78710</v>
      </c>
      <c r="H51" s="24">
        <v>489957</v>
      </c>
      <c r="I51" s="36">
        <f t="shared" si="0"/>
        <v>83190815</v>
      </c>
      <c r="K51" s="37"/>
    </row>
    <row r="52" spans="1:11" x14ac:dyDescent="0.25">
      <c r="A52" s="16">
        <v>1066</v>
      </c>
      <c r="B52" s="17" t="s">
        <v>58</v>
      </c>
      <c r="C52" s="23">
        <v>97076951</v>
      </c>
      <c r="D52" s="23">
        <v>14355258</v>
      </c>
      <c r="E52" s="23">
        <v>2395602</v>
      </c>
      <c r="F52" s="23">
        <v>131299</v>
      </c>
      <c r="G52" s="23">
        <v>0</v>
      </c>
      <c r="H52" s="23">
        <v>378052</v>
      </c>
      <c r="I52" s="35">
        <f t="shared" si="0"/>
        <v>114337162</v>
      </c>
      <c r="K52" s="37"/>
    </row>
    <row r="53" spans="1:11" x14ac:dyDescent="0.25">
      <c r="A53" s="16">
        <v>1067</v>
      </c>
      <c r="B53" s="17" t="s">
        <v>59</v>
      </c>
      <c r="C53" s="24">
        <v>1533410</v>
      </c>
      <c r="D53" s="24">
        <v>0</v>
      </c>
      <c r="E53" s="24">
        <v>428</v>
      </c>
      <c r="F53" s="24">
        <v>1639452</v>
      </c>
      <c r="G53" s="24">
        <v>0</v>
      </c>
      <c r="H53" s="24">
        <v>30180</v>
      </c>
      <c r="I53" s="36">
        <f t="shared" si="0"/>
        <v>3203470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5">
        <f t="shared" si="0"/>
        <v>0</v>
      </c>
      <c r="K54" s="37"/>
    </row>
    <row r="55" spans="1:11" x14ac:dyDescent="0.25">
      <c r="A55" s="16">
        <v>1069</v>
      </c>
      <c r="B55" s="17" t="s">
        <v>61</v>
      </c>
      <c r="C55" s="24">
        <v>486400</v>
      </c>
      <c r="D55" s="24">
        <v>147099</v>
      </c>
      <c r="E55" s="24">
        <v>33066</v>
      </c>
      <c r="F55" s="24">
        <v>0</v>
      </c>
      <c r="G55" s="24">
        <v>0</v>
      </c>
      <c r="H55" s="24">
        <v>50793</v>
      </c>
      <c r="I55" s="36">
        <f t="shared" si="0"/>
        <v>717358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168619235</v>
      </c>
      <c r="D56" s="23">
        <v>8633883</v>
      </c>
      <c r="E56" s="23">
        <v>5275521</v>
      </c>
      <c r="F56" s="23">
        <v>41</v>
      </c>
      <c r="G56" s="23">
        <v>0</v>
      </c>
      <c r="H56" s="23">
        <v>2039167</v>
      </c>
      <c r="I56" s="35">
        <f t="shared" si="0"/>
        <v>184567847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2963505168</v>
      </c>
      <c r="D57" s="15">
        <f t="shared" si="1"/>
        <v>596890154</v>
      </c>
      <c r="E57" s="15">
        <f t="shared" si="1"/>
        <v>99928559</v>
      </c>
      <c r="F57" s="15">
        <f t="shared" si="1"/>
        <v>448830747</v>
      </c>
      <c r="G57" s="15">
        <f t="shared" si="1"/>
        <v>143720</v>
      </c>
      <c r="H57" s="15">
        <f t="shared" si="1"/>
        <v>36176016</v>
      </c>
      <c r="I57" s="15">
        <f t="shared" si="1"/>
        <v>4145474364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K57"/>
  <sheetViews>
    <sheetView topLeftCell="C1" workbookViewId="0">
      <selection activeCell="J7" sqref="J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3.7109375" style="12" bestFit="1" customWidth="1"/>
    <col min="8" max="8" width="17.5703125" style="12" bestFit="1" customWidth="1"/>
    <col min="9" max="9" width="20.42578125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87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34">
        <f>SUM(C7:H7)</f>
        <v>12500</v>
      </c>
      <c r="K7" s="37"/>
    </row>
    <row r="8" spans="1:11" x14ac:dyDescent="0.25">
      <c r="A8" s="16">
        <v>1002</v>
      </c>
      <c r="B8" s="17" t="s">
        <v>14</v>
      </c>
      <c r="C8" s="23">
        <v>4953453</v>
      </c>
      <c r="D8" s="23">
        <v>310329</v>
      </c>
      <c r="E8" s="23">
        <v>76322</v>
      </c>
      <c r="F8" s="23">
        <v>0</v>
      </c>
      <c r="G8" s="23">
        <v>0</v>
      </c>
      <c r="H8" s="23">
        <v>34771</v>
      </c>
      <c r="I8" s="35">
        <f t="shared" ref="I8:I56" si="0">SUM(C8:H8)</f>
        <v>5374875</v>
      </c>
      <c r="K8" s="37"/>
    </row>
    <row r="9" spans="1:11" x14ac:dyDescent="0.25">
      <c r="A9" s="16">
        <v>1005</v>
      </c>
      <c r="B9" s="17" t="s">
        <v>15</v>
      </c>
      <c r="C9" s="24">
        <v>690</v>
      </c>
      <c r="D9" s="24">
        <v>0</v>
      </c>
      <c r="E9" s="24">
        <v>36548</v>
      </c>
      <c r="F9" s="24">
        <v>0</v>
      </c>
      <c r="G9" s="24">
        <v>0</v>
      </c>
      <c r="H9" s="24">
        <v>5150</v>
      </c>
      <c r="I9" s="36">
        <f t="shared" si="0"/>
        <v>42388</v>
      </c>
      <c r="K9" s="37"/>
    </row>
    <row r="10" spans="1:11" x14ac:dyDescent="0.25">
      <c r="A10" s="16">
        <v>1006</v>
      </c>
      <c r="B10" s="17" t="s">
        <v>16</v>
      </c>
      <c r="C10" s="23">
        <v>5403</v>
      </c>
      <c r="D10" s="23">
        <v>293</v>
      </c>
      <c r="E10" s="23">
        <v>873</v>
      </c>
      <c r="F10" s="23">
        <v>0</v>
      </c>
      <c r="G10" s="23">
        <v>0</v>
      </c>
      <c r="H10" s="23">
        <v>290</v>
      </c>
      <c r="I10" s="35">
        <f t="shared" si="0"/>
        <v>6859</v>
      </c>
      <c r="K10" s="37"/>
    </row>
    <row r="11" spans="1:11" x14ac:dyDescent="0.25">
      <c r="A11" s="16">
        <v>1007</v>
      </c>
      <c r="B11" s="17" t="s">
        <v>17</v>
      </c>
      <c r="C11" s="24">
        <v>104876955</v>
      </c>
      <c r="D11" s="24">
        <v>29488067</v>
      </c>
      <c r="E11" s="24">
        <v>3910139</v>
      </c>
      <c r="F11" s="24">
        <v>52681786</v>
      </c>
      <c r="G11" s="24">
        <v>0</v>
      </c>
      <c r="H11" s="24">
        <v>1530420</v>
      </c>
      <c r="I11" s="36">
        <f t="shared" si="0"/>
        <v>192487367</v>
      </c>
      <c r="K11" s="37"/>
    </row>
    <row r="12" spans="1:11" x14ac:dyDescent="0.25">
      <c r="A12" s="16">
        <v>1008</v>
      </c>
      <c r="B12" s="17" t="s">
        <v>18</v>
      </c>
      <c r="C12" s="23">
        <v>536870</v>
      </c>
      <c r="D12" s="23">
        <v>0</v>
      </c>
      <c r="E12" s="23">
        <v>18490</v>
      </c>
      <c r="F12" s="23">
        <v>0</v>
      </c>
      <c r="G12" s="23">
        <v>0</v>
      </c>
      <c r="H12" s="23">
        <v>25900</v>
      </c>
      <c r="I12" s="35">
        <f t="shared" si="0"/>
        <v>581260</v>
      </c>
      <c r="K12" s="37"/>
    </row>
    <row r="13" spans="1:11" x14ac:dyDescent="0.25">
      <c r="A13" s="16">
        <v>1010</v>
      </c>
      <c r="B13" s="17" t="s">
        <v>19</v>
      </c>
      <c r="C13" s="24">
        <v>6125532</v>
      </c>
      <c r="D13" s="24">
        <v>1466598</v>
      </c>
      <c r="E13" s="24">
        <v>451917</v>
      </c>
      <c r="F13" s="24">
        <v>73167</v>
      </c>
      <c r="G13" s="24">
        <v>0</v>
      </c>
      <c r="H13" s="24">
        <v>119285</v>
      </c>
      <c r="I13" s="36">
        <f t="shared" si="0"/>
        <v>8236499</v>
      </c>
      <c r="K13" s="37"/>
    </row>
    <row r="14" spans="1:11" x14ac:dyDescent="0.25">
      <c r="A14" s="16">
        <v>1011</v>
      </c>
      <c r="B14" s="17" t="s">
        <v>20</v>
      </c>
      <c r="C14" s="23">
        <v>19352108</v>
      </c>
      <c r="D14" s="23">
        <v>12500089</v>
      </c>
      <c r="E14" s="23">
        <v>1004420</v>
      </c>
      <c r="F14" s="23">
        <v>0</v>
      </c>
      <c r="G14" s="23">
        <v>0</v>
      </c>
      <c r="H14" s="23">
        <v>591030</v>
      </c>
      <c r="I14" s="35">
        <f t="shared" si="0"/>
        <v>33447647</v>
      </c>
      <c r="K14" s="37"/>
    </row>
    <row r="15" spans="1:11" x14ac:dyDescent="0.25">
      <c r="A15" s="16">
        <v>1012</v>
      </c>
      <c r="B15" s="17" t="s">
        <v>21</v>
      </c>
      <c r="C15" s="24">
        <v>690</v>
      </c>
      <c r="D15" s="24">
        <v>0</v>
      </c>
      <c r="E15" s="24">
        <v>4905</v>
      </c>
      <c r="F15" s="24">
        <v>0</v>
      </c>
      <c r="G15" s="24">
        <v>5000</v>
      </c>
      <c r="H15" s="24">
        <v>74485</v>
      </c>
      <c r="I15" s="36">
        <f t="shared" si="0"/>
        <v>85080</v>
      </c>
      <c r="K15" s="37"/>
    </row>
    <row r="16" spans="1:11" x14ac:dyDescent="0.25">
      <c r="A16" s="16">
        <v>1013</v>
      </c>
      <c r="B16" s="17" t="s">
        <v>22</v>
      </c>
      <c r="C16" s="23">
        <v>266100599</v>
      </c>
      <c r="D16" s="23">
        <v>152786485</v>
      </c>
      <c r="E16" s="23">
        <v>11730264</v>
      </c>
      <c r="F16" s="23">
        <v>11270</v>
      </c>
      <c r="G16" s="23">
        <v>0</v>
      </c>
      <c r="H16" s="23">
        <v>3264178</v>
      </c>
      <c r="I16" s="35">
        <f t="shared" si="0"/>
        <v>433892796</v>
      </c>
      <c r="K16" s="37"/>
    </row>
    <row r="17" spans="1:11" x14ac:dyDescent="0.25">
      <c r="A17" s="16">
        <v>1014</v>
      </c>
      <c r="B17" s="17" t="s">
        <v>23</v>
      </c>
      <c r="C17" s="24">
        <v>46</v>
      </c>
      <c r="D17" s="24">
        <v>0</v>
      </c>
      <c r="E17" s="24">
        <v>446</v>
      </c>
      <c r="F17" s="24">
        <v>0</v>
      </c>
      <c r="G17" s="24">
        <v>0</v>
      </c>
      <c r="H17" s="24">
        <v>30006</v>
      </c>
      <c r="I17" s="36">
        <f t="shared" si="0"/>
        <v>30498</v>
      </c>
      <c r="K17" s="37"/>
    </row>
    <row r="18" spans="1:11" x14ac:dyDescent="0.25">
      <c r="A18" s="16">
        <v>1016</v>
      </c>
      <c r="B18" s="17" t="s">
        <v>24</v>
      </c>
      <c r="C18" s="23">
        <v>666003765</v>
      </c>
      <c r="D18" s="23">
        <v>211009081</v>
      </c>
      <c r="E18" s="23">
        <v>28348078</v>
      </c>
      <c r="F18" s="23">
        <v>124290533</v>
      </c>
      <c r="G18" s="23">
        <v>0</v>
      </c>
      <c r="H18" s="23">
        <v>9380653</v>
      </c>
      <c r="I18" s="35">
        <f t="shared" si="0"/>
        <v>1039032110</v>
      </c>
      <c r="K18" s="37"/>
    </row>
    <row r="19" spans="1:11" x14ac:dyDescent="0.25">
      <c r="A19" s="16">
        <v>1017</v>
      </c>
      <c r="B19" s="17" t="s">
        <v>25</v>
      </c>
      <c r="C19" s="24">
        <v>79394964</v>
      </c>
      <c r="D19" s="24">
        <v>5252372</v>
      </c>
      <c r="E19" s="24">
        <v>3051261</v>
      </c>
      <c r="F19" s="24">
        <v>697638</v>
      </c>
      <c r="G19" s="24">
        <v>0</v>
      </c>
      <c r="H19" s="24">
        <v>700466</v>
      </c>
      <c r="I19" s="36">
        <f t="shared" si="0"/>
        <v>89096701</v>
      </c>
      <c r="K19" s="37"/>
    </row>
    <row r="20" spans="1:11" x14ac:dyDescent="0.25">
      <c r="A20" s="16">
        <v>1018</v>
      </c>
      <c r="B20" s="17" t="s">
        <v>26</v>
      </c>
      <c r="C20" s="23">
        <v>101082685</v>
      </c>
      <c r="D20" s="23">
        <v>46379779</v>
      </c>
      <c r="E20" s="23">
        <v>3817742</v>
      </c>
      <c r="F20" s="23">
        <v>83655484</v>
      </c>
      <c r="G20" s="23">
        <v>0</v>
      </c>
      <c r="H20" s="23">
        <v>102479</v>
      </c>
      <c r="I20" s="35">
        <f t="shared" si="0"/>
        <v>235038169</v>
      </c>
      <c r="K20" s="37"/>
    </row>
    <row r="21" spans="1:11" x14ac:dyDescent="0.25">
      <c r="A21" s="16">
        <v>1019</v>
      </c>
      <c r="B21" s="17" t="s">
        <v>27</v>
      </c>
      <c r="C21" s="24">
        <v>44716307</v>
      </c>
      <c r="D21" s="24">
        <v>7879337</v>
      </c>
      <c r="E21" s="24">
        <v>921185</v>
      </c>
      <c r="F21" s="24">
        <v>10420283</v>
      </c>
      <c r="G21" s="24">
        <v>0</v>
      </c>
      <c r="H21" s="24">
        <v>431034</v>
      </c>
      <c r="I21" s="36">
        <f t="shared" si="0"/>
        <v>64368146</v>
      </c>
      <c r="K21" s="37"/>
    </row>
    <row r="22" spans="1:11" x14ac:dyDescent="0.25">
      <c r="A22" s="16">
        <v>1020</v>
      </c>
      <c r="B22" s="17" t="s">
        <v>28</v>
      </c>
      <c r="C22" s="23">
        <v>25383567</v>
      </c>
      <c r="D22" s="23">
        <v>5273910</v>
      </c>
      <c r="E22" s="23">
        <v>726039</v>
      </c>
      <c r="F22" s="23">
        <v>12278607</v>
      </c>
      <c r="G22" s="23">
        <v>0</v>
      </c>
      <c r="H22" s="23">
        <v>475823</v>
      </c>
      <c r="I22" s="35">
        <f t="shared" si="0"/>
        <v>44137946</v>
      </c>
      <c r="K22" s="37"/>
    </row>
    <row r="23" spans="1:11" x14ac:dyDescent="0.25">
      <c r="A23" s="16">
        <v>1022</v>
      </c>
      <c r="B23" s="17" t="s">
        <v>29</v>
      </c>
      <c r="C23" s="24">
        <v>418434</v>
      </c>
      <c r="D23" s="24">
        <v>40667</v>
      </c>
      <c r="E23" s="24">
        <v>20715</v>
      </c>
      <c r="F23" s="24">
        <v>0</v>
      </c>
      <c r="G23" s="24">
        <v>0</v>
      </c>
      <c r="H23" s="24">
        <v>1740</v>
      </c>
      <c r="I23" s="36">
        <f t="shared" si="0"/>
        <v>481556</v>
      </c>
      <c r="K23" s="37"/>
    </row>
    <row r="24" spans="1:11" x14ac:dyDescent="0.25">
      <c r="A24" s="16">
        <v>1023</v>
      </c>
      <c r="B24" s="17" t="s">
        <v>30</v>
      </c>
      <c r="C24" s="23">
        <v>21821351</v>
      </c>
      <c r="D24" s="23">
        <v>5636315</v>
      </c>
      <c r="E24" s="23">
        <v>741772</v>
      </c>
      <c r="F24" s="23">
        <v>272822</v>
      </c>
      <c r="G24" s="23">
        <v>0</v>
      </c>
      <c r="H24" s="23">
        <v>843497</v>
      </c>
      <c r="I24" s="35">
        <f t="shared" si="0"/>
        <v>29315757</v>
      </c>
      <c r="K24" s="37"/>
    </row>
    <row r="25" spans="1:11" x14ac:dyDescent="0.25">
      <c r="A25" s="16">
        <v>1024</v>
      </c>
      <c r="B25" s="17" t="s">
        <v>31</v>
      </c>
      <c r="C25" s="24">
        <v>668913631</v>
      </c>
      <c r="D25" s="24">
        <v>80615058</v>
      </c>
      <c r="E25" s="24">
        <v>15745699</v>
      </c>
      <c r="F25" s="24">
        <v>11860411</v>
      </c>
      <c r="G25" s="24">
        <v>0</v>
      </c>
      <c r="H25" s="24">
        <v>4057536</v>
      </c>
      <c r="I25" s="36">
        <f t="shared" si="0"/>
        <v>781192335</v>
      </c>
      <c r="K25" s="37"/>
    </row>
    <row r="26" spans="1:11" x14ac:dyDescent="0.25">
      <c r="A26" s="16">
        <v>1025</v>
      </c>
      <c r="B26" s="17" t="s">
        <v>32</v>
      </c>
      <c r="C26" s="23">
        <v>296751</v>
      </c>
      <c r="D26" s="23">
        <v>0</v>
      </c>
      <c r="E26" s="23">
        <v>18374</v>
      </c>
      <c r="F26" s="23">
        <v>0</v>
      </c>
      <c r="G26" s="23">
        <v>0</v>
      </c>
      <c r="H26" s="23">
        <v>94964</v>
      </c>
      <c r="I26" s="35">
        <f t="shared" si="0"/>
        <v>410089</v>
      </c>
      <c r="K26" s="37"/>
    </row>
    <row r="27" spans="1:11" x14ac:dyDescent="0.25">
      <c r="A27" s="16">
        <v>1026</v>
      </c>
      <c r="B27" s="17" t="s">
        <v>33</v>
      </c>
      <c r="C27" s="24">
        <v>1456266</v>
      </c>
      <c r="D27" s="24">
        <v>8627</v>
      </c>
      <c r="E27" s="24">
        <v>460</v>
      </c>
      <c r="F27" s="24">
        <v>0</v>
      </c>
      <c r="G27" s="24">
        <v>0</v>
      </c>
      <c r="H27" s="24">
        <v>56056</v>
      </c>
      <c r="I27" s="36">
        <f t="shared" si="0"/>
        <v>1521409</v>
      </c>
      <c r="K27" s="37"/>
    </row>
    <row r="28" spans="1:11" x14ac:dyDescent="0.25">
      <c r="A28" s="16">
        <v>1027</v>
      </c>
      <c r="B28" s="17" t="s">
        <v>34</v>
      </c>
      <c r="C28" s="23">
        <v>47859181</v>
      </c>
      <c r="D28" s="23">
        <v>2615340</v>
      </c>
      <c r="E28" s="23">
        <v>638990</v>
      </c>
      <c r="F28" s="23">
        <v>10087846</v>
      </c>
      <c r="G28" s="23">
        <v>0</v>
      </c>
      <c r="H28" s="23">
        <v>496858</v>
      </c>
      <c r="I28" s="35">
        <f t="shared" si="0"/>
        <v>61698215</v>
      </c>
      <c r="K28" s="37"/>
    </row>
    <row r="29" spans="1:11" x14ac:dyDescent="0.25">
      <c r="A29" s="16">
        <v>1028</v>
      </c>
      <c r="B29" s="17" t="s">
        <v>35</v>
      </c>
      <c r="C29" s="24">
        <v>7248286</v>
      </c>
      <c r="D29" s="24">
        <v>832481</v>
      </c>
      <c r="E29" s="24">
        <v>312288</v>
      </c>
      <c r="F29" s="24">
        <v>883717</v>
      </c>
      <c r="G29" s="24">
        <v>0</v>
      </c>
      <c r="H29" s="24">
        <v>53090</v>
      </c>
      <c r="I29" s="36">
        <f t="shared" si="0"/>
        <v>9329862</v>
      </c>
      <c r="K29" s="37"/>
    </row>
    <row r="30" spans="1:11" x14ac:dyDescent="0.25">
      <c r="A30" s="16">
        <v>1030</v>
      </c>
      <c r="B30" s="17" t="s">
        <v>36</v>
      </c>
      <c r="C30" s="23">
        <v>86169837</v>
      </c>
      <c r="D30" s="23">
        <v>9622788</v>
      </c>
      <c r="E30" s="23">
        <v>2560089</v>
      </c>
      <c r="F30" s="23">
        <v>58702763</v>
      </c>
      <c r="G30" s="23">
        <v>0</v>
      </c>
      <c r="H30" s="23">
        <v>778500</v>
      </c>
      <c r="I30" s="35">
        <f t="shared" si="0"/>
        <v>157833977</v>
      </c>
      <c r="K30" s="37"/>
    </row>
    <row r="31" spans="1:11" x14ac:dyDescent="0.25">
      <c r="A31" s="16">
        <v>1031</v>
      </c>
      <c r="B31" s="17" t="s">
        <v>37</v>
      </c>
      <c r="C31" s="24">
        <v>23503</v>
      </c>
      <c r="D31" s="24">
        <v>3995</v>
      </c>
      <c r="E31" s="24">
        <v>2458</v>
      </c>
      <c r="F31" s="24">
        <v>0</v>
      </c>
      <c r="G31" s="24">
        <v>0</v>
      </c>
      <c r="H31" s="24">
        <v>2170</v>
      </c>
      <c r="I31" s="36">
        <f t="shared" si="0"/>
        <v>32126</v>
      </c>
      <c r="K31" s="37"/>
    </row>
    <row r="32" spans="1:11" x14ac:dyDescent="0.25">
      <c r="A32" s="16">
        <v>1033</v>
      </c>
      <c r="B32" s="17" t="s">
        <v>38</v>
      </c>
      <c r="C32" s="23">
        <v>1914092</v>
      </c>
      <c r="D32" s="23">
        <v>821051</v>
      </c>
      <c r="E32" s="23">
        <v>78296</v>
      </c>
      <c r="F32" s="23">
        <v>10488</v>
      </c>
      <c r="G32" s="23">
        <v>0</v>
      </c>
      <c r="H32" s="23">
        <v>23540</v>
      </c>
      <c r="I32" s="35">
        <f t="shared" si="0"/>
        <v>2847467</v>
      </c>
      <c r="K32" s="37"/>
    </row>
    <row r="33" spans="1:11" x14ac:dyDescent="0.25">
      <c r="A33" s="16">
        <v>1034</v>
      </c>
      <c r="B33" s="17" t="s">
        <v>39</v>
      </c>
      <c r="C33" s="24">
        <v>995285</v>
      </c>
      <c r="D33" s="24">
        <v>20924</v>
      </c>
      <c r="E33" s="24">
        <v>9163</v>
      </c>
      <c r="F33" s="24">
        <v>824</v>
      </c>
      <c r="G33" s="24">
        <v>0</v>
      </c>
      <c r="H33" s="24">
        <v>51192</v>
      </c>
      <c r="I33" s="36">
        <f t="shared" si="0"/>
        <v>1077388</v>
      </c>
      <c r="K33" s="37"/>
    </row>
    <row r="34" spans="1:11" x14ac:dyDescent="0.25">
      <c r="A34" s="16">
        <v>1037</v>
      </c>
      <c r="B34" s="17" t="s">
        <v>40</v>
      </c>
      <c r="C34" s="23">
        <v>6824936</v>
      </c>
      <c r="D34" s="23">
        <v>1131744</v>
      </c>
      <c r="E34" s="23">
        <v>289919</v>
      </c>
      <c r="F34" s="23">
        <v>245162</v>
      </c>
      <c r="G34" s="23">
        <v>0</v>
      </c>
      <c r="H34" s="23">
        <v>173583</v>
      </c>
      <c r="I34" s="35">
        <f t="shared" si="0"/>
        <v>8665344</v>
      </c>
      <c r="K34" s="37"/>
    </row>
    <row r="35" spans="1:11" x14ac:dyDescent="0.25">
      <c r="A35" s="16">
        <v>1038</v>
      </c>
      <c r="B35" s="17" t="s">
        <v>41</v>
      </c>
      <c r="C35" s="24">
        <v>9504095</v>
      </c>
      <c r="D35" s="24">
        <v>0</v>
      </c>
      <c r="E35" s="24">
        <v>1764</v>
      </c>
      <c r="F35" s="24">
        <v>0</v>
      </c>
      <c r="G35" s="24">
        <v>0</v>
      </c>
      <c r="H35" s="24">
        <v>21860</v>
      </c>
      <c r="I35" s="36">
        <f t="shared" si="0"/>
        <v>9527719</v>
      </c>
      <c r="K35" s="37"/>
    </row>
    <row r="36" spans="1:11" x14ac:dyDescent="0.25">
      <c r="A36" s="16">
        <v>1039</v>
      </c>
      <c r="B36" s="17" t="s">
        <v>42</v>
      </c>
      <c r="C36" s="23">
        <v>1304056</v>
      </c>
      <c r="D36" s="23">
        <v>66420</v>
      </c>
      <c r="E36" s="23">
        <v>20129</v>
      </c>
      <c r="F36" s="23">
        <v>0</v>
      </c>
      <c r="G36" s="23">
        <v>0</v>
      </c>
      <c r="H36" s="23">
        <v>162385</v>
      </c>
      <c r="I36" s="35">
        <f t="shared" si="0"/>
        <v>1552990</v>
      </c>
      <c r="K36" s="37"/>
    </row>
    <row r="37" spans="1:11" x14ac:dyDescent="0.25">
      <c r="A37" s="16">
        <v>1040</v>
      </c>
      <c r="B37" s="17" t="s">
        <v>43</v>
      </c>
      <c r="C37" s="24">
        <v>120644792</v>
      </c>
      <c r="D37" s="24">
        <v>27535429</v>
      </c>
      <c r="E37" s="24">
        <v>2886328</v>
      </c>
      <c r="F37" s="24">
        <v>642944</v>
      </c>
      <c r="G37" s="24">
        <v>0</v>
      </c>
      <c r="H37" s="24">
        <v>4995312</v>
      </c>
      <c r="I37" s="36">
        <f t="shared" si="0"/>
        <v>156704805</v>
      </c>
      <c r="K37" s="37"/>
    </row>
    <row r="38" spans="1:11" x14ac:dyDescent="0.25">
      <c r="A38" s="16">
        <v>1042</v>
      </c>
      <c r="B38" s="17" t="s">
        <v>44</v>
      </c>
      <c r="C38" s="23">
        <v>225724636</v>
      </c>
      <c r="D38" s="23">
        <v>0</v>
      </c>
      <c r="E38" s="23">
        <v>3548</v>
      </c>
      <c r="F38" s="23">
        <v>438808414</v>
      </c>
      <c r="G38" s="23">
        <v>0</v>
      </c>
      <c r="H38" s="23">
        <v>12135</v>
      </c>
      <c r="I38" s="35">
        <f t="shared" si="0"/>
        <v>664548733</v>
      </c>
      <c r="K38" s="37"/>
    </row>
    <row r="39" spans="1:11" x14ac:dyDescent="0.25">
      <c r="A39" s="16">
        <v>1043</v>
      </c>
      <c r="B39" s="17" t="s">
        <v>45</v>
      </c>
      <c r="C39" s="24">
        <v>249177367</v>
      </c>
      <c r="D39" s="24">
        <v>37792087</v>
      </c>
      <c r="E39" s="24">
        <v>5676750</v>
      </c>
      <c r="F39" s="24">
        <v>78733970</v>
      </c>
      <c r="G39" s="24">
        <v>0</v>
      </c>
      <c r="H39" s="24">
        <v>1237952</v>
      </c>
      <c r="I39" s="36">
        <f t="shared" si="0"/>
        <v>372618126</v>
      </c>
      <c r="K39" s="37"/>
    </row>
    <row r="40" spans="1:11" x14ac:dyDescent="0.25">
      <c r="A40" s="16">
        <v>1044</v>
      </c>
      <c r="B40" s="17" t="s">
        <v>46</v>
      </c>
      <c r="C40" s="23">
        <v>10458830</v>
      </c>
      <c r="D40" s="23">
        <v>1364541</v>
      </c>
      <c r="E40" s="23">
        <v>103006</v>
      </c>
      <c r="F40" s="23">
        <v>31788</v>
      </c>
      <c r="G40" s="23">
        <v>0</v>
      </c>
      <c r="H40" s="23">
        <v>87625</v>
      </c>
      <c r="I40" s="35">
        <f t="shared" si="0"/>
        <v>12045790</v>
      </c>
      <c r="K40" s="37"/>
    </row>
    <row r="41" spans="1:11" x14ac:dyDescent="0.25">
      <c r="A41" s="16">
        <v>1046</v>
      </c>
      <c r="B41" s="17" t="s">
        <v>47</v>
      </c>
      <c r="C41" s="24">
        <v>8521268</v>
      </c>
      <c r="D41" s="24">
        <v>74969</v>
      </c>
      <c r="E41" s="24">
        <v>23276</v>
      </c>
      <c r="F41" s="24">
        <v>0</v>
      </c>
      <c r="G41" s="24">
        <v>0</v>
      </c>
      <c r="H41" s="24">
        <v>450668</v>
      </c>
      <c r="I41" s="36">
        <f t="shared" si="0"/>
        <v>9070181</v>
      </c>
      <c r="K41" s="37"/>
    </row>
    <row r="42" spans="1:11" x14ac:dyDescent="0.25">
      <c r="A42" s="16">
        <v>1047</v>
      </c>
      <c r="B42" s="17" t="s">
        <v>48</v>
      </c>
      <c r="C42" s="23">
        <v>98664987</v>
      </c>
      <c r="D42" s="23">
        <v>34802781</v>
      </c>
      <c r="E42" s="23">
        <v>3898481</v>
      </c>
      <c r="F42" s="23">
        <v>5390</v>
      </c>
      <c r="G42" s="23">
        <v>0</v>
      </c>
      <c r="H42" s="23">
        <v>1362878</v>
      </c>
      <c r="I42" s="35">
        <f t="shared" si="0"/>
        <v>138734517</v>
      </c>
      <c r="K42" s="37"/>
    </row>
    <row r="43" spans="1:11" x14ac:dyDescent="0.25">
      <c r="A43" s="16">
        <v>1048</v>
      </c>
      <c r="B43" s="17" t="s">
        <v>49</v>
      </c>
      <c r="C43" s="24">
        <v>37467412</v>
      </c>
      <c r="D43" s="24">
        <v>2324792</v>
      </c>
      <c r="E43" s="24">
        <v>1781750</v>
      </c>
      <c r="F43" s="24">
        <v>971842</v>
      </c>
      <c r="G43" s="24">
        <v>0</v>
      </c>
      <c r="H43" s="24">
        <v>508319</v>
      </c>
      <c r="I43" s="36">
        <f t="shared" si="0"/>
        <v>43054115</v>
      </c>
      <c r="K43" s="37"/>
    </row>
    <row r="44" spans="1:11" x14ac:dyDescent="0.25">
      <c r="A44" s="16">
        <v>1050</v>
      </c>
      <c r="B44" s="17" t="s">
        <v>50</v>
      </c>
      <c r="C44" s="23">
        <v>7579</v>
      </c>
      <c r="D44" s="23">
        <v>0</v>
      </c>
      <c r="E44" s="23">
        <v>445</v>
      </c>
      <c r="F44" s="23">
        <v>0</v>
      </c>
      <c r="G44" s="23">
        <v>0</v>
      </c>
      <c r="H44" s="23">
        <v>290</v>
      </c>
      <c r="I44" s="35">
        <f t="shared" si="0"/>
        <v>8314</v>
      </c>
      <c r="K44" s="37"/>
    </row>
    <row r="45" spans="1:11" x14ac:dyDescent="0.25">
      <c r="A45" s="16">
        <v>1052</v>
      </c>
      <c r="B45" s="17" t="s">
        <v>51</v>
      </c>
      <c r="C45" s="24">
        <v>27782071</v>
      </c>
      <c r="D45" s="24">
        <v>2873643</v>
      </c>
      <c r="E45" s="24">
        <v>1340839</v>
      </c>
      <c r="F45" s="24">
        <v>289804</v>
      </c>
      <c r="G45" s="24">
        <v>0</v>
      </c>
      <c r="H45" s="24">
        <v>469647</v>
      </c>
      <c r="I45" s="36">
        <f t="shared" si="0"/>
        <v>32756004</v>
      </c>
      <c r="K45" s="37"/>
    </row>
    <row r="46" spans="1:11" x14ac:dyDescent="0.25">
      <c r="A46" s="16">
        <v>1054</v>
      </c>
      <c r="B46" s="17" t="s">
        <v>52</v>
      </c>
      <c r="C46" s="23">
        <v>29256317</v>
      </c>
      <c r="D46" s="23">
        <v>2839794</v>
      </c>
      <c r="E46" s="23">
        <v>1158091</v>
      </c>
      <c r="F46" s="23">
        <v>206501</v>
      </c>
      <c r="G46" s="23">
        <v>10000</v>
      </c>
      <c r="H46" s="23">
        <v>516109</v>
      </c>
      <c r="I46" s="35">
        <f t="shared" si="0"/>
        <v>33986812</v>
      </c>
      <c r="K46" s="37"/>
    </row>
    <row r="47" spans="1:11" x14ac:dyDescent="0.25">
      <c r="A47" s="16">
        <v>1055</v>
      </c>
      <c r="B47" s="17" t="s">
        <v>53</v>
      </c>
      <c r="C47" s="24">
        <v>71210035</v>
      </c>
      <c r="D47" s="24">
        <v>11589777</v>
      </c>
      <c r="E47" s="24">
        <v>2315257</v>
      </c>
      <c r="F47" s="24">
        <v>681</v>
      </c>
      <c r="G47" s="24">
        <v>0</v>
      </c>
      <c r="H47" s="24">
        <v>328196</v>
      </c>
      <c r="I47" s="36">
        <f t="shared" si="0"/>
        <v>85443946</v>
      </c>
      <c r="K47" s="37"/>
    </row>
    <row r="48" spans="1:11" x14ac:dyDescent="0.25">
      <c r="A48" s="16">
        <v>1057</v>
      </c>
      <c r="B48" s="17" t="s">
        <v>54</v>
      </c>
      <c r="C48" s="23">
        <v>601629</v>
      </c>
      <c r="D48" s="23">
        <v>112917</v>
      </c>
      <c r="E48" s="23">
        <v>44812</v>
      </c>
      <c r="F48" s="23">
        <v>0</v>
      </c>
      <c r="G48" s="23">
        <v>0</v>
      </c>
      <c r="H48" s="23">
        <v>328511</v>
      </c>
      <c r="I48" s="35">
        <f t="shared" si="0"/>
        <v>1087869</v>
      </c>
      <c r="K48" s="37"/>
    </row>
    <row r="49" spans="1:11" x14ac:dyDescent="0.25">
      <c r="A49" s="16">
        <v>1058</v>
      </c>
      <c r="B49" s="17" t="s">
        <v>55</v>
      </c>
      <c r="C49" s="24">
        <v>83694676</v>
      </c>
      <c r="D49" s="24">
        <v>3432100</v>
      </c>
      <c r="E49" s="24">
        <v>1092357</v>
      </c>
      <c r="F49" s="24">
        <v>161028</v>
      </c>
      <c r="G49" s="24">
        <v>5000</v>
      </c>
      <c r="H49" s="24">
        <v>761402</v>
      </c>
      <c r="I49" s="36">
        <f t="shared" si="0"/>
        <v>89146563</v>
      </c>
      <c r="K49" s="37"/>
    </row>
    <row r="50" spans="1:11" x14ac:dyDescent="0.25">
      <c r="A50" s="16">
        <v>1062</v>
      </c>
      <c r="B50" s="17" t="s">
        <v>56</v>
      </c>
      <c r="C50" s="23">
        <v>53916381</v>
      </c>
      <c r="D50" s="23">
        <v>6048027</v>
      </c>
      <c r="E50" s="23">
        <v>1418829</v>
      </c>
      <c r="F50" s="23">
        <v>318009</v>
      </c>
      <c r="G50" s="23">
        <v>0</v>
      </c>
      <c r="H50" s="23">
        <v>1078956</v>
      </c>
      <c r="I50" s="35">
        <f t="shared" si="0"/>
        <v>62780202</v>
      </c>
      <c r="K50" s="37"/>
    </row>
    <row r="51" spans="1:11" x14ac:dyDescent="0.25">
      <c r="A51" s="16">
        <v>1065</v>
      </c>
      <c r="B51" s="17" t="s">
        <v>57</v>
      </c>
      <c r="C51" s="24">
        <v>124546425</v>
      </c>
      <c r="D51" s="24">
        <v>13576816</v>
      </c>
      <c r="E51" s="24">
        <v>2504720</v>
      </c>
      <c r="F51" s="24">
        <v>112807</v>
      </c>
      <c r="G51" s="24">
        <v>0</v>
      </c>
      <c r="H51" s="24">
        <v>549046</v>
      </c>
      <c r="I51" s="36">
        <f t="shared" si="0"/>
        <v>141289814</v>
      </c>
      <c r="K51" s="37"/>
    </row>
    <row r="52" spans="1:11" x14ac:dyDescent="0.25">
      <c r="A52" s="16">
        <v>1066</v>
      </c>
      <c r="B52" s="17" t="s">
        <v>58</v>
      </c>
      <c r="C52" s="23">
        <v>119269570</v>
      </c>
      <c r="D52" s="23">
        <v>4107240</v>
      </c>
      <c r="E52" s="23">
        <v>2253350</v>
      </c>
      <c r="F52" s="23">
        <v>514411</v>
      </c>
      <c r="G52" s="23">
        <v>0</v>
      </c>
      <c r="H52" s="23">
        <v>459502</v>
      </c>
      <c r="I52" s="35">
        <f t="shared" si="0"/>
        <v>126604073</v>
      </c>
      <c r="K52" s="37"/>
    </row>
    <row r="53" spans="1:11" x14ac:dyDescent="0.25">
      <c r="A53" s="16">
        <v>1067</v>
      </c>
      <c r="B53" s="17" t="s">
        <v>59</v>
      </c>
      <c r="C53" s="24">
        <v>1555200</v>
      </c>
      <c r="D53" s="24">
        <v>1386</v>
      </c>
      <c r="E53" s="24">
        <v>1337</v>
      </c>
      <c r="F53" s="24">
        <v>1694824</v>
      </c>
      <c r="G53" s="24">
        <v>0</v>
      </c>
      <c r="H53" s="24">
        <v>56961</v>
      </c>
      <c r="I53" s="36">
        <f t="shared" si="0"/>
        <v>3309708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34588</v>
      </c>
      <c r="I54" s="35">
        <f t="shared" si="0"/>
        <v>34588</v>
      </c>
      <c r="K54" s="37"/>
    </row>
    <row r="55" spans="1:11" x14ac:dyDescent="0.25">
      <c r="A55" s="16">
        <v>1069</v>
      </c>
      <c r="B55" s="17" t="s">
        <v>61</v>
      </c>
      <c r="C55" s="24">
        <v>1862323</v>
      </c>
      <c r="D55" s="24">
        <v>514661</v>
      </c>
      <c r="E55" s="24">
        <v>373887</v>
      </c>
      <c r="F55" s="24">
        <v>0</v>
      </c>
      <c r="G55" s="24">
        <v>0</v>
      </c>
      <c r="H55" s="24">
        <v>44671</v>
      </c>
      <c r="I55" s="36">
        <f t="shared" si="0"/>
        <v>2795542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198369736</v>
      </c>
      <c r="D56" s="23">
        <v>7714376</v>
      </c>
      <c r="E56" s="23">
        <v>7239683</v>
      </c>
      <c r="F56" s="23">
        <v>0</v>
      </c>
      <c r="G56" s="23">
        <v>0</v>
      </c>
      <c r="H56" s="23">
        <v>1956422</v>
      </c>
      <c r="I56" s="35">
        <f t="shared" si="0"/>
        <v>215280217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3636014572</v>
      </c>
      <c r="D57" s="15">
        <f t="shared" si="1"/>
        <v>730467086</v>
      </c>
      <c r="E57" s="15">
        <f t="shared" si="1"/>
        <v>108655491</v>
      </c>
      <c r="F57" s="15">
        <f t="shared" si="1"/>
        <v>888665214</v>
      </c>
      <c r="G57" s="15">
        <f t="shared" si="1"/>
        <v>20000</v>
      </c>
      <c r="H57" s="15">
        <f t="shared" si="1"/>
        <v>38834631</v>
      </c>
      <c r="I57" s="15">
        <f t="shared" si="1"/>
        <v>5402656994</v>
      </c>
      <c r="K57" s="37"/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K57"/>
  <sheetViews>
    <sheetView topLeftCell="C1" workbookViewId="0">
      <selection activeCell="J7" sqref="J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5" width="17.5703125" style="12" bestFit="1" customWidth="1"/>
    <col min="6" max="6" width="20.140625" style="12" bestFit="1" customWidth="1"/>
    <col min="7" max="7" width="13.710937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88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4">
        <f>SUM(C7:H7)</f>
        <v>0</v>
      </c>
      <c r="K7" s="37"/>
    </row>
    <row r="8" spans="1:11" x14ac:dyDescent="0.25">
      <c r="A8" s="16">
        <v>1002</v>
      </c>
      <c r="B8" s="17" t="s">
        <v>14</v>
      </c>
      <c r="C8" s="23">
        <v>46</v>
      </c>
      <c r="D8" s="23">
        <v>0</v>
      </c>
      <c r="E8" s="23">
        <v>0</v>
      </c>
      <c r="F8" s="23">
        <v>0</v>
      </c>
      <c r="G8" s="23">
        <v>0</v>
      </c>
      <c r="H8" s="23">
        <v>290</v>
      </c>
      <c r="I8" s="35">
        <f t="shared" ref="I8:I56" si="0">SUM(C8:H8)</f>
        <v>336</v>
      </c>
      <c r="K8" s="37"/>
    </row>
    <row r="9" spans="1:11" x14ac:dyDescent="0.25">
      <c r="A9" s="16">
        <v>1005</v>
      </c>
      <c r="B9" s="17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6">
        <f t="shared" si="0"/>
        <v>0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5">
        <f t="shared" si="0"/>
        <v>0</v>
      </c>
      <c r="K10" s="37"/>
    </row>
    <row r="11" spans="1:11" x14ac:dyDescent="0.25">
      <c r="A11" s="16">
        <v>1007</v>
      </c>
      <c r="B11" s="17" t="s">
        <v>17</v>
      </c>
      <c r="C11" s="24">
        <v>2559592</v>
      </c>
      <c r="D11" s="24">
        <v>1426228</v>
      </c>
      <c r="E11" s="24">
        <v>166113</v>
      </c>
      <c r="F11" s="24">
        <v>0</v>
      </c>
      <c r="G11" s="24">
        <v>0</v>
      </c>
      <c r="H11" s="24">
        <v>43300</v>
      </c>
      <c r="I11" s="36">
        <f t="shared" si="0"/>
        <v>4195233</v>
      </c>
      <c r="K11" s="37"/>
    </row>
    <row r="12" spans="1:11" x14ac:dyDescent="0.25">
      <c r="A12" s="16">
        <v>1008</v>
      </c>
      <c r="B12" s="17" t="s">
        <v>18</v>
      </c>
      <c r="C12" s="23">
        <v>184</v>
      </c>
      <c r="D12" s="23">
        <v>0</v>
      </c>
      <c r="E12" s="23">
        <v>0</v>
      </c>
      <c r="F12" s="23">
        <v>0</v>
      </c>
      <c r="G12" s="23">
        <v>0</v>
      </c>
      <c r="H12" s="23">
        <v>1455</v>
      </c>
      <c r="I12" s="35">
        <f t="shared" si="0"/>
        <v>1639</v>
      </c>
      <c r="K12" s="37"/>
    </row>
    <row r="13" spans="1:11" x14ac:dyDescent="0.25">
      <c r="A13" s="16">
        <v>1010</v>
      </c>
      <c r="B13" s="17" t="s">
        <v>19</v>
      </c>
      <c r="C13" s="24">
        <v>301082</v>
      </c>
      <c r="D13" s="24">
        <v>1880</v>
      </c>
      <c r="E13" s="24">
        <v>16672</v>
      </c>
      <c r="F13" s="24">
        <v>0</v>
      </c>
      <c r="G13" s="24">
        <v>0</v>
      </c>
      <c r="H13" s="24">
        <v>2905</v>
      </c>
      <c r="I13" s="36">
        <f t="shared" si="0"/>
        <v>322539</v>
      </c>
      <c r="K13" s="37"/>
    </row>
    <row r="14" spans="1:11" x14ac:dyDescent="0.25">
      <c r="A14" s="16">
        <v>1011</v>
      </c>
      <c r="B14" s="17" t="s">
        <v>20</v>
      </c>
      <c r="C14" s="23">
        <v>1541063</v>
      </c>
      <c r="D14" s="23">
        <v>967332</v>
      </c>
      <c r="E14" s="23">
        <v>129535</v>
      </c>
      <c r="F14" s="23">
        <v>0</v>
      </c>
      <c r="G14" s="23">
        <v>0</v>
      </c>
      <c r="H14" s="23">
        <v>15100</v>
      </c>
      <c r="I14" s="35">
        <f t="shared" si="0"/>
        <v>2653030</v>
      </c>
      <c r="K14" s="37"/>
    </row>
    <row r="15" spans="1:11" x14ac:dyDescent="0.25">
      <c r="A15" s="16">
        <v>1012</v>
      </c>
      <c r="B15" s="17" t="s">
        <v>21</v>
      </c>
      <c r="C15" s="24">
        <v>436932</v>
      </c>
      <c r="D15" s="24">
        <v>227911</v>
      </c>
      <c r="E15" s="24">
        <v>20750</v>
      </c>
      <c r="F15" s="24">
        <v>0</v>
      </c>
      <c r="G15" s="24">
        <v>0</v>
      </c>
      <c r="H15" s="24">
        <v>2070</v>
      </c>
      <c r="I15" s="36">
        <f t="shared" si="0"/>
        <v>687663</v>
      </c>
      <c r="K15" s="37"/>
    </row>
    <row r="16" spans="1:11" x14ac:dyDescent="0.25">
      <c r="A16" s="16">
        <v>1013</v>
      </c>
      <c r="B16" s="17" t="s">
        <v>22</v>
      </c>
      <c r="C16" s="23">
        <v>41408635</v>
      </c>
      <c r="D16" s="23">
        <v>24809629</v>
      </c>
      <c r="E16" s="23">
        <v>1862123</v>
      </c>
      <c r="F16" s="23">
        <v>138830</v>
      </c>
      <c r="G16" s="23">
        <v>0</v>
      </c>
      <c r="H16" s="23">
        <v>492219</v>
      </c>
      <c r="I16" s="35">
        <f t="shared" si="0"/>
        <v>68711436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6">
        <f t="shared" si="0"/>
        <v>0</v>
      </c>
      <c r="K17" s="37"/>
    </row>
    <row r="18" spans="1:11" x14ac:dyDescent="0.25">
      <c r="A18" s="16">
        <v>1016</v>
      </c>
      <c r="B18" s="17" t="s">
        <v>24</v>
      </c>
      <c r="C18" s="23">
        <v>181838203</v>
      </c>
      <c r="D18" s="23">
        <v>73806551</v>
      </c>
      <c r="E18" s="23">
        <v>9121317</v>
      </c>
      <c r="F18" s="23">
        <v>3045547</v>
      </c>
      <c r="G18" s="23">
        <v>18522</v>
      </c>
      <c r="H18" s="23">
        <v>2729213</v>
      </c>
      <c r="I18" s="35">
        <f t="shared" si="0"/>
        <v>270559353</v>
      </c>
      <c r="K18" s="37"/>
    </row>
    <row r="19" spans="1:11" x14ac:dyDescent="0.25">
      <c r="A19" s="16">
        <v>1017</v>
      </c>
      <c r="B19" s="17" t="s">
        <v>25</v>
      </c>
      <c r="C19" s="24">
        <v>26913647</v>
      </c>
      <c r="D19" s="24">
        <v>685702</v>
      </c>
      <c r="E19" s="24">
        <v>1200256</v>
      </c>
      <c r="F19" s="24">
        <v>70148</v>
      </c>
      <c r="G19" s="24">
        <v>0</v>
      </c>
      <c r="H19" s="24">
        <v>48885</v>
      </c>
      <c r="I19" s="36">
        <f t="shared" si="0"/>
        <v>28918638</v>
      </c>
      <c r="K19" s="37"/>
    </row>
    <row r="20" spans="1:11" x14ac:dyDescent="0.25">
      <c r="A20" s="16">
        <v>1018</v>
      </c>
      <c r="B20" s="17" t="s">
        <v>26</v>
      </c>
      <c r="C20" s="23">
        <v>242943</v>
      </c>
      <c r="D20" s="23">
        <v>126246</v>
      </c>
      <c r="E20" s="23">
        <v>11466</v>
      </c>
      <c r="F20" s="23">
        <v>0</v>
      </c>
      <c r="G20" s="23">
        <v>0</v>
      </c>
      <c r="H20" s="23">
        <v>1238</v>
      </c>
      <c r="I20" s="35">
        <f t="shared" si="0"/>
        <v>381893</v>
      </c>
      <c r="K20" s="37"/>
    </row>
    <row r="21" spans="1:11" x14ac:dyDescent="0.25">
      <c r="A21" s="16">
        <v>1019</v>
      </c>
      <c r="B21" s="17" t="s">
        <v>27</v>
      </c>
      <c r="C21" s="24">
        <v>823124</v>
      </c>
      <c r="D21" s="24">
        <v>162661</v>
      </c>
      <c r="E21" s="24">
        <v>23371</v>
      </c>
      <c r="F21" s="24">
        <v>496</v>
      </c>
      <c r="G21" s="24">
        <v>0</v>
      </c>
      <c r="H21" s="24">
        <v>21170</v>
      </c>
      <c r="I21" s="36">
        <f t="shared" si="0"/>
        <v>1030822</v>
      </c>
      <c r="K21" s="37"/>
    </row>
    <row r="22" spans="1:11" x14ac:dyDescent="0.25">
      <c r="A22" s="16">
        <v>1020</v>
      </c>
      <c r="B22" s="17" t="s">
        <v>28</v>
      </c>
      <c r="C22" s="23">
        <v>39897</v>
      </c>
      <c r="D22" s="23">
        <v>41046</v>
      </c>
      <c r="E22" s="23">
        <v>5202</v>
      </c>
      <c r="F22" s="23">
        <v>0</v>
      </c>
      <c r="G22" s="23">
        <v>0</v>
      </c>
      <c r="H22" s="23">
        <v>1450</v>
      </c>
      <c r="I22" s="35">
        <f t="shared" si="0"/>
        <v>87595</v>
      </c>
      <c r="K22" s="37"/>
    </row>
    <row r="23" spans="1:11" x14ac:dyDescent="0.25">
      <c r="A23" s="16">
        <v>1022</v>
      </c>
      <c r="B23" s="17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6">
        <f t="shared" si="0"/>
        <v>0</v>
      </c>
      <c r="K23" s="37"/>
    </row>
    <row r="24" spans="1:11" x14ac:dyDescent="0.25">
      <c r="A24" s="16">
        <v>1023</v>
      </c>
      <c r="B24" s="17" t="s">
        <v>30</v>
      </c>
      <c r="C24" s="23">
        <v>2160120</v>
      </c>
      <c r="D24" s="23">
        <v>182920</v>
      </c>
      <c r="E24" s="23">
        <v>72208</v>
      </c>
      <c r="F24" s="23">
        <v>70758</v>
      </c>
      <c r="G24" s="23">
        <v>0</v>
      </c>
      <c r="H24" s="23">
        <v>64966</v>
      </c>
      <c r="I24" s="35">
        <f t="shared" si="0"/>
        <v>2550972</v>
      </c>
      <c r="K24" s="37"/>
    </row>
    <row r="25" spans="1:11" x14ac:dyDescent="0.25">
      <c r="A25" s="16">
        <v>1024</v>
      </c>
      <c r="B25" s="17" t="s">
        <v>31</v>
      </c>
      <c r="C25" s="24">
        <v>88756580</v>
      </c>
      <c r="D25" s="24">
        <v>8173988</v>
      </c>
      <c r="E25" s="24">
        <v>878331</v>
      </c>
      <c r="F25" s="24">
        <v>58826597</v>
      </c>
      <c r="G25" s="24">
        <v>25924</v>
      </c>
      <c r="H25" s="24">
        <v>511919</v>
      </c>
      <c r="I25" s="36">
        <f t="shared" si="0"/>
        <v>157173339</v>
      </c>
      <c r="K25" s="37"/>
    </row>
    <row r="26" spans="1:11" x14ac:dyDescent="0.25">
      <c r="A26" s="16">
        <v>1025</v>
      </c>
      <c r="B26" s="17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5">
        <f t="shared" si="0"/>
        <v>0</v>
      </c>
      <c r="K26" s="37"/>
    </row>
    <row r="27" spans="1:11" x14ac:dyDescent="0.25">
      <c r="A27" s="16">
        <v>1026</v>
      </c>
      <c r="B27" s="17" t="s">
        <v>33</v>
      </c>
      <c r="C27" s="24">
        <v>46</v>
      </c>
      <c r="D27" s="24">
        <v>0</v>
      </c>
      <c r="E27" s="24">
        <v>446</v>
      </c>
      <c r="F27" s="24">
        <v>0</v>
      </c>
      <c r="G27" s="24">
        <v>0</v>
      </c>
      <c r="H27" s="24">
        <v>7790</v>
      </c>
      <c r="I27" s="36">
        <f t="shared" si="0"/>
        <v>8282</v>
      </c>
      <c r="K27" s="37"/>
    </row>
    <row r="28" spans="1:11" x14ac:dyDescent="0.25">
      <c r="A28" s="16">
        <v>1027</v>
      </c>
      <c r="B28" s="17" t="s">
        <v>34</v>
      </c>
      <c r="C28" s="23">
        <v>8776769</v>
      </c>
      <c r="D28" s="23">
        <v>154752</v>
      </c>
      <c r="E28" s="23">
        <v>57810</v>
      </c>
      <c r="F28" s="23">
        <v>4427256</v>
      </c>
      <c r="G28" s="23">
        <v>0</v>
      </c>
      <c r="H28" s="23">
        <v>40035</v>
      </c>
      <c r="I28" s="35">
        <f t="shared" si="0"/>
        <v>13456622</v>
      </c>
      <c r="K28" s="37"/>
    </row>
    <row r="29" spans="1:11" x14ac:dyDescent="0.25">
      <c r="A29" s="16">
        <v>1028</v>
      </c>
      <c r="B29" s="17" t="s">
        <v>35</v>
      </c>
      <c r="C29" s="24">
        <v>146757</v>
      </c>
      <c r="D29" s="24">
        <v>41122</v>
      </c>
      <c r="E29" s="24">
        <v>11491</v>
      </c>
      <c r="F29" s="24">
        <v>54722</v>
      </c>
      <c r="G29" s="24">
        <v>0</v>
      </c>
      <c r="H29" s="24">
        <v>7490</v>
      </c>
      <c r="I29" s="36">
        <f t="shared" si="0"/>
        <v>261582</v>
      </c>
      <c r="K29" s="37"/>
    </row>
    <row r="30" spans="1:11" x14ac:dyDescent="0.25">
      <c r="A30" s="16">
        <v>1030</v>
      </c>
      <c r="B30" s="17" t="s">
        <v>36</v>
      </c>
      <c r="C30" s="23">
        <v>7300404</v>
      </c>
      <c r="D30" s="23">
        <v>733476</v>
      </c>
      <c r="E30" s="23">
        <v>107803</v>
      </c>
      <c r="F30" s="23">
        <v>0</v>
      </c>
      <c r="G30" s="23">
        <v>0</v>
      </c>
      <c r="H30" s="23">
        <v>44845</v>
      </c>
      <c r="I30" s="35">
        <f t="shared" si="0"/>
        <v>8186528</v>
      </c>
      <c r="K30" s="37"/>
    </row>
    <row r="31" spans="1:11" x14ac:dyDescent="0.25">
      <c r="A31" s="16">
        <v>1031</v>
      </c>
      <c r="B31" s="17" t="s">
        <v>37</v>
      </c>
      <c r="C31" s="24">
        <v>134671</v>
      </c>
      <c r="D31" s="24">
        <v>108841</v>
      </c>
      <c r="E31" s="24">
        <v>8013</v>
      </c>
      <c r="F31" s="24">
        <v>0</v>
      </c>
      <c r="G31" s="24">
        <v>0</v>
      </c>
      <c r="H31" s="24">
        <v>1690</v>
      </c>
      <c r="I31" s="36">
        <f t="shared" si="0"/>
        <v>253215</v>
      </c>
      <c r="K31" s="37"/>
    </row>
    <row r="32" spans="1:11" x14ac:dyDescent="0.25">
      <c r="A32" s="16">
        <v>1033</v>
      </c>
      <c r="B32" s="17" t="s">
        <v>38</v>
      </c>
      <c r="C32" s="23">
        <v>1097201</v>
      </c>
      <c r="D32" s="23">
        <v>0</v>
      </c>
      <c r="E32" s="23">
        <v>54959</v>
      </c>
      <c r="F32" s="23">
        <v>0</v>
      </c>
      <c r="G32" s="23">
        <v>0</v>
      </c>
      <c r="H32" s="23">
        <v>4350</v>
      </c>
      <c r="I32" s="35">
        <f t="shared" si="0"/>
        <v>1156510</v>
      </c>
      <c r="K32" s="37"/>
    </row>
    <row r="33" spans="1:11" x14ac:dyDescent="0.25">
      <c r="A33" s="16">
        <v>1034</v>
      </c>
      <c r="B33" s="17" t="s">
        <v>39</v>
      </c>
      <c r="C33" s="24">
        <v>89189</v>
      </c>
      <c r="D33" s="24">
        <v>0</v>
      </c>
      <c r="E33" s="24">
        <v>0</v>
      </c>
      <c r="F33" s="24">
        <v>0</v>
      </c>
      <c r="G33" s="24">
        <v>0</v>
      </c>
      <c r="H33" s="24">
        <v>5510</v>
      </c>
      <c r="I33" s="36">
        <f t="shared" si="0"/>
        <v>94699</v>
      </c>
      <c r="K33" s="37"/>
    </row>
    <row r="34" spans="1:11" x14ac:dyDescent="0.25">
      <c r="A34" s="16">
        <v>1037</v>
      </c>
      <c r="B34" s="17" t="s">
        <v>40</v>
      </c>
      <c r="C34" s="23">
        <v>4084430</v>
      </c>
      <c r="D34" s="23">
        <v>209564</v>
      </c>
      <c r="E34" s="23">
        <v>131357</v>
      </c>
      <c r="F34" s="23">
        <v>136559</v>
      </c>
      <c r="G34" s="23">
        <v>0</v>
      </c>
      <c r="H34" s="23">
        <v>80620</v>
      </c>
      <c r="I34" s="35">
        <f t="shared" si="0"/>
        <v>4642530</v>
      </c>
      <c r="K34" s="37"/>
    </row>
    <row r="35" spans="1:11" x14ac:dyDescent="0.25">
      <c r="A35" s="16">
        <v>1038</v>
      </c>
      <c r="B35" s="17" t="s">
        <v>41</v>
      </c>
      <c r="C35" s="24">
        <v>14017045</v>
      </c>
      <c r="D35" s="24">
        <v>0</v>
      </c>
      <c r="E35" s="24">
        <v>0</v>
      </c>
      <c r="F35" s="24">
        <v>0</v>
      </c>
      <c r="G35" s="24">
        <v>0</v>
      </c>
      <c r="H35" s="24">
        <v>10290</v>
      </c>
      <c r="I35" s="36">
        <f t="shared" si="0"/>
        <v>14027335</v>
      </c>
      <c r="K35" s="37"/>
    </row>
    <row r="36" spans="1:11" x14ac:dyDescent="0.25">
      <c r="A36" s="16">
        <v>1039</v>
      </c>
      <c r="B36" s="17" t="s">
        <v>42</v>
      </c>
      <c r="C36" s="23">
        <v>46</v>
      </c>
      <c r="D36" s="23">
        <v>0</v>
      </c>
      <c r="E36" s="23">
        <v>445</v>
      </c>
      <c r="F36" s="23">
        <v>0</v>
      </c>
      <c r="G36" s="23">
        <v>0</v>
      </c>
      <c r="H36" s="23">
        <v>290</v>
      </c>
      <c r="I36" s="35">
        <f t="shared" si="0"/>
        <v>781</v>
      </c>
      <c r="K36" s="37"/>
    </row>
    <row r="37" spans="1:11" x14ac:dyDescent="0.25">
      <c r="A37" s="16">
        <v>1040</v>
      </c>
      <c r="B37" s="17" t="s">
        <v>43</v>
      </c>
      <c r="C37" s="24">
        <v>4257095</v>
      </c>
      <c r="D37" s="24">
        <v>1054539</v>
      </c>
      <c r="E37" s="24">
        <v>130095</v>
      </c>
      <c r="F37" s="24">
        <v>0</v>
      </c>
      <c r="G37" s="24">
        <v>0</v>
      </c>
      <c r="H37" s="24">
        <v>52713</v>
      </c>
      <c r="I37" s="36">
        <f t="shared" si="0"/>
        <v>5494442</v>
      </c>
      <c r="K37" s="37"/>
    </row>
    <row r="38" spans="1:11" x14ac:dyDescent="0.25">
      <c r="A38" s="16">
        <v>1042</v>
      </c>
      <c r="B38" s="17" t="s">
        <v>44</v>
      </c>
      <c r="C38" s="23">
        <v>4813755</v>
      </c>
      <c r="D38" s="23">
        <v>0</v>
      </c>
      <c r="E38" s="23">
        <v>255987</v>
      </c>
      <c r="F38" s="23">
        <v>0</v>
      </c>
      <c r="G38" s="23">
        <v>0</v>
      </c>
      <c r="H38" s="23">
        <v>3957</v>
      </c>
      <c r="I38" s="35">
        <f t="shared" si="0"/>
        <v>5073699</v>
      </c>
      <c r="K38" s="37"/>
    </row>
    <row r="39" spans="1:11" x14ac:dyDescent="0.25">
      <c r="A39" s="16">
        <v>1043</v>
      </c>
      <c r="B39" s="17" t="s">
        <v>45</v>
      </c>
      <c r="C39" s="24">
        <v>34540711</v>
      </c>
      <c r="D39" s="24">
        <v>12529472</v>
      </c>
      <c r="E39" s="24">
        <v>1430293</v>
      </c>
      <c r="F39" s="24">
        <v>552022</v>
      </c>
      <c r="G39" s="24">
        <v>0</v>
      </c>
      <c r="H39" s="24">
        <v>1481555</v>
      </c>
      <c r="I39" s="36">
        <f t="shared" si="0"/>
        <v>50534053</v>
      </c>
      <c r="K39" s="37"/>
    </row>
    <row r="40" spans="1:11" x14ac:dyDescent="0.25">
      <c r="A40" s="16">
        <v>1044</v>
      </c>
      <c r="B40" s="17" t="s">
        <v>46</v>
      </c>
      <c r="C40" s="23">
        <v>46896</v>
      </c>
      <c r="D40" s="23">
        <v>9264</v>
      </c>
      <c r="E40" s="23">
        <v>7566</v>
      </c>
      <c r="F40" s="23">
        <v>0</v>
      </c>
      <c r="G40" s="23">
        <v>0</v>
      </c>
      <c r="H40" s="23">
        <v>7140</v>
      </c>
      <c r="I40" s="35">
        <f t="shared" si="0"/>
        <v>70866</v>
      </c>
      <c r="K40" s="37"/>
    </row>
    <row r="41" spans="1:11" x14ac:dyDescent="0.25">
      <c r="A41" s="16">
        <v>1046</v>
      </c>
      <c r="B41" s="17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130000</v>
      </c>
      <c r="I41" s="36">
        <f t="shared" si="0"/>
        <v>130000</v>
      </c>
      <c r="K41" s="37"/>
    </row>
    <row r="42" spans="1:11" x14ac:dyDescent="0.25">
      <c r="A42" s="16">
        <v>1047</v>
      </c>
      <c r="B42" s="17" t="s">
        <v>48</v>
      </c>
      <c r="C42" s="23">
        <v>8163477</v>
      </c>
      <c r="D42" s="23">
        <v>5820700</v>
      </c>
      <c r="E42" s="23">
        <v>276314</v>
      </c>
      <c r="F42" s="23">
        <v>0</v>
      </c>
      <c r="G42" s="23">
        <v>0</v>
      </c>
      <c r="H42" s="23">
        <v>94270</v>
      </c>
      <c r="I42" s="35">
        <f t="shared" si="0"/>
        <v>14354761</v>
      </c>
      <c r="K42" s="37"/>
    </row>
    <row r="43" spans="1:11" x14ac:dyDescent="0.25">
      <c r="A43" s="16">
        <v>1048</v>
      </c>
      <c r="B43" s="17" t="s">
        <v>49</v>
      </c>
      <c r="C43" s="24">
        <v>2704961</v>
      </c>
      <c r="D43" s="24">
        <v>1392376</v>
      </c>
      <c r="E43" s="24">
        <v>95552</v>
      </c>
      <c r="F43" s="24">
        <v>0</v>
      </c>
      <c r="G43" s="24">
        <v>0</v>
      </c>
      <c r="H43" s="24">
        <v>35401</v>
      </c>
      <c r="I43" s="36">
        <f t="shared" si="0"/>
        <v>4228290</v>
      </c>
      <c r="K43" s="37"/>
    </row>
    <row r="44" spans="1:11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5">
        <f t="shared" si="0"/>
        <v>0</v>
      </c>
      <c r="K44" s="37"/>
    </row>
    <row r="45" spans="1:11" x14ac:dyDescent="0.25">
      <c r="A45" s="16">
        <v>1052</v>
      </c>
      <c r="B45" s="17" t="s">
        <v>51</v>
      </c>
      <c r="C45" s="24">
        <v>784679</v>
      </c>
      <c r="D45" s="24">
        <v>0</v>
      </c>
      <c r="E45" s="24">
        <v>38203</v>
      </c>
      <c r="F45" s="24">
        <v>0</v>
      </c>
      <c r="G45" s="24">
        <v>0</v>
      </c>
      <c r="H45" s="24">
        <v>46406</v>
      </c>
      <c r="I45" s="36">
        <f t="shared" si="0"/>
        <v>869288</v>
      </c>
      <c r="K45" s="37"/>
    </row>
    <row r="46" spans="1:11" x14ac:dyDescent="0.25">
      <c r="A46" s="16">
        <v>1054</v>
      </c>
      <c r="B46" s="17" t="s">
        <v>52</v>
      </c>
      <c r="C46" s="23">
        <v>1214790</v>
      </c>
      <c r="D46" s="23">
        <v>14575</v>
      </c>
      <c r="E46" s="23">
        <v>56515</v>
      </c>
      <c r="F46" s="23">
        <v>0</v>
      </c>
      <c r="G46" s="23">
        <v>0</v>
      </c>
      <c r="H46" s="23">
        <v>42917</v>
      </c>
      <c r="I46" s="35">
        <f t="shared" si="0"/>
        <v>1328797</v>
      </c>
      <c r="K46" s="37"/>
    </row>
    <row r="47" spans="1:11" x14ac:dyDescent="0.25">
      <c r="A47" s="16">
        <v>1055</v>
      </c>
      <c r="B47" s="17" t="s">
        <v>53</v>
      </c>
      <c r="C47" s="24">
        <v>3417240</v>
      </c>
      <c r="D47" s="24">
        <v>85382</v>
      </c>
      <c r="E47" s="24">
        <v>195064</v>
      </c>
      <c r="F47" s="24">
        <v>0</v>
      </c>
      <c r="G47" s="24">
        <v>0</v>
      </c>
      <c r="H47" s="24">
        <v>56790</v>
      </c>
      <c r="I47" s="36">
        <f t="shared" si="0"/>
        <v>3754476</v>
      </c>
      <c r="K47" s="37"/>
    </row>
    <row r="48" spans="1:11" x14ac:dyDescent="0.25">
      <c r="A48" s="16">
        <v>1057</v>
      </c>
      <c r="B48" s="17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35">
        <f t="shared" si="0"/>
        <v>0</v>
      </c>
      <c r="K48" s="37"/>
    </row>
    <row r="49" spans="1:11" x14ac:dyDescent="0.25">
      <c r="A49" s="16">
        <v>1058</v>
      </c>
      <c r="B49" s="17" t="s">
        <v>55</v>
      </c>
      <c r="C49" s="24">
        <v>2109354</v>
      </c>
      <c r="D49" s="24">
        <v>1564773</v>
      </c>
      <c r="E49" s="24">
        <v>93021</v>
      </c>
      <c r="F49" s="24">
        <v>0</v>
      </c>
      <c r="G49" s="24">
        <v>0</v>
      </c>
      <c r="H49" s="24">
        <v>33196</v>
      </c>
      <c r="I49" s="36">
        <f t="shared" si="0"/>
        <v>3800344</v>
      </c>
      <c r="K49" s="37"/>
    </row>
    <row r="50" spans="1:11" x14ac:dyDescent="0.25">
      <c r="A50" s="16">
        <v>1062</v>
      </c>
      <c r="B50" s="17" t="s">
        <v>56</v>
      </c>
      <c r="C50" s="23">
        <v>20269877</v>
      </c>
      <c r="D50" s="23">
        <v>69013</v>
      </c>
      <c r="E50" s="23">
        <v>1021810</v>
      </c>
      <c r="F50" s="23">
        <v>29377</v>
      </c>
      <c r="G50" s="23">
        <v>0</v>
      </c>
      <c r="H50" s="23">
        <v>207585</v>
      </c>
      <c r="I50" s="35">
        <f t="shared" si="0"/>
        <v>21597662</v>
      </c>
      <c r="K50" s="37"/>
    </row>
    <row r="51" spans="1:11" x14ac:dyDescent="0.25">
      <c r="A51" s="16">
        <v>1065</v>
      </c>
      <c r="B51" s="17" t="s">
        <v>57</v>
      </c>
      <c r="C51" s="24">
        <v>2784380</v>
      </c>
      <c r="D51" s="24">
        <v>149097</v>
      </c>
      <c r="E51" s="24">
        <v>72581</v>
      </c>
      <c r="F51" s="24">
        <v>0</v>
      </c>
      <c r="G51" s="24">
        <v>0</v>
      </c>
      <c r="H51" s="24">
        <v>41572</v>
      </c>
      <c r="I51" s="36">
        <f t="shared" si="0"/>
        <v>3047630</v>
      </c>
      <c r="K51" s="37"/>
    </row>
    <row r="52" spans="1:11" x14ac:dyDescent="0.25">
      <c r="A52" s="16">
        <v>1066</v>
      </c>
      <c r="B52" s="17" t="s">
        <v>58</v>
      </c>
      <c r="C52" s="23">
        <v>33772200</v>
      </c>
      <c r="D52" s="23">
        <v>385244</v>
      </c>
      <c r="E52" s="23">
        <v>750390</v>
      </c>
      <c r="F52" s="23">
        <v>0</v>
      </c>
      <c r="G52" s="23">
        <v>0</v>
      </c>
      <c r="H52" s="23">
        <v>248604</v>
      </c>
      <c r="I52" s="35">
        <f t="shared" si="0"/>
        <v>35156438</v>
      </c>
      <c r="K52" s="37"/>
    </row>
    <row r="53" spans="1:11" x14ac:dyDescent="0.25">
      <c r="A53" s="16">
        <v>1067</v>
      </c>
      <c r="B53" s="17" t="s">
        <v>59</v>
      </c>
      <c r="C53" s="24">
        <v>153692</v>
      </c>
      <c r="D53" s="24">
        <v>0</v>
      </c>
      <c r="E53" s="24">
        <v>0</v>
      </c>
      <c r="F53" s="24">
        <v>261490</v>
      </c>
      <c r="G53" s="24">
        <v>0</v>
      </c>
      <c r="H53" s="24">
        <v>6670</v>
      </c>
      <c r="I53" s="36">
        <f t="shared" si="0"/>
        <v>421852</v>
      </c>
      <c r="K53" s="37"/>
    </row>
    <row r="54" spans="1:11" x14ac:dyDescent="0.25">
      <c r="A54" s="16">
        <v>1068</v>
      </c>
      <c r="B54" s="17" t="s">
        <v>60</v>
      </c>
      <c r="C54" s="23">
        <v>58839870</v>
      </c>
      <c r="D54" s="23">
        <v>0</v>
      </c>
      <c r="E54" s="23">
        <v>0</v>
      </c>
      <c r="F54" s="23">
        <v>111318118</v>
      </c>
      <c r="G54" s="23">
        <v>0</v>
      </c>
      <c r="H54" s="23">
        <v>870</v>
      </c>
      <c r="I54" s="35">
        <f t="shared" si="0"/>
        <v>170158858</v>
      </c>
      <c r="K54" s="37"/>
    </row>
    <row r="55" spans="1:11" x14ac:dyDescent="0.25">
      <c r="A55" s="16">
        <v>1069</v>
      </c>
      <c r="B55" s="17" t="s">
        <v>61</v>
      </c>
      <c r="C55" s="24">
        <v>430861</v>
      </c>
      <c r="D55" s="24">
        <v>0</v>
      </c>
      <c r="E55" s="24">
        <v>21796</v>
      </c>
      <c r="F55" s="24">
        <v>0</v>
      </c>
      <c r="G55" s="24">
        <v>0</v>
      </c>
      <c r="H55" s="24">
        <v>13080</v>
      </c>
      <c r="I55" s="36">
        <f t="shared" si="0"/>
        <v>465737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53861575</v>
      </c>
      <c r="D56" s="23">
        <v>23240858</v>
      </c>
      <c r="E56" s="23">
        <v>1484608</v>
      </c>
      <c r="F56" s="23">
        <v>0</v>
      </c>
      <c r="G56" s="23">
        <v>0</v>
      </c>
      <c r="H56" s="23">
        <v>196613</v>
      </c>
      <c r="I56" s="35">
        <f t="shared" si="0"/>
        <v>78783654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614834019</v>
      </c>
      <c r="D57" s="15">
        <f t="shared" si="1"/>
        <v>158175142</v>
      </c>
      <c r="E57" s="15">
        <f t="shared" si="1"/>
        <v>19809463</v>
      </c>
      <c r="F57" s="15">
        <f t="shared" si="1"/>
        <v>178931920</v>
      </c>
      <c r="G57" s="15">
        <f t="shared" si="1"/>
        <v>44446</v>
      </c>
      <c r="H57" s="15">
        <f t="shared" si="1"/>
        <v>6838429</v>
      </c>
      <c r="I57" s="15">
        <f t="shared" si="1"/>
        <v>978633419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K57"/>
  <sheetViews>
    <sheetView topLeftCell="D1" workbookViewId="0">
      <selection activeCell="K7" sqref="J7:K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5" width="17.5703125" style="12" bestFit="1" customWidth="1"/>
    <col min="6" max="6" width="18.8554687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89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4">
        <f>SUM(C7:H7)</f>
        <v>0</v>
      </c>
      <c r="K7" s="37"/>
    </row>
    <row r="8" spans="1:11" x14ac:dyDescent="0.25">
      <c r="A8" s="16">
        <v>1002</v>
      </c>
      <c r="B8" s="17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35">
        <f t="shared" ref="I8:I56" si="0">SUM(C8:H8)</f>
        <v>0</v>
      </c>
      <c r="K8" s="37"/>
    </row>
    <row r="9" spans="1:11" x14ac:dyDescent="0.25">
      <c r="A9" s="16">
        <v>1005</v>
      </c>
      <c r="B9" s="17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6">
        <f t="shared" si="0"/>
        <v>0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5">
        <f t="shared" si="0"/>
        <v>0</v>
      </c>
      <c r="K10" s="37"/>
    </row>
    <row r="11" spans="1:11" x14ac:dyDescent="0.25">
      <c r="A11" s="16">
        <v>1007</v>
      </c>
      <c r="B11" s="17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36">
        <f t="shared" si="0"/>
        <v>0</v>
      </c>
      <c r="K11" s="37"/>
    </row>
    <row r="12" spans="1:11" x14ac:dyDescent="0.25">
      <c r="A12" s="16">
        <v>1008</v>
      </c>
      <c r="B12" s="17" t="s">
        <v>18</v>
      </c>
      <c r="C12" s="23">
        <v>0</v>
      </c>
      <c r="D12" s="23">
        <v>0</v>
      </c>
      <c r="E12" s="23">
        <v>1284</v>
      </c>
      <c r="F12" s="23">
        <v>0</v>
      </c>
      <c r="G12" s="23">
        <v>0</v>
      </c>
      <c r="H12" s="23">
        <v>720</v>
      </c>
      <c r="I12" s="35">
        <f t="shared" si="0"/>
        <v>2004</v>
      </c>
      <c r="K12" s="37"/>
    </row>
    <row r="13" spans="1:11" x14ac:dyDescent="0.25">
      <c r="A13" s="16">
        <v>1010</v>
      </c>
      <c r="B13" s="17" t="s">
        <v>19</v>
      </c>
      <c r="C13" s="24">
        <v>687710</v>
      </c>
      <c r="D13" s="24">
        <v>1327</v>
      </c>
      <c r="E13" s="24">
        <v>7728</v>
      </c>
      <c r="F13" s="24">
        <v>0</v>
      </c>
      <c r="G13" s="24">
        <v>0</v>
      </c>
      <c r="H13" s="24">
        <v>875</v>
      </c>
      <c r="I13" s="36">
        <f t="shared" si="0"/>
        <v>697640</v>
      </c>
      <c r="K13" s="37"/>
    </row>
    <row r="14" spans="1:11" x14ac:dyDescent="0.25">
      <c r="A14" s="16">
        <v>1011</v>
      </c>
      <c r="B14" s="17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2500</v>
      </c>
      <c r="I14" s="35">
        <f t="shared" si="0"/>
        <v>2500</v>
      </c>
      <c r="K14" s="37"/>
    </row>
    <row r="15" spans="1:11" x14ac:dyDescent="0.25">
      <c r="A15" s="16">
        <v>1012</v>
      </c>
      <c r="B15" s="17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36">
        <f t="shared" si="0"/>
        <v>0</v>
      </c>
      <c r="K15" s="37"/>
    </row>
    <row r="16" spans="1:11" x14ac:dyDescent="0.25">
      <c r="A16" s="16">
        <v>1013</v>
      </c>
      <c r="B16" s="17" t="s">
        <v>22</v>
      </c>
      <c r="C16" s="23">
        <v>2224514</v>
      </c>
      <c r="D16" s="23">
        <v>3583151</v>
      </c>
      <c r="E16" s="23">
        <v>87240</v>
      </c>
      <c r="F16" s="23">
        <v>0</v>
      </c>
      <c r="G16" s="23">
        <v>0</v>
      </c>
      <c r="H16" s="23">
        <v>580</v>
      </c>
      <c r="I16" s="35">
        <f t="shared" si="0"/>
        <v>5895485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6">
        <f t="shared" si="0"/>
        <v>0</v>
      </c>
      <c r="K17" s="37"/>
    </row>
    <row r="18" spans="1:11" x14ac:dyDescent="0.25">
      <c r="A18" s="16">
        <v>1016</v>
      </c>
      <c r="B18" s="17" t="s">
        <v>24</v>
      </c>
      <c r="C18" s="23">
        <v>1291373</v>
      </c>
      <c r="D18" s="23">
        <v>718550</v>
      </c>
      <c r="E18" s="23">
        <v>92587</v>
      </c>
      <c r="F18" s="23">
        <v>0</v>
      </c>
      <c r="G18" s="23">
        <v>0</v>
      </c>
      <c r="H18" s="23">
        <v>2030</v>
      </c>
      <c r="I18" s="35">
        <f t="shared" si="0"/>
        <v>2104540</v>
      </c>
      <c r="K18" s="37"/>
    </row>
    <row r="19" spans="1:11" x14ac:dyDescent="0.25">
      <c r="A19" s="16">
        <v>1017</v>
      </c>
      <c r="B19" s="17" t="s">
        <v>25</v>
      </c>
      <c r="C19" s="24">
        <v>32258839</v>
      </c>
      <c r="D19" s="24">
        <v>99490</v>
      </c>
      <c r="E19" s="24">
        <v>1766485</v>
      </c>
      <c r="F19" s="24">
        <v>0</v>
      </c>
      <c r="G19" s="24">
        <v>0</v>
      </c>
      <c r="H19" s="24">
        <v>80820</v>
      </c>
      <c r="I19" s="36">
        <f t="shared" si="0"/>
        <v>34205634</v>
      </c>
      <c r="K19" s="37"/>
    </row>
    <row r="20" spans="1:11" x14ac:dyDescent="0.25">
      <c r="A20" s="16">
        <v>1018</v>
      </c>
      <c r="B20" s="17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35">
        <f t="shared" si="0"/>
        <v>0</v>
      </c>
      <c r="K20" s="37"/>
    </row>
    <row r="21" spans="1:11" x14ac:dyDescent="0.25">
      <c r="A21" s="16">
        <v>1019</v>
      </c>
      <c r="B21" s="17" t="s">
        <v>27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36">
        <f t="shared" si="0"/>
        <v>0</v>
      </c>
      <c r="K21" s="37"/>
    </row>
    <row r="22" spans="1:11" x14ac:dyDescent="0.25">
      <c r="A22" s="16">
        <v>1020</v>
      </c>
      <c r="B22" s="17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35">
        <f t="shared" si="0"/>
        <v>0</v>
      </c>
      <c r="K22" s="37"/>
    </row>
    <row r="23" spans="1:11" x14ac:dyDescent="0.25">
      <c r="A23" s="16">
        <v>1022</v>
      </c>
      <c r="B23" s="17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6">
        <f t="shared" si="0"/>
        <v>0</v>
      </c>
      <c r="K23" s="37"/>
    </row>
    <row r="24" spans="1:11" x14ac:dyDescent="0.25">
      <c r="A24" s="16">
        <v>1023</v>
      </c>
      <c r="B24" s="17" t="s">
        <v>30</v>
      </c>
      <c r="C24" s="23">
        <v>3680</v>
      </c>
      <c r="D24" s="23">
        <v>0</v>
      </c>
      <c r="E24" s="23">
        <v>0</v>
      </c>
      <c r="F24" s="23">
        <v>0</v>
      </c>
      <c r="G24" s="23">
        <v>0</v>
      </c>
      <c r="H24" s="23">
        <v>23200</v>
      </c>
      <c r="I24" s="35">
        <f t="shared" si="0"/>
        <v>26880</v>
      </c>
      <c r="K24" s="37"/>
    </row>
    <row r="25" spans="1:11" x14ac:dyDescent="0.25">
      <c r="A25" s="16">
        <v>1024</v>
      </c>
      <c r="B25" s="17" t="s">
        <v>31</v>
      </c>
      <c r="C25" s="24">
        <v>37006960</v>
      </c>
      <c r="D25" s="24">
        <v>1340186</v>
      </c>
      <c r="E25" s="24">
        <v>148787</v>
      </c>
      <c r="F25" s="24">
        <v>57773978</v>
      </c>
      <c r="G25" s="24">
        <v>0</v>
      </c>
      <c r="H25" s="24">
        <v>115710</v>
      </c>
      <c r="I25" s="36">
        <f t="shared" si="0"/>
        <v>96385621</v>
      </c>
      <c r="K25" s="37"/>
    </row>
    <row r="26" spans="1:11" x14ac:dyDescent="0.25">
      <c r="A26" s="16">
        <v>1025</v>
      </c>
      <c r="B26" s="17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5">
        <f t="shared" si="0"/>
        <v>0</v>
      </c>
      <c r="K26" s="37"/>
    </row>
    <row r="27" spans="1:11" x14ac:dyDescent="0.25">
      <c r="A27" s="16">
        <v>1026</v>
      </c>
      <c r="B27" s="17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36">
        <f t="shared" si="0"/>
        <v>0</v>
      </c>
      <c r="K27" s="37"/>
    </row>
    <row r="28" spans="1:11" x14ac:dyDescent="0.25">
      <c r="A28" s="16">
        <v>1027</v>
      </c>
      <c r="B28" s="17" t="s">
        <v>34</v>
      </c>
      <c r="C28" s="23">
        <v>737085</v>
      </c>
      <c r="D28" s="23">
        <v>52</v>
      </c>
      <c r="E28" s="23">
        <v>14745</v>
      </c>
      <c r="F28" s="23">
        <v>50812</v>
      </c>
      <c r="G28" s="23">
        <v>0</v>
      </c>
      <c r="H28" s="23">
        <v>18563</v>
      </c>
      <c r="I28" s="35">
        <f t="shared" si="0"/>
        <v>821257</v>
      </c>
      <c r="K28" s="37"/>
    </row>
    <row r="29" spans="1:11" x14ac:dyDescent="0.25">
      <c r="A29" s="16">
        <v>1028</v>
      </c>
      <c r="B29" s="17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36">
        <f t="shared" si="0"/>
        <v>0</v>
      </c>
      <c r="K29" s="37"/>
    </row>
    <row r="30" spans="1:11" x14ac:dyDescent="0.25">
      <c r="A30" s="16">
        <v>1030</v>
      </c>
      <c r="B30" s="17" t="s">
        <v>36</v>
      </c>
      <c r="C30" s="23">
        <v>68818</v>
      </c>
      <c r="D30" s="23">
        <v>0</v>
      </c>
      <c r="E30" s="23">
        <v>428</v>
      </c>
      <c r="F30" s="23">
        <v>0</v>
      </c>
      <c r="G30" s="23">
        <v>0</v>
      </c>
      <c r="H30" s="23">
        <v>27040</v>
      </c>
      <c r="I30" s="35">
        <f t="shared" si="0"/>
        <v>96286</v>
      </c>
      <c r="K30" s="37"/>
    </row>
    <row r="31" spans="1:11" x14ac:dyDescent="0.25">
      <c r="A31" s="16">
        <v>1031</v>
      </c>
      <c r="B31" s="17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36">
        <f t="shared" si="0"/>
        <v>0</v>
      </c>
      <c r="K31" s="37"/>
    </row>
    <row r="32" spans="1:11" x14ac:dyDescent="0.25">
      <c r="A32" s="16">
        <v>1033</v>
      </c>
      <c r="B32" s="17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35">
        <f t="shared" si="0"/>
        <v>0</v>
      </c>
      <c r="K32" s="37"/>
    </row>
    <row r="33" spans="1:11" x14ac:dyDescent="0.25">
      <c r="A33" s="16">
        <v>1034</v>
      </c>
      <c r="B33" s="17" t="s">
        <v>39</v>
      </c>
      <c r="C33" s="24">
        <v>92</v>
      </c>
      <c r="D33" s="24">
        <v>0</v>
      </c>
      <c r="E33" s="24">
        <v>0</v>
      </c>
      <c r="F33" s="24">
        <v>0</v>
      </c>
      <c r="G33" s="24">
        <v>0</v>
      </c>
      <c r="H33" s="24">
        <v>580</v>
      </c>
      <c r="I33" s="36">
        <f t="shared" si="0"/>
        <v>672</v>
      </c>
      <c r="K33" s="37"/>
    </row>
    <row r="34" spans="1:11" x14ac:dyDescent="0.25">
      <c r="A34" s="16">
        <v>1037</v>
      </c>
      <c r="B34" s="17" t="s">
        <v>40</v>
      </c>
      <c r="C34" s="23">
        <v>92</v>
      </c>
      <c r="D34" s="23">
        <v>0</v>
      </c>
      <c r="E34" s="23">
        <v>844</v>
      </c>
      <c r="F34" s="23">
        <v>0</v>
      </c>
      <c r="G34" s="23">
        <v>0</v>
      </c>
      <c r="H34" s="23">
        <v>580</v>
      </c>
      <c r="I34" s="35">
        <f t="shared" si="0"/>
        <v>1516</v>
      </c>
      <c r="K34" s="37"/>
    </row>
    <row r="35" spans="1:11" x14ac:dyDescent="0.25">
      <c r="A35" s="16">
        <v>1038</v>
      </c>
      <c r="B35" s="17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2500</v>
      </c>
      <c r="I35" s="36">
        <f t="shared" si="0"/>
        <v>2500</v>
      </c>
      <c r="K35" s="37"/>
    </row>
    <row r="36" spans="1:11" x14ac:dyDescent="0.25">
      <c r="A36" s="16">
        <v>1039</v>
      </c>
      <c r="B36" s="17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35">
        <v>0</v>
      </c>
      <c r="K36" s="37"/>
    </row>
    <row r="37" spans="1:11" x14ac:dyDescent="0.25">
      <c r="A37" s="16">
        <v>1040</v>
      </c>
      <c r="B37" s="17" t="s">
        <v>43</v>
      </c>
      <c r="C37" s="24">
        <v>8739</v>
      </c>
      <c r="D37" s="24">
        <v>2430</v>
      </c>
      <c r="E37" s="24">
        <v>2209</v>
      </c>
      <c r="F37" s="24">
        <v>0</v>
      </c>
      <c r="G37" s="24">
        <v>0</v>
      </c>
      <c r="H37" s="24">
        <v>8890</v>
      </c>
      <c r="I37" s="36">
        <v>22268</v>
      </c>
      <c r="K37" s="37"/>
    </row>
    <row r="38" spans="1:11" x14ac:dyDescent="0.25">
      <c r="A38" s="16">
        <v>1042</v>
      </c>
      <c r="B38" s="17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35">
        <f t="shared" si="0"/>
        <v>0</v>
      </c>
      <c r="K38" s="37"/>
    </row>
    <row r="39" spans="1:11" x14ac:dyDescent="0.25">
      <c r="A39" s="16">
        <v>1043</v>
      </c>
      <c r="B39" s="17" t="s">
        <v>45</v>
      </c>
      <c r="C39" s="24">
        <v>206128</v>
      </c>
      <c r="D39" s="24">
        <v>60775</v>
      </c>
      <c r="E39" s="24">
        <v>12400</v>
      </c>
      <c r="F39" s="24">
        <v>0</v>
      </c>
      <c r="G39" s="24">
        <v>0</v>
      </c>
      <c r="H39" s="24">
        <v>2320</v>
      </c>
      <c r="I39" s="36">
        <f t="shared" si="0"/>
        <v>281623</v>
      </c>
      <c r="K39" s="37"/>
    </row>
    <row r="40" spans="1:11" x14ac:dyDescent="0.25">
      <c r="A40" s="16">
        <v>1044</v>
      </c>
      <c r="B40" s="17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35">
        <f t="shared" si="0"/>
        <v>0</v>
      </c>
      <c r="K40" s="37"/>
    </row>
    <row r="41" spans="1:11" x14ac:dyDescent="0.25">
      <c r="A41" s="16">
        <v>1046</v>
      </c>
      <c r="B41" s="17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240</v>
      </c>
      <c r="I41" s="36">
        <f t="shared" si="0"/>
        <v>240</v>
      </c>
      <c r="K41" s="37"/>
    </row>
    <row r="42" spans="1:11" x14ac:dyDescent="0.25">
      <c r="A42" s="16">
        <v>1047</v>
      </c>
      <c r="B42" s="17" t="s">
        <v>48</v>
      </c>
      <c r="C42" s="23">
        <v>2695347</v>
      </c>
      <c r="D42" s="23">
        <v>536044</v>
      </c>
      <c r="E42" s="23">
        <v>109760</v>
      </c>
      <c r="F42" s="23">
        <v>0</v>
      </c>
      <c r="G42" s="23">
        <v>0</v>
      </c>
      <c r="H42" s="23">
        <v>16240</v>
      </c>
      <c r="I42" s="35">
        <f t="shared" si="0"/>
        <v>3357391</v>
      </c>
      <c r="K42" s="37"/>
    </row>
    <row r="43" spans="1:11" x14ac:dyDescent="0.25">
      <c r="A43" s="16">
        <v>1048</v>
      </c>
      <c r="B43" s="17" t="s">
        <v>49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36">
        <f t="shared" si="0"/>
        <v>0</v>
      </c>
      <c r="K43" s="37"/>
    </row>
    <row r="44" spans="1:11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5">
        <f t="shared" si="0"/>
        <v>0</v>
      </c>
      <c r="K44" s="37"/>
    </row>
    <row r="45" spans="1:11" x14ac:dyDescent="0.25">
      <c r="A45" s="16">
        <v>1052</v>
      </c>
      <c r="B45" s="17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36">
        <f t="shared" si="0"/>
        <v>0</v>
      </c>
      <c r="K45" s="37"/>
    </row>
    <row r="46" spans="1:11" x14ac:dyDescent="0.25">
      <c r="A46" s="16">
        <v>1054</v>
      </c>
      <c r="B46" s="17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2500</v>
      </c>
      <c r="I46" s="35">
        <f t="shared" si="0"/>
        <v>2500</v>
      </c>
      <c r="K46" s="37"/>
    </row>
    <row r="47" spans="1:11" x14ac:dyDescent="0.25">
      <c r="A47" s="16">
        <v>1055</v>
      </c>
      <c r="B47" s="17" t="s">
        <v>53</v>
      </c>
      <c r="C47" s="24">
        <v>318643</v>
      </c>
      <c r="D47" s="24">
        <v>0</v>
      </c>
      <c r="E47" s="24">
        <v>2225</v>
      </c>
      <c r="F47" s="24">
        <v>0</v>
      </c>
      <c r="G47" s="24">
        <v>0</v>
      </c>
      <c r="H47" s="24">
        <v>4640</v>
      </c>
      <c r="I47" s="36">
        <f t="shared" si="0"/>
        <v>325508</v>
      </c>
      <c r="K47" s="37"/>
    </row>
    <row r="48" spans="1:11" x14ac:dyDescent="0.25">
      <c r="A48" s="16">
        <v>1057</v>
      </c>
      <c r="B48" s="17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35">
        <f t="shared" si="0"/>
        <v>0</v>
      </c>
      <c r="K48" s="37"/>
    </row>
    <row r="49" spans="1:11" x14ac:dyDescent="0.25">
      <c r="A49" s="16">
        <v>1058</v>
      </c>
      <c r="B49" s="17" t="s">
        <v>55</v>
      </c>
      <c r="C49" s="24">
        <v>2521044</v>
      </c>
      <c r="D49" s="24">
        <v>2040666</v>
      </c>
      <c r="E49" s="24">
        <v>108835</v>
      </c>
      <c r="F49" s="24">
        <v>0</v>
      </c>
      <c r="G49" s="24">
        <v>0</v>
      </c>
      <c r="H49" s="24">
        <v>2610</v>
      </c>
      <c r="I49" s="36">
        <f t="shared" si="0"/>
        <v>4673155</v>
      </c>
      <c r="K49" s="37"/>
    </row>
    <row r="50" spans="1:11" x14ac:dyDescent="0.25">
      <c r="A50" s="16">
        <v>1062</v>
      </c>
      <c r="B50" s="17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35">
        <f t="shared" si="0"/>
        <v>0</v>
      </c>
      <c r="K50" s="37"/>
    </row>
    <row r="51" spans="1:11" x14ac:dyDescent="0.25">
      <c r="A51" s="16">
        <v>1065</v>
      </c>
      <c r="B51" s="17" t="s">
        <v>57</v>
      </c>
      <c r="C51" s="24">
        <v>2024</v>
      </c>
      <c r="D51" s="24">
        <v>0</v>
      </c>
      <c r="E51" s="24">
        <v>4906</v>
      </c>
      <c r="F51" s="24">
        <v>0</v>
      </c>
      <c r="G51" s="24">
        <v>0</v>
      </c>
      <c r="H51" s="24">
        <v>13000</v>
      </c>
      <c r="I51" s="36">
        <f t="shared" si="0"/>
        <v>19930</v>
      </c>
      <c r="K51" s="37"/>
    </row>
    <row r="52" spans="1:11" x14ac:dyDescent="0.25">
      <c r="A52" s="16">
        <v>1066</v>
      </c>
      <c r="B52" s="17" t="s">
        <v>58</v>
      </c>
      <c r="C52" s="23">
        <v>598217</v>
      </c>
      <c r="D52" s="23">
        <v>10386</v>
      </c>
      <c r="E52" s="23">
        <v>13199</v>
      </c>
      <c r="F52" s="23">
        <v>0</v>
      </c>
      <c r="G52" s="23">
        <v>0</v>
      </c>
      <c r="H52" s="23">
        <v>5580</v>
      </c>
      <c r="I52" s="35">
        <f t="shared" si="0"/>
        <v>627382</v>
      </c>
      <c r="K52" s="37"/>
    </row>
    <row r="53" spans="1:11" x14ac:dyDescent="0.25">
      <c r="A53" s="16">
        <v>1067</v>
      </c>
      <c r="B53" s="17" t="s">
        <v>59</v>
      </c>
      <c r="C53" s="24">
        <v>92</v>
      </c>
      <c r="D53" s="24">
        <v>0</v>
      </c>
      <c r="E53" s="24">
        <v>0</v>
      </c>
      <c r="F53" s="24">
        <v>0</v>
      </c>
      <c r="G53" s="24">
        <v>0</v>
      </c>
      <c r="H53" s="24">
        <v>580</v>
      </c>
      <c r="I53" s="36">
        <f t="shared" si="0"/>
        <v>672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5">
        <f t="shared" si="0"/>
        <v>0</v>
      </c>
      <c r="K54" s="37"/>
    </row>
    <row r="55" spans="1:11" x14ac:dyDescent="0.25">
      <c r="A55" s="16">
        <v>1069</v>
      </c>
      <c r="B55" s="17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36">
        <f t="shared" si="0"/>
        <v>0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49738518</v>
      </c>
      <c r="D56" s="23">
        <v>0</v>
      </c>
      <c r="E56" s="23">
        <v>12760</v>
      </c>
      <c r="F56" s="23">
        <v>0</v>
      </c>
      <c r="G56" s="23">
        <v>0</v>
      </c>
      <c r="H56" s="23">
        <v>253725</v>
      </c>
      <c r="I56" s="35">
        <f t="shared" si="0"/>
        <v>50005003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130367915</v>
      </c>
      <c r="D57" s="15">
        <f t="shared" si="1"/>
        <v>8393057</v>
      </c>
      <c r="E57" s="15">
        <f t="shared" si="1"/>
        <v>2386422</v>
      </c>
      <c r="F57" s="15">
        <f t="shared" si="1"/>
        <v>57824790</v>
      </c>
      <c r="G57" s="15">
        <f t="shared" si="1"/>
        <v>0</v>
      </c>
      <c r="H57" s="15">
        <f t="shared" si="1"/>
        <v>586023</v>
      </c>
      <c r="I57" s="15">
        <f t="shared" si="1"/>
        <v>199558207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61"/>
  <sheetViews>
    <sheetView workbookViewId="0">
      <selection activeCell="K6" sqref="K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3.710937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90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120886</v>
      </c>
      <c r="I7" s="34">
        <f>SUM(C7:H7)</f>
        <v>120886</v>
      </c>
    </row>
    <row r="8" spans="1:9" x14ac:dyDescent="0.25">
      <c r="A8" s="16">
        <v>1002</v>
      </c>
      <c r="B8" s="17" t="s">
        <v>14</v>
      </c>
      <c r="C8" s="23">
        <v>133847</v>
      </c>
      <c r="D8" s="23">
        <v>355354</v>
      </c>
      <c r="E8" s="23">
        <v>16296</v>
      </c>
      <c r="F8" s="23">
        <v>0</v>
      </c>
      <c r="G8" s="23">
        <v>0</v>
      </c>
      <c r="H8" s="23">
        <v>7490</v>
      </c>
      <c r="I8" s="35">
        <f t="shared" ref="I8:I56" si="0">SUM(C8:H8)</f>
        <v>512987</v>
      </c>
    </row>
    <row r="9" spans="1:9" x14ac:dyDescent="0.25">
      <c r="A9" s="16">
        <v>1005</v>
      </c>
      <c r="B9" s="17" t="s">
        <v>15</v>
      </c>
      <c r="C9" s="24">
        <v>10598</v>
      </c>
      <c r="D9" s="24">
        <v>7436</v>
      </c>
      <c r="E9" s="24">
        <v>86196</v>
      </c>
      <c r="F9" s="24">
        <v>0</v>
      </c>
      <c r="G9" s="24">
        <v>0</v>
      </c>
      <c r="H9" s="24">
        <v>10730</v>
      </c>
      <c r="I9" s="36">
        <f t="shared" si="0"/>
        <v>114960</v>
      </c>
    </row>
    <row r="10" spans="1:9" x14ac:dyDescent="0.25">
      <c r="A10" s="16">
        <v>1006</v>
      </c>
      <c r="B10" s="17" t="s">
        <v>16</v>
      </c>
      <c r="C10" s="23">
        <v>32879</v>
      </c>
      <c r="D10" s="23">
        <v>0</v>
      </c>
      <c r="E10" s="23">
        <v>2057</v>
      </c>
      <c r="F10" s="23">
        <v>0</v>
      </c>
      <c r="G10" s="23">
        <v>0</v>
      </c>
      <c r="H10" s="23">
        <v>585</v>
      </c>
      <c r="I10" s="35">
        <f t="shared" si="0"/>
        <v>35521</v>
      </c>
    </row>
    <row r="11" spans="1:9" x14ac:dyDescent="0.25">
      <c r="A11" s="16">
        <v>1007</v>
      </c>
      <c r="B11" s="17" t="s">
        <v>17</v>
      </c>
      <c r="C11" s="24">
        <v>57100835</v>
      </c>
      <c r="D11" s="24">
        <v>12134697</v>
      </c>
      <c r="E11" s="24">
        <v>2252191</v>
      </c>
      <c r="F11" s="24">
        <v>2732505</v>
      </c>
      <c r="G11" s="24">
        <v>0</v>
      </c>
      <c r="H11" s="24">
        <v>2000733</v>
      </c>
      <c r="I11" s="36">
        <f t="shared" si="0"/>
        <v>76220961</v>
      </c>
    </row>
    <row r="12" spans="1:9" x14ac:dyDescent="0.25">
      <c r="A12" s="16">
        <v>1008</v>
      </c>
      <c r="B12" s="17" t="s">
        <v>18</v>
      </c>
      <c r="C12" s="23">
        <v>807700</v>
      </c>
      <c r="D12" s="23">
        <v>0</v>
      </c>
      <c r="E12" s="23">
        <v>1783</v>
      </c>
      <c r="F12" s="23">
        <v>0</v>
      </c>
      <c r="G12" s="23">
        <v>0</v>
      </c>
      <c r="H12" s="23">
        <v>2805</v>
      </c>
      <c r="I12" s="35">
        <f t="shared" si="0"/>
        <v>812288</v>
      </c>
    </row>
    <row r="13" spans="1:9" x14ac:dyDescent="0.25">
      <c r="A13" s="16">
        <v>1010</v>
      </c>
      <c r="B13" s="17" t="s">
        <v>19</v>
      </c>
      <c r="C13" s="24">
        <v>6402539</v>
      </c>
      <c r="D13" s="24">
        <v>1316889</v>
      </c>
      <c r="E13" s="24">
        <v>326816</v>
      </c>
      <c r="F13" s="24">
        <v>821366</v>
      </c>
      <c r="G13" s="24">
        <v>0</v>
      </c>
      <c r="H13" s="24">
        <v>1237264</v>
      </c>
      <c r="I13" s="36">
        <f t="shared" si="0"/>
        <v>10104874</v>
      </c>
    </row>
    <row r="14" spans="1:9" x14ac:dyDescent="0.25">
      <c r="A14" s="16">
        <v>1011</v>
      </c>
      <c r="B14" s="17" t="s">
        <v>20</v>
      </c>
      <c r="C14" s="23">
        <v>21346274</v>
      </c>
      <c r="D14" s="23">
        <v>8522574</v>
      </c>
      <c r="E14" s="23">
        <v>870315</v>
      </c>
      <c r="F14" s="23">
        <v>0</v>
      </c>
      <c r="G14" s="23">
        <v>0</v>
      </c>
      <c r="H14" s="23">
        <v>1731404</v>
      </c>
      <c r="I14" s="35">
        <f t="shared" si="0"/>
        <v>32470567</v>
      </c>
    </row>
    <row r="15" spans="1:9" x14ac:dyDescent="0.25">
      <c r="A15" s="16">
        <v>1012</v>
      </c>
      <c r="B15" s="17" t="s">
        <v>21</v>
      </c>
      <c r="C15" s="24">
        <v>2059958</v>
      </c>
      <c r="D15" s="24">
        <v>0</v>
      </c>
      <c r="E15" s="24">
        <v>106136</v>
      </c>
      <c r="F15" s="24">
        <v>0</v>
      </c>
      <c r="G15" s="24">
        <v>0</v>
      </c>
      <c r="H15" s="24">
        <v>57660</v>
      </c>
      <c r="I15" s="36">
        <f t="shared" si="0"/>
        <v>2223754</v>
      </c>
    </row>
    <row r="16" spans="1:9" x14ac:dyDescent="0.25">
      <c r="A16" s="16">
        <v>1013</v>
      </c>
      <c r="B16" s="17" t="s">
        <v>22</v>
      </c>
      <c r="C16" s="23">
        <v>495276539</v>
      </c>
      <c r="D16" s="23">
        <v>297589732</v>
      </c>
      <c r="E16" s="23">
        <v>23359587</v>
      </c>
      <c r="F16" s="23">
        <v>59763</v>
      </c>
      <c r="G16" s="23">
        <v>0</v>
      </c>
      <c r="H16" s="23">
        <v>3307752</v>
      </c>
      <c r="I16" s="35">
        <f t="shared" si="0"/>
        <v>819593373</v>
      </c>
    </row>
    <row r="17" spans="1:9" x14ac:dyDescent="0.25">
      <c r="A17" s="16">
        <v>1014</v>
      </c>
      <c r="B17" s="17" t="s">
        <v>23</v>
      </c>
      <c r="C17" s="24">
        <v>138</v>
      </c>
      <c r="D17" s="24">
        <v>0</v>
      </c>
      <c r="E17" s="24">
        <v>892</v>
      </c>
      <c r="F17" s="24">
        <v>0</v>
      </c>
      <c r="G17" s="24">
        <v>0</v>
      </c>
      <c r="H17" s="24">
        <v>260483</v>
      </c>
      <c r="I17" s="36">
        <f t="shared" si="0"/>
        <v>261513</v>
      </c>
    </row>
    <row r="18" spans="1:9" x14ac:dyDescent="0.25">
      <c r="A18" s="16">
        <v>1016</v>
      </c>
      <c r="B18" s="17" t="s">
        <v>24</v>
      </c>
      <c r="C18" s="23">
        <v>539408634</v>
      </c>
      <c r="D18" s="23">
        <v>201307386</v>
      </c>
      <c r="E18" s="23">
        <v>24868695</v>
      </c>
      <c r="F18" s="23">
        <v>1469234</v>
      </c>
      <c r="G18" s="23">
        <v>0</v>
      </c>
      <c r="H18" s="23">
        <v>4865230</v>
      </c>
      <c r="I18" s="35">
        <f t="shared" si="0"/>
        <v>771919179</v>
      </c>
    </row>
    <row r="19" spans="1:9" x14ac:dyDescent="0.25">
      <c r="A19" s="16">
        <v>1017</v>
      </c>
      <c r="B19" s="17" t="s">
        <v>25</v>
      </c>
      <c r="C19" s="24">
        <v>58154695</v>
      </c>
      <c r="D19" s="24">
        <v>2672921</v>
      </c>
      <c r="E19" s="24">
        <v>1738509</v>
      </c>
      <c r="F19" s="24">
        <v>145899</v>
      </c>
      <c r="G19" s="24">
        <v>0</v>
      </c>
      <c r="H19" s="24">
        <v>803021</v>
      </c>
      <c r="I19" s="36">
        <f t="shared" si="0"/>
        <v>63515045</v>
      </c>
    </row>
    <row r="20" spans="1:9" x14ac:dyDescent="0.25">
      <c r="A20" s="16">
        <v>1018</v>
      </c>
      <c r="B20" s="17" t="s">
        <v>26</v>
      </c>
      <c r="C20" s="23">
        <v>136029002</v>
      </c>
      <c r="D20" s="23">
        <v>881870</v>
      </c>
      <c r="E20" s="23">
        <v>45246</v>
      </c>
      <c r="F20" s="23">
        <v>249964730</v>
      </c>
      <c r="G20" s="23">
        <v>0</v>
      </c>
      <c r="H20" s="23">
        <v>506302</v>
      </c>
      <c r="I20" s="35">
        <f t="shared" si="0"/>
        <v>387427150</v>
      </c>
    </row>
    <row r="21" spans="1:9" x14ac:dyDescent="0.25">
      <c r="A21" s="16">
        <v>1019</v>
      </c>
      <c r="B21" s="17" t="s">
        <v>27</v>
      </c>
      <c r="C21" s="24">
        <v>30527364</v>
      </c>
      <c r="D21" s="24">
        <v>3443167</v>
      </c>
      <c r="E21" s="24">
        <v>678728</v>
      </c>
      <c r="F21" s="24">
        <v>21749463</v>
      </c>
      <c r="G21" s="24">
        <v>0</v>
      </c>
      <c r="H21" s="24">
        <v>475736</v>
      </c>
      <c r="I21" s="36">
        <f t="shared" si="0"/>
        <v>56874458</v>
      </c>
    </row>
    <row r="22" spans="1:9" x14ac:dyDescent="0.25">
      <c r="A22" s="16">
        <v>1020</v>
      </c>
      <c r="B22" s="17" t="s">
        <v>28</v>
      </c>
      <c r="C22" s="23">
        <v>20265703</v>
      </c>
      <c r="D22" s="23">
        <v>6113106</v>
      </c>
      <c r="E22" s="23">
        <v>562725</v>
      </c>
      <c r="F22" s="23">
        <v>21934824</v>
      </c>
      <c r="G22" s="23">
        <v>0</v>
      </c>
      <c r="H22" s="23">
        <v>184927</v>
      </c>
      <c r="I22" s="35">
        <f t="shared" si="0"/>
        <v>49061285</v>
      </c>
    </row>
    <row r="23" spans="1:9" x14ac:dyDescent="0.25">
      <c r="A23" s="16">
        <v>1022</v>
      </c>
      <c r="B23" s="17" t="s">
        <v>29</v>
      </c>
      <c r="C23" s="24">
        <v>370554</v>
      </c>
      <c r="D23" s="24">
        <v>6804</v>
      </c>
      <c r="E23" s="24">
        <v>5614</v>
      </c>
      <c r="F23" s="24">
        <v>0</v>
      </c>
      <c r="G23" s="24">
        <v>0</v>
      </c>
      <c r="H23" s="24">
        <v>1450</v>
      </c>
      <c r="I23" s="36">
        <f t="shared" si="0"/>
        <v>384422</v>
      </c>
    </row>
    <row r="24" spans="1:9" x14ac:dyDescent="0.25">
      <c r="A24" s="16">
        <v>1023</v>
      </c>
      <c r="B24" s="17" t="s">
        <v>30</v>
      </c>
      <c r="C24" s="23">
        <v>20306683</v>
      </c>
      <c r="D24" s="23">
        <v>2445541</v>
      </c>
      <c r="E24" s="23">
        <v>734098</v>
      </c>
      <c r="F24" s="23">
        <v>134554</v>
      </c>
      <c r="G24" s="23">
        <v>0</v>
      </c>
      <c r="H24" s="23">
        <v>588911</v>
      </c>
      <c r="I24" s="35">
        <f t="shared" si="0"/>
        <v>24209787</v>
      </c>
    </row>
    <row r="25" spans="1:9" x14ac:dyDescent="0.25">
      <c r="A25" s="16">
        <v>1024</v>
      </c>
      <c r="B25" s="17" t="s">
        <v>31</v>
      </c>
      <c r="C25" s="24">
        <v>693733777</v>
      </c>
      <c r="D25" s="24">
        <v>53101839</v>
      </c>
      <c r="E25" s="24">
        <v>14845114</v>
      </c>
      <c r="F25" s="24">
        <v>114138220</v>
      </c>
      <c r="G25" s="24">
        <v>0</v>
      </c>
      <c r="H25" s="24">
        <v>3233084</v>
      </c>
      <c r="I25" s="36">
        <f t="shared" si="0"/>
        <v>879052034</v>
      </c>
    </row>
    <row r="26" spans="1:9" x14ac:dyDescent="0.25">
      <c r="A26" s="16">
        <v>1025</v>
      </c>
      <c r="B26" s="17" t="s">
        <v>32</v>
      </c>
      <c r="C26" s="23">
        <v>577464</v>
      </c>
      <c r="D26" s="23">
        <v>298823</v>
      </c>
      <c r="E26" s="23">
        <v>37564</v>
      </c>
      <c r="F26" s="23">
        <v>0</v>
      </c>
      <c r="G26" s="23">
        <v>0</v>
      </c>
      <c r="H26" s="23">
        <v>48020</v>
      </c>
      <c r="I26" s="35">
        <f t="shared" si="0"/>
        <v>961871</v>
      </c>
    </row>
    <row r="27" spans="1:9" x14ac:dyDescent="0.25">
      <c r="A27" s="16">
        <v>1026</v>
      </c>
      <c r="B27" s="17" t="s">
        <v>33</v>
      </c>
      <c r="C27" s="24">
        <v>519142</v>
      </c>
      <c r="D27" s="24">
        <v>1661</v>
      </c>
      <c r="E27" s="24">
        <v>445</v>
      </c>
      <c r="F27" s="24">
        <v>0</v>
      </c>
      <c r="G27" s="24">
        <v>0</v>
      </c>
      <c r="H27" s="24">
        <v>37008</v>
      </c>
      <c r="I27" s="36">
        <f t="shared" si="0"/>
        <v>558256</v>
      </c>
    </row>
    <row r="28" spans="1:9" x14ac:dyDescent="0.25">
      <c r="A28" s="16">
        <v>1027</v>
      </c>
      <c r="B28" s="17" t="s">
        <v>34</v>
      </c>
      <c r="C28" s="23">
        <v>29648668</v>
      </c>
      <c r="D28" s="23">
        <v>415803</v>
      </c>
      <c r="E28" s="23">
        <v>281709</v>
      </c>
      <c r="F28" s="23">
        <v>641199</v>
      </c>
      <c r="G28" s="23">
        <v>0</v>
      </c>
      <c r="H28" s="23">
        <v>297324</v>
      </c>
      <c r="I28" s="35">
        <f t="shared" si="0"/>
        <v>31284703</v>
      </c>
    </row>
    <row r="29" spans="1:9" x14ac:dyDescent="0.25">
      <c r="A29" s="16">
        <v>1028</v>
      </c>
      <c r="B29" s="17" t="s">
        <v>35</v>
      </c>
      <c r="C29" s="24">
        <v>9079344</v>
      </c>
      <c r="D29" s="24">
        <v>878349</v>
      </c>
      <c r="E29" s="24">
        <v>142815</v>
      </c>
      <c r="F29" s="24">
        <v>0</v>
      </c>
      <c r="G29" s="24">
        <v>0</v>
      </c>
      <c r="H29" s="24">
        <v>57544</v>
      </c>
      <c r="I29" s="36">
        <f t="shared" si="0"/>
        <v>10158052</v>
      </c>
    </row>
    <row r="30" spans="1:9" x14ac:dyDescent="0.25">
      <c r="A30" s="16">
        <v>1030</v>
      </c>
      <c r="B30" s="17" t="s">
        <v>36</v>
      </c>
      <c r="C30" s="23">
        <v>43676565</v>
      </c>
      <c r="D30" s="23">
        <v>5420415</v>
      </c>
      <c r="E30" s="23">
        <v>942826</v>
      </c>
      <c r="F30" s="23">
        <v>126134</v>
      </c>
      <c r="G30" s="23">
        <v>0</v>
      </c>
      <c r="H30" s="23">
        <v>1085799</v>
      </c>
      <c r="I30" s="35">
        <f t="shared" si="0"/>
        <v>51251739</v>
      </c>
    </row>
    <row r="31" spans="1:9" x14ac:dyDescent="0.25">
      <c r="A31" s="16">
        <v>1031</v>
      </c>
      <c r="B31" s="17" t="s">
        <v>37</v>
      </c>
      <c r="C31" s="24">
        <v>322</v>
      </c>
      <c r="D31" s="24">
        <v>0</v>
      </c>
      <c r="E31" s="24">
        <v>3561</v>
      </c>
      <c r="F31" s="24">
        <v>0</v>
      </c>
      <c r="G31" s="24">
        <v>0</v>
      </c>
      <c r="H31" s="24">
        <v>2805</v>
      </c>
      <c r="I31" s="36">
        <f t="shared" si="0"/>
        <v>6688</v>
      </c>
    </row>
    <row r="32" spans="1:9" x14ac:dyDescent="0.25">
      <c r="A32" s="16">
        <v>1033</v>
      </c>
      <c r="B32" s="17" t="s">
        <v>38</v>
      </c>
      <c r="C32" s="23">
        <v>369471</v>
      </c>
      <c r="D32" s="23">
        <v>34388</v>
      </c>
      <c r="E32" s="23">
        <v>19625</v>
      </c>
      <c r="F32" s="23">
        <v>3885</v>
      </c>
      <c r="G32" s="23">
        <v>0</v>
      </c>
      <c r="H32" s="23">
        <v>26887</v>
      </c>
      <c r="I32" s="35">
        <f t="shared" si="0"/>
        <v>454256</v>
      </c>
    </row>
    <row r="33" spans="1:9" x14ac:dyDescent="0.25">
      <c r="A33" s="16">
        <v>1034</v>
      </c>
      <c r="B33" s="17" t="s">
        <v>39</v>
      </c>
      <c r="C33" s="24">
        <v>442607</v>
      </c>
      <c r="D33" s="24">
        <v>47074</v>
      </c>
      <c r="E33" s="24">
        <v>8095</v>
      </c>
      <c r="F33" s="24">
        <v>735</v>
      </c>
      <c r="G33" s="24">
        <v>0</v>
      </c>
      <c r="H33" s="24">
        <v>27580</v>
      </c>
      <c r="I33" s="36">
        <f t="shared" si="0"/>
        <v>526091</v>
      </c>
    </row>
    <row r="34" spans="1:9" x14ac:dyDescent="0.25">
      <c r="A34" s="16">
        <v>1037</v>
      </c>
      <c r="B34" s="17" t="s">
        <v>40</v>
      </c>
      <c r="C34" s="23">
        <v>5743870</v>
      </c>
      <c r="D34" s="23">
        <v>376452</v>
      </c>
      <c r="E34" s="23">
        <v>148601</v>
      </c>
      <c r="F34" s="23">
        <v>142500</v>
      </c>
      <c r="G34" s="23">
        <v>0</v>
      </c>
      <c r="H34" s="23">
        <v>177520</v>
      </c>
      <c r="I34" s="35">
        <f t="shared" si="0"/>
        <v>6588943</v>
      </c>
    </row>
    <row r="35" spans="1:9" x14ac:dyDescent="0.25">
      <c r="A35" s="16">
        <v>1038</v>
      </c>
      <c r="B35" s="17" t="s">
        <v>41</v>
      </c>
      <c r="C35" s="24">
        <v>18842871</v>
      </c>
      <c r="D35" s="24">
        <v>154558</v>
      </c>
      <c r="E35" s="24">
        <v>5391</v>
      </c>
      <c r="F35" s="24">
        <v>0</v>
      </c>
      <c r="G35" s="24">
        <v>0</v>
      </c>
      <c r="H35" s="24">
        <v>31940</v>
      </c>
      <c r="I35" s="36">
        <f t="shared" si="0"/>
        <v>19034760</v>
      </c>
    </row>
    <row r="36" spans="1:9" x14ac:dyDescent="0.25">
      <c r="A36" s="16">
        <v>1039</v>
      </c>
      <c r="B36" s="17" t="s">
        <v>42</v>
      </c>
      <c r="C36" s="23">
        <v>885652</v>
      </c>
      <c r="D36" s="23">
        <v>100077</v>
      </c>
      <c r="E36" s="23">
        <v>20024</v>
      </c>
      <c r="F36" s="23">
        <v>0</v>
      </c>
      <c r="G36" s="23">
        <v>0</v>
      </c>
      <c r="H36" s="23">
        <v>153271</v>
      </c>
      <c r="I36" s="35">
        <f t="shared" si="0"/>
        <v>1159024</v>
      </c>
    </row>
    <row r="37" spans="1:9" x14ac:dyDescent="0.25">
      <c r="A37" s="16">
        <v>1040</v>
      </c>
      <c r="B37" s="17" t="s">
        <v>43</v>
      </c>
      <c r="C37" s="24">
        <v>70941266</v>
      </c>
      <c r="D37" s="24">
        <v>10797914</v>
      </c>
      <c r="E37" s="24">
        <v>1285421</v>
      </c>
      <c r="F37" s="24">
        <v>605817</v>
      </c>
      <c r="G37" s="24">
        <v>0</v>
      </c>
      <c r="H37" s="24">
        <v>984294</v>
      </c>
      <c r="I37" s="36">
        <f t="shared" si="0"/>
        <v>84614712</v>
      </c>
    </row>
    <row r="38" spans="1:9" x14ac:dyDescent="0.25">
      <c r="A38" s="16">
        <v>1042</v>
      </c>
      <c r="B38" s="17" t="s">
        <v>44</v>
      </c>
      <c r="C38" s="23">
        <v>31263638</v>
      </c>
      <c r="D38" s="23">
        <v>0</v>
      </c>
      <c r="E38" s="23">
        <v>2192</v>
      </c>
      <c r="F38" s="23">
        <v>62420429</v>
      </c>
      <c r="G38" s="23">
        <v>0</v>
      </c>
      <c r="H38" s="23">
        <v>12460</v>
      </c>
      <c r="I38" s="35">
        <f t="shared" si="0"/>
        <v>93698719</v>
      </c>
    </row>
    <row r="39" spans="1:9" x14ac:dyDescent="0.25">
      <c r="A39" s="16">
        <v>1043</v>
      </c>
      <c r="B39" s="17" t="s">
        <v>45</v>
      </c>
      <c r="C39" s="24">
        <v>483526843</v>
      </c>
      <c r="D39" s="24">
        <v>67653637</v>
      </c>
      <c r="E39" s="24">
        <v>11199861</v>
      </c>
      <c r="F39" s="24">
        <v>260596631</v>
      </c>
      <c r="G39" s="24">
        <v>0</v>
      </c>
      <c r="H39" s="24">
        <v>1520801</v>
      </c>
      <c r="I39" s="36">
        <f t="shared" si="0"/>
        <v>824497773</v>
      </c>
    </row>
    <row r="40" spans="1:9" x14ac:dyDescent="0.25">
      <c r="A40" s="16">
        <v>1044</v>
      </c>
      <c r="B40" s="17" t="s">
        <v>46</v>
      </c>
      <c r="C40" s="23">
        <v>2092557</v>
      </c>
      <c r="D40" s="23">
        <v>177171</v>
      </c>
      <c r="E40" s="23">
        <v>124942</v>
      </c>
      <c r="F40" s="23">
        <v>0</v>
      </c>
      <c r="G40" s="23">
        <v>0</v>
      </c>
      <c r="H40" s="23">
        <v>410849</v>
      </c>
      <c r="I40" s="35">
        <f t="shared" si="0"/>
        <v>2805519</v>
      </c>
    </row>
    <row r="41" spans="1:9" x14ac:dyDescent="0.25">
      <c r="A41" s="16">
        <v>1046</v>
      </c>
      <c r="B41" s="17" t="s">
        <v>47</v>
      </c>
      <c r="C41" s="24">
        <v>523852</v>
      </c>
      <c r="D41" s="24">
        <v>18794</v>
      </c>
      <c r="E41" s="24">
        <v>13454</v>
      </c>
      <c r="F41" s="24">
        <v>0</v>
      </c>
      <c r="G41" s="24">
        <v>20000</v>
      </c>
      <c r="H41" s="24">
        <v>885189</v>
      </c>
      <c r="I41" s="36">
        <f t="shared" si="0"/>
        <v>1461289</v>
      </c>
    </row>
    <row r="42" spans="1:9" x14ac:dyDescent="0.25">
      <c r="A42" s="16">
        <v>1047</v>
      </c>
      <c r="B42" s="17" t="s">
        <v>48</v>
      </c>
      <c r="C42" s="23">
        <v>96681741</v>
      </c>
      <c r="D42" s="23">
        <v>20327404</v>
      </c>
      <c r="E42" s="23">
        <v>4017798</v>
      </c>
      <c r="F42" s="23">
        <v>128</v>
      </c>
      <c r="G42" s="23">
        <v>17500</v>
      </c>
      <c r="H42" s="23">
        <v>1050145</v>
      </c>
      <c r="I42" s="35">
        <f t="shared" si="0"/>
        <v>122094716</v>
      </c>
    </row>
    <row r="43" spans="1:9" x14ac:dyDescent="0.25">
      <c r="A43" s="16">
        <v>1048</v>
      </c>
      <c r="B43" s="17" t="s">
        <v>49</v>
      </c>
      <c r="C43" s="24">
        <v>44401112</v>
      </c>
      <c r="D43" s="24">
        <v>5321811</v>
      </c>
      <c r="E43" s="24">
        <v>2367733</v>
      </c>
      <c r="F43" s="24">
        <v>129026</v>
      </c>
      <c r="G43" s="24">
        <v>0</v>
      </c>
      <c r="H43" s="24">
        <v>1414993</v>
      </c>
      <c r="I43" s="36">
        <f t="shared" si="0"/>
        <v>53634675</v>
      </c>
    </row>
    <row r="44" spans="1:9" x14ac:dyDescent="0.25">
      <c r="A44" s="16">
        <v>1050</v>
      </c>
      <c r="B44" s="17" t="s">
        <v>50</v>
      </c>
      <c r="C44" s="23">
        <v>54387</v>
      </c>
      <c r="D44" s="23">
        <v>140454</v>
      </c>
      <c r="E44" s="23">
        <v>2247</v>
      </c>
      <c r="F44" s="23">
        <v>0</v>
      </c>
      <c r="G44" s="23">
        <v>0</v>
      </c>
      <c r="H44" s="23">
        <v>91295</v>
      </c>
      <c r="I44" s="35">
        <f t="shared" si="0"/>
        <v>288383</v>
      </c>
    </row>
    <row r="45" spans="1:9" x14ac:dyDescent="0.25">
      <c r="A45" s="16">
        <v>1052</v>
      </c>
      <c r="B45" s="17" t="s">
        <v>51</v>
      </c>
      <c r="C45" s="24">
        <v>18470840</v>
      </c>
      <c r="D45" s="24">
        <v>1716205</v>
      </c>
      <c r="E45" s="24">
        <v>1080942</v>
      </c>
      <c r="F45" s="24">
        <v>284400</v>
      </c>
      <c r="G45" s="24">
        <v>0</v>
      </c>
      <c r="H45" s="24">
        <v>429455</v>
      </c>
      <c r="I45" s="36">
        <f t="shared" si="0"/>
        <v>21981842</v>
      </c>
    </row>
    <row r="46" spans="1:9" x14ac:dyDescent="0.25">
      <c r="A46" s="16">
        <v>1054</v>
      </c>
      <c r="B46" s="17" t="s">
        <v>52</v>
      </c>
      <c r="C46" s="23">
        <v>30869302</v>
      </c>
      <c r="D46" s="23">
        <v>2387501</v>
      </c>
      <c r="E46" s="23">
        <v>1260479</v>
      </c>
      <c r="F46" s="23">
        <v>151939</v>
      </c>
      <c r="G46" s="23">
        <v>7500</v>
      </c>
      <c r="H46" s="23">
        <v>767595</v>
      </c>
      <c r="I46" s="35">
        <f t="shared" si="0"/>
        <v>35444316</v>
      </c>
    </row>
    <row r="47" spans="1:9" x14ac:dyDescent="0.25">
      <c r="A47" s="16">
        <v>1055</v>
      </c>
      <c r="B47" s="17" t="s">
        <v>53</v>
      </c>
      <c r="C47" s="24">
        <v>24062833</v>
      </c>
      <c r="D47" s="24">
        <v>1338184</v>
      </c>
      <c r="E47" s="24">
        <v>2212373</v>
      </c>
      <c r="F47" s="24">
        <v>0</v>
      </c>
      <c r="G47" s="24">
        <v>0</v>
      </c>
      <c r="H47" s="24">
        <v>357918</v>
      </c>
      <c r="I47" s="36">
        <f t="shared" si="0"/>
        <v>27971308</v>
      </c>
    </row>
    <row r="48" spans="1:9" x14ac:dyDescent="0.25">
      <c r="A48" s="16">
        <v>1057</v>
      </c>
      <c r="B48" s="17" t="s">
        <v>54</v>
      </c>
      <c r="C48" s="23">
        <v>11674111</v>
      </c>
      <c r="D48" s="23">
        <v>158731</v>
      </c>
      <c r="E48" s="23">
        <v>183823</v>
      </c>
      <c r="F48" s="23">
        <v>0</v>
      </c>
      <c r="G48" s="23">
        <v>0</v>
      </c>
      <c r="H48" s="23">
        <v>972671</v>
      </c>
      <c r="I48" s="35">
        <f t="shared" si="0"/>
        <v>12989336</v>
      </c>
    </row>
    <row r="49" spans="1:9" x14ac:dyDescent="0.25">
      <c r="A49" s="16">
        <v>1058</v>
      </c>
      <c r="B49" s="17" t="s">
        <v>55</v>
      </c>
      <c r="C49" s="24">
        <v>13605245</v>
      </c>
      <c r="D49" s="24">
        <v>1755042</v>
      </c>
      <c r="E49" s="24">
        <v>437016</v>
      </c>
      <c r="F49" s="24">
        <v>161028</v>
      </c>
      <c r="G49" s="24">
        <v>10000</v>
      </c>
      <c r="H49" s="24">
        <v>863511</v>
      </c>
      <c r="I49" s="36">
        <f t="shared" si="0"/>
        <v>16831842</v>
      </c>
    </row>
    <row r="50" spans="1:9" x14ac:dyDescent="0.25">
      <c r="A50" s="16">
        <v>1062</v>
      </c>
      <c r="B50" s="17" t="s">
        <v>56</v>
      </c>
      <c r="C50" s="23">
        <v>47067368</v>
      </c>
      <c r="D50" s="23">
        <v>8220857</v>
      </c>
      <c r="E50" s="23">
        <v>1941269</v>
      </c>
      <c r="F50" s="23">
        <v>12069</v>
      </c>
      <c r="G50" s="23">
        <v>0</v>
      </c>
      <c r="H50" s="23">
        <v>2122119</v>
      </c>
      <c r="I50" s="35">
        <f t="shared" si="0"/>
        <v>59363682</v>
      </c>
    </row>
    <row r="51" spans="1:9" x14ac:dyDescent="0.25">
      <c r="A51" s="16">
        <v>1065</v>
      </c>
      <c r="B51" s="17" t="s">
        <v>57</v>
      </c>
      <c r="C51" s="24">
        <v>111870857</v>
      </c>
      <c r="D51" s="24">
        <v>11106356</v>
      </c>
      <c r="E51" s="24">
        <v>2299225</v>
      </c>
      <c r="F51" s="24">
        <v>1677089</v>
      </c>
      <c r="G51" s="24">
        <v>90533</v>
      </c>
      <c r="H51" s="24">
        <v>573707</v>
      </c>
      <c r="I51" s="36">
        <f t="shared" si="0"/>
        <v>127617767</v>
      </c>
    </row>
    <row r="52" spans="1:9" x14ac:dyDescent="0.25">
      <c r="A52" s="16">
        <v>1066</v>
      </c>
      <c r="B52" s="17" t="s">
        <v>58</v>
      </c>
      <c r="C52" s="23">
        <v>318057874</v>
      </c>
      <c r="D52" s="23">
        <v>9307635</v>
      </c>
      <c r="E52" s="23">
        <v>6290979</v>
      </c>
      <c r="F52" s="23">
        <v>1836008</v>
      </c>
      <c r="G52" s="23">
        <v>0</v>
      </c>
      <c r="H52" s="23">
        <v>543555</v>
      </c>
      <c r="I52" s="35">
        <f t="shared" si="0"/>
        <v>336036051</v>
      </c>
    </row>
    <row r="53" spans="1:9" x14ac:dyDescent="0.25">
      <c r="A53" s="16">
        <v>1067</v>
      </c>
      <c r="B53" s="17" t="s">
        <v>59</v>
      </c>
      <c r="C53" s="24">
        <v>1824387</v>
      </c>
      <c r="D53" s="24">
        <v>8518</v>
      </c>
      <c r="E53" s="24">
        <v>948</v>
      </c>
      <c r="F53" s="24">
        <v>2410810</v>
      </c>
      <c r="G53" s="24">
        <v>0</v>
      </c>
      <c r="H53" s="24">
        <v>34800</v>
      </c>
      <c r="I53" s="36">
        <f t="shared" si="0"/>
        <v>4279463</v>
      </c>
    </row>
    <row r="54" spans="1:9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5">
        <f t="shared" si="0"/>
        <v>0</v>
      </c>
    </row>
    <row r="55" spans="1:9" x14ac:dyDescent="0.25">
      <c r="A55" s="16">
        <v>1069</v>
      </c>
      <c r="B55" s="17" t="s">
        <v>61</v>
      </c>
      <c r="C55" s="24">
        <v>2704380</v>
      </c>
      <c r="D55" s="24">
        <v>335387</v>
      </c>
      <c r="E55" s="24">
        <v>73098</v>
      </c>
      <c r="F55" s="24">
        <v>0</v>
      </c>
      <c r="G55" s="24">
        <v>0</v>
      </c>
      <c r="H55" s="24">
        <v>110061</v>
      </c>
      <c r="I55" s="36">
        <f t="shared" si="0"/>
        <v>3222926</v>
      </c>
    </row>
    <row r="56" spans="1:9" ht="15" customHeight="1" x14ac:dyDescent="0.25">
      <c r="A56" s="16">
        <v>1070</v>
      </c>
      <c r="B56" s="17" t="s">
        <v>62</v>
      </c>
      <c r="C56" s="23">
        <v>186086944</v>
      </c>
      <c r="D56" s="23">
        <v>16081717</v>
      </c>
      <c r="E56" s="23">
        <v>7967159</v>
      </c>
      <c r="F56" s="23">
        <v>1139924</v>
      </c>
      <c r="G56" s="23">
        <v>0</v>
      </c>
      <c r="H56" s="23">
        <v>1556098</v>
      </c>
      <c r="I56" s="35">
        <f t="shared" si="0"/>
        <v>212831842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3687533232</v>
      </c>
      <c r="D57" s="15">
        <f t="shared" si="1"/>
        <v>754480234</v>
      </c>
      <c r="E57" s="15">
        <f t="shared" si="1"/>
        <v>114872613</v>
      </c>
      <c r="F57" s="15">
        <f t="shared" si="1"/>
        <v>745490309</v>
      </c>
      <c r="G57" s="15">
        <f t="shared" si="1"/>
        <v>145533</v>
      </c>
      <c r="H57" s="15">
        <f t="shared" si="1"/>
        <v>36043667</v>
      </c>
      <c r="I57" s="15">
        <f t="shared" si="1"/>
        <v>5338565588</v>
      </c>
    </row>
    <row r="59" spans="1:9" x14ac:dyDescent="0.25">
      <c r="C59" s="11"/>
      <c r="D59" s="11"/>
      <c r="E59" s="11"/>
      <c r="F59" s="11"/>
      <c r="G59" s="11"/>
      <c r="H59" s="11"/>
      <c r="I59" s="11"/>
    </row>
    <row r="60" spans="1:9" x14ac:dyDescent="0.25">
      <c r="C60" s="11"/>
      <c r="D60" s="11"/>
      <c r="E60" s="11"/>
      <c r="F60" s="11"/>
      <c r="G60" s="11"/>
      <c r="H60" s="11"/>
      <c r="I60" s="11"/>
    </row>
    <row r="61" spans="1:9" x14ac:dyDescent="0.25">
      <c r="C61" s="11"/>
      <c r="D61" s="11"/>
      <c r="E61" s="11"/>
      <c r="F61" s="11"/>
      <c r="G61" s="11"/>
      <c r="H61" s="11"/>
      <c r="I61" s="11"/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L57"/>
  <sheetViews>
    <sheetView topLeftCell="A27" workbookViewId="0">
      <selection activeCell="K1" sqref="K1:L104857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5" style="12" bestFit="1" customWidth="1"/>
    <col min="8" max="8" width="16" style="12" customWidth="1"/>
    <col min="9" max="9" width="19" style="12" customWidth="1"/>
    <col min="10" max="10" width="11.42578125" style="4"/>
    <col min="11" max="12" width="17.5703125" style="4" customWidth="1"/>
    <col min="13" max="16384" width="11.42578125" style="4"/>
  </cols>
  <sheetData>
    <row r="1" spans="1:12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ht="15" customHeight="1" x14ac:dyDescent="0.25">
      <c r="A4" s="40" t="s">
        <v>91</v>
      </c>
      <c r="B4" s="40"/>
      <c r="C4" s="40"/>
      <c r="D4" s="40"/>
      <c r="E4" s="40"/>
      <c r="F4" s="40"/>
      <c r="G4" s="40"/>
      <c r="H4" s="40"/>
      <c r="I4" s="40"/>
    </row>
    <row r="5" spans="1:12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2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2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10960</v>
      </c>
      <c r="I7" s="34">
        <f>SUM(C7:H7)</f>
        <v>10960</v>
      </c>
      <c r="K7" s="37"/>
      <c r="L7" s="37"/>
    </row>
    <row r="8" spans="1:12" x14ac:dyDescent="0.25">
      <c r="A8" s="16">
        <v>1002</v>
      </c>
      <c r="B8" s="17" t="s">
        <v>14</v>
      </c>
      <c r="C8" s="23">
        <v>1390934</v>
      </c>
      <c r="D8" s="23">
        <v>3601</v>
      </c>
      <c r="E8" s="23">
        <v>10689</v>
      </c>
      <c r="F8" s="23">
        <v>0</v>
      </c>
      <c r="G8" s="23">
        <v>0</v>
      </c>
      <c r="H8" s="23">
        <v>18598</v>
      </c>
      <c r="I8" s="35">
        <f>SUM(C8:H8)</f>
        <v>1423822</v>
      </c>
      <c r="K8" s="37"/>
      <c r="L8" s="37"/>
    </row>
    <row r="9" spans="1:12" x14ac:dyDescent="0.25">
      <c r="A9" s="16">
        <v>1005</v>
      </c>
      <c r="B9" s="17" t="s">
        <v>15</v>
      </c>
      <c r="C9" s="24">
        <v>1196</v>
      </c>
      <c r="D9" s="24">
        <v>0</v>
      </c>
      <c r="E9" s="24">
        <v>11591</v>
      </c>
      <c r="F9" s="24">
        <v>0</v>
      </c>
      <c r="G9" s="24">
        <v>0</v>
      </c>
      <c r="H9" s="24">
        <v>28671</v>
      </c>
      <c r="I9" s="36">
        <f t="shared" ref="I9:I56" si="0">SUM(C9:H9)</f>
        <v>41458</v>
      </c>
      <c r="K9" s="37"/>
      <c r="L9" s="37"/>
    </row>
    <row r="10" spans="1:12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428</v>
      </c>
      <c r="F10" s="23">
        <v>0</v>
      </c>
      <c r="G10" s="23">
        <v>0</v>
      </c>
      <c r="H10" s="23">
        <v>0</v>
      </c>
      <c r="I10" s="35">
        <f t="shared" si="0"/>
        <v>428</v>
      </c>
      <c r="K10" s="37"/>
      <c r="L10" s="37"/>
    </row>
    <row r="11" spans="1:12" x14ac:dyDescent="0.25">
      <c r="A11" s="16">
        <v>1007</v>
      </c>
      <c r="B11" s="17" t="s">
        <v>17</v>
      </c>
      <c r="C11" s="24">
        <v>86440115</v>
      </c>
      <c r="D11" s="24">
        <v>17687414</v>
      </c>
      <c r="E11" s="24">
        <v>3072002</v>
      </c>
      <c r="F11" s="24">
        <v>556299</v>
      </c>
      <c r="G11" s="24">
        <v>2500</v>
      </c>
      <c r="H11" s="24">
        <v>1590339</v>
      </c>
      <c r="I11" s="36">
        <f t="shared" si="0"/>
        <v>109348669</v>
      </c>
      <c r="K11" s="37"/>
      <c r="L11" s="37"/>
    </row>
    <row r="12" spans="1:12" x14ac:dyDescent="0.25">
      <c r="A12" s="16">
        <v>1008</v>
      </c>
      <c r="B12" s="17" t="s">
        <v>18</v>
      </c>
      <c r="C12" s="23">
        <v>3963318</v>
      </c>
      <c r="D12" s="23">
        <v>71205</v>
      </c>
      <c r="E12" s="23">
        <v>291282</v>
      </c>
      <c r="F12" s="23">
        <v>0</v>
      </c>
      <c r="G12" s="23">
        <v>0</v>
      </c>
      <c r="H12" s="23">
        <v>8555</v>
      </c>
      <c r="I12" s="35">
        <f t="shared" si="0"/>
        <v>4334360</v>
      </c>
      <c r="K12" s="37"/>
      <c r="L12" s="37"/>
    </row>
    <row r="13" spans="1:12" x14ac:dyDescent="0.25">
      <c r="A13" s="16">
        <v>1010</v>
      </c>
      <c r="B13" s="17" t="s">
        <v>19</v>
      </c>
      <c r="C13" s="24">
        <v>3134407</v>
      </c>
      <c r="D13" s="24">
        <v>768082</v>
      </c>
      <c r="E13" s="24">
        <v>273549</v>
      </c>
      <c r="F13" s="24">
        <v>385893</v>
      </c>
      <c r="G13" s="24">
        <v>0</v>
      </c>
      <c r="H13" s="24">
        <v>217057</v>
      </c>
      <c r="I13" s="36">
        <f t="shared" si="0"/>
        <v>4778988</v>
      </c>
      <c r="K13" s="37"/>
      <c r="L13" s="37"/>
    </row>
    <row r="14" spans="1:12" x14ac:dyDescent="0.25">
      <c r="A14" s="16">
        <v>1011</v>
      </c>
      <c r="B14" s="17" t="s">
        <v>20</v>
      </c>
      <c r="C14" s="23">
        <v>133800430</v>
      </c>
      <c r="D14" s="23">
        <v>11312812</v>
      </c>
      <c r="E14" s="23">
        <v>3336604</v>
      </c>
      <c r="F14" s="23">
        <v>6371904</v>
      </c>
      <c r="G14" s="23">
        <v>0</v>
      </c>
      <c r="H14" s="23">
        <v>804045</v>
      </c>
      <c r="I14" s="35">
        <f t="shared" si="0"/>
        <v>155625795</v>
      </c>
      <c r="K14" s="37"/>
      <c r="L14" s="37"/>
    </row>
    <row r="15" spans="1:12" x14ac:dyDescent="0.25">
      <c r="A15" s="16">
        <v>1012</v>
      </c>
      <c r="B15" s="17" t="s">
        <v>21</v>
      </c>
      <c r="C15" s="24">
        <v>231034</v>
      </c>
      <c r="D15" s="24">
        <v>0</v>
      </c>
      <c r="E15" s="24">
        <v>14989</v>
      </c>
      <c r="F15" s="24">
        <v>0</v>
      </c>
      <c r="G15" s="24">
        <v>5000</v>
      </c>
      <c r="H15" s="24">
        <v>74425</v>
      </c>
      <c r="I15" s="36">
        <f t="shared" si="0"/>
        <v>325448</v>
      </c>
      <c r="K15" s="37"/>
      <c r="L15" s="37"/>
    </row>
    <row r="16" spans="1:12" x14ac:dyDescent="0.25">
      <c r="A16" s="16">
        <v>1013</v>
      </c>
      <c r="B16" s="17" t="s">
        <v>22</v>
      </c>
      <c r="C16" s="23">
        <v>263245871</v>
      </c>
      <c r="D16" s="23">
        <v>147947925</v>
      </c>
      <c r="E16" s="23">
        <v>8653599</v>
      </c>
      <c r="F16" s="23">
        <v>0</v>
      </c>
      <c r="G16" s="23">
        <v>0</v>
      </c>
      <c r="H16" s="23">
        <v>2796019</v>
      </c>
      <c r="I16" s="35">
        <f t="shared" si="0"/>
        <v>422643414</v>
      </c>
      <c r="K16" s="37"/>
      <c r="L16" s="37"/>
    </row>
    <row r="17" spans="1:12" x14ac:dyDescent="0.25">
      <c r="A17" s="16">
        <v>1014</v>
      </c>
      <c r="B17" s="17" t="s">
        <v>23</v>
      </c>
      <c r="C17" s="24">
        <v>9916</v>
      </c>
      <c r="D17" s="24">
        <v>0</v>
      </c>
      <c r="E17" s="24">
        <v>1361</v>
      </c>
      <c r="F17" s="24">
        <v>0</v>
      </c>
      <c r="G17" s="24">
        <v>0</v>
      </c>
      <c r="H17" s="24">
        <v>25580</v>
      </c>
      <c r="I17" s="36">
        <f t="shared" si="0"/>
        <v>36857</v>
      </c>
      <c r="K17" s="37"/>
      <c r="L17" s="37"/>
    </row>
    <row r="18" spans="1:12" x14ac:dyDescent="0.25">
      <c r="A18" s="16">
        <v>1016</v>
      </c>
      <c r="B18" s="17" t="s">
        <v>24</v>
      </c>
      <c r="C18" s="23">
        <v>622765860</v>
      </c>
      <c r="D18" s="23">
        <v>227844950</v>
      </c>
      <c r="E18" s="23">
        <v>28583002</v>
      </c>
      <c r="F18" s="23">
        <v>3508413</v>
      </c>
      <c r="G18" s="23">
        <v>0</v>
      </c>
      <c r="H18" s="23">
        <v>7911679</v>
      </c>
      <c r="I18" s="35">
        <f t="shared" si="0"/>
        <v>890613904</v>
      </c>
      <c r="K18" s="37"/>
      <c r="L18" s="37"/>
    </row>
    <row r="19" spans="1:12" x14ac:dyDescent="0.25">
      <c r="A19" s="16">
        <v>1017</v>
      </c>
      <c r="B19" s="17" t="s">
        <v>25</v>
      </c>
      <c r="C19" s="24">
        <v>51521476</v>
      </c>
      <c r="D19" s="24">
        <v>3576791</v>
      </c>
      <c r="E19" s="24">
        <v>1086353</v>
      </c>
      <c r="F19" s="24">
        <v>132504</v>
      </c>
      <c r="G19" s="24">
        <v>0</v>
      </c>
      <c r="H19" s="24">
        <v>947887</v>
      </c>
      <c r="I19" s="36">
        <f t="shared" si="0"/>
        <v>57265011</v>
      </c>
      <c r="K19" s="37"/>
      <c r="L19" s="37"/>
    </row>
    <row r="20" spans="1:12" x14ac:dyDescent="0.25">
      <c r="A20" s="16">
        <v>1018</v>
      </c>
      <c r="B20" s="17" t="s">
        <v>26</v>
      </c>
      <c r="C20" s="23">
        <v>75129491</v>
      </c>
      <c r="D20" s="23">
        <v>11366610</v>
      </c>
      <c r="E20" s="23">
        <v>1259934</v>
      </c>
      <c r="F20" s="23">
        <v>0</v>
      </c>
      <c r="G20" s="23">
        <v>0</v>
      </c>
      <c r="H20" s="23">
        <v>248058</v>
      </c>
      <c r="I20" s="35">
        <f t="shared" si="0"/>
        <v>88004093</v>
      </c>
      <c r="K20" s="37"/>
      <c r="L20" s="37"/>
    </row>
    <row r="21" spans="1:12" x14ac:dyDescent="0.25">
      <c r="A21" s="16">
        <v>1019</v>
      </c>
      <c r="B21" s="17" t="s">
        <v>27</v>
      </c>
      <c r="C21" s="24">
        <v>21470913</v>
      </c>
      <c r="D21" s="24">
        <v>4780721</v>
      </c>
      <c r="E21" s="24">
        <v>879122</v>
      </c>
      <c r="F21" s="24">
        <v>119950</v>
      </c>
      <c r="G21" s="24">
        <v>0</v>
      </c>
      <c r="H21" s="24">
        <v>574199</v>
      </c>
      <c r="I21" s="36">
        <f t="shared" si="0"/>
        <v>27824905</v>
      </c>
      <c r="K21" s="37"/>
      <c r="L21" s="37"/>
    </row>
    <row r="22" spans="1:12" x14ac:dyDescent="0.25">
      <c r="A22" s="16">
        <v>1020</v>
      </c>
      <c r="B22" s="17" t="s">
        <v>28</v>
      </c>
      <c r="C22" s="23">
        <v>17322078</v>
      </c>
      <c r="D22" s="23">
        <v>4774936</v>
      </c>
      <c r="E22" s="23">
        <v>687990</v>
      </c>
      <c r="F22" s="23">
        <v>11723547</v>
      </c>
      <c r="G22" s="23">
        <v>0</v>
      </c>
      <c r="H22" s="23">
        <v>166480</v>
      </c>
      <c r="I22" s="35">
        <f t="shared" si="0"/>
        <v>34675031</v>
      </c>
      <c r="K22" s="37"/>
      <c r="L22" s="37"/>
    </row>
    <row r="23" spans="1:12" x14ac:dyDescent="0.25">
      <c r="A23" s="16">
        <v>1022</v>
      </c>
      <c r="B23" s="17" t="s">
        <v>29</v>
      </c>
      <c r="C23" s="24">
        <v>650181</v>
      </c>
      <c r="D23" s="24">
        <v>210490</v>
      </c>
      <c r="E23" s="24">
        <v>31721</v>
      </c>
      <c r="F23" s="24">
        <v>0</v>
      </c>
      <c r="G23" s="24">
        <v>0</v>
      </c>
      <c r="H23" s="24">
        <v>3190</v>
      </c>
      <c r="I23" s="36">
        <f t="shared" si="0"/>
        <v>895582</v>
      </c>
      <c r="K23" s="37"/>
      <c r="L23" s="37"/>
    </row>
    <row r="24" spans="1:12" x14ac:dyDescent="0.25">
      <c r="A24" s="16">
        <v>1023</v>
      </c>
      <c r="B24" s="17" t="s">
        <v>30</v>
      </c>
      <c r="C24" s="23">
        <v>24504003</v>
      </c>
      <c r="D24" s="23">
        <v>4928176</v>
      </c>
      <c r="E24" s="23">
        <v>890970</v>
      </c>
      <c r="F24" s="23">
        <v>270817</v>
      </c>
      <c r="G24" s="23">
        <v>0</v>
      </c>
      <c r="H24" s="23">
        <v>1364043</v>
      </c>
      <c r="I24" s="35">
        <f t="shared" si="0"/>
        <v>31958009</v>
      </c>
      <c r="K24" s="37"/>
      <c r="L24" s="37"/>
    </row>
    <row r="25" spans="1:12" x14ac:dyDescent="0.25">
      <c r="A25" s="16">
        <v>1024</v>
      </c>
      <c r="B25" s="17" t="s">
        <v>31</v>
      </c>
      <c r="C25" s="24">
        <v>658434885</v>
      </c>
      <c r="D25" s="24">
        <v>73165127</v>
      </c>
      <c r="E25" s="24">
        <v>13651925</v>
      </c>
      <c r="F25" s="24">
        <v>20123664</v>
      </c>
      <c r="G25" s="24">
        <v>18899</v>
      </c>
      <c r="H25" s="24">
        <v>4748819</v>
      </c>
      <c r="I25" s="36">
        <f t="shared" si="0"/>
        <v>770143319</v>
      </c>
      <c r="K25" s="37"/>
      <c r="L25" s="37"/>
    </row>
    <row r="26" spans="1:12" x14ac:dyDescent="0.25">
      <c r="A26" s="16">
        <v>1025</v>
      </c>
      <c r="B26" s="17" t="s">
        <v>32</v>
      </c>
      <c r="C26" s="23">
        <v>514116</v>
      </c>
      <c r="D26" s="23">
        <v>13720</v>
      </c>
      <c r="E26" s="23">
        <v>43597</v>
      </c>
      <c r="F26" s="23">
        <v>0</v>
      </c>
      <c r="G26" s="23">
        <v>0</v>
      </c>
      <c r="H26" s="23">
        <v>144898</v>
      </c>
      <c r="I26" s="35">
        <f t="shared" si="0"/>
        <v>716331</v>
      </c>
      <c r="K26" s="37"/>
      <c r="L26" s="37"/>
    </row>
    <row r="27" spans="1:12" x14ac:dyDescent="0.25">
      <c r="A27" s="16">
        <v>1026</v>
      </c>
      <c r="B27" s="17" t="s">
        <v>33</v>
      </c>
      <c r="C27" s="24">
        <v>2327287</v>
      </c>
      <c r="D27" s="24">
        <v>2549</v>
      </c>
      <c r="E27" s="24">
        <v>3115</v>
      </c>
      <c r="F27" s="24">
        <v>0</v>
      </c>
      <c r="G27" s="24">
        <v>0</v>
      </c>
      <c r="H27" s="24">
        <v>73298</v>
      </c>
      <c r="I27" s="36">
        <f t="shared" si="0"/>
        <v>2406249</v>
      </c>
      <c r="K27" s="37"/>
      <c r="L27" s="37"/>
    </row>
    <row r="28" spans="1:12" x14ac:dyDescent="0.25">
      <c r="A28" s="16">
        <v>1027</v>
      </c>
      <c r="B28" s="17" t="s">
        <v>34</v>
      </c>
      <c r="C28" s="23">
        <v>49251401</v>
      </c>
      <c r="D28" s="23">
        <v>1008810</v>
      </c>
      <c r="E28" s="23">
        <v>390731</v>
      </c>
      <c r="F28" s="23">
        <v>613421</v>
      </c>
      <c r="G28" s="23">
        <v>5000</v>
      </c>
      <c r="H28" s="23">
        <v>448629</v>
      </c>
      <c r="I28" s="35">
        <f t="shared" si="0"/>
        <v>51717992</v>
      </c>
      <c r="K28" s="37"/>
      <c r="L28" s="37"/>
    </row>
    <row r="29" spans="1:12" x14ac:dyDescent="0.25">
      <c r="A29" s="16">
        <v>1028</v>
      </c>
      <c r="B29" s="17" t="s">
        <v>35</v>
      </c>
      <c r="C29" s="24">
        <v>7746402</v>
      </c>
      <c r="D29" s="24">
        <v>753196</v>
      </c>
      <c r="E29" s="24">
        <v>137252</v>
      </c>
      <c r="F29" s="24">
        <v>397869</v>
      </c>
      <c r="G29" s="24">
        <v>0</v>
      </c>
      <c r="H29" s="24">
        <v>143585</v>
      </c>
      <c r="I29" s="36">
        <f t="shared" si="0"/>
        <v>9178304</v>
      </c>
      <c r="K29" s="37"/>
      <c r="L29" s="37"/>
    </row>
    <row r="30" spans="1:12" x14ac:dyDescent="0.25">
      <c r="A30" s="16">
        <v>1030</v>
      </c>
      <c r="B30" s="17" t="s">
        <v>36</v>
      </c>
      <c r="C30" s="23">
        <v>57729016</v>
      </c>
      <c r="D30" s="23">
        <v>4750084</v>
      </c>
      <c r="E30" s="23">
        <v>1149474</v>
      </c>
      <c r="F30" s="23">
        <v>12844482</v>
      </c>
      <c r="G30" s="23">
        <v>0</v>
      </c>
      <c r="H30" s="23">
        <v>1185203</v>
      </c>
      <c r="I30" s="35">
        <f t="shared" si="0"/>
        <v>77658259</v>
      </c>
      <c r="K30" s="37"/>
      <c r="L30" s="37"/>
    </row>
    <row r="31" spans="1:12" x14ac:dyDescent="0.25">
      <c r="A31" s="16">
        <v>1031</v>
      </c>
      <c r="B31" s="17" t="s">
        <v>37</v>
      </c>
      <c r="C31" s="24">
        <v>16499092</v>
      </c>
      <c r="D31" s="24">
        <v>0</v>
      </c>
      <c r="E31" s="24">
        <v>872705</v>
      </c>
      <c r="F31" s="24">
        <v>0</v>
      </c>
      <c r="G31" s="24">
        <v>0</v>
      </c>
      <c r="H31" s="24">
        <v>22864</v>
      </c>
      <c r="I31" s="36">
        <f t="shared" si="0"/>
        <v>17394661</v>
      </c>
      <c r="K31" s="37"/>
      <c r="L31" s="37"/>
    </row>
    <row r="32" spans="1:12" x14ac:dyDescent="0.25">
      <c r="A32" s="16">
        <v>1033</v>
      </c>
      <c r="B32" s="17" t="s">
        <v>38</v>
      </c>
      <c r="C32" s="23">
        <v>1290654</v>
      </c>
      <c r="D32" s="23">
        <v>105371</v>
      </c>
      <c r="E32" s="23">
        <v>44476</v>
      </c>
      <c r="F32" s="23">
        <v>71871</v>
      </c>
      <c r="G32" s="23">
        <v>0</v>
      </c>
      <c r="H32" s="23">
        <v>34842</v>
      </c>
      <c r="I32" s="35">
        <f t="shared" si="0"/>
        <v>1547214</v>
      </c>
      <c r="K32" s="37"/>
      <c r="L32" s="37"/>
    </row>
    <row r="33" spans="1:12" x14ac:dyDescent="0.25">
      <c r="A33" s="16">
        <v>1034</v>
      </c>
      <c r="B33" s="17" t="s">
        <v>39</v>
      </c>
      <c r="C33" s="24">
        <v>1460177</v>
      </c>
      <c r="D33" s="24">
        <v>18825</v>
      </c>
      <c r="E33" s="24">
        <v>48313</v>
      </c>
      <c r="F33" s="24">
        <v>0</v>
      </c>
      <c r="G33" s="24">
        <v>0</v>
      </c>
      <c r="H33" s="24">
        <v>52562</v>
      </c>
      <c r="I33" s="36">
        <f t="shared" si="0"/>
        <v>1579877</v>
      </c>
      <c r="K33" s="37"/>
      <c r="L33" s="37"/>
    </row>
    <row r="34" spans="1:12" x14ac:dyDescent="0.25">
      <c r="A34" s="16">
        <v>1037</v>
      </c>
      <c r="B34" s="17" t="s">
        <v>40</v>
      </c>
      <c r="C34" s="23">
        <v>6012070</v>
      </c>
      <c r="D34" s="23">
        <v>470488</v>
      </c>
      <c r="E34" s="23">
        <v>197274</v>
      </c>
      <c r="F34" s="23">
        <v>146789</v>
      </c>
      <c r="G34" s="23">
        <v>0</v>
      </c>
      <c r="H34" s="23">
        <v>234074</v>
      </c>
      <c r="I34" s="35">
        <f t="shared" si="0"/>
        <v>7060695</v>
      </c>
      <c r="K34" s="37"/>
      <c r="L34" s="37"/>
    </row>
    <row r="35" spans="1:12" x14ac:dyDescent="0.25">
      <c r="A35" s="16">
        <v>1038</v>
      </c>
      <c r="B35" s="17" t="s">
        <v>41</v>
      </c>
      <c r="C35" s="24">
        <v>51348256</v>
      </c>
      <c r="D35" s="24">
        <v>0</v>
      </c>
      <c r="E35" s="24">
        <v>86196</v>
      </c>
      <c r="F35" s="24">
        <v>0</v>
      </c>
      <c r="G35" s="24">
        <v>0</v>
      </c>
      <c r="H35" s="24">
        <v>42180</v>
      </c>
      <c r="I35" s="36">
        <f t="shared" si="0"/>
        <v>51476632</v>
      </c>
      <c r="K35" s="37"/>
      <c r="L35" s="37"/>
    </row>
    <row r="36" spans="1:12" x14ac:dyDescent="0.25">
      <c r="A36" s="16">
        <v>1039</v>
      </c>
      <c r="B36" s="17" t="s">
        <v>42</v>
      </c>
      <c r="C36" s="23">
        <v>648564</v>
      </c>
      <c r="D36" s="23">
        <v>41779</v>
      </c>
      <c r="E36" s="23">
        <v>29144</v>
      </c>
      <c r="F36" s="23">
        <v>0</v>
      </c>
      <c r="G36" s="23">
        <v>0</v>
      </c>
      <c r="H36" s="23">
        <v>39960</v>
      </c>
      <c r="I36" s="35">
        <f t="shared" si="0"/>
        <v>759447</v>
      </c>
      <c r="K36" s="37"/>
      <c r="L36" s="37"/>
    </row>
    <row r="37" spans="1:12" x14ac:dyDescent="0.25">
      <c r="A37" s="16">
        <v>1040</v>
      </c>
      <c r="B37" s="17" t="s">
        <v>43</v>
      </c>
      <c r="C37" s="24">
        <v>82603106</v>
      </c>
      <c r="D37" s="24">
        <v>12071032</v>
      </c>
      <c r="E37" s="24">
        <v>2166261</v>
      </c>
      <c r="F37" s="24">
        <v>503345</v>
      </c>
      <c r="G37" s="24">
        <v>0</v>
      </c>
      <c r="H37" s="24">
        <v>1242049</v>
      </c>
      <c r="I37" s="36">
        <f t="shared" si="0"/>
        <v>98585793</v>
      </c>
      <c r="K37" s="37"/>
      <c r="L37" s="37"/>
    </row>
    <row r="38" spans="1:12" x14ac:dyDescent="0.25">
      <c r="A38" s="16">
        <v>1042</v>
      </c>
      <c r="B38" s="17" t="s">
        <v>44</v>
      </c>
      <c r="C38" s="23">
        <v>33832144</v>
      </c>
      <c r="D38" s="23">
        <v>0</v>
      </c>
      <c r="E38" s="23">
        <v>891</v>
      </c>
      <c r="F38" s="23">
        <v>3685353</v>
      </c>
      <c r="G38" s="23">
        <v>0</v>
      </c>
      <c r="H38" s="23">
        <v>3535</v>
      </c>
      <c r="I38" s="35">
        <f t="shared" si="0"/>
        <v>37521923</v>
      </c>
      <c r="K38" s="37"/>
      <c r="L38" s="37"/>
    </row>
    <row r="39" spans="1:12" x14ac:dyDescent="0.25">
      <c r="A39" s="16">
        <v>1043</v>
      </c>
      <c r="B39" s="17" t="s">
        <v>45</v>
      </c>
      <c r="C39" s="24">
        <v>580755736</v>
      </c>
      <c r="D39" s="24">
        <v>49862545</v>
      </c>
      <c r="E39" s="24">
        <v>8867155</v>
      </c>
      <c r="F39" s="24">
        <v>266832624</v>
      </c>
      <c r="G39" s="24">
        <v>0</v>
      </c>
      <c r="H39" s="24">
        <v>1851240</v>
      </c>
      <c r="I39" s="36">
        <f t="shared" si="0"/>
        <v>908169300</v>
      </c>
      <c r="K39" s="37"/>
      <c r="L39" s="37"/>
    </row>
    <row r="40" spans="1:12" x14ac:dyDescent="0.25">
      <c r="A40" s="16">
        <v>1044</v>
      </c>
      <c r="B40" s="17" t="s">
        <v>46</v>
      </c>
      <c r="C40" s="23">
        <v>3123779</v>
      </c>
      <c r="D40" s="23">
        <v>227324</v>
      </c>
      <c r="E40" s="23">
        <v>162441</v>
      </c>
      <c r="F40" s="23">
        <v>0</v>
      </c>
      <c r="G40" s="23">
        <v>0</v>
      </c>
      <c r="H40" s="23">
        <v>119334</v>
      </c>
      <c r="I40" s="35">
        <f t="shared" si="0"/>
        <v>3632878</v>
      </c>
      <c r="K40" s="37"/>
      <c r="L40" s="37"/>
    </row>
    <row r="41" spans="1:12" x14ac:dyDescent="0.25">
      <c r="A41" s="16">
        <v>1046</v>
      </c>
      <c r="B41" s="17" t="s">
        <v>47</v>
      </c>
      <c r="C41" s="24">
        <v>552</v>
      </c>
      <c r="D41" s="24">
        <v>0</v>
      </c>
      <c r="E41" s="24">
        <v>51885</v>
      </c>
      <c r="F41" s="24">
        <v>0</v>
      </c>
      <c r="G41" s="24">
        <v>0</v>
      </c>
      <c r="H41" s="24">
        <v>773481</v>
      </c>
      <c r="I41" s="36">
        <f t="shared" si="0"/>
        <v>825918</v>
      </c>
      <c r="K41" s="37"/>
      <c r="L41" s="37"/>
    </row>
    <row r="42" spans="1:12" x14ac:dyDescent="0.25">
      <c r="A42" s="16">
        <v>1047</v>
      </c>
      <c r="B42" s="17" t="s">
        <v>48</v>
      </c>
      <c r="C42" s="23">
        <v>119171515</v>
      </c>
      <c r="D42" s="23">
        <v>24754517</v>
      </c>
      <c r="E42" s="23">
        <v>4874588</v>
      </c>
      <c r="F42" s="23">
        <v>47195</v>
      </c>
      <c r="G42" s="23">
        <v>2500</v>
      </c>
      <c r="H42" s="23">
        <v>1004904</v>
      </c>
      <c r="I42" s="35">
        <f t="shared" si="0"/>
        <v>149855219</v>
      </c>
      <c r="K42" s="37"/>
      <c r="L42" s="37"/>
    </row>
    <row r="43" spans="1:12" x14ac:dyDescent="0.25">
      <c r="A43" s="16">
        <v>1048</v>
      </c>
      <c r="B43" s="17" t="s">
        <v>49</v>
      </c>
      <c r="C43" s="24">
        <v>81504141</v>
      </c>
      <c r="D43" s="24">
        <v>3589741</v>
      </c>
      <c r="E43" s="24">
        <v>2291733</v>
      </c>
      <c r="F43" s="24">
        <v>129851</v>
      </c>
      <c r="G43" s="24">
        <v>0</v>
      </c>
      <c r="H43" s="24">
        <v>5002058</v>
      </c>
      <c r="I43" s="36">
        <f t="shared" si="0"/>
        <v>92517524</v>
      </c>
      <c r="K43" s="37"/>
      <c r="L43" s="37"/>
    </row>
    <row r="44" spans="1:12" x14ac:dyDescent="0.25">
      <c r="A44" s="16">
        <v>1050</v>
      </c>
      <c r="B44" s="17" t="s">
        <v>50</v>
      </c>
      <c r="C44" s="23">
        <v>8622</v>
      </c>
      <c r="D44" s="23">
        <v>0</v>
      </c>
      <c r="E44" s="23">
        <v>428</v>
      </c>
      <c r="F44" s="23">
        <v>0</v>
      </c>
      <c r="G44" s="23">
        <v>0</v>
      </c>
      <c r="H44" s="23">
        <v>290</v>
      </c>
      <c r="I44" s="35">
        <f t="shared" si="0"/>
        <v>9340</v>
      </c>
      <c r="K44" s="37"/>
      <c r="L44" s="37"/>
    </row>
    <row r="45" spans="1:12" x14ac:dyDescent="0.25">
      <c r="A45" s="16">
        <v>1052</v>
      </c>
      <c r="B45" s="17" t="s">
        <v>51</v>
      </c>
      <c r="C45" s="24">
        <v>17247427</v>
      </c>
      <c r="D45" s="24">
        <v>2760315</v>
      </c>
      <c r="E45" s="24">
        <v>772501</v>
      </c>
      <c r="F45" s="24">
        <v>0</v>
      </c>
      <c r="G45" s="24">
        <v>0</v>
      </c>
      <c r="H45" s="24">
        <v>486680</v>
      </c>
      <c r="I45" s="36">
        <f t="shared" si="0"/>
        <v>21266923</v>
      </c>
      <c r="K45" s="37"/>
      <c r="L45" s="37"/>
    </row>
    <row r="46" spans="1:12" x14ac:dyDescent="0.25">
      <c r="A46" s="16">
        <v>1054</v>
      </c>
      <c r="B46" s="17" t="s">
        <v>52</v>
      </c>
      <c r="C46" s="23">
        <v>30296876</v>
      </c>
      <c r="D46" s="23">
        <v>3708689</v>
      </c>
      <c r="E46" s="23">
        <v>1386118</v>
      </c>
      <c r="F46" s="23">
        <v>1121795</v>
      </c>
      <c r="G46" s="23">
        <v>5000</v>
      </c>
      <c r="H46" s="23">
        <v>543749</v>
      </c>
      <c r="I46" s="35">
        <f t="shared" si="0"/>
        <v>37062227</v>
      </c>
      <c r="K46" s="37"/>
      <c r="L46" s="37"/>
    </row>
    <row r="47" spans="1:12" x14ac:dyDescent="0.25">
      <c r="A47" s="16">
        <v>1055</v>
      </c>
      <c r="B47" s="17" t="s">
        <v>53</v>
      </c>
      <c r="C47" s="24">
        <v>16297866</v>
      </c>
      <c r="D47" s="24">
        <v>2703561</v>
      </c>
      <c r="E47" s="24">
        <v>1289121</v>
      </c>
      <c r="F47" s="24">
        <v>570</v>
      </c>
      <c r="G47" s="24">
        <v>0</v>
      </c>
      <c r="H47" s="24">
        <v>396428</v>
      </c>
      <c r="I47" s="36">
        <f t="shared" si="0"/>
        <v>20687546</v>
      </c>
      <c r="K47" s="37"/>
      <c r="L47" s="37"/>
    </row>
    <row r="48" spans="1:12" x14ac:dyDescent="0.25">
      <c r="A48" s="16">
        <v>1057</v>
      </c>
      <c r="B48" s="17" t="s">
        <v>54</v>
      </c>
      <c r="C48" s="23">
        <v>105782</v>
      </c>
      <c r="D48" s="23">
        <v>238</v>
      </c>
      <c r="E48" s="23">
        <v>90267</v>
      </c>
      <c r="F48" s="23">
        <v>0</v>
      </c>
      <c r="G48" s="23">
        <v>0</v>
      </c>
      <c r="H48" s="23">
        <v>572476</v>
      </c>
      <c r="I48" s="35">
        <f t="shared" si="0"/>
        <v>768763</v>
      </c>
      <c r="K48" s="37"/>
      <c r="L48" s="37"/>
    </row>
    <row r="49" spans="1:12" x14ac:dyDescent="0.25">
      <c r="A49" s="16">
        <v>1058</v>
      </c>
      <c r="B49" s="17" t="s">
        <v>55</v>
      </c>
      <c r="C49" s="24">
        <v>23975865</v>
      </c>
      <c r="D49" s="24">
        <v>3251034</v>
      </c>
      <c r="E49" s="24">
        <v>1094220</v>
      </c>
      <c r="F49" s="24">
        <v>0</v>
      </c>
      <c r="G49" s="24">
        <v>7500</v>
      </c>
      <c r="H49" s="24">
        <v>1186097</v>
      </c>
      <c r="I49" s="36">
        <f t="shared" si="0"/>
        <v>29514716</v>
      </c>
      <c r="K49" s="37"/>
      <c r="L49" s="37"/>
    </row>
    <row r="50" spans="1:12" x14ac:dyDescent="0.25">
      <c r="A50" s="16">
        <v>1062</v>
      </c>
      <c r="B50" s="17" t="s">
        <v>56</v>
      </c>
      <c r="C50" s="23">
        <v>49223124</v>
      </c>
      <c r="D50" s="23">
        <v>4613487</v>
      </c>
      <c r="E50" s="23">
        <v>2525062</v>
      </c>
      <c r="F50" s="23">
        <v>38320</v>
      </c>
      <c r="G50" s="23">
        <v>0</v>
      </c>
      <c r="H50" s="23">
        <v>1099427</v>
      </c>
      <c r="I50" s="35">
        <f t="shared" si="0"/>
        <v>57499420</v>
      </c>
      <c r="K50" s="37"/>
      <c r="L50" s="37"/>
    </row>
    <row r="51" spans="1:12" x14ac:dyDescent="0.25">
      <c r="A51" s="16">
        <v>1065</v>
      </c>
      <c r="B51" s="17" t="s">
        <v>57</v>
      </c>
      <c r="C51" s="24">
        <v>111148100</v>
      </c>
      <c r="D51" s="24">
        <v>10664503</v>
      </c>
      <c r="E51" s="24">
        <v>2050343</v>
      </c>
      <c r="F51" s="24">
        <v>1051725</v>
      </c>
      <c r="G51" s="24">
        <v>263017</v>
      </c>
      <c r="H51" s="24">
        <v>494987</v>
      </c>
      <c r="I51" s="36">
        <f t="shared" si="0"/>
        <v>125672675</v>
      </c>
      <c r="K51" s="37"/>
      <c r="L51" s="37"/>
    </row>
    <row r="52" spans="1:12" x14ac:dyDescent="0.25">
      <c r="A52" s="16">
        <v>1066</v>
      </c>
      <c r="B52" s="17" t="s">
        <v>58</v>
      </c>
      <c r="C52" s="23">
        <v>231562467</v>
      </c>
      <c r="D52" s="23">
        <v>20293855</v>
      </c>
      <c r="E52" s="23">
        <v>7370669</v>
      </c>
      <c r="F52" s="23">
        <v>588046</v>
      </c>
      <c r="G52" s="23">
        <v>0</v>
      </c>
      <c r="H52" s="23">
        <v>2113369</v>
      </c>
      <c r="I52" s="35">
        <f t="shared" si="0"/>
        <v>261928406</v>
      </c>
      <c r="K52" s="37"/>
      <c r="L52" s="37"/>
    </row>
    <row r="53" spans="1:12" x14ac:dyDescent="0.25">
      <c r="A53" s="16">
        <v>1067</v>
      </c>
      <c r="B53" s="17" t="s">
        <v>59</v>
      </c>
      <c r="C53" s="24">
        <v>1718862</v>
      </c>
      <c r="D53" s="24">
        <v>25484</v>
      </c>
      <c r="E53" s="24">
        <v>582</v>
      </c>
      <c r="F53" s="24">
        <v>2186503</v>
      </c>
      <c r="G53" s="24">
        <v>0</v>
      </c>
      <c r="H53" s="24">
        <v>41072</v>
      </c>
      <c r="I53" s="36">
        <f t="shared" si="0"/>
        <v>3972503</v>
      </c>
      <c r="K53" s="37"/>
      <c r="L53" s="37"/>
    </row>
    <row r="54" spans="1:12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240</v>
      </c>
      <c r="I54" s="35">
        <f t="shared" si="0"/>
        <v>240</v>
      </c>
      <c r="K54" s="37"/>
      <c r="L54" s="37"/>
    </row>
    <row r="55" spans="1:12" x14ac:dyDescent="0.25">
      <c r="A55" s="16">
        <v>1069</v>
      </c>
      <c r="B55" s="17" t="s">
        <v>61</v>
      </c>
      <c r="C55" s="24">
        <v>1855092</v>
      </c>
      <c r="D55" s="24">
        <v>219522</v>
      </c>
      <c r="E55" s="24">
        <v>61097</v>
      </c>
      <c r="F55" s="24">
        <v>42596</v>
      </c>
      <c r="G55" s="24">
        <v>0</v>
      </c>
      <c r="H55" s="24">
        <v>44388</v>
      </c>
      <c r="I55" s="36">
        <f t="shared" si="0"/>
        <v>2222695</v>
      </c>
      <c r="K55" s="37"/>
      <c r="L55" s="37"/>
    </row>
    <row r="56" spans="1:12" ht="15" customHeight="1" x14ac:dyDescent="0.25">
      <c r="A56" s="16">
        <v>1070</v>
      </c>
      <c r="B56" s="17" t="s">
        <v>62</v>
      </c>
      <c r="C56" s="23">
        <v>160003035</v>
      </c>
      <c r="D56" s="23">
        <v>13369336</v>
      </c>
      <c r="E56" s="23">
        <v>5776542</v>
      </c>
      <c r="F56" s="23">
        <v>481023</v>
      </c>
      <c r="G56" s="23">
        <v>0</v>
      </c>
      <c r="H56" s="23">
        <v>2375931</v>
      </c>
      <c r="I56" s="35">
        <f t="shared" si="0"/>
        <v>182005867</v>
      </c>
      <c r="K56" s="37"/>
      <c r="L56" s="37"/>
    </row>
    <row r="57" spans="1:12" x14ac:dyDescent="0.25">
      <c r="A57" s="13" t="s">
        <v>70</v>
      </c>
      <c r="B57" s="19" t="s">
        <v>63</v>
      </c>
      <c r="C57" s="15">
        <f t="shared" ref="C57:I57" si="1">SUM(C7:C56)</f>
        <v>3703277234</v>
      </c>
      <c r="D57" s="15">
        <f t="shared" si="1"/>
        <v>667718845</v>
      </c>
      <c r="E57" s="15">
        <f t="shared" si="1"/>
        <v>106571292</v>
      </c>
      <c r="F57" s="15">
        <f t="shared" si="1"/>
        <v>333976369</v>
      </c>
      <c r="G57" s="15">
        <f t="shared" si="1"/>
        <v>309416</v>
      </c>
      <c r="H57" s="15">
        <f t="shared" si="1"/>
        <v>43312434</v>
      </c>
      <c r="I57" s="15">
        <f t="shared" si="1"/>
        <v>4855165590</v>
      </c>
      <c r="K57" s="37"/>
      <c r="L57" s="37"/>
    </row>
  </sheetData>
  <mergeCells count="1">
    <mergeCell ref="A4:I4"/>
  </mergeCells>
  <pageMargins left="0.7" right="0.7" top="0.75" bottom="0.75" header="0.3" footer="0.3"/>
  <pageSetup scale="5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K57"/>
  <sheetViews>
    <sheetView workbookViewId="0">
      <selection activeCell="K7" sqref="K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9.42578125" style="12" customWidth="1"/>
    <col min="4" max="4" width="20.140625" style="12" customWidth="1"/>
    <col min="5" max="5" width="18.7109375" style="12" customWidth="1"/>
    <col min="6" max="6" width="19.140625" style="12" customWidth="1"/>
    <col min="7" max="7" width="13" style="12" customWidth="1"/>
    <col min="8" max="8" width="16.140625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92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25240</v>
      </c>
      <c r="I7" s="34">
        <f>SUM(C7:H7)</f>
        <v>25240</v>
      </c>
      <c r="K7" s="37"/>
    </row>
    <row r="8" spans="1:11" x14ac:dyDescent="0.25">
      <c r="A8" s="16">
        <v>1002</v>
      </c>
      <c r="B8" s="17" t="s">
        <v>14</v>
      </c>
      <c r="C8" s="23">
        <v>2113250</v>
      </c>
      <c r="D8" s="23">
        <v>1429296</v>
      </c>
      <c r="E8" s="23">
        <v>82542</v>
      </c>
      <c r="F8" s="23">
        <v>0</v>
      </c>
      <c r="G8" s="23">
        <v>0</v>
      </c>
      <c r="H8" s="23">
        <v>25325</v>
      </c>
      <c r="I8" s="35">
        <f t="shared" ref="I8:I56" si="0">SUM(C8:H8)</f>
        <v>3650413</v>
      </c>
      <c r="K8" s="37"/>
    </row>
    <row r="9" spans="1:11" x14ac:dyDescent="0.25">
      <c r="A9" s="16">
        <v>1005</v>
      </c>
      <c r="B9" s="17" t="s">
        <v>15</v>
      </c>
      <c r="C9" s="24">
        <v>26411</v>
      </c>
      <c r="D9" s="24">
        <v>0</v>
      </c>
      <c r="E9" s="24">
        <v>89398</v>
      </c>
      <c r="F9" s="24">
        <v>0</v>
      </c>
      <c r="G9" s="24">
        <v>0</v>
      </c>
      <c r="H9" s="24">
        <v>11675</v>
      </c>
      <c r="I9" s="36">
        <f t="shared" si="0"/>
        <v>127484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5">
        <f t="shared" si="0"/>
        <v>0</v>
      </c>
      <c r="K10" s="37"/>
    </row>
    <row r="11" spans="1:11" x14ac:dyDescent="0.25">
      <c r="A11" s="16">
        <v>1007</v>
      </c>
      <c r="B11" s="17" t="s">
        <v>17</v>
      </c>
      <c r="C11" s="24">
        <v>82333841</v>
      </c>
      <c r="D11" s="24">
        <v>14848015</v>
      </c>
      <c r="E11" s="24">
        <v>2667801</v>
      </c>
      <c r="F11" s="24">
        <v>18876917</v>
      </c>
      <c r="G11" s="24">
        <v>0</v>
      </c>
      <c r="H11" s="24">
        <v>1696796</v>
      </c>
      <c r="I11" s="36">
        <f t="shared" si="0"/>
        <v>120423370</v>
      </c>
      <c r="K11" s="37"/>
    </row>
    <row r="12" spans="1:11" x14ac:dyDescent="0.25">
      <c r="A12" s="16">
        <v>1008</v>
      </c>
      <c r="B12" s="17" t="s">
        <v>18</v>
      </c>
      <c r="C12" s="23">
        <v>4722703</v>
      </c>
      <c r="D12" s="23">
        <v>0</v>
      </c>
      <c r="E12" s="23">
        <v>2193</v>
      </c>
      <c r="F12" s="23">
        <v>0</v>
      </c>
      <c r="G12" s="23">
        <v>0</v>
      </c>
      <c r="H12" s="23">
        <v>16535</v>
      </c>
      <c r="I12" s="35">
        <f t="shared" si="0"/>
        <v>4741431</v>
      </c>
      <c r="K12" s="37"/>
    </row>
    <row r="13" spans="1:11" x14ac:dyDescent="0.25">
      <c r="A13" s="16">
        <v>1010</v>
      </c>
      <c r="B13" s="17" t="s">
        <v>19</v>
      </c>
      <c r="C13" s="24">
        <v>4591561</v>
      </c>
      <c r="D13" s="24">
        <v>710056</v>
      </c>
      <c r="E13" s="24">
        <v>266784</v>
      </c>
      <c r="F13" s="24">
        <v>56023</v>
      </c>
      <c r="G13" s="24">
        <v>0</v>
      </c>
      <c r="H13" s="24">
        <v>35955</v>
      </c>
      <c r="I13" s="36">
        <f t="shared" si="0"/>
        <v>5660379</v>
      </c>
      <c r="K13" s="37"/>
    </row>
    <row r="14" spans="1:11" x14ac:dyDescent="0.25">
      <c r="A14" s="16">
        <v>1011</v>
      </c>
      <c r="B14" s="17" t="s">
        <v>20</v>
      </c>
      <c r="C14" s="23">
        <v>13564924</v>
      </c>
      <c r="D14" s="23">
        <v>12167284</v>
      </c>
      <c r="E14" s="23">
        <v>822389</v>
      </c>
      <c r="F14" s="23">
        <v>0</v>
      </c>
      <c r="G14" s="23">
        <v>0</v>
      </c>
      <c r="H14" s="23">
        <v>1989671</v>
      </c>
      <c r="I14" s="35">
        <f t="shared" si="0"/>
        <v>28544268</v>
      </c>
      <c r="K14" s="37"/>
    </row>
    <row r="15" spans="1:11" x14ac:dyDescent="0.25">
      <c r="A15" s="16">
        <v>1012</v>
      </c>
      <c r="B15" s="17" t="s">
        <v>21</v>
      </c>
      <c r="C15" s="24">
        <v>15727228</v>
      </c>
      <c r="D15" s="24">
        <v>0</v>
      </c>
      <c r="E15" s="24">
        <v>14838</v>
      </c>
      <c r="F15" s="24">
        <v>29095600</v>
      </c>
      <c r="G15" s="24">
        <v>0</v>
      </c>
      <c r="H15" s="24">
        <v>64665</v>
      </c>
      <c r="I15" s="36">
        <f t="shared" si="0"/>
        <v>44902331</v>
      </c>
      <c r="K15" s="37"/>
    </row>
    <row r="16" spans="1:11" x14ac:dyDescent="0.25">
      <c r="A16" s="16">
        <v>1013</v>
      </c>
      <c r="B16" s="17" t="s">
        <v>22</v>
      </c>
      <c r="C16" s="23">
        <v>245801252</v>
      </c>
      <c r="D16" s="23">
        <v>177560279</v>
      </c>
      <c r="E16" s="23">
        <v>12657104</v>
      </c>
      <c r="F16" s="23">
        <v>407</v>
      </c>
      <c r="G16" s="23">
        <v>0</v>
      </c>
      <c r="H16" s="23">
        <v>3977641</v>
      </c>
      <c r="I16" s="35">
        <f t="shared" si="0"/>
        <v>439996683</v>
      </c>
      <c r="K16" s="37"/>
    </row>
    <row r="17" spans="1:11" x14ac:dyDescent="0.25">
      <c r="A17" s="16">
        <v>1014</v>
      </c>
      <c r="B17" s="17" t="s">
        <v>23</v>
      </c>
      <c r="C17" s="24">
        <v>91737</v>
      </c>
      <c r="D17" s="24">
        <v>42981</v>
      </c>
      <c r="E17" s="24">
        <v>1671</v>
      </c>
      <c r="F17" s="24">
        <v>0</v>
      </c>
      <c r="G17" s="24">
        <v>0</v>
      </c>
      <c r="H17" s="24">
        <v>124136</v>
      </c>
      <c r="I17" s="36">
        <f t="shared" si="0"/>
        <v>260525</v>
      </c>
      <c r="K17" s="37"/>
    </row>
    <row r="18" spans="1:11" x14ac:dyDescent="0.25">
      <c r="A18" s="16">
        <v>1016</v>
      </c>
      <c r="B18" s="17" t="s">
        <v>24</v>
      </c>
      <c r="C18" s="23">
        <v>566453434</v>
      </c>
      <c r="D18" s="23">
        <v>171670006</v>
      </c>
      <c r="E18" s="23">
        <v>26217336</v>
      </c>
      <c r="F18" s="23">
        <v>168192214</v>
      </c>
      <c r="G18" s="23">
        <v>0</v>
      </c>
      <c r="H18" s="23">
        <v>5429866</v>
      </c>
      <c r="I18" s="35">
        <f t="shared" si="0"/>
        <v>937962856</v>
      </c>
      <c r="K18" s="37"/>
    </row>
    <row r="19" spans="1:11" x14ac:dyDescent="0.25">
      <c r="A19" s="16">
        <v>1017</v>
      </c>
      <c r="B19" s="17" t="s">
        <v>25</v>
      </c>
      <c r="C19" s="24">
        <v>79741660</v>
      </c>
      <c r="D19" s="24">
        <v>3045263</v>
      </c>
      <c r="E19" s="24">
        <v>2904369</v>
      </c>
      <c r="F19" s="24">
        <v>20181690</v>
      </c>
      <c r="G19" s="24">
        <v>0</v>
      </c>
      <c r="H19" s="24">
        <v>834044</v>
      </c>
      <c r="I19" s="36">
        <f t="shared" si="0"/>
        <v>106707026</v>
      </c>
      <c r="K19" s="37"/>
    </row>
    <row r="20" spans="1:11" x14ac:dyDescent="0.25">
      <c r="A20" s="16">
        <v>1018</v>
      </c>
      <c r="B20" s="17" t="s">
        <v>26</v>
      </c>
      <c r="C20" s="23">
        <v>25034211</v>
      </c>
      <c r="D20" s="23">
        <v>55119</v>
      </c>
      <c r="E20" s="23">
        <v>1027516</v>
      </c>
      <c r="F20" s="23">
        <v>36689771</v>
      </c>
      <c r="G20" s="23">
        <v>0</v>
      </c>
      <c r="H20" s="23">
        <v>23053</v>
      </c>
      <c r="I20" s="35">
        <f t="shared" si="0"/>
        <v>62829670</v>
      </c>
      <c r="K20" s="37"/>
    </row>
    <row r="21" spans="1:11" x14ac:dyDescent="0.25">
      <c r="A21" s="16">
        <v>1019</v>
      </c>
      <c r="B21" s="17" t="s">
        <v>27</v>
      </c>
      <c r="C21" s="24">
        <v>26718742</v>
      </c>
      <c r="D21" s="24">
        <v>4758702</v>
      </c>
      <c r="E21" s="24">
        <v>768531</v>
      </c>
      <c r="F21" s="24">
        <v>3121539</v>
      </c>
      <c r="G21" s="24">
        <v>0</v>
      </c>
      <c r="H21" s="24">
        <v>554394</v>
      </c>
      <c r="I21" s="36">
        <f t="shared" si="0"/>
        <v>35921908</v>
      </c>
      <c r="K21" s="37"/>
    </row>
    <row r="22" spans="1:11" x14ac:dyDescent="0.25">
      <c r="A22" s="16">
        <v>1020</v>
      </c>
      <c r="B22" s="17" t="s">
        <v>28</v>
      </c>
      <c r="C22" s="23">
        <v>26513338</v>
      </c>
      <c r="D22" s="23">
        <v>6683251</v>
      </c>
      <c r="E22" s="23">
        <v>774242</v>
      </c>
      <c r="F22" s="23">
        <v>15296779</v>
      </c>
      <c r="G22" s="23">
        <v>0</v>
      </c>
      <c r="H22" s="23">
        <v>156635</v>
      </c>
      <c r="I22" s="35">
        <f t="shared" si="0"/>
        <v>49424245</v>
      </c>
      <c r="K22" s="37"/>
    </row>
    <row r="23" spans="1:11" x14ac:dyDescent="0.25">
      <c r="A23" s="16">
        <v>1022</v>
      </c>
      <c r="B23" s="17" t="s">
        <v>29</v>
      </c>
      <c r="C23" s="24">
        <v>243430</v>
      </c>
      <c r="D23" s="24">
        <v>56579</v>
      </c>
      <c r="E23" s="24">
        <v>11610</v>
      </c>
      <c r="F23" s="24">
        <v>0</v>
      </c>
      <c r="G23" s="24">
        <v>0</v>
      </c>
      <c r="H23" s="24">
        <v>2030</v>
      </c>
      <c r="I23" s="36">
        <f t="shared" si="0"/>
        <v>313649</v>
      </c>
      <c r="K23" s="37"/>
    </row>
    <row r="24" spans="1:11" x14ac:dyDescent="0.25">
      <c r="A24" s="16">
        <v>1023</v>
      </c>
      <c r="B24" s="17" t="s">
        <v>30</v>
      </c>
      <c r="C24" s="23">
        <v>30872606</v>
      </c>
      <c r="D24" s="23">
        <v>2567197</v>
      </c>
      <c r="E24" s="23">
        <v>594657</v>
      </c>
      <c r="F24" s="23">
        <v>21721580</v>
      </c>
      <c r="G24" s="23">
        <v>0</v>
      </c>
      <c r="H24" s="23">
        <v>389427</v>
      </c>
      <c r="I24" s="35">
        <f t="shared" si="0"/>
        <v>56145467</v>
      </c>
      <c r="K24" s="37"/>
    </row>
    <row r="25" spans="1:11" x14ac:dyDescent="0.25">
      <c r="A25" s="16">
        <v>1024</v>
      </c>
      <c r="B25" s="17" t="s">
        <v>31</v>
      </c>
      <c r="C25" s="24">
        <v>743489515</v>
      </c>
      <c r="D25" s="24">
        <v>84380186</v>
      </c>
      <c r="E25" s="24">
        <v>14486412</v>
      </c>
      <c r="F25" s="24">
        <v>75690882</v>
      </c>
      <c r="G25" s="24">
        <v>43057</v>
      </c>
      <c r="H25" s="24">
        <v>3791321</v>
      </c>
      <c r="I25" s="36">
        <f t="shared" si="0"/>
        <v>921881373</v>
      </c>
      <c r="K25" s="37"/>
    </row>
    <row r="26" spans="1:11" x14ac:dyDescent="0.25">
      <c r="A26" s="16">
        <v>1025</v>
      </c>
      <c r="B26" s="17" t="s">
        <v>32</v>
      </c>
      <c r="C26" s="23">
        <v>157085</v>
      </c>
      <c r="D26" s="23">
        <v>180750</v>
      </c>
      <c r="E26" s="23">
        <v>16380</v>
      </c>
      <c r="F26" s="23">
        <v>0</v>
      </c>
      <c r="G26" s="23">
        <v>0</v>
      </c>
      <c r="H26" s="23">
        <v>72929</v>
      </c>
      <c r="I26" s="35">
        <f t="shared" si="0"/>
        <v>427144</v>
      </c>
      <c r="K26" s="37"/>
    </row>
    <row r="27" spans="1:11" x14ac:dyDescent="0.25">
      <c r="A27" s="16">
        <v>1026</v>
      </c>
      <c r="B27" s="17" t="s">
        <v>33</v>
      </c>
      <c r="C27" s="24">
        <v>1513472</v>
      </c>
      <c r="D27" s="24">
        <v>5744</v>
      </c>
      <c r="E27" s="24">
        <v>1337</v>
      </c>
      <c r="F27" s="24">
        <v>0</v>
      </c>
      <c r="G27" s="24">
        <v>0</v>
      </c>
      <c r="H27" s="24">
        <v>37188</v>
      </c>
      <c r="I27" s="36">
        <f t="shared" si="0"/>
        <v>1557741</v>
      </c>
      <c r="K27" s="37"/>
    </row>
    <row r="28" spans="1:11" x14ac:dyDescent="0.25">
      <c r="A28" s="16">
        <v>1027</v>
      </c>
      <c r="B28" s="17" t="s">
        <v>34</v>
      </c>
      <c r="C28" s="23">
        <v>36783050</v>
      </c>
      <c r="D28" s="23">
        <v>564992</v>
      </c>
      <c r="E28" s="23">
        <v>510914</v>
      </c>
      <c r="F28" s="23">
        <v>710787</v>
      </c>
      <c r="G28" s="23">
        <v>0</v>
      </c>
      <c r="H28" s="23">
        <v>485836</v>
      </c>
      <c r="I28" s="35">
        <f t="shared" si="0"/>
        <v>39055579</v>
      </c>
      <c r="K28" s="37"/>
    </row>
    <row r="29" spans="1:11" x14ac:dyDescent="0.25">
      <c r="A29" s="16">
        <v>1028</v>
      </c>
      <c r="B29" s="17" t="s">
        <v>35</v>
      </c>
      <c r="C29" s="24">
        <v>100049837</v>
      </c>
      <c r="D29" s="24">
        <v>413930</v>
      </c>
      <c r="E29" s="24">
        <v>3430121</v>
      </c>
      <c r="F29" s="24">
        <v>120220049</v>
      </c>
      <c r="G29" s="24">
        <v>0</v>
      </c>
      <c r="H29" s="24">
        <v>58198</v>
      </c>
      <c r="I29" s="36">
        <f t="shared" si="0"/>
        <v>224172135</v>
      </c>
      <c r="K29" s="37"/>
    </row>
    <row r="30" spans="1:11" x14ac:dyDescent="0.25">
      <c r="A30" s="16">
        <v>1030</v>
      </c>
      <c r="B30" s="17" t="s">
        <v>36</v>
      </c>
      <c r="C30" s="23">
        <v>74930213</v>
      </c>
      <c r="D30" s="23">
        <v>5483404</v>
      </c>
      <c r="E30" s="23">
        <v>1890599</v>
      </c>
      <c r="F30" s="23">
        <v>28580874</v>
      </c>
      <c r="G30" s="23">
        <v>0</v>
      </c>
      <c r="H30" s="23">
        <v>854043</v>
      </c>
      <c r="I30" s="35">
        <f t="shared" si="0"/>
        <v>111739133</v>
      </c>
      <c r="K30" s="37"/>
    </row>
    <row r="31" spans="1:11" x14ac:dyDescent="0.25">
      <c r="A31" s="16">
        <v>1031</v>
      </c>
      <c r="B31" s="17" t="s">
        <v>37</v>
      </c>
      <c r="C31" s="24">
        <v>184</v>
      </c>
      <c r="D31" s="24">
        <v>0</v>
      </c>
      <c r="E31" s="24">
        <v>1782</v>
      </c>
      <c r="F31" s="24">
        <v>0</v>
      </c>
      <c r="G31" s="24">
        <v>0</v>
      </c>
      <c r="H31" s="24">
        <v>9790</v>
      </c>
      <c r="I31" s="36">
        <f t="shared" si="0"/>
        <v>11756</v>
      </c>
      <c r="K31" s="37"/>
    </row>
    <row r="32" spans="1:11" x14ac:dyDescent="0.25">
      <c r="A32" s="16">
        <v>1033</v>
      </c>
      <c r="B32" s="17" t="s">
        <v>38</v>
      </c>
      <c r="C32" s="23">
        <v>1282651</v>
      </c>
      <c r="D32" s="23">
        <v>57192</v>
      </c>
      <c r="E32" s="23">
        <v>40350</v>
      </c>
      <c r="F32" s="23">
        <v>0</v>
      </c>
      <c r="G32" s="23">
        <v>0</v>
      </c>
      <c r="H32" s="23">
        <v>23440</v>
      </c>
      <c r="I32" s="35">
        <f t="shared" si="0"/>
        <v>1403633</v>
      </c>
      <c r="K32" s="37"/>
    </row>
    <row r="33" spans="1:11" x14ac:dyDescent="0.25">
      <c r="A33" s="16">
        <v>1034</v>
      </c>
      <c r="B33" s="17" t="s">
        <v>39</v>
      </c>
      <c r="C33" s="24">
        <v>612496</v>
      </c>
      <c r="D33" s="24">
        <v>11060</v>
      </c>
      <c r="E33" s="24">
        <v>7286</v>
      </c>
      <c r="F33" s="24">
        <v>597</v>
      </c>
      <c r="G33" s="24">
        <v>0</v>
      </c>
      <c r="H33" s="24">
        <v>31655</v>
      </c>
      <c r="I33" s="36">
        <f t="shared" si="0"/>
        <v>663094</v>
      </c>
      <c r="K33" s="37"/>
    </row>
    <row r="34" spans="1:11" x14ac:dyDescent="0.25">
      <c r="A34" s="16">
        <v>1037</v>
      </c>
      <c r="B34" s="17" t="s">
        <v>40</v>
      </c>
      <c r="C34" s="23">
        <v>7332242</v>
      </c>
      <c r="D34" s="23">
        <v>24209</v>
      </c>
      <c r="E34" s="23">
        <v>165344</v>
      </c>
      <c r="F34" s="23">
        <v>592955</v>
      </c>
      <c r="G34" s="23">
        <v>0</v>
      </c>
      <c r="H34" s="23">
        <v>175940</v>
      </c>
      <c r="I34" s="35">
        <f t="shared" si="0"/>
        <v>8290690</v>
      </c>
      <c r="K34" s="37"/>
    </row>
    <row r="35" spans="1:11" x14ac:dyDescent="0.25">
      <c r="A35" s="16">
        <v>1038</v>
      </c>
      <c r="B35" s="17" t="s">
        <v>41</v>
      </c>
      <c r="C35" s="24">
        <v>5303359</v>
      </c>
      <c r="D35" s="24">
        <v>472646</v>
      </c>
      <c r="E35" s="24">
        <v>68133</v>
      </c>
      <c r="F35" s="24">
        <v>0</v>
      </c>
      <c r="G35" s="24">
        <v>0</v>
      </c>
      <c r="H35" s="24">
        <v>38480</v>
      </c>
      <c r="I35" s="36">
        <f t="shared" si="0"/>
        <v>5882618</v>
      </c>
      <c r="K35" s="37"/>
    </row>
    <row r="36" spans="1:11" x14ac:dyDescent="0.25">
      <c r="A36" s="16">
        <v>1039</v>
      </c>
      <c r="B36" s="17" t="s">
        <v>42</v>
      </c>
      <c r="C36" s="23">
        <v>2434662</v>
      </c>
      <c r="D36" s="23">
        <v>91603</v>
      </c>
      <c r="E36" s="23">
        <v>28816</v>
      </c>
      <c r="F36" s="23">
        <v>0</v>
      </c>
      <c r="G36" s="23">
        <v>0</v>
      </c>
      <c r="H36" s="23">
        <v>141920</v>
      </c>
      <c r="I36" s="35">
        <f t="shared" si="0"/>
        <v>2697001</v>
      </c>
      <c r="K36" s="37"/>
    </row>
    <row r="37" spans="1:11" x14ac:dyDescent="0.25">
      <c r="A37" s="16">
        <v>1040</v>
      </c>
      <c r="B37" s="17" t="s">
        <v>43</v>
      </c>
      <c r="C37" s="24">
        <v>95106688</v>
      </c>
      <c r="D37" s="24">
        <v>25892904</v>
      </c>
      <c r="E37" s="24">
        <v>2083781</v>
      </c>
      <c r="F37" s="24">
        <v>459559</v>
      </c>
      <c r="G37" s="24">
        <v>0</v>
      </c>
      <c r="H37" s="24">
        <v>1009687</v>
      </c>
      <c r="I37" s="36">
        <f t="shared" si="0"/>
        <v>124552619</v>
      </c>
      <c r="K37" s="37"/>
    </row>
    <row r="38" spans="1:11" x14ac:dyDescent="0.25">
      <c r="A38" s="16">
        <v>1042</v>
      </c>
      <c r="B38" s="17" t="s">
        <v>44</v>
      </c>
      <c r="C38" s="23">
        <v>368</v>
      </c>
      <c r="D38" s="23">
        <v>0</v>
      </c>
      <c r="E38" s="23">
        <v>446</v>
      </c>
      <c r="F38" s="23">
        <v>0</v>
      </c>
      <c r="G38" s="23">
        <v>0</v>
      </c>
      <c r="H38" s="23">
        <v>8520</v>
      </c>
      <c r="I38" s="35">
        <f t="shared" si="0"/>
        <v>9334</v>
      </c>
      <c r="K38" s="37"/>
    </row>
    <row r="39" spans="1:11" x14ac:dyDescent="0.25">
      <c r="A39" s="16">
        <v>1043</v>
      </c>
      <c r="B39" s="17" t="s">
        <v>45</v>
      </c>
      <c r="C39" s="24">
        <v>380784548</v>
      </c>
      <c r="D39" s="24">
        <v>38552244</v>
      </c>
      <c r="E39" s="24">
        <v>10483884</v>
      </c>
      <c r="F39" s="24">
        <v>6084723</v>
      </c>
      <c r="G39" s="24">
        <v>0</v>
      </c>
      <c r="H39" s="24">
        <v>8409066</v>
      </c>
      <c r="I39" s="36">
        <f t="shared" si="0"/>
        <v>444314465</v>
      </c>
      <c r="K39" s="37"/>
    </row>
    <row r="40" spans="1:11" x14ac:dyDescent="0.25">
      <c r="A40" s="16">
        <v>1044</v>
      </c>
      <c r="B40" s="17" t="s">
        <v>46</v>
      </c>
      <c r="C40" s="23">
        <v>2977794</v>
      </c>
      <c r="D40" s="23">
        <v>627620</v>
      </c>
      <c r="E40" s="23">
        <v>130290</v>
      </c>
      <c r="F40" s="23">
        <v>0</v>
      </c>
      <c r="G40" s="23">
        <v>0</v>
      </c>
      <c r="H40" s="23">
        <v>84048</v>
      </c>
      <c r="I40" s="35">
        <f t="shared" si="0"/>
        <v>3819752</v>
      </c>
      <c r="K40" s="37"/>
    </row>
    <row r="41" spans="1:11" x14ac:dyDescent="0.25">
      <c r="A41" s="16">
        <v>1046</v>
      </c>
      <c r="B41" s="17" t="s">
        <v>47</v>
      </c>
      <c r="C41" s="24">
        <v>232129</v>
      </c>
      <c r="D41" s="24">
        <v>10010</v>
      </c>
      <c r="E41" s="24">
        <v>22492</v>
      </c>
      <c r="F41" s="24">
        <v>0</v>
      </c>
      <c r="G41" s="24">
        <v>0</v>
      </c>
      <c r="H41" s="24">
        <v>673861</v>
      </c>
      <c r="I41" s="36">
        <f t="shared" si="0"/>
        <v>938492</v>
      </c>
      <c r="K41" s="37"/>
    </row>
    <row r="42" spans="1:11" x14ac:dyDescent="0.25">
      <c r="A42" s="16">
        <v>1047</v>
      </c>
      <c r="B42" s="17" t="s">
        <v>48</v>
      </c>
      <c r="C42" s="23">
        <v>125629176</v>
      </c>
      <c r="D42" s="23">
        <v>35312736</v>
      </c>
      <c r="E42" s="23">
        <v>5459508</v>
      </c>
      <c r="F42" s="23">
        <v>143595</v>
      </c>
      <c r="G42" s="23">
        <v>0</v>
      </c>
      <c r="H42" s="23">
        <v>2241580</v>
      </c>
      <c r="I42" s="35">
        <f t="shared" si="0"/>
        <v>168786595</v>
      </c>
      <c r="K42" s="37"/>
    </row>
    <row r="43" spans="1:11" x14ac:dyDescent="0.25">
      <c r="A43" s="16">
        <v>1048</v>
      </c>
      <c r="B43" s="17" t="s">
        <v>49</v>
      </c>
      <c r="C43" s="24">
        <v>132366667</v>
      </c>
      <c r="D43" s="24">
        <v>6867905</v>
      </c>
      <c r="E43" s="24">
        <v>6219705</v>
      </c>
      <c r="F43" s="24">
        <v>534133</v>
      </c>
      <c r="G43" s="24">
        <v>0</v>
      </c>
      <c r="H43" s="24">
        <v>761305</v>
      </c>
      <c r="I43" s="36">
        <f t="shared" si="0"/>
        <v>146749715</v>
      </c>
      <c r="K43" s="37"/>
    </row>
    <row r="44" spans="1:11" x14ac:dyDescent="0.25">
      <c r="A44" s="16">
        <v>1050</v>
      </c>
      <c r="B44" s="17" t="s">
        <v>50</v>
      </c>
      <c r="C44" s="23">
        <v>7189</v>
      </c>
      <c r="D44" s="23">
        <v>921</v>
      </c>
      <c r="E44" s="23">
        <v>445</v>
      </c>
      <c r="F44" s="23">
        <v>0</v>
      </c>
      <c r="G44" s="23">
        <v>0</v>
      </c>
      <c r="H44" s="23">
        <v>1450</v>
      </c>
      <c r="I44" s="35">
        <f t="shared" si="0"/>
        <v>10005</v>
      </c>
      <c r="K44" s="37"/>
    </row>
    <row r="45" spans="1:11" x14ac:dyDescent="0.25">
      <c r="A45" s="16">
        <v>1052</v>
      </c>
      <c r="B45" s="17" t="s">
        <v>51</v>
      </c>
      <c r="C45" s="24">
        <v>20086638</v>
      </c>
      <c r="D45" s="24">
        <v>2750543</v>
      </c>
      <c r="E45" s="24">
        <v>911194</v>
      </c>
      <c r="F45" s="24">
        <v>299383</v>
      </c>
      <c r="G45" s="24">
        <v>0</v>
      </c>
      <c r="H45" s="24">
        <v>442280</v>
      </c>
      <c r="I45" s="36">
        <f t="shared" si="0"/>
        <v>24490038</v>
      </c>
      <c r="K45" s="37"/>
    </row>
    <row r="46" spans="1:11" x14ac:dyDescent="0.25">
      <c r="A46" s="16">
        <v>1054</v>
      </c>
      <c r="B46" s="17" t="s">
        <v>52</v>
      </c>
      <c r="C46" s="23">
        <v>22204995</v>
      </c>
      <c r="D46" s="23">
        <v>3649831</v>
      </c>
      <c r="E46" s="23">
        <v>1019650</v>
      </c>
      <c r="F46" s="23">
        <v>193829</v>
      </c>
      <c r="G46" s="23">
        <v>10000</v>
      </c>
      <c r="H46" s="23">
        <v>484238</v>
      </c>
      <c r="I46" s="35">
        <f t="shared" si="0"/>
        <v>27562543</v>
      </c>
      <c r="K46" s="37"/>
    </row>
    <row r="47" spans="1:11" x14ac:dyDescent="0.25">
      <c r="A47" s="16">
        <v>1055</v>
      </c>
      <c r="B47" s="17" t="s">
        <v>53</v>
      </c>
      <c r="C47" s="24">
        <v>17365591</v>
      </c>
      <c r="D47" s="24">
        <v>1921973</v>
      </c>
      <c r="E47" s="24">
        <v>861497</v>
      </c>
      <c r="F47" s="24">
        <v>38</v>
      </c>
      <c r="G47" s="24">
        <v>0</v>
      </c>
      <c r="H47" s="24">
        <v>271964</v>
      </c>
      <c r="I47" s="36">
        <f t="shared" si="0"/>
        <v>20421063</v>
      </c>
      <c r="K47" s="37"/>
    </row>
    <row r="48" spans="1:11" x14ac:dyDescent="0.25">
      <c r="A48" s="16">
        <v>1057</v>
      </c>
      <c r="B48" s="17" t="s">
        <v>54</v>
      </c>
      <c r="C48" s="23">
        <v>210351</v>
      </c>
      <c r="D48" s="23">
        <v>1052321</v>
      </c>
      <c r="E48" s="23">
        <v>38660</v>
      </c>
      <c r="F48" s="23">
        <v>0</v>
      </c>
      <c r="G48" s="23">
        <v>0</v>
      </c>
      <c r="H48" s="23">
        <v>465708</v>
      </c>
      <c r="I48" s="35">
        <f t="shared" si="0"/>
        <v>1767040</v>
      </c>
      <c r="K48" s="37"/>
    </row>
    <row r="49" spans="1:11" x14ac:dyDescent="0.25">
      <c r="A49" s="16">
        <v>1058</v>
      </c>
      <c r="B49" s="17" t="s">
        <v>55</v>
      </c>
      <c r="C49" s="24">
        <v>16472789</v>
      </c>
      <c r="D49" s="24">
        <v>1478790</v>
      </c>
      <c r="E49" s="24">
        <v>632787</v>
      </c>
      <c r="F49" s="24">
        <v>0</v>
      </c>
      <c r="G49" s="24">
        <v>10000</v>
      </c>
      <c r="H49" s="24">
        <v>1062264</v>
      </c>
      <c r="I49" s="36">
        <f t="shared" si="0"/>
        <v>19656630</v>
      </c>
      <c r="K49" s="37"/>
    </row>
    <row r="50" spans="1:11" x14ac:dyDescent="0.25">
      <c r="A50" s="16">
        <v>1062</v>
      </c>
      <c r="B50" s="17" t="s">
        <v>56</v>
      </c>
      <c r="C50" s="23">
        <v>66753794</v>
      </c>
      <c r="D50" s="23">
        <v>25101627</v>
      </c>
      <c r="E50" s="23">
        <v>3229165</v>
      </c>
      <c r="F50" s="23">
        <v>18297</v>
      </c>
      <c r="G50" s="23">
        <v>0</v>
      </c>
      <c r="H50" s="23">
        <v>2844275</v>
      </c>
      <c r="I50" s="35">
        <f t="shared" si="0"/>
        <v>97947158</v>
      </c>
      <c r="K50" s="37"/>
    </row>
    <row r="51" spans="1:11" x14ac:dyDescent="0.25">
      <c r="A51" s="16">
        <v>1065</v>
      </c>
      <c r="B51" s="17" t="s">
        <v>57</v>
      </c>
      <c r="C51" s="24">
        <v>70061916</v>
      </c>
      <c r="D51" s="24">
        <v>6224422</v>
      </c>
      <c r="E51" s="24">
        <v>1654282</v>
      </c>
      <c r="F51" s="24">
        <v>1063399</v>
      </c>
      <c r="G51" s="24">
        <v>25812</v>
      </c>
      <c r="H51" s="24">
        <v>482660</v>
      </c>
      <c r="I51" s="36">
        <f t="shared" si="0"/>
        <v>79512491</v>
      </c>
      <c r="K51" s="37"/>
    </row>
    <row r="52" spans="1:11" x14ac:dyDescent="0.25">
      <c r="A52" s="16">
        <v>1066</v>
      </c>
      <c r="B52" s="17" t="s">
        <v>58</v>
      </c>
      <c r="C52" s="23">
        <v>208794001</v>
      </c>
      <c r="D52" s="23">
        <v>10629797</v>
      </c>
      <c r="E52" s="23">
        <v>4384045</v>
      </c>
      <c r="F52" s="23">
        <v>0</v>
      </c>
      <c r="G52" s="23">
        <v>0</v>
      </c>
      <c r="H52" s="23">
        <v>1129271</v>
      </c>
      <c r="I52" s="35">
        <f t="shared" si="0"/>
        <v>224937114</v>
      </c>
      <c r="K52" s="37"/>
    </row>
    <row r="53" spans="1:11" x14ac:dyDescent="0.25">
      <c r="A53" s="16">
        <v>1067</v>
      </c>
      <c r="B53" s="17" t="s">
        <v>59</v>
      </c>
      <c r="C53" s="24">
        <v>1625858</v>
      </c>
      <c r="D53" s="24">
        <v>0</v>
      </c>
      <c r="E53" s="24">
        <v>1730</v>
      </c>
      <c r="F53" s="24">
        <v>1966736</v>
      </c>
      <c r="G53" s="24">
        <v>0</v>
      </c>
      <c r="H53" s="24">
        <v>24360</v>
      </c>
      <c r="I53" s="36">
        <f t="shared" si="0"/>
        <v>3618684</v>
      </c>
      <c r="K53" s="37"/>
    </row>
    <row r="54" spans="1:11" x14ac:dyDescent="0.25">
      <c r="A54" s="16">
        <v>1068</v>
      </c>
      <c r="B54" s="17" t="s">
        <v>60</v>
      </c>
      <c r="C54" s="23">
        <v>46</v>
      </c>
      <c r="D54" s="23">
        <v>0</v>
      </c>
      <c r="E54" s="23">
        <v>446</v>
      </c>
      <c r="F54" s="23">
        <v>0</v>
      </c>
      <c r="G54" s="23">
        <v>0</v>
      </c>
      <c r="H54" s="23">
        <v>290</v>
      </c>
      <c r="I54" s="35">
        <f t="shared" si="0"/>
        <v>782</v>
      </c>
      <c r="K54" s="37"/>
    </row>
    <row r="55" spans="1:11" x14ac:dyDescent="0.25">
      <c r="A55" s="16">
        <v>1069</v>
      </c>
      <c r="B55" s="17" t="s">
        <v>61</v>
      </c>
      <c r="C55" s="24">
        <v>2453414</v>
      </c>
      <c r="D55" s="24">
        <v>276279</v>
      </c>
      <c r="E55" s="24">
        <v>185199</v>
      </c>
      <c r="F55" s="24">
        <v>376236</v>
      </c>
      <c r="G55" s="24">
        <v>0</v>
      </c>
      <c r="H55" s="24">
        <v>49025</v>
      </c>
      <c r="I55" s="36">
        <f t="shared" si="0"/>
        <v>3340153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200157667</v>
      </c>
      <c r="D56" s="23">
        <v>40541608</v>
      </c>
      <c r="E56" s="23">
        <v>7849120</v>
      </c>
      <c r="F56" s="23">
        <v>1086673</v>
      </c>
      <c r="G56" s="23">
        <v>0</v>
      </c>
      <c r="H56" s="23">
        <v>1867881</v>
      </c>
      <c r="I56" s="35">
        <f t="shared" si="0"/>
        <v>251502949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3461730713</v>
      </c>
      <c r="D57" s="15">
        <f t="shared" si="1"/>
        <v>688171275</v>
      </c>
      <c r="E57" s="15">
        <f t="shared" si="1"/>
        <v>114718781</v>
      </c>
      <c r="F57" s="15">
        <f t="shared" si="1"/>
        <v>551255265</v>
      </c>
      <c r="G57" s="15">
        <f t="shared" si="1"/>
        <v>88869</v>
      </c>
      <c r="H57" s="15">
        <f t="shared" si="1"/>
        <v>43391561</v>
      </c>
      <c r="I57" s="15">
        <f t="shared" si="1"/>
        <v>4859356464</v>
      </c>
      <c r="K57" s="37"/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K57"/>
  <sheetViews>
    <sheetView topLeftCell="C1" workbookViewId="0">
      <selection activeCell="J9" sqref="J9:J1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3.7109375" style="12" bestFit="1" customWidth="1"/>
    <col min="8" max="8" width="17.5703125" style="12" bestFit="1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x14ac:dyDescent="0.25">
      <c r="A4" s="40" t="s">
        <v>65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SUM(C7:H7)</f>
        <v>0</v>
      </c>
      <c r="K7" s="37"/>
    </row>
    <row r="8" spans="1:11" x14ac:dyDescent="0.25">
      <c r="A8" s="16">
        <v>1002</v>
      </c>
      <c r="B8" s="17" t="s">
        <v>14</v>
      </c>
      <c r="C8" s="27">
        <v>5362845</v>
      </c>
      <c r="D8" s="27">
        <v>16243</v>
      </c>
      <c r="E8" s="27">
        <v>14450</v>
      </c>
      <c r="F8" s="27">
        <v>0</v>
      </c>
      <c r="G8" s="27">
        <v>0</v>
      </c>
      <c r="H8" s="27">
        <v>32487</v>
      </c>
      <c r="I8" s="27">
        <f t="shared" ref="I8:I56" si="0">SUM(C8:H8)</f>
        <v>5426025</v>
      </c>
      <c r="K8" s="37"/>
    </row>
    <row r="9" spans="1:11" x14ac:dyDescent="0.25">
      <c r="A9" s="16">
        <v>1005</v>
      </c>
      <c r="B9" s="17" t="s">
        <v>15</v>
      </c>
      <c r="C9" s="29">
        <v>151855</v>
      </c>
      <c r="D9" s="29">
        <v>25194</v>
      </c>
      <c r="E9" s="29">
        <v>28205</v>
      </c>
      <c r="F9" s="29">
        <v>0</v>
      </c>
      <c r="G9" s="29">
        <v>0</v>
      </c>
      <c r="H9" s="29">
        <v>4350</v>
      </c>
      <c r="I9" s="29">
        <f t="shared" si="0"/>
        <v>209604</v>
      </c>
      <c r="K9" s="37"/>
    </row>
    <row r="10" spans="1:11" x14ac:dyDescent="0.25">
      <c r="A10" s="16">
        <v>1006</v>
      </c>
      <c r="B10" s="17" t="s">
        <v>16</v>
      </c>
      <c r="C10" s="27">
        <v>50710</v>
      </c>
      <c r="D10" s="27">
        <v>3</v>
      </c>
      <c r="E10" s="27">
        <v>4720</v>
      </c>
      <c r="F10" s="27">
        <v>0</v>
      </c>
      <c r="G10" s="27">
        <v>0</v>
      </c>
      <c r="H10" s="27">
        <v>2706</v>
      </c>
      <c r="I10" s="27">
        <f t="shared" si="0"/>
        <v>58139</v>
      </c>
      <c r="K10" s="37"/>
    </row>
    <row r="11" spans="1:11" x14ac:dyDescent="0.25">
      <c r="A11" s="16">
        <v>1007</v>
      </c>
      <c r="B11" s="17" t="s">
        <v>17</v>
      </c>
      <c r="C11" s="29">
        <v>56534436</v>
      </c>
      <c r="D11" s="29">
        <v>14017289</v>
      </c>
      <c r="E11" s="29">
        <v>1797318</v>
      </c>
      <c r="F11" s="29">
        <v>18707667</v>
      </c>
      <c r="G11" s="29">
        <v>2500</v>
      </c>
      <c r="H11" s="29">
        <v>1460585</v>
      </c>
      <c r="I11" s="29">
        <f t="shared" si="0"/>
        <v>92519795</v>
      </c>
      <c r="K11" s="37"/>
    </row>
    <row r="12" spans="1:11" x14ac:dyDescent="0.25">
      <c r="A12" s="16">
        <v>1008</v>
      </c>
      <c r="B12" s="17" t="s">
        <v>18</v>
      </c>
      <c r="C12" s="27">
        <v>136885530</v>
      </c>
      <c r="D12" s="27">
        <v>0</v>
      </c>
      <c r="E12" s="27">
        <v>1841067</v>
      </c>
      <c r="F12" s="27">
        <v>3944142</v>
      </c>
      <c r="G12" s="27">
        <v>0</v>
      </c>
      <c r="H12" s="27">
        <v>6838</v>
      </c>
      <c r="I12" s="27">
        <f t="shared" si="0"/>
        <v>142677577</v>
      </c>
      <c r="K12" s="37"/>
    </row>
    <row r="13" spans="1:11" x14ac:dyDescent="0.25">
      <c r="A13" s="16">
        <v>1010</v>
      </c>
      <c r="B13" s="17" t="s">
        <v>19</v>
      </c>
      <c r="C13" s="29">
        <v>6154413</v>
      </c>
      <c r="D13" s="29">
        <v>822643</v>
      </c>
      <c r="E13" s="29">
        <v>299675</v>
      </c>
      <c r="F13" s="29">
        <v>385197</v>
      </c>
      <c r="G13" s="29">
        <v>0</v>
      </c>
      <c r="H13" s="29">
        <v>26681</v>
      </c>
      <c r="I13" s="29">
        <f t="shared" si="0"/>
        <v>7688609</v>
      </c>
      <c r="K13" s="37"/>
    </row>
    <row r="14" spans="1:11" x14ac:dyDescent="0.25">
      <c r="A14" s="16">
        <v>1011</v>
      </c>
      <c r="B14" s="17" t="s">
        <v>20</v>
      </c>
      <c r="C14" s="27">
        <v>84919982</v>
      </c>
      <c r="D14" s="27">
        <v>26352464</v>
      </c>
      <c r="E14" s="27">
        <v>2441783</v>
      </c>
      <c r="F14" s="27">
        <v>53781865</v>
      </c>
      <c r="G14" s="27">
        <v>0</v>
      </c>
      <c r="H14" s="27">
        <v>301224</v>
      </c>
      <c r="I14" s="27">
        <f t="shared" si="0"/>
        <v>167797318</v>
      </c>
      <c r="K14" s="37"/>
    </row>
    <row r="15" spans="1:11" x14ac:dyDescent="0.25">
      <c r="A15" s="16">
        <v>1012</v>
      </c>
      <c r="B15" s="17" t="s">
        <v>21</v>
      </c>
      <c r="C15" s="29">
        <v>1569657</v>
      </c>
      <c r="D15" s="29">
        <v>421118</v>
      </c>
      <c r="E15" s="29">
        <v>77577</v>
      </c>
      <c r="F15" s="29">
        <v>0</v>
      </c>
      <c r="G15" s="29">
        <v>0</v>
      </c>
      <c r="H15" s="29">
        <v>121299</v>
      </c>
      <c r="I15" s="29">
        <f t="shared" si="0"/>
        <v>2189651</v>
      </c>
      <c r="K15" s="37"/>
    </row>
    <row r="16" spans="1:11" x14ac:dyDescent="0.25">
      <c r="A16" s="16">
        <v>1013</v>
      </c>
      <c r="B16" s="17" t="s">
        <v>22</v>
      </c>
      <c r="C16" s="27">
        <v>358277413</v>
      </c>
      <c r="D16" s="27">
        <v>222371912</v>
      </c>
      <c r="E16" s="27">
        <v>13361938</v>
      </c>
      <c r="F16" s="27">
        <v>5631</v>
      </c>
      <c r="G16" s="27">
        <v>0</v>
      </c>
      <c r="H16" s="27">
        <v>2170941</v>
      </c>
      <c r="I16" s="27">
        <f t="shared" si="0"/>
        <v>596187835</v>
      </c>
      <c r="K16" s="37"/>
    </row>
    <row r="17" spans="1:11" x14ac:dyDescent="0.25">
      <c r="A17" s="16">
        <v>1014</v>
      </c>
      <c r="B17" s="17" t="s">
        <v>23</v>
      </c>
      <c r="C17" s="29">
        <v>184</v>
      </c>
      <c r="D17" s="29">
        <v>0</v>
      </c>
      <c r="E17" s="29">
        <v>1784</v>
      </c>
      <c r="F17" s="29">
        <v>0</v>
      </c>
      <c r="G17" s="29">
        <v>0</v>
      </c>
      <c r="H17" s="29">
        <v>34564</v>
      </c>
      <c r="I17" s="29">
        <f t="shared" si="0"/>
        <v>36532</v>
      </c>
      <c r="K17" s="37"/>
    </row>
    <row r="18" spans="1:11" x14ac:dyDescent="0.25">
      <c r="A18" s="16">
        <v>1016</v>
      </c>
      <c r="B18" s="17" t="s">
        <v>24</v>
      </c>
      <c r="C18" s="27">
        <v>361325950</v>
      </c>
      <c r="D18" s="27">
        <v>131773367</v>
      </c>
      <c r="E18" s="27">
        <v>17847559</v>
      </c>
      <c r="F18" s="27">
        <v>1325027</v>
      </c>
      <c r="G18" s="27">
        <v>0</v>
      </c>
      <c r="H18" s="27">
        <v>7637453</v>
      </c>
      <c r="I18" s="27">
        <f t="shared" si="0"/>
        <v>519909356</v>
      </c>
      <c r="K18" s="37"/>
    </row>
    <row r="19" spans="1:11" x14ac:dyDescent="0.25">
      <c r="A19" s="16">
        <v>1017</v>
      </c>
      <c r="B19" s="17" t="s">
        <v>25</v>
      </c>
      <c r="C19" s="29">
        <v>65242556</v>
      </c>
      <c r="D19" s="29">
        <v>1957704</v>
      </c>
      <c r="E19" s="29">
        <v>1947065</v>
      </c>
      <c r="F19" s="29">
        <v>127929</v>
      </c>
      <c r="G19" s="29">
        <v>0</v>
      </c>
      <c r="H19" s="29">
        <v>796596</v>
      </c>
      <c r="I19" s="29">
        <f t="shared" si="0"/>
        <v>70071850</v>
      </c>
      <c r="K19" s="37"/>
    </row>
    <row r="20" spans="1:11" x14ac:dyDescent="0.25">
      <c r="A20" s="16">
        <v>1018</v>
      </c>
      <c r="B20" s="17" t="s">
        <v>26</v>
      </c>
      <c r="C20" s="27">
        <v>4345639</v>
      </c>
      <c r="D20" s="27">
        <v>1448925</v>
      </c>
      <c r="E20" s="27">
        <v>379478</v>
      </c>
      <c r="F20" s="27">
        <v>0</v>
      </c>
      <c r="G20" s="27">
        <v>0</v>
      </c>
      <c r="H20" s="27">
        <v>235545</v>
      </c>
      <c r="I20" s="27">
        <f t="shared" si="0"/>
        <v>6409587</v>
      </c>
      <c r="K20" s="37"/>
    </row>
    <row r="21" spans="1:11" x14ac:dyDescent="0.25">
      <c r="A21" s="16">
        <v>1019</v>
      </c>
      <c r="B21" s="17" t="s">
        <v>27</v>
      </c>
      <c r="C21" s="29">
        <v>58157924</v>
      </c>
      <c r="D21" s="29">
        <v>8040970</v>
      </c>
      <c r="E21" s="29">
        <v>714404</v>
      </c>
      <c r="F21" s="29">
        <v>26579285</v>
      </c>
      <c r="G21" s="29">
        <v>0</v>
      </c>
      <c r="H21" s="29">
        <v>381018</v>
      </c>
      <c r="I21" s="29">
        <f t="shared" si="0"/>
        <v>93873601</v>
      </c>
      <c r="K21" s="37"/>
    </row>
    <row r="22" spans="1:11" x14ac:dyDescent="0.25">
      <c r="A22" s="16">
        <v>1020</v>
      </c>
      <c r="B22" s="17" t="s">
        <v>28</v>
      </c>
      <c r="C22" s="27">
        <v>24181116</v>
      </c>
      <c r="D22" s="27">
        <v>4456738</v>
      </c>
      <c r="E22" s="27">
        <v>780540</v>
      </c>
      <c r="F22" s="27">
        <v>6104254</v>
      </c>
      <c r="G22" s="27">
        <v>0</v>
      </c>
      <c r="H22" s="27">
        <v>615811</v>
      </c>
      <c r="I22" s="27">
        <f t="shared" si="0"/>
        <v>36138459</v>
      </c>
      <c r="K22" s="37"/>
    </row>
    <row r="23" spans="1:11" x14ac:dyDescent="0.25">
      <c r="A23" s="16">
        <v>1022</v>
      </c>
      <c r="B23" s="17" t="s">
        <v>29</v>
      </c>
      <c r="C23" s="29">
        <v>297563</v>
      </c>
      <c r="D23" s="29">
        <v>3642</v>
      </c>
      <c r="E23" s="29">
        <v>5834</v>
      </c>
      <c r="F23" s="29">
        <v>0</v>
      </c>
      <c r="G23" s="29">
        <v>0</v>
      </c>
      <c r="H23" s="29">
        <v>1160</v>
      </c>
      <c r="I23" s="29">
        <f t="shared" si="0"/>
        <v>308199</v>
      </c>
      <c r="K23" s="37"/>
    </row>
    <row r="24" spans="1:11" x14ac:dyDescent="0.25">
      <c r="A24" s="16">
        <v>1023</v>
      </c>
      <c r="B24" s="17" t="s">
        <v>30</v>
      </c>
      <c r="C24" s="27">
        <v>30249271</v>
      </c>
      <c r="D24" s="27">
        <v>2213982</v>
      </c>
      <c r="E24" s="27">
        <v>457093</v>
      </c>
      <c r="F24" s="27">
        <v>26302204</v>
      </c>
      <c r="G24" s="27">
        <v>0</v>
      </c>
      <c r="H24" s="27">
        <v>441269</v>
      </c>
      <c r="I24" s="27">
        <f t="shared" si="0"/>
        <v>59663819</v>
      </c>
      <c r="K24" s="37"/>
    </row>
    <row r="25" spans="1:11" x14ac:dyDescent="0.25">
      <c r="A25" s="16">
        <v>1024</v>
      </c>
      <c r="B25" s="17" t="s">
        <v>31</v>
      </c>
      <c r="C25" s="29">
        <v>600098802</v>
      </c>
      <c r="D25" s="29">
        <v>56784981</v>
      </c>
      <c r="E25" s="29">
        <v>11851027</v>
      </c>
      <c r="F25" s="29">
        <v>76528676</v>
      </c>
      <c r="G25" s="29">
        <v>9909</v>
      </c>
      <c r="H25" s="29">
        <v>3761273</v>
      </c>
      <c r="I25" s="29">
        <f t="shared" si="0"/>
        <v>749034668</v>
      </c>
      <c r="K25" s="37"/>
    </row>
    <row r="26" spans="1:11" x14ac:dyDescent="0.25">
      <c r="A26" s="16">
        <v>1025</v>
      </c>
      <c r="B26" s="17" t="s">
        <v>32</v>
      </c>
      <c r="C26" s="27">
        <v>35169</v>
      </c>
      <c r="D26" s="27">
        <v>6896</v>
      </c>
      <c r="E26" s="27">
        <v>4915</v>
      </c>
      <c r="F26" s="27">
        <v>0</v>
      </c>
      <c r="G26" s="27">
        <v>0</v>
      </c>
      <c r="H26" s="27">
        <v>66747</v>
      </c>
      <c r="I26" s="27">
        <f t="shared" si="0"/>
        <v>113727</v>
      </c>
      <c r="K26" s="37"/>
    </row>
    <row r="27" spans="1:11" x14ac:dyDescent="0.25">
      <c r="A27" s="16">
        <v>1026</v>
      </c>
      <c r="B27" s="17" t="s">
        <v>33</v>
      </c>
      <c r="C27" s="29">
        <v>353510</v>
      </c>
      <c r="D27" s="29">
        <v>1250</v>
      </c>
      <c r="E27" s="29">
        <v>2225</v>
      </c>
      <c r="F27" s="29">
        <v>0</v>
      </c>
      <c r="G27" s="29">
        <v>0</v>
      </c>
      <c r="H27" s="29">
        <v>20736</v>
      </c>
      <c r="I27" s="29">
        <f t="shared" si="0"/>
        <v>377721</v>
      </c>
      <c r="K27" s="37"/>
    </row>
    <row r="28" spans="1:11" x14ac:dyDescent="0.25">
      <c r="A28" s="16">
        <v>1027</v>
      </c>
      <c r="B28" s="17" t="s">
        <v>34</v>
      </c>
      <c r="C28" s="27">
        <v>36812100</v>
      </c>
      <c r="D28" s="27">
        <v>1571949</v>
      </c>
      <c r="E28" s="27">
        <v>514105</v>
      </c>
      <c r="F28" s="27">
        <v>504604</v>
      </c>
      <c r="G28" s="27">
        <v>2500</v>
      </c>
      <c r="H28" s="27">
        <v>486155</v>
      </c>
      <c r="I28" s="27">
        <f t="shared" si="0"/>
        <v>39891413</v>
      </c>
      <c r="K28" s="37"/>
    </row>
    <row r="29" spans="1:11" x14ac:dyDescent="0.25">
      <c r="A29" s="16">
        <v>1028</v>
      </c>
      <c r="B29" s="17" t="s">
        <v>35</v>
      </c>
      <c r="C29" s="29">
        <v>12625586</v>
      </c>
      <c r="D29" s="29">
        <v>875602</v>
      </c>
      <c r="E29" s="29">
        <v>183309</v>
      </c>
      <c r="F29" s="29">
        <v>150</v>
      </c>
      <c r="G29" s="29">
        <v>0</v>
      </c>
      <c r="H29" s="29">
        <v>41230</v>
      </c>
      <c r="I29" s="29">
        <f t="shared" si="0"/>
        <v>13725877</v>
      </c>
      <c r="K29" s="37"/>
    </row>
    <row r="30" spans="1:11" x14ac:dyDescent="0.25">
      <c r="A30" s="16">
        <v>1030</v>
      </c>
      <c r="B30" s="17" t="s">
        <v>36</v>
      </c>
      <c r="C30" s="27">
        <v>46534601</v>
      </c>
      <c r="D30" s="27">
        <v>4658606</v>
      </c>
      <c r="E30" s="27">
        <v>945066</v>
      </c>
      <c r="F30" s="27">
        <v>364631</v>
      </c>
      <c r="G30" s="27">
        <v>49904</v>
      </c>
      <c r="H30" s="27">
        <v>1352766</v>
      </c>
      <c r="I30" s="27">
        <f t="shared" si="0"/>
        <v>53905574</v>
      </c>
      <c r="K30" s="37"/>
    </row>
    <row r="31" spans="1:11" x14ac:dyDescent="0.25">
      <c r="A31" s="16">
        <v>1031</v>
      </c>
      <c r="B31" s="17" t="s">
        <v>37</v>
      </c>
      <c r="C31" s="29">
        <v>216600</v>
      </c>
      <c r="D31" s="29">
        <v>19747</v>
      </c>
      <c r="E31" s="29">
        <v>8733</v>
      </c>
      <c r="F31" s="29">
        <v>0</v>
      </c>
      <c r="G31" s="29">
        <v>0</v>
      </c>
      <c r="H31" s="29">
        <v>3230</v>
      </c>
      <c r="I31" s="29">
        <f t="shared" si="0"/>
        <v>248310</v>
      </c>
      <c r="K31" s="37"/>
    </row>
    <row r="32" spans="1:11" x14ac:dyDescent="0.25">
      <c r="A32" s="16">
        <v>1033</v>
      </c>
      <c r="B32" s="17" t="s">
        <v>38</v>
      </c>
      <c r="C32" s="27">
        <v>583213</v>
      </c>
      <c r="D32" s="27">
        <v>80656</v>
      </c>
      <c r="E32" s="27">
        <v>24798</v>
      </c>
      <c r="F32" s="27">
        <v>0</v>
      </c>
      <c r="G32" s="27">
        <v>0</v>
      </c>
      <c r="H32" s="27">
        <v>19330</v>
      </c>
      <c r="I32" s="27">
        <f t="shared" si="0"/>
        <v>707997</v>
      </c>
      <c r="K32" s="37"/>
    </row>
    <row r="33" spans="1:11" x14ac:dyDescent="0.25">
      <c r="A33" s="16">
        <v>1034</v>
      </c>
      <c r="B33" s="17" t="s">
        <v>39</v>
      </c>
      <c r="C33" s="29">
        <v>59195077</v>
      </c>
      <c r="D33" s="29">
        <v>19875</v>
      </c>
      <c r="E33" s="29">
        <v>6962</v>
      </c>
      <c r="F33" s="29">
        <v>0</v>
      </c>
      <c r="G33" s="29">
        <v>0</v>
      </c>
      <c r="H33" s="29">
        <v>75801</v>
      </c>
      <c r="I33" s="29">
        <f t="shared" si="0"/>
        <v>59297715</v>
      </c>
      <c r="K33" s="37"/>
    </row>
    <row r="34" spans="1:11" x14ac:dyDescent="0.25">
      <c r="A34" s="16">
        <v>1037</v>
      </c>
      <c r="B34" s="17" t="s">
        <v>40</v>
      </c>
      <c r="C34" s="27">
        <v>3609680</v>
      </c>
      <c r="D34" s="27">
        <v>141987</v>
      </c>
      <c r="E34" s="27">
        <v>184899</v>
      </c>
      <c r="F34" s="27">
        <v>29958</v>
      </c>
      <c r="G34" s="27">
        <v>0</v>
      </c>
      <c r="H34" s="27">
        <v>182224</v>
      </c>
      <c r="I34" s="27">
        <f t="shared" si="0"/>
        <v>4148748</v>
      </c>
      <c r="K34" s="37"/>
    </row>
    <row r="35" spans="1:11" x14ac:dyDescent="0.25">
      <c r="A35" s="16">
        <v>1038</v>
      </c>
      <c r="B35" s="17" t="s">
        <v>41</v>
      </c>
      <c r="C35" s="29">
        <v>25055764</v>
      </c>
      <c r="D35" s="29">
        <v>0</v>
      </c>
      <c r="E35" s="29">
        <v>1317275</v>
      </c>
      <c r="F35" s="29">
        <v>0</v>
      </c>
      <c r="G35" s="29">
        <v>0</v>
      </c>
      <c r="H35" s="29">
        <v>45195</v>
      </c>
      <c r="I35" s="29">
        <f t="shared" si="0"/>
        <v>26418234</v>
      </c>
      <c r="K35" s="37"/>
    </row>
    <row r="36" spans="1:11" x14ac:dyDescent="0.25">
      <c r="A36" s="16">
        <v>1039</v>
      </c>
      <c r="B36" s="17" t="s">
        <v>42</v>
      </c>
      <c r="C36" s="27">
        <v>893984</v>
      </c>
      <c r="D36" s="27">
        <v>139004</v>
      </c>
      <c r="E36" s="27">
        <v>15376</v>
      </c>
      <c r="F36" s="27">
        <v>0</v>
      </c>
      <c r="G36" s="27">
        <v>0</v>
      </c>
      <c r="H36" s="27">
        <v>102136</v>
      </c>
      <c r="I36" s="27">
        <f t="shared" si="0"/>
        <v>1150500</v>
      </c>
      <c r="K36" s="37"/>
    </row>
    <row r="37" spans="1:11" x14ac:dyDescent="0.25">
      <c r="A37" s="16">
        <v>1040</v>
      </c>
      <c r="B37" s="17" t="s">
        <v>43</v>
      </c>
      <c r="C37" s="29">
        <v>52048555</v>
      </c>
      <c r="D37" s="29">
        <v>53773971</v>
      </c>
      <c r="E37" s="29">
        <v>1833368</v>
      </c>
      <c r="F37" s="29">
        <v>639311</v>
      </c>
      <c r="G37" s="29">
        <v>0</v>
      </c>
      <c r="H37" s="29">
        <v>768443</v>
      </c>
      <c r="I37" s="29">
        <f t="shared" si="0"/>
        <v>109063648</v>
      </c>
      <c r="K37" s="37"/>
    </row>
    <row r="38" spans="1:11" x14ac:dyDescent="0.25">
      <c r="A38" s="16">
        <v>1042</v>
      </c>
      <c r="B38" s="17" t="s">
        <v>44</v>
      </c>
      <c r="C38" s="27">
        <v>51152125</v>
      </c>
      <c r="D38" s="27">
        <v>0</v>
      </c>
      <c r="E38" s="27">
        <v>223592</v>
      </c>
      <c r="F38" s="27">
        <v>105107318</v>
      </c>
      <c r="G38" s="27">
        <v>0</v>
      </c>
      <c r="H38" s="27">
        <v>3560</v>
      </c>
      <c r="I38" s="27">
        <f t="shared" si="0"/>
        <v>156486595</v>
      </c>
      <c r="K38" s="37"/>
    </row>
    <row r="39" spans="1:11" x14ac:dyDescent="0.25">
      <c r="A39" s="16">
        <v>1043</v>
      </c>
      <c r="B39" s="17" t="s">
        <v>45</v>
      </c>
      <c r="C39" s="29">
        <v>307281441</v>
      </c>
      <c r="D39" s="29">
        <v>31705932</v>
      </c>
      <c r="E39" s="29">
        <v>7856546</v>
      </c>
      <c r="F39" s="29">
        <v>161067289</v>
      </c>
      <c r="G39" s="29">
        <v>0</v>
      </c>
      <c r="H39" s="29">
        <v>4303102</v>
      </c>
      <c r="I39" s="29">
        <f t="shared" si="0"/>
        <v>512214310</v>
      </c>
      <c r="K39" s="37"/>
    </row>
    <row r="40" spans="1:11" x14ac:dyDescent="0.25">
      <c r="A40" s="16">
        <v>1044</v>
      </c>
      <c r="B40" s="17" t="s">
        <v>46</v>
      </c>
      <c r="C40" s="27">
        <v>613072</v>
      </c>
      <c r="D40" s="27">
        <v>154461</v>
      </c>
      <c r="E40" s="27">
        <v>25008</v>
      </c>
      <c r="F40" s="27">
        <v>0</v>
      </c>
      <c r="G40" s="27">
        <v>0</v>
      </c>
      <c r="H40" s="27">
        <v>91815</v>
      </c>
      <c r="I40" s="27">
        <f t="shared" si="0"/>
        <v>884356</v>
      </c>
      <c r="K40" s="37"/>
    </row>
    <row r="41" spans="1:11" x14ac:dyDescent="0.25">
      <c r="A41" s="16">
        <v>1046</v>
      </c>
      <c r="B41" s="17" t="s">
        <v>47</v>
      </c>
      <c r="C41" s="29">
        <v>138</v>
      </c>
      <c r="D41" s="29">
        <v>0</v>
      </c>
      <c r="E41" s="29">
        <v>891</v>
      </c>
      <c r="F41" s="29">
        <v>0</v>
      </c>
      <c r="G41" s="29">
        <v>0</v>
      </c>
      <c r="H41" s="29">
        <v>425769</v>
      </c>
      <c r="I41" s="29">
        <f t="shared" si="0"/>
        <v>426798</v>
      </c>
      <c r="K41" s="37"/>
    </row>
    <row r="42" spans="1:11" x14ac:dyDescent="0.25">
      <c r="A42" s="16">
        <v>1047</v>
      </c>
      <c r="B42" s="17" t="s">
        <v>48</v>
      </c>
      <c r="C42" s="27">
        <v>85266614</v>
      </c>
      <c r="D42" s="27">
        <v>21528247</v>
      </c>
      <c r="E42" s="27">
        <v>3546684</v>
      </c>
      <c r="F42" s="27">
        <v>309</v>
      </c>
      <c r="G42" s="27">
        <v>0</v>
      </c>
      <c r="H42" s="27">
        <v>1061383</v>
      </c>
      <c r="I42" s="27">
        <f t="shared" si="0"/>
        <v>111403237</v>
      </c>
      <c r="K42" s="37"/>
    </row>
    <row r="43" spans="1:11" x14ac:dyDescent="0.25">
      <c r="A43" s="16">
        <v>1048</v>
      </c>
      <c r="B43" s="17" t="s">
        <v>49</v>
      </c>
      <c r="C43" s="29">
        <v>30710392</v>
      </c>
      <c r="D43" s="29">
        <v>2467368</v>
      </c>
      <c r="E43" s="29">
        <v>1525892</v>
      </c>
      <c r="F43" s="29">
        <v>1484316</v>
      </c>
      <c r="G43" s="29">
        <v>0</v>
      </c>
      <c r="H43" s="29">
        <v>402716</v>
      </c>
      <c r="I43" s="29">
        <f t="shared" si="0"/>
        <v>36590684</v>
      </c>
      <c r="K43" s="37"/>
    </row>
    <row r="44" spans="1:11" x14ac:dyDescent="0.25">
      <c r="A44" s="16">
        <v>1050</v>
      </c>
      <c r="B44" s="17" t="s">
        <v>50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f t="shared" si="0"/>
        <v>0</v>
      </c>
      <c r="K44" s="37"/>
    </row>
    <row r="45" spans="1:11" x14ac:dyDescent="0.25">
      <c r="A45" s="16">
        <v>1052</v>
      </c>
      <c r="B45" s="17" t="s">
        <v>51</v>
      </c>
      <c r="C45" s="29">
        <v>9067854</v>
      </c>
      <c r="D45" s="29">
        <v>1058041</v>
      </c>
      <c r="E45" s="29">
        <v>547348</v>
      </c>
      <c r="F45" s="29">
        <v>0</v>
      </c>
      <c r="G45" s="29">
        <v>0</v>
      </c>
      <c r="H45" s="29">
        <v>241263</v>
      </c>
      <c r="I45" s="29">
        <f t="shared" si="0"/>
        <v>10914506</v>
      </c>
      <c r="K45" s="37"/>
    </row>
    <row r="46" spans="1:11" x14ac:dyDescent="0.25">
      <c r="A46" s="16">
        <v>1054</v>
      </c>
      <c r="B46" s="17" t="s">
        <v>52</v>
      </c>
      <c r="C46" s="27">
        <v>68915613</v>
      </c>
      <c r="D46" s="27">
        <v>2897188</v>
      </c>
      <c r="E46" s="27">
        <v>1066449</v>
      </c>
      <c r="F46" s="27">
        <v>42948</v>
      </c>
      <c r="G46" s="27">
        <v>12500</v>
      </c>
      <c r="H46" s="27">
        <v>636222</v>
      </c>
      <c r="I46" s="27">
        <f t="shared" si="0"/>
        <v>73570920</v>
      </c>
      <c r="K46" s="37"/>
    </row>
    <row r="47" spans="1:11" x14ac:dyDescent="0.25">
      <c r="A47" s="16">
        <v>1055</v>
      </c>
      <c r="B47" s="17" t="s">
        <v>53</v>
      </c>
      <c r="C47" s="29">
        <v>33346503</v>
      </c>
      <c r="D47" s="29">
        <v>633699</v>
      </c>
      <c r="E47" s="29">
        <v>1543738</v>
      </c>
      <c r="F47" s="29">
        <v>0</v>
      </c>
      <c r="G47" s="29">
        <v>0</v>
      </c>
      <c r="H47" s="29">
        <v>328330</v>
      </c>
      <c r="I47" s="29">
        <f t="shared" si="0"/>
        <v>35852270</v>
      </c>
      <c r="K47" s="37"/>
    </row>
    <row r="48" spans="1:11" x14ac:dyDescent="0.25">
      <c r="A48" s="16">
        <v>1057</v>
      </c>
      <c r="B48" s="17" t="s">
        <v>54</v>
      </c>
      <c r="C48" s="27">
        <v>9971</v>
      </c>
      <c r="D48" s="27">
        <v>3</v>
      </c>
      <c r="E48" s="27">
        <v>6235</v>
      </c>
      <c r="F48" s="27">
        <v>0</v>
      </c>
      <c r="G48" s="27">
        <v>0</v>
      </c>
      <c r="H48" s="27">
        <v>281829</v>
      </c>
      <c r="I48" s="27">
        <f t="shared" si="0"/>
        <v>298038</v>
      </c>
      <c r="K48" s="37"/>
    </row>
    <row r="49" spans="1:11" x14ac:dyDescent="0.25">
      <c r="A49" s="16">
        <v>1058</v>
      </c>
      <c r="B49" s="17" t="s">
        <v>55</v>
      </c>
      <c r="C49" s="29">
        <v>23294612</v>
      </c>
      <c r="D49" s="29">
        <v>11074223</v>
      </c>
      <c r="E49" s="29">
        <v>835738</v>
      </c>
      <c r="F49" s="29">
        <v>211381</v>
      </c>
      <c r="G49" s="29">
        <v>20000</v>
      </c>
      <c r="H49" s="29">
        <v>640979</v>
      </c>
      <c r="I49" s="29">
        <f t="shared" si="0"/>
        <v>36076933</v>
      </c>
      <c r="K49" s="37"/>
    </row>
    <row r="50" spans="1:11" x14ac:dyDescent="0.25">
      <c r="A50" s="16">
        <v>1062</v>
      </c>
      <c r="B50" s="17" t="s">
        <v>56</v>
      </c>
      <c r="C50" s="27">
        <v>44254301</v>
      </c>
      <c r="D50" s="27">
        <v>3263875</v>
      </c>
      <c r="E50" s="27">
        <v>1047399</v>
      </c>
      <c r="F50" s="27">
        <v>20607</v>
      </c>
      <c r="G50" s="27">
        <v>0</v>
      </c>
      <c r="H50" s="27">
        <v>726234</v>
      </c>
      <c r="I50" s="27">
        <f t="shared" si="0"/>
        <v>49312416</v>
      </c>
      <c r="K50" s="37"/>
    </row>
    <row r="51" spans="1:11" x14ac:dyDescent="0.25">
      <c r="A51" s="16">
        <v>1065</v>
      </c>
      <c r="B51" s="17" t="s">
        <v>57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f t="shared" si="0"/>
        <v>0</v>
      </c>
      <c r="K51" s="37"/>
    </row>
    <row r="52" spans="1:11" x14ac:dyDescent="0.25">
      <c r="A52" s="16">
        <v>1066</v>
      </c>
      <c r="B52" s="17" t="s">
        <v>58</v>
      </c>
      <c r="C52" s="27">
        <v>160377158</v>
      </c>
      <c r="D52" s="27">
        <v>9028716</v>
      </c>
      <c r="E52" s="27">
        <v>3865181</v>
      </c>
      <c r="F52" s="27">
        <v>658899</v>
      </c>
      <c r="G52" s="27">
        <v>0</v>
      </c>
      <c r="H52" s="27">
        <v>663261</v>
      </c>
      <c r="I52" s="27">
        <f t="shared" si="0"/>
        <v>174593215</v>
      </c>
      <c r="K52" s="37"/>
    </row>
    <row r="53" spans="1:11" x14ac:dyDescent="0.25">
      <c r="A53" s="16">
        <v>1067</v>
      </c>
      <c r="B53" s="17" t="s">
        <v>59</v>
      </c>
      <c r="C53" s="29">
        <v>207749442</v>
      </c>
      <c r="D53" s="29">
        <v>17384</v>
      </c>
      <c r="E53" s="29">
        <v>1373</v>
      </c>
      <c r="F53" s="29">
        <v>1558770</v>
      </c>
      <c r="G53" s="29">
        <v>0</v>
      </c>
      <c r="H53" s="29">
        <v>33852</v>
      </c>
      <c r="I53" s="29">
        <f t="shared" si="0"/>
        <v>209360821</v>
      </c>
      <c r="K53" s="37"/>
    </row>
    <row r="54" spans="1:11" x14ac:dyDescent="0.25">
      <c r="A54" s="16">
        <v>1068</v>
      </c>
      <c r="B54" s="17" t="s">
        <v>60</v>
      </c>
      <c r="C54" s="27">
        <v>138</v>
      </c>
      <c r="D54" s="27">
        <v>0</v>
      </c>
      <c r="E54" s="27">
        <v>892</v>
      </c>
      <c r="F54" s="27">
        <v>0</v>
      </c>
      <c r="G54" s="27">
        <v>0</v>
      </c>
      <c r="H54" s="27">
        <v>11140</v>
      </c>
      <c r="I54" s="27">
        <f t="shared" si="0"/>
        <v>12170</v>
      </c>
      <c r="K54" s="37"/>
    </row>
    <row r="55" spans="1:11" x14ac:dyDescent="0.25">
      <c r="A55" s="16">
        <v>1069</v>
      </c>
      <c r="B55" s="17" t="s">
        <v>61</v>
      </c>
      <c r="C55" s="29">
        <v>2501607</v>
      </c>
      <c r="D55" s="29">
        <v>11579</v>
      </c>
      <c r="E55" s="29">
        <v>115827</v>
      </c>
      <c r="F55" s="29">
        <v>118181</v>
      </c>
      <c r="G55" s="29">
        <v>0</v>
      </c>
      <c r="H55" s="29">
        <v>16095</v>
      </c>
      <c r="I55" s="29">
        <f t="shared" si="0"/>
        <v>2763289</v>
      </c>
      <c r="K55" s="37"/>
    </row>
    <row r="56" spans="1:11" ht="15" customHeight="1" x14ac:dyDescent="0.25">
      <c r="A56" s="16">
        <v>1070</v>
      </c>
      <c r="B56" s="17" t="s">
        <v>62</v>
      </c>
      <c r="C56" s="27">
        <v>144091712</v>
      </c>
      <c r="D56" s="27">
        <v>7440259</v>
      </c>
      <c r="E56" s="27">
        <v>4527065</v>
      </c>
      <c r="F56" s="27">
        <v>686963</v>
      </c>
      <c r="G56" s="27">
        <v>0</v>
      </c>
      <c r="H56" s="27">
        <v>7944231</v>
      </c>
      <c r="I56" s="27">
        <f t="shared" si="0"/>
        <v>164690230</v>
      </c>
      <c r="K56" s="37"/>
    </row>
    <row r="57" spans="1:11" x14ac:dyDescent="0.25">
      <c r="A57" s="13"/>
      <c r="B57" s="19" t="s">
        <v>63</v>
      </c>
      <c r="C57" s="15">
        <f t="shared" ref="C57:I57" si="1">SUM(C7:C56)</f>
        <v>3200402378</v>
      </c>
      <c r="D57" s="15">
        <f t="shared" si="1"/>
        <v>623277693</v>
      </c>
      <c r="E57" s="15">
        <f t="shared" si="1"/>
        <v>85628406</v>
      </c>
      <c r="F57" s="15">
        <f t="shared" si="1"/>
        <v>486287512</v>
      </c>
      <c r="G57" s="15">
        <f t="shared" si="1"/>
        <v>97313</v>
      </c>
      <c r="H57" s="15">
        <f t="shared" si="1"/>
        <v>39007574</v>
      </c>
      <c r="I57" s="15">
        <f t="shared" si="1"/>
        <v>4434700876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L57"/>
  <sheetViews>
    <sheetView topLeftCell="A37" workbookViewId="0">
      <selection activeCell="C61" sqref="C59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9.42578125" style="12" customWidth="1"/>
    <col min="4" max="4" width="21" style="12" customWidth="1"/>
    <col min="5" max="6" width="17.85546875" style="12" customWidth="1"/>
    <col min="7" max="7" width="11.28515625" style="12" customWidth="1"/>
    <col min="8" max="8" width="17.5703125" style="12" customWidth="1"/>
    <col min="9" max="9" width="19" style="12" customWidth="1"/>
    <col min="10" max="10" width="11.42578125" style="4"/>
    <col min="11" max="11" width="24.140625" style="4" bestFit="1" customWidth="1"/>
    <col min="12" max="12" width="16.5703125" style="4" customWidth="1"/>
    <col min="13" max="16384" width="11.42578125" style="4"/>
  </cols>
  <sheetData>
    <row r="1" spans="1:12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ht="15" customHeight="1" x14ac:dyDescent="0.25">
      <c r="A4" s="40" t="s">
        <v>93</v>
      </c>
      <c r="B4" s="40"/>
      <c r="C4" s="40"/>
      <c r="D4" s="40"/>
      <c r="E4" s="40"/>
      <c r="F4" s="40"/>
      <c r="G4" s="40"/>
      <c r="H4" s="40"/>
      <c r="I4" s="40"/>
    </row>
    <row r="5" spans="1:12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2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2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34">
        <f>SUM(C7:H7)</f>
        <v>12500</v>
      </c>
      <c r="K7" s="37"/>
      <c r="L7" s="37"/>
    </row>
    <row r="8" spans="1:12" x14ac:dyDescent="0.25">
      <c r="A8" s="16">
        <v>1002</v>
      </c>
      <c r="B8" s="17" t="s">
        <v>14</v>
      </c>
      <c r="C8" s="23">
        <v>1728976</v>
      </c>
      <c r="D8" s="23">
        <v>513168</v>
      </c>
      <c r="E8" s="23">
        <v>23395</v>
      </c>
      <c r="F8" s="23">
        <v>0</v>
      </c>
      <c r="G8" s="23">
        <v>0</v>
      </c>
      <c r="H8" s="23">
        <v>34810</v>
      </c>
      <c r="I8" s="35">
        <f t="shared" ref="I8:I56" si="0">SUM(C8:H8)</f>
        <v>2300349</v>
      </c>
      <c r="K8" s="37"/>
      <c r="L8" s="37"/>
    </row>
    <row r="9" spans="1:12" x14ac:dyDescent="0.25">
      <c r="A9" s="16">
        <v>1005</v>
      </c>
      <c r="B9" s="17" t="s">
        <v>15</v>
      </c>
      <c r="C9" s="24">
        <v>37945</v>
      </c>
      <c r="D9" s="24">
        <v>29205</v>
      </c>
      <c r="E9" s="24">
        <v>72099</v>
      </c>
      <c r="F9" s="24">
        <v>0</v>
      </c>
      <c r="G9" s="24">
        <v>0</v>
      </c>
      <c r="H9" s="24">
        <v>17060</v>
      </c>
      <c r="I9" s="36">
        <f t="shared" si="0"/>
        <v>156309</v>
      </c>
      <c r="K9" s="37"/>
      <c r="L9" s="37"/>
    </row>
    <row r="10" spans="1:12" x14ac:dyDescent="0.25">
      <c r="A10" s="16">
        <v>1006</v>
      </c>
      <c r="B10" s="17" t="s">
        <v>16</v>
      </c>
      <c r="C10" s="23">
        <v>79152</v>
      </c>
      <c r="D10" s="23">
        <v>0</v>
      </c>
      <c r="E10" s="23">
        <v>4293</v>
      </c>
      <c r="F10" s="23">
        <v>0</v>
      </c>
      <c r="G10" s="23">
        <v>0</v>
      </c>
      <c r="H10" s="23">
        <v>580</v>
      </c>
      <c r="I10" s="35">
        <f t="shared" si="0"/>
        <v>84025</v>
      </c>
      <c r="K10" s="37"/>
      <c r="L10" s="37"/>
    </row>
    <row r="11" spans="1:12" x14ac:dyDescent="0.25">
      <c r="A11" s="16">
        <v>1007</v>
      </c>
      <c r="B11" s="17" t="s">
        <v>17</v>
      </c>
      <c r="C11" s="24">
        <v>104108939</v>
      </c>
      <c r="D11" s="24">
        <v>17018590</v>
      </c>
      <c r="E11" s="24">
        <v>3512232</v>
      </c>
      <c r="F11" s="24">
        <v>140310</v>
      </c>
      <c r="G11" s="24">
        <v>0</v>
      </c>
      <c r="H11" s="24">
        <v>1614604</v>
      </c>
      <c r="I11" s="36">
        <f t="shared" si="0"/>
        <v>126394675</v>
      </c>
      <c r="K11" s="37"/>
      <c r="L11" s="37"/>
    </row>
    <row r="12" spans="1:12" x14ac:dyDescent="0.25">
      <c r="A12" s="16">
        <v>1008</v>
      </c>
      <c r="B12" s="17" t="s">
        <v>18</v>
      </c>
      <c r="C12" s="23">
        <v>229289307</v>
      </c>
      <c r="D12" s="23">
        <v>0</v>
      </c>
      <c r="E12" s="23">
        <v>2127422</v>
      </c>
      <c r="F12" s="23">
        <v>83387790</v>
      </c>
      <c r="G12" s="23">
        <v>0</v>
      </c>
      <c r="H12" s="23">
        <v>15375</v>
      </c>
      <c r="I12" s="35">
        <f t="shared" si="0"/>
        <v>314819894</v>
      </c>
      <c r="K12" s="37"/>
      <c r="L12" s="37"/>
    </row>
    <row r="13" spans="1:12" x14ac:dyDescent="0.25">
      <c r="A13" s="16">
        <v>1010</v>
      </c>
      <c r="B13" s="17" t="s">
        <v>19</v>
      </c>
      <c r="C13" s="24">
        <v>6157990</v>
      </c>
      <c r="D13" s="24">
        <v>1524395</v>
      </c>
      <c r="E13" s="24">
        <v>352964</v>
      </c>
      <c r="F13" s="24">
        <v>351818</v>
      </c>
      <c r="G13" s="24">
        <v>0</v>
      </c>
      <c r="H13" s="24">
        <v>304012</v>
      </c>
      <c r="I13" s="36">
        <f t="shared" si="0"/>
        <v>8691179</v>
      </c>
      <c r="K13" s="37"/>
      <c r="L13" s="37"/>
    </row>
    <row r="14" spans="1:12" x14ac:dyDescent="0.25">
      <c r="A14" s="16">
        <v>1011</v>
      </c>
      <c r="B14" s="17" t="s">
        <v>20</v>
      </c>
      <c r="C14" s="23">
        <v>11804838</v>
      </c>
      <c r="D14" s="23">
        <v>16275494</v>
      </c>
      <c r="E14" s="23">
        <v>719238</v>
      </c>
      <c r="F14" s="23">
        <v>0</v>
      </c>
      <c r="G14" s="23">
        <v>0</v>
      </c>
      <c r="H14" s="23">
        <v>388404</v>
      </c>
      <c r="I14" s="35">
        <f t="shared" si="0"/>
        <v>29187974</v>
      </c>
      <c r="K14" s="37"/>
      <c r="L14" s="37"/>
    </row>
    <row r="15" spans="1:12" x14ac:dyDescent="0.25">
      <c r="A15" s="16">
        <v>1012</v>
      </c>
      <c r="B15" s="17" t="s">
        <v>21</v>
      </c>
      <c r="C15" s="24">
        <v>60316402</v>
      </c>
      <c r="D15" s="24">
        <v>6223049</v>
      </c>
      <c r="E15" s="24">
        <v>1666003</v>
      </c>
      <c r="F15" s="24">
        <v>87008552</v>
      </c>
      <c r="G15" s="24">
        <v>2500</v>
      </c>
      <c r="H15" s="24">
        <v>74685</v>
      </c>
      <c r="I15" s="36">
        <f t="shared" si="0"/>
        <v>155291191</v>
      </c>
      <c r="K15" s="37"/>
      <c r="L15" s="37"/>
    </row>
    <row r="16" spans="1:12" x14ac:dyDescent="0.25">
      <c r="A16" s="16">
        <v>1013</v>
      </c>
      <c r="B16" s="17" t="s">
        <v>22</v>
      </c>
      <c r="C16" s="23">
        <v>311047378</v>
      </c>
      <c r="D16" s="23">
        <v>173993609</v>
      </c>
      <c r="E16" s="23">
        <v>11523545</v>
      </c>
      <c r="F16" s="23">
        <v>0</v>
      </c>
      <c r="G16" s="23">
        <v>0</v>
      </c>
      <c r="H16" s="23">
        <v>2953021</v>
      </c>
      <c r="I16" s="35">
        <f t="shared" si="0"/>
        <v>499517553</v>
      </c>
      <c r="K16" s="37"/>
      <c r="L16" s="37"/>
    </row>
    <row r="17" spans="1:12" x14ac:dyDescent="0.25">
      <c r="A17" s="16">
        <v>1014</v>
      </c>
      <c r="B17" s="17" t="s">
        <v>23</v>
      </c>
      <c r="C17" s="24">
        <v>35280</v>
      </c>
      <c r="D17" s="24">
        <v>56437</v>
      </c>
      <c r="E17" s="24">
        <v>2181</v>
      </c>
      <c r="F17" s="24">
        <v>0</v>
      </c>
      <c r="G17" s="24">
        <v>0</v>
      </c>
      <c r="H17" s="24">
        <v>41154</v>
      </c>
      <c r="I17" s="36">
        <f t="shared" si="0"/>
        <v>135052</v>
      </c>
      <c r="K17" s="37"/>
      <c r="L17" s="37"/>
    </row>
    <row r="18" spans="1:12" x14ac:dyDescent="0.25">
      <c r="A18" s="16">
        <v>1016</v>
      </c>
      <c r="B18" s="17" t="s">
        <v>24</v>
      </c>
      <c r="C18" s="23">
        <v>442598973</v>
      </c>
      <c r="D18" s="23">
        <v>163210466</v>
      </c>
      <c r="E18" s="23">
        <v>21565641</v>
      </c>
      <c r="F18" s="23">
        <v>1611681</v>
      </c>
      <c r="G18" s="23">
        <v>0</v>
      </c>
      <c r="H18" s="23">
        <v>10065249</v>
      </c>
      <c r="I18" s="35">
        <f t="shared" si="0"/>
        <v>639052010</v>
      </c>
      <c r="K18" s="37"/>
      <c r="L18" s="37"/>
    </row>
    <row r="19" spans="1:12" x14ac:dyDescent="0.25">
      <c r="A19" s="16">
        <v>1017</v>
      </c>
      <c r="B19" s="17" t="s">
        <v>25</v>
      </c>
      <c r="C19" s="24">
        <v>76146721</v>
      </c>
      <c r="D19" s="24">
        <v>6999453</v>
      </c>
      <c r="E19" s="24">
        <v>2498883</v>
      </c>
      <c r="F19" s="24">
        <v>26941421</v>
      </c>
      <c r="G19" s="24">
        <v>0</v>
      </c>
      <c r="H19" s="24">
        <v>825176</v>
      </c>
      <c r="I19" s="36">
        <f t="shared" si="0"/>
        <v>113411654</v>
      </c>
      <c r="K19" s="37"/>
      <c r="L19" s="37"/>
    </row>
    <row r="20" spans="1:12" x14ac:dyDescent="0.25">
      <c r="A20" s="16">
        <v>1018</v>
      </c>
      <c r="B20" s="17" t="s">
        <v>26</v>
      </c>
      <c r="C20" s="23">
        <v>44896412</v>
      </c>
      <c r="D20" s="23">
        <v>1253983</v>
      </c>
      <c r="E20" s="23">
        <v>44156</v>
      </c>
      <c r="F20" s="23">
        <v>82998703</v>
      </c>
      <c r="G20" s="23">
        <v>0</v>
      </c>
      <c r="H20" s="23">
        <v>38112</v>
      </c>
      <c r="I20" s="35">
        <f t="shared" si="0"/>
        <v>129231366</v>
      </c>
      <c r="K20" s="37"/>
      <c r="L20" s="37"/>
    </row>
    <row r="21" spans="1:12" x14ac:dyDescent="0.25">
      <c r="A21" s="16">
        <v>1019</v>
      </c>
      <c r="B21" s="17" t="s">
        <v>27</v>
      </c>
      <c r="C21" s="24">
        <v>23079910</v>
      </c>
      <c r="D21" s="24">
        <v>5303846</v>
      </c>
      <c r="E21" s="24">
        <v>882355</v>
      </c>
      <c r="F21" s="24">
        <v>349031</v>
      </c>
      <c r="G21" s="24">
        <v>0</v>
      </c>
      <c r="H21" s="24">
        <v>503700</v>
      </c>
      <c r="I21" s="36">
        <f t="shared" si="0"/>
        <v>30118842</v>
      </c>
      <c r="K21" s="37"/>
      <c r="L21" s="37"/>
    </row>
    <row r="22" spans="1:12" x14ac:dyDescent="0.25">
      <c r="A22" s="16">
        <v>1020</v>
      </c>
      <c r="B22" s="17" t="s">
        <v>28</v>
      </c>
      <c r="C22" s="23">
        <v>30133064</v>
      </c>
      <c r="D22" s="23">
        <v>8940236</v>
      </c>
      <c r="E22" s="23">
        <v>838775</v>
      </c>
      <c r="F22" s="23">
        <v>16230109</v>
      </c>
      <c r="G22" s="23">
        <v>0</v>
      </c>
      <c r="H22" s="23">
        <v>194689</v>
      </c>
      <c r="I22" s="35">
        <f t="shared" si="0"/>
        <v>56336873</v>
      </c>
      <c r="K22" s="37"/>
      <c r="L22" s="37"/>
    </row>
    <row r="23" spans="1:12" x14ac:dyDescent="0.25">
      <c r="A23" s="16">
        <v>1022</v>
      </c>
      <c r="B23" s="17" t="s">
        <v>29</v>
      </c>
      <c r="C23" s="24">
        <v>348179</v>
      </c>
      <c r="D23" s="24">
        <v>169831</v>
      </c>
      <c r="E23" s="24">
        <v>16070</v>
      </c>
      <c r="F23" s="24">
        <v>0</v>
      </c>
      <c r="G23" s="24">
        <v>0</v>
      </c>
      <c r="H23" s="24">
        <v>2030</v>
      </c>
      <c r="I23" s="36">
        <f t="shared" si="0"/>
        <v>536110</v>
      </c>
      <c r="K23" s="37"/>
      <c r="L23" s="37"/>
    </row>
    <row r="24" spans="1:12" x14ac:dyDescent="0.25">
      <c r="A24" s="16">
        <v>1023</v>
      </c>
      <c r="B24" s="17" t="s">
        <v>30</v>
      </c>
      <c r="C24" s="23">
        <v>18230553</v>
      </c>
      <c r="D24" s="23">
        <v>4329447</v>
      </c>
      <c r="E24" s="23">
        <v>779163</v>
      </c>
      <c r="F24" s="23">
        <v>288889</v>
      </c>
      <c r="G24" s="23">
        <v>0</v>
      </c>
      <c r="H24" s="23">
        <v>536764</v>
      </c>
      <c r="I24" s="35">
        <f t="shared" si="0"/>
        <v>24164816</v>
      </c>
      <c r="K24" s="37"/>
      <c r="L24" s="37"/>
    </row>
    <row r="25" spans="1:12" x14ac:dyDescent="0.25">
      <c r="A25" s="16">
        <v>1024</v>
      </c>
      <c r="B25" s="17" t="s">
        <v>31</v>
      </c>
      <c r="C25" s="24">
        <v>650794838</v>
      </c>
      <c r="D25" s="24">
        <v>66747022</v>
      </c>
      <c r="E25" s="24">
        <v>13617343</v>
      </c>
      <c r="F25" s="24">
        <v>65849956</v>
      </c>
      <c r="G25" s="24">
        <v>0</v>
      </c>
      <c r="H25" s="24">
        <v>3964292</v>
      </c>
      <c r="I25" s="36">
        <f t="shared" si="0"/>
        <v>800973451</v>
      </c>
      <c r="K25" s="37"/>
      <c r="L25" s="37"/>
    </row>
    <row r="26" spans="1:12" x14ac:dyDescent="0.25">
      <c r="A26" s="16">
        <v>1025</v>
      </c>
      <c r="B26" s="17" t="s">
        <v>32</v>
      </c>
      <c r="C26" s="23">
        <v>458204</v>
      </c>
      <c r="D26" s="23">
        <v>6943</v>
      </c>
      <c r="E26" s="23">
        <v>17787</v>
      </c>
      <c r="F26" s="23">
        <v>0</v>
      </c>
      <c r="G26" s="23">
        <v>0</v>
      </c>
      <c r="H26" s="23">
        <v>47520</v>
      </c>
      <c r="I26" s="35">
        <f t="shared" si="0"/>
        <v>530454</v>
      </c>
      <c r="K26" s="37"/>
      <c r="L26" s="37"/>
    </row>
    <row r="27" spans="1:12" x14ac:dyDescent="0.25">
      <c r="A27" s="16">
        <v>1026</v>
      </c>
      <c r="B27" s="17" t="s">
        <v>33</v>
      </c>
      <c r="C27" s="24">
        <v>1044382</v>
      </c>
      <c r="D27" s="24">
        <v>2406</v>
      </c>
      <c r="E27" s="24">
        <v>4953</v>
      </c>
      <c r="F27" s="24">
        <v>0</v>
      </c>
      <c r="G27" s="24">
        <v>0</v>
      </c>
      <c r="H27" s="24">
        <v>68316</v>
      </c>
      <c r="I27" s="36">
        <f t="shared" si="0"/>
        <v>1120057</v>
      </c>
      <c r="K27" s="37"/>
      <c r="L27" s="37"/>
    </row>
    <row r="28" spans="1:12" x14ac:dyDescent="0.25">
      <c r="A28" s="16">
        <v>1027</v>
      </c>
      <c r="B28" s="17" t="s">
        <v>34</v>
      </c>
      <c r="C28" s="23">
        <v>50317870</v>
      </c>
      <c r="D28" s="23">
        <v>1795696</v>
      </c>
      <c r="E28" s="23">
        <v>499042</v>
      </c>
      <c r="F28" s="23">
        <v>15435557</v>
      </c>
      <c r="G28" s="23">
        <v>5000</v>
      </c>
      <c r="H28" s="23">
        <v>490439</v>
      </c>
      <c r="I28" s="35">
        <f t="shared" si="0"/>
        <v>68543604</v>
      </c>
      <c r="K28" s="37"/>
      <c r="L28" s="37"/>
    </row>
    <row r="29" spans="1:12" x14ac:dyDescent="0.25">
      <c r="A29" s="16">
        <v>1028</v>
      </c>
      <c r="B29" s="17" t="s">
        <v>35</v>
      </c>
      <c r="C29" s="24">
        <v>6231979</v>
      </c>
      <c r="D29" s="24">
        <v>2226083</v>
      </c>
      <c r="E29" s="24">
        <v>195264</v>
      </c>
      <c r="F29" s="24">
        <v>0</v>
      </c>
      <c r="G29" s="24">
        <v>0</v>
      </c>
      <c r="H29" s="24">
        <v>65241</v>
      </c>
      <c r="I29" s="36">
        <f t="shared" si="0"/>
        <v>8718567</v>
      </c>
      <c r="K29" s="37"/>
      <c r="L29" s="37"/>
    </row>
    <row r="30" spans="1:12" x14ac:dyDescent="0.25">
      <c r="A30" s="16">
        <v>1030</v>
      </c>
      <c r="B30" s="17" t="s">
        <v>36</v>
      </c>
      <c r="C30" s="23">
        <v>76163482</v>
      </c>
      <c r="D30" s="23">
        <v>6680979</v>
      </c>
      <c r="E30" s="23">
        <v>1677677</v>
      </c>
      <c r="F30" s="23">
        <v>12460753</v>
      </c>
      <c r="G30" s="23">
        <v>0</v>
      </c>
      <c r="H30" s="23">
        <v>853924</v>
      </c>
      <c r="I30" s="35">
        <f t="shared" si="0"/>
        <v>97836815</v>
      </c>
      <c r="K30" s="37"/>
      <c r="L30" s="37"/>
    </row>
    <row r="31" spans="1:12" x14ac:dyDescent="0.25">
      <c r="A31" s="16">
        <v>1031</v>
      </c>
      <c r="B31" s="17" t="s">
        <v>37</v>
      </c>
      <c r="C31" s="24">
        <v>46985084</v>
      </c>
      <c r="D31" s="24">
        <v>280660</v>
      </c>
      <c r="E31" s="24">
        <v>2354070</v>
      </c>
      <c r="F31" s="24">
        <v>0</v>
      </c>
      <c r="G31" s="24">
        <v>0</v>
      </c>
      <c r="H31" s="24">
        <v>23356</v>
      </c>
      <c r="I31" s="36">
        <f t="shared" si="0"/>
        <v>49643170</v>
      </c>
      <c r="K31" s="37"/>
      <c r="L31" s="37"/>
    </row>
    <row r="32" spans="1:12" x14ac:dyDescent="0.25">
      <c r="A32" s="16">
        <v>1033</v>
      </c>
      <c r="B32" s="17" t="s">
        <v>38</v>
      </c>
      <c r="C32" s="23">
        <v>507601</v>
      </c>
      <c r="D32" s="23">
        <v>125632</v>
      </c>
      <c r="E32" s="23">
        <v>28302</v>
      </c>
      <c r="F32" s="23">
        <v>0</v>
      </c>
      <c r="G32" s="23">
        <v>0</v>
      </c>
      <c r="H32" s="23">
        <v>23490</v>
      </c>
      <c r="I32" s="35">
        <f t="shared" si="0"/>
        <v>685025</v>
      </c>
      <c r="K32" s="37"/>
      <c r="L32" s="37"/>
    </row>
    <row r="33" spans="1:12" x14ac:dyDescent="0.25">
      <c r="A33" s="16">
        <v>1034</v>
      </c>
      <c r="B33" s="17" t="s">
        <v>39</v>
      </c>
      <c r="C33" s="24">
        <v>1021995</v>
      </c>
      <c r="D33" s="24">
        <v>90278</v>
      </c>
      <c r="E33" s="24">
        <v>25732</v>
      </c>
      <c r="F33" s="24">
        <v>0</v>
      </c>
      <c r="G33" s="24">
        <v>0</v>
      </c>
      <c r="H33" s="24">
        <v>45988</v>
      </c>
      <c r="I33" s="36">
        <f t="shared" si="0"/>
        <v>1183993</v>
      </c>
      <c r="K33" s="37"/>
      <c r="L33" s="37"/>
    </row>
    <row r="34" spans="1:12" x14ac:dyDescent="0.25">
      <c r="A34" s="16">
        <v>1037</v>
      </c>
      <c r="B34" s="17" t="s">
        <v>40</v>
      </c>
      <c r="C34" s="23">
        <v>7487890</v>
      </c>
      <c r="D34" s="23">
        <v>293479</v>
      </c>
      <c r="E34" s="23">
        <v>232067</v>
      </c>
      <c r="F34" s="23">
        <v>418608</v>
      </c>
      <c r="G34" s="23">
        <v>0</v>
      </c>
      <c r="H34" s="23">
        <v>179911</v>
      </c>
      <c r="I34" s="35">
        <f t="shared" si="0"/>
        <v>8611955</v>
      </c>
      <c r="K34" s="37"/>
      <c r="L34" s="37"/>
    </row>
    <row r="35" spans="1:12" x14ac:dyDescent="0.25">
      <c r="A35" s="16">
        <v>1038</v>
      </c>
      <c r="B35" s="17" t="s">
        <v>41</v>
      </c>
      <c r="C35" s="24">
        <v>57729914</v>
      </c>
      <c r="D35" s="24">
        <v>5752267</v>
      </c>
      <c r="E35" s="24">
        <v>1892951</v>
      </c>
      <c r="F35" s="24">
        <v>26710369</v>
      </c>
      <c r="G35" s="24">
        <v>0</v>
      </c>
      <c r="H35" s="24">
        <v>42340</v>
      </c>
      <c r="I35" s="36">
        <f t="shared" si="0"/>
        <v>92127841</v>
      </c>
      <c r="K35" s="37"/>
      <c r="L35" s="37"/>
    </row>
    <row r="36" spans="1:12" x14ac:dyDescent="0.25">
      <c r="A36" s="16">
        <v>1039</v>
      </c>
      <c r="B36" s="17" t="s">
        <v>42</v>
      </c>
      <c r="C36" s="23">
        <v>1264486</v>
      </c>
      <c r="D36" s="23">
        <v>144033</v>
      </c>
      <c r="E36" s="23">
        <v>30604</v>
      </c>
      <c r="F36" s="23">
        <v>0</v>
      </c>
      <c r="G36" s="23">
        <v>0</v>
      </c>
      <c r="H36" s="23">
        <v>43901</v>
      </c>
      <c r="I36" s="35">
        <f t="shared" si="0"/>
        <v>1483024</v>
      </c>
      <c r="K36" s="37"/>
      <c r="L36" s="37"/>
    </row>
    <row r="37" spans="1:12" x14ac:dyDescent="0.25">
      <c r="A37" s="16">
        <v>1040</v>
      </c>
      <c r="B37" s="17" t="s">
        <v>43</v>
      </c>
      <c r="C37" s="24">
        <v>69741469</v>
      </c>
      <c r="D37" s="24">
        <v>28937353</v>
      </c>
      <c r="E37" s="24">
        <v>1815848</v>
      </c>
      <c r="F37" s="24">
        <v>736920</v>
      </c>
      <c r="G37" s="24">
        <v>0</v>
      </c>
      <c r="H37" s="24">
        <v>1247620</v>
      </c>
      <c r="I37" s="36">
        <f t="shared" si="0"/>
        <v>102479210</v>
      </c>
      <c r="K37" s="37"/>
      <c r="L37" s="37"/>
    </row>
    <row r="38" spans="1:12" x14ac:dyDescent="0.25">
      <c r="A38" s="16">
        <v>1042</v>
      </c>
      <c r="B38" s="17" t="s">
        <v>44</v>
      </c>
      <c r="C38" s="23">
        <v>178208003</v>
      </c>
      <c r="D38" s="23">
        <v>0</v>
      </c>
      <c r="E38" s="23">
        <v>1312525</v>
      </c>
      <c r="F38" s="23">
        <v>196077780</v>
      </c>
      <c r="G38" s="23">
        <v>0</v>
      </c>
      <c r="H38" s="23">
        <v>8880</v>
      </c>
      <c r="I38" s="35">
        <f t="shared" si="0"/>
        <v>375607188</v>
      </c>
      <c r="K38" s="37"/>
      <c r="L38" s="37"/>
    </row>
    <row r="39" spans="1:12" x14ac:dyDescent="0.25">
      <c r="A39" s="16">
        <v>1043</v>
      </c>
      <c r="B39" s="17" t="s">
        <v>45</v>
      </c>
      <c r="C39" s="24">
        <v>281677745</v>
      </c>
      <c r="D39" s="24">
        <v>58146314</v>
      </c>
      <c r="E39" s="24">
        <v>8073608</v>
      </c>
      <c r="F39" s="24">
        <v>12622449</v>
      </c>
      <c r="G39" s="24">
        <v>0</v>
      </c>
      <c r="H39" s="24">
        <v>1304980</v>
      </c>
      <c r="I39" s="36">
        <f t="shared" si="0"/>
        <v>361825096</v>
      </c>
      <c r="K39" s="37"/>
      <c r="L39" s="37"/>
    </row>
    <row r="40" spans="1:12" x14ac:dyDescent="0.25">
      <c r="A40" s="16">
        <v>1044</v>
      </c>
      <c r="B40" s="17" t="s">
        <v>46</v>
      </c>
      <c r="C40" s="23">
        <v>4039482</v>
      </c>
      <c r="D40" s="23">
        <v>1260916</v>
      </c>
      <c r="E40" s="23">
        <v>105482</v>
      </c>
      <c r="F40" s="23">
        <v>0</v>
      </c>
      <c r="G40" s="23">
        <v>0</v>
      </c>
      <c r="H40" s="23">
        <v>78311</v>
      </c>
      <c r="I40" s="35">
        <f t="shared" si="0"/>
        <v>5484191</v>
      </c>
      <c r="K40" s="37"/>
      <c r="L40" s="37"/>
    </row>
    <row r="41" spans="1:12" x14ac:dyDescent="0.25">
      <c r="A41" s="16">
        <v>1046</v>
      </c>
      <c r="B41" s="17" t="s">
        <v>47</v>
      </c>
      <c r="C41" s="24">
        <v>273705</v>
      </c>
      <c r="D41" s="24">
        <v>0</v>
      </c>
      <c r="E41" s="24">
        <v>15751</v>
      </c>
      <c r="F41" s="24">
        <v>0</v>
      </c>
      <c r="G41" s="24">
        <v>5000</v>
      </c>
      <c r="H41" s="24">
        <v>590985</v>
      </c>
      <c r="I41" s="36">
        <f t="shared" si="0"/>
        <v>885441</v>
      </c>
      <c r="K41" s="37"/>
      <c r="L41" s="37"/>
    </row>
    <row r="42" spans="1:12" x14ac:dyDescent="0.25">
      <c r="A42" s="16">
        <v>1047</v>
      </c>
      <c r="B42" s="17" t="s">
        <v>48</v>
      </c>
      <c r="C42" s="23">
        <v>86786308</v>
      </c>
      <c r="D42" s="23">
        <v>20892401</v>
      </c>
      <c r="E42" s="23">
        <v>3970681</v>
      </c>
      <c r="F42" s="23">
        <v>671</v>
      </c>
      <c r="G42" s="23">
        <v>0</v>
      </c>
      <c r="H42" s="23">
        <v>980655</v>
      </c>
      <c r="I42" s="35">
        <f t="shared" si="0"/>
        <v>112630716</v>
      </c>
      <c r="K42" s="37"/>
      <c r="L42" s="37"/>
    </row>
    <row r="43" spans="1:12" x14ac:dyDescent="0.25">
      <c r="A43" s="16">
        <v>1048</v>
      </c>
      <c r="B43" s="17" t="s">
        <v>49</v>
      </c>
      <c r="C43" s="24">
        <v>46978189</v>
      </c>
      <c r="D43" s="24">
        <v>6224665</v>
      </c>
      <c r="E43" s="24">
        <v>2013545</v>
      </c>
      <c r="F43" s="24">
        <v>661769</v>
      </c>
      <c r="G43" s="24">
        <v>0</v>
      </c>
      <c r="H43" s="24">
        <v>840704</v>
      </c>
      <c r="I43" s="36">
        <f t="shared" si="0"/>
        <v>56718872</v>
      </c>
      <c r="K43" s="37"/>
      <c r="L43" s="37"/>
    </row>
    <row r="44" spans="1:12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162160</v>
      </c>
      <c r="I44" s="35">
        <f t="shared" si="0"/>
        <v>162160</v>
      </c>
      <c r="K44" s="37"/>
      <c r="L44" s="37"/>
    </row>
    <row r="45" spans="1:12" x14ac:dyDescent="0.25">
      <c r="A45" s="16">
        <v>1052</v>
      </c>
      <c r="B45" s="17" t="s">
        <v>51</v>
      </c>
      <c r="C45" s="24">
        <v>43989224</v>
      </c>
      <c r="D45" s="24">
        <v>2012529</v>
      </c>
      <c r="E45" s="24">
        <v>1079472</v>
      </c>
      <c r="F45" s="24">
        <v>6496</v>
      </c>
      <c r="G45" s="24">
        <v>0</v>
      </c>
      <c r="H45" s="24">
        <v>485198</v>
      </c>
      <c r="I45" s="36">
        <f t="shared" si="0"/>
        <v>47572919</v>
      </c>
      <c r="K45" s="37"/>
      <c r="L45" s="37"/>
    </row>
    <row r="46" spans="1:12" x14ac:dyDescent="0.25">
      <c r="A46" s="16">
        <v>1054</v>
      </c>
      <c r="B46" s="17" t="s">
        <v>52</v>
      </c>
      <c r="C46" s="23">
        <v>21852327</v>
      </c>
      <c r="D46" s="23">
        <v>1786509</v>
      </c>
      <c r="E46" s="23">
        <v>991547</v>
      </c>
      <c r="F46" s="23">
        <v>709995</v>
      </c>
      <c r="G46" s="23">
        <v>25000</v>
      </c>
      <c r="H46" s="23">
        <v>1255285</v>
      </c>
      <c r="I46" s="35">
        <f t="shared" si="0"/>
        <v>26620663</v>
      </c>
      <c r="K46" s="37"/>
      <c r="L46" s="37"/>
    </row>
    <row r="47" spans="1:12" x14ac:dyDescent="0.25">
      <c r="A47" s="16">
        <v>1055</v>
      </c>
      <c r="B47" s="17" t="s">
        <v>53</v>
      </c>
      <c r="C47" s="24">
        <v>25149907</v>
      </c>
      <c r="D47" s="24">
        <v>1681967</v>
      </c>
      <c r="E47" s="24">
        <v>1241576</v>
      </c>
      <c r="F47" s="24">
        <v>0</v>
      </c>
      <c r="G47" s="24">
        <v>0</v>
      </c>
      <c r="H47" s="24">
        <v>320052</v>
      </c>
      <c r="I47" s="36">
        <f t="shared" si="0"/>
        <v>28393502</v>
      </c>
      <c r="K47" s="37"/>
      <c r="L47" s="37"/>
    </row>
    <row r="48" spans="1:12" x14ac:dyDescent="0.25">
      <c r="A48" s="16">
        <v>1057</v>
      </c>
      <c r="B48" s="17" t="s">
        <v>54</v>
      </c>
      <c r="C48" s="23">
        <v>834868</v>
      </c>
      <c r="D48" s="23">
        <v>221280</v>
      </c>
      <c r="E48" s="23">
        <v>52571</v>
      </c>
      <c r="F48" s="23">
        <v>0</v>
      </c>
      <c r="G48" s="23">
        <v>0</v>
      </c>
      <c r="H48" s="23">
        <v>471779</v>
      </c>
      <c r="I48" s="35">
        <f t="shared" si="0"/>
        <v>1580498</v>
      </c>
      <c r="K48" s="37"/>
      <c r="L48" s="37"/>
    </row>
    <row r="49" spans="1:12" x14ac:dyDescent="0.25">
      <c r="A49" s="16">
        <v>1058</v>
      </c>
      <c r="B49" s="17" t="s">
        <v>55</v>
      </c>
      <c r="C49" s="24">
        <v>22340959</v>
      </c>
      <c r="D49" s="24">
        <v>2466085</v>
      </c>
      <c r="E49" s="24">
        <v>515260</v>
      </c>
      <c r="F49" s="24">
        <v>0</v>
      </c>
      <c r="G49" s="24">
        <v>15000</v>
      </c>
      <c r="H49" s="24">
        <v>938239</v>
      </c>
      <c r="I49" s="36">
        <f t="shared" si="0"/>
        <v>26275543</v>
      </c>
      <c r="K49" s="37"/>
      <c r="L49" s="37"/>
    </row>
    <row r="50" spans="1:12" x14ac:dyDescent="0.25">
      <c r="A50" s="16">
        <v>1062</v>
      </c>
      <c r="B50" s="17" t="s">
        <v>56</v>
      </c>
      <c r="C50" s="23">
        <v>72902057</v>
      </c>
      <c r="D50" s="23">
        <v>2688172</v>
      </c>
      <c r="E50" s="23">
        <v>1573286</v>
      </c>
      <c r="F50" s="23">
        <v>579874</v>
      </c>
      <c r="G50" s="23">
        <v>0</v>
      </c>
      <c r="H50" s="23">
        <v>1471196</v>
      </c>
      <c r="I50" s="35">
        <f t="shared" si="0"/>
        <v>79214585</v>
      </c>
      <c r="K50" s="37"/>
      <c r="L50" s="37"/>
    </row>
    <row r="51" spans="1:12" x14ac:dyDescent="0.25">
      <c r="A51" s="16">
        <v>1065</v>
      </c>
      <c r="B51" s="17" t="s">
        <v>57</v>
      </c>
      <c r="C51" s="24">
        <v>87075745</v>
      </c>
      <c r="D51" s="24">
        <v>10290771</v>
      </c>
      <c r="E51" s="24">
        <v>3326115</v>
      </c>
      <c r="F51" s="24">
        <v>2727696</v>
      </c>
      <c r="G51" s="24">
        <v>0</v>
      </c>
      <c r="H51" s="24">
        <v>575843</v>
      </c>
      <c r="I51" s="36">
        <f t="shared" si="0"/>
        <v>103996170</v>
      </c>
      <c r="K51" s="37"/>
      <c r="L51" s="37"/>
    </row>
    <row r="52" spans="1:12" x14ac:dyDescent="0.25">
      <c r="A52" s="16">
        <v>1066</v>
      </c>
      <c r="B52" s="17" t="s">
        <v>58</v>
      </c>
      <c r="C52" s="23">
        <v>176833261</v>
      </c>
      <c r="D52" s="23">
        <v>7918388</v>
      </c>
      <c r="E52" s="23">
        <v>2634994</v>
      </c>
      <c r="F52" s="23">
        <v>826638</v>
      </c>
      <c r="G52" s="23">
        <v>0</v>
      </c>
      <c r="H52" s="23">
        <v>3745322</v>
      </c>
      <c r="I52" s="35">
        <f t="shared" si="0"/>
        <v>191958603</v>
      </c>
      <c r="K52" s="37"/>
      <c r="L52" s="37"/>
    </row>
    <row r="53" spans="1:12" x14ac:dyDescent="0.25">
      <c r="A53" s="16">
        <v>1067</v>
      </c>
      <c r="B53" s="17" t="s">
        <v>59</v>
      </c>
      <c r="C53" s="24">
        <v>2033026</v>
      </c>
      <c r="D53" s="24">
        <v>0</v>
      </c>
      <c r="E53" s="24">
        <v>0</v>
      </c>
      <c r="F53" s="24">
        <v>2335851</v>
      </c>
      <c r="G53" s="24">
        <v>0</v>
      </c>
      <c r="H53" s="24">
        <v>48830</v>
      </c>
      <c r="I53" s="36">
        <f t="shared" si="0"/>
        <v>4417707</v>
      </c>
      <c r="K53" s="37"/>
      <c r="L53" s="37"/>
    </row>
    <row r="54" spans="1:12" x14ac:dyDescent="0.25">
      <c r="A54" s="16">
        <v>1068</v>
      </c>
      <c r="B54" s="17" t="s">
        <v>60</v>
      </c>
      <c r="C54" s="23">
        <v>46</v>
      </c>
      <c r="D54" s="23">
        <v>0</v>
      </c>
      <c r="E54" s="23">
        <v>0</v>
      </c>
      <c r="F54" s="23">
        <v>0</v>
      </c>
      <c r="G54" s="23">
        <v>0</v>
      </c>
      <c r="H54" s="23">
        <v>16410</v>
      </c>
      <c r="I54" s="35">
        <f t="shared" si="0"/>
        <v>16456</v>
      </c>
      <c r="K54" s="37"/>
      <c r="L54" s="37"/>
    </row>
    <row r="55" spans="1:12" x14ac:dyDescent="0.25">
      <c r="A55" s="16">
        <v>1069</v>
      </c>
      <c r="B55" s="17" t="s">
        <v>61</v>
      </c>
      <c r="C55" s="24">
        <v>4259435</v>
      </c>
      <c r="D55" s="24">
        <v>184685</v>
      </c>
      <c r="E55" s="24">
        <v>115667</v>
      </c>
      <c r="F55" s="24">
        <v>0</v>
      </c>
      <c r="G55" s="24">
        <v>0</v>
      </c>
      <c r="H55" s="24">
        <v>42760</v>
      </c>
      <c r="I55" s="36">
        <f t="shared" si="0"/>
        <v>4602547</v>
      </c>
      <c r="K55" s="37"/>
      <c r="L55" s="37"/>
    </row>
    <row r="56" spans="1:12" ht="15" customHeight="1" x14ac:dyDescent="0.25">
      <c r="A56" s="16">
        <v>1070</v>
      </c>
      <c r="B56" s="17" t="s">
        <v>62</v>
      </c>
      <c r="C56" s="23">
        <v>94374521</v>
      </c>
      <c r="D56" s="23">
        <v>11228074</v>
      </c>
      <c r="E56" s="23">
        <v>3766275</v>
      </c>
      <c r="F56" s="23">
        <v>2712</v>
      </c>
      <c r="G56" s="23">
        <v>0</v>
      </c>
      <c r="H56" s="23">
        <v>2189524</v>
      </c>
      <c r="I56" s="35">
        <f t="shared" si="0"/>
        <v>111561106</v>
      </c>
      <c r="K56" s="37"/>
      <c r="L56" s="37"/>
    </row>
    <row r="57" spans="1:12" x14ac:dyDescent="0.25">
      <c r="A57" s="13" t="s">
        <v>70</v>
      </c>
      <c r="B57" s="19" t="s">
        <v>63</v>
      </c>
      <c r="C57" s="15">
        <f t="shared" ref="C57:I57" si="1">SUM(C7:C56)</f>
        <v>3479398021</v>
      </c>
      <c r="D57" s="15">
        <f t="shared" si="1"/>
        <v>645926796</v>
      </c>
      <c r="E57" s="15">
        <f t="shared" si="1"/>
        <v>99808410</v>
      </c>
      <c r="F57" s="15">
        <f t="shared" si="1"/>
        <v>637472398</v>
      </c>
      <c r="G57" s="15">
        <f t="shared" si="1"/>
        <v>52500</v>
      </c>
      <c r="H57" s="15">
        <f t="shared" si="1"/>
        <v>40245376</v>
      </c>
      <c r="I57" s="15">
        <f t="shared" si="1"/>
        <v>4902903501</v>
      </c>
      <c r="K57" s="37"/>
      <c r="L57" s="38"/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L57"/>
  <sheetViews>
    <sheetView topLeftCell="A35" workbookViewId="0">
      <selection activeCell="C58" sqref="C58:I6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7" width="15.7109375" style="12" customWidth="1"/>
    <col min="8" max="8" width="15.85546875" style="12" customWidth="1"/>
    <col min="9" max="9" width="19" style="12" customWidth="1"/>
    <col min="10" max="10" width="11.42578125" style="4"/>
    <col min="11" max="11" width="17" style="4" customWidth="1"/>
    <col min="12" max="12" width="17.5703125" style="4" customWidth="1"/>
    <col min="13" max="16384" width="11.42578125" style="4"/>
  </cols>
  <sheetData>
    <row r="1" spans="1:12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ht="15" customHeight="1" x14ac:dyDescent="0.25">
      <c r="A4" s="40" t="s">
        <v>94</v>
      </c>
      <c r="B4" s="40"/>
      <c r="C4" s="40"/>
      <c r="D4" s="40"/>
      <c r="E4" s="40"/>
      <c r="F4" s="40"/>
      <c r="G4" s="40"/>
      <c r="H4" s="40"/>
      <c r="I4" s="40"/>
    </row>
    <row r="5" spans="1:12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2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2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f>12500+89944</f>
        <v>102444</v>
      </c>
      <c r="I7" s="34">
        <f>SUM(C7:H7)</f>
        <v>102444</v>
      </c>
      <c r="K7" s="37"/>
      <c r="L7" s="37"/>
    </row>
    <row r="8" spans="1:12" x14ac:dyDescent="0.25">
      <c r="A8" s="16">
        <v>1002</v>
      </c>
      <c r="B8" s="17" t="s">
        <v>14</v>
      </c>
      <c r="C8" s="23">
        <v>27135529</v>
      </c>
      <c r="D8" s="23">
        <v>337329</v>
      </c>
      <c r="E8" s="23">
        <v>34995</v>
      </c>
      <c r="F8" s="23">
        <v>0</v>
      </c>
      <c r="G8" s="23">
        <v>0</v>
      </c>
      <c r="H8" s="23">
        <v>16527</v>
      </c>
      <c r="I8" s="35">
        <f t="shared" ref="I8:I56" si="0">SUM(C8:H8)</f>
        <v>27524380</v>
      </c>
      <c r="K8" s="37"/>
      <c r="L8" s="37"/>
    </row>
    <row r="9" spans="1:12" x14ac:dyDescent="0.25">
      <c r="A9" s="16">
        <v>1005</v>
      </c>
      <c r="B9" s="17" t="s">
        <v>15</v>
      </c>
      <c r="C9" s="24">
        <v>41140</v>
      </c>
      <c r="D9" s="24">
        <v>0</v>
      </c>
      <c r="E9" s="24">
        <v>19409</v>
      </c>
      <c r="F9" s="24">
        <v>0</v>
      </c>
      <c r="G9" s="24">
        <v>0</v>
      </c>
      <c r="H9" s="24">
        <v>8410</v>
      </c>
      <c r="I9" s="36">
        <f t="shared" si="0"/>
        <v>68959</v>
      </c>
      <c r="K9" s="37"/>
      <c r="L9" s="37"/>
    </row>
    <row r="10" spans="1:12" x14ac:dyDescent="0.25">
      <c r="A10" s="16">
        <v>1006</v>
      </c>
      <c r="B10" s="17" t="s">
        <v>16</v>
      </c>
      <c r="C10" s="23">
        <v>5462</v>
      </c>
      <c r="D10" s="23">
        <v>0</v>
      </c>
      <c r="E10" s="23">
        <v>1301</v>
      </c>
      <c r="F10" s="23">
        <v>0</v>
      </c>
      <c r="G10" s="23">
        <v>0</v>
      </c>
      <c r="H10" s="23">
        <v>290</v>
      </c>
      <c r="I10" s="35">
        <f t="shared" si="0"/>
        <v>7053</v>
      </c>
      <c r="K10" s="37"/>
      <c r="L10" s="37"/>
    </row>
    <row r="11" spans="1:12" x14ac:dyDescent="0.25">
      <c r="A11" s="16">
        <v>1007</v>
      </c>
      <c r="B11" s="17" t="s">
        <v>17</v>
      </c>
      <c r="C11" s="24">
        <v>444445082</v>
      </c>
      <c r="D11" s="24">
        <v>22843326</v>
      </c>
      <c r="E11" s="24">
        <v>4561976</v>
      </c>
      <c r="F11" s="24">
        <v>458756</v>
      </c>
      <c r="G11" s="24">
        <v>0</v>
      </c>
      <c r="H11" s="24">
        <f>2066231+162108</f>
        <v>2228339</v>
      </c>
      <c r="I11" s="36">
        <f t="shared" si="0"/>
        <v>474537479</v>
      </c>
      <c r="K11" s="37"/>
      <c r="L11" s="37"/>
    </row>
    <row r="12" spans="1:12" x14ac:dyDescent="0.25">
      <c r="A12" s="16">
        <v>1008</v>
      </c>
      <c r="B12" s="17" t="s">
        <v>18</v>
      </c>
      <c r="C12" s="23">
        <v>31268061</v>
      </c>
      <c r="D12" s="23">
        <v>0</v>
      </c>
      <c r="E12" s="23">
        <v>59207</v>
      </c>
      <c r="F12" s="23">
        <v>44448</v>
      </c>
      <c r="G12" s="23">
        <v>0</v>
      </c>
      <c r="H12" s="23">
        <v>33120</v>
      </c>
      <c r="I12" s="35">
        <f t="shared" si="0"/>
        <v>31404836</v>
      </c>
      <c r="K12" s="37"/>
      <c r="L12" s="37"/>
    </row>
    <row r="13" spans="1:12" x14ac:dyDescent="0.25">
      <c r="A13" s="16">
        <v>1010</v>
      </c>
      <c r="B13" s="17" t="s">
        <v>19</v>
      </c>
      <c r="C13" s="24">
        <f>9536338-136405</f>
        <v>9399933</v>
      </c>
      <c r="D13" s="24">
        <f>1850204+90966</f>
        <v>1941170</v>
      </c>
      <c r="E13" s="24">
        <f>442533+3635+41804</f>
        <v>487972</v>
      </c>
      <c r="F13" s="24">
        <v>555981</v>
      </c>
      <c r="G13" s="24">
        <v>0</v>
      </c>
      <c r="H13" s="24">
        <f>53667+483460</f>
        <v>537127</v>
      </c>
      <c r="I13" s="36">
        <f t="shared" si="0"/>
        <v>12922183</v>
      </c>
      <c r="K13" s="37"/>
      <c r="L13" s="37"/>
    </row>
    <row r="14" spans="1:12" x14ac:dyDescent="0.25">
      <c r="A14" s="16">
        <v>1011</v>
      </c>
      <c r="B14" s="17" t="s">
        <v>20</v>
      </c>
      <c r="C14" s="23">
        <v>145884382</v>
      </c>
      <c r="D14" s="23">
        <v>6724571</v>
      </c>
      <c r="E14" s="23">
        <v>1739009</v>
      </c>
      <c r="F14" s="23">
        <v>218119507</v>
      </c>
      <c r="G14" s="23">
        <v>0</v>
      </c>
      <c r="H14" s="23">
        <f>735617+76002</f>
        <v>811619</v>
      </c>
      <c r="I14" s="35">
        <f t="shared" si="0"/>
        <v>373279088</v>
      </c>
      <c r="K14" s="37"/>
      <c r="L14" s="37"/>
    </row>
    <row r="15" spans="1:12" x14ac:dyDescent="0.25">
      <c r="A15" s="16">
        <v>1012</v>
      </c>
      <c r="B15" s="17" t="s">
        <v>21</v>
      </c>
      <c r="C15" s="24">
        <v>8147964</v>
      </c>
      <c r="D15" s="24">
        <v>0</v>
      </c>
      <c r="E15" s="24">
        <v>3975</v>
      </c>
      <c r="F15" s="24">
        <v>0</v>
      </c>
      <c r="G15" s="24">
        <v>0</v>
      </c>
      <c r="H15" s="24">
        <f>2219057+1247</f>
        <v>2220304</v>
      </c>
      <c r="I15" s="36">
        <f t="shared" si="0"/>
        <v>10372243</v>
      </c>
      <c r="K15" s="37"/>
      <c r="L15" s="37"/>
    </row>
    <row r="16" spans="1:12" x14ac:dyDescent="0.25">
      <c r="A16" s="16">
        <v>1013</v>
      </c>
      <c r="B16" s="17" t="s">
        <v>22</v>
      </c>
      <c r="C16" s="23">
        <v>202244474</v>
      </c>
      <c r="D16" s="23">
        <v>119460882</v>
      </c>
      <c r="E16" s="23">
        <v>8986914</v>
      </c>
      <c r="F16" s="23">
        <v>0</v>
      </c>
      <c r="G16" s="23">
        <v>0</v>
      </c>
      <c r="H16" s="23">
        <f>2342165+16900</f>
        <v>2359065</v>
      </c>
      <c r="I16" s="35">
        <f t="shared" si="0"/>
        <v>333051335</v>
      </c>
      <c r="K16" s="37"/>
      <c r="L16" s="37"/>
    </row>
    <row r="17" spans="1:12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10027</v>
      </c>
      <c r="I17" s="36">
        <f t="shared" si="0"/>
        <v>10027</v>
      </c>
      <c r="K17" s="37"/>
      <c r="L17" s="37"/>
    </row>
    <row r="18" spans="1:12" x14ac:dyDescent="0.25">
      <c r="A18" s="16">
        <v>1016</v>
      </c>
      <c r="B18" s="17" t="s">
        <v>24</v>
      </c>
      <c r="C18" s="23">
        <v>679830271</v>
      </c>
      <c r="D18" s="23">
        <v>201747432</v>
      </c>
      <c r="E18" s="23">
        <v>31338606</v>
      </c>
      <c r="F18" s="23">
        <v>34913153</v>
      </c>
      <c r="G18" s="23">
        <v>0</v>
      </c>
      <c r="H18" s="23">
        <f>6473643+600903</f>
        <v>7074546</v>
      </c>
      <c r="I18" s="35">
        <f t="shared" si="0"/>
        <v>954904008</v>
      </c>
      <c r="K18" s="37"/>
      <c r="L18" s="37"/>
    </row>
    <row r="19" spans="1:12" x14ac:dyDescent="0.25">
      <c r="A19" s="16">
        <v>1017</v>
      </c>
      <c r="B19" s="17" t="s">
        <v>25</v>
      </c>
      <c r="C19" s="24">
        <v>749739587</v>
      </c>
      <c r="D19" s="24">
        <v>5198571</v>
      </c>
      <c r="E19" s="24">
        <v>2273889</v>
      </c>
      <c r="F19" s="24">
        <v>105463</v>
      </c>
      <c r="G19" s="24">
        <v>0</v>
      </c>
      <c r="H19" s="24">
        <v>750675</v>
      </c>
      <c r="I19" s="36">
        <f t="shared" si="0"/>
        <v>758068185</v>
      </c>
      <c r="K19" s="37"/>
      <c r="L19" s="37"/>
    </row>
    <row r="20" spans="1:12" x14ac:dyDescent="0.25">
      <c r="A20" s="16">
        <v>1018</v>
      </c>
      <c r="B20" s="17" t="s">
        <v>26</v>
      </c>
      <c r="C20" s="23">
        <v>18732247</v>
      </c>
      <c r="D20" s="23">
        <v>680024</v>
      </c>
      <c r="E20" s="23">
        <v>264218</v>
      </c>
      <c r="F20" s="23">
        <v>0</v>
      </c>
      <c r="G20" s="23">
        <v>0</v>
      </c>
      <c r="H20" s="23">
        <v>19020</v>
      </c>
      <c r="I20" s="35">
        <f t="shared" si="0"/>
        <v>19695509</v>
      </c>
      <c r="K20" s="37"/>
      <c r="L20" s="37"/>
    </row>
    <row r="21" spans="1:12" x14ac:dyDescent="0.25">
      <c r="A21" s="16">
        <v>1019</v>
      </c>
      <c r="B21" s="17" t="s">
        <v>27</v>
      </c>
      <c r="C21" s="24">
        <v>33608067</v>
      </c>
      <c r="D21" s="24">
        <v>8997082</v>
      </c>
      <c r="E21" s="24">
        <v>927341</v>
      </c>
      <c r="F21" s="24">
        <v>260102</v>
      </c>
      <c r="G21" s="24">
        <v>0</v>
      </c>
      <c r="H21" s="24">
        <v>545313</v>
      </c>
      <c r="I21" s="36">
        <f t="shared" si="0"/>
        <v>44337905</v>
      </c>
      <c r="K21" s="37"/>
      <c r="L21" s="37"/>
    </row>
    <row r="22" spans="1:12" x14ac:dyDescent="0.25">
      <c r="A22" s="16">
        <v>1020</v>
      </c>
      <c r="B22" s="17" t="s">
        <v>28</v>
      </c>
      <c r="C22" s="23">
        <v>27030545</v>
      </c>
      <c r="D22" s="23">
        <v>7097175</v>
      </c>
      <c r="E22" s="23">
        <v>695763</v>
      </c>
      <c r="F22" s="23">
        <v>20645719</v>
      </c>
      <c r="G22" s="23">
        <v>0</v>
      </c>
      <c r="H22" s="23">
        <f>152754+115288</f>
        <v>268042</v>
      </c>
      <c r="I22" s="35">
        <f t="shared" si="0"/>
        <v>55737244</v>
      </c>
      <c r="K22" s="37"/>
      <c r="L22" s="37"/>
    </row>
    <row r="23" spans="1:12" x14ac:dyDescent="0.25">
      <c r="A23" s="16">
        <v>1022</v>
      </c>
      <c r="B23" s="17" t="s">
        <v>29</v>
      </c>
      <c r="C23" s="24">
        <v>496016</v>
      </c>
      <c r="D23" s="24">
        <v>14306</v>
      </c>
      <c r="E23" s="24">
        <v>11001</v>
      </c>
      <c r="F23" s="24">
        <v>0</v>
      </c>
      <c r="G23" s="24">
        <v>0</v>
      </c>
      <c r="H23" s="24">
        <v>2320</v>
      </c>
      <c r="I23" s="36">
        <f t="shared" si="0"/>
        <v>523643</v>
      </c>
      <c r="K23" s="37"/>
      <c r="L23" s="37"/>
    </row>
    <row r="24" spans="1:12" x14ac:dyDescent="0.25">
      <c r="A24" s="16">
        <v>1023</v>
      </c>
      <c r="B24" s="17" t="s">
        <v>30</v>
      </c>
      <c r="C24" s="23">
        <f>27336249-252557</f>
        <v>27083692</v>
      </c>
      <c r="D24" s="23">
        <f>4531440+168425</f>
        <v>4699865</v>
      </c>
      <c r="E24" s="23">
        <f>687773+6730+77402</f>
        <v>771905</v>
      </c>
      <c r="F24" s="23">
        <v>534846</v>
      </c>
      <c r="G24" s="23">
        <v>0</v>
      </c>
      <c r="H24" s="23">
        <f>483379+95600</f>
        <v>578979</v>
      </c>
      <c r="I24" s="35">
        <f t="shared" si="0"/>
        <v>33669287</v>
      </c>
      <c r="K24" s="37"/>
      <c r="L24" s="37"/>
    </row>
    <row r="25" spans="1:12" x14ac:dyDescent="0.25">
      <c r="A25" s="16">
        <v>1024</v>
      </c>
      <c r="B25" s="17" t="s">
        <v>31</v>
      </c>
      <c r="C25" s="24">
        <f>731199305-20911204</f>
        <v>710288101</v>
      </c>
      <c r="D25" s="24">
        <f>81329527+13945217</f>
        <v>95274744</v>
      </c>
      <c r="E25" s="24">
        <f>16188524+557279+6408708</f>
        <v>23154511</v>
      </c>
      <c r="F25" s="24">
        <v>14170151</v>
      </c>
      <c r="G25" s="24">
        <v>19109</v>
      </c>
      <c r="H25" s="24">
        <v>5169122</v>
      </c>
      <c r="I25" s="36">
        <f t="shared" si="0"/>
        <v>848075738</v>
      </c>
      <c r="K25" s="37"/>
      <c r="L25" s="37"/>
    </row>
    <row r="26" spans="1:12" x14ac:dyDescent="0.25">
      <c r="A26" s="16">
        <v>1025</v>
      </c>
      <c r="B26" s="17" t="s">
        <v>32</v>
      </c>
      <c r="C26" s="23">
        <v>227127446</v>
      </c>
      <c r="D26" s="23">
        <v>0</v>
      </c>
      <c r="E26" s="23">
        <v>25909</v>
      </c>
      <c r="F26" s="23">
        <v>0</v>
      </c>
      <c r="G26" s="23">
        <v>0</v>
      </c>
      <c r="H26" s="23">
        <v>38320</v>
      </c>
      <c r="I26" s="35">
        <f t="shared" si="0"/>
        <v>227191675</v>
      </c>
      <c r="K26" s="37"/>
      <c r="L26" s="37"/>
    </row>
    <row r="27" spans="1:12" x14ac:dyDescent="0.25">
      <c r="A27" s="16">
        <v>1026</v>
      </c>
      <c r="B27" s="17" t="s">
        <v>33</v>
      </c>
      <c r="C27" s="24">
        <v>2967223</v>
      </c>
      <c r="D27" s="24">
        <v>2437</v>
      </c>
      <c r="E27" s="24">
        <v>890</v>
      </c>
      <c r="F27" s="24">
        <v>0</v>
      </c>
      <c r="G27" s="24">
        <v>0</v>
      </c>
      <c r="H27" s="24">
        <v>47937</v>
      </c>
      <c r="I27" s="36">
        <f t="shared" si="0"/>
        <v>3018487</v>
      </c>
      <c r="K27" s="37"/>
      <c r="L27" s="37"/>
    </row>
    <row r="28" spans="1:12" x14ac:dyDescent="0.25">
      <c r="A28" s="16">
        <v>1027</v>
      </c>
      <c r="B28" s="17" t="s">
        <v>34</v>
      </c>
      <c r="C28" s="23">
        <v>56419918</v>
      </c>
      <c r="D28" s="23">
        <v>3403615</v>
      </c>
      <c r="E28" s="23">
        <v>701596</v>
      </c>
      <c r="F28" s="23">
        <v>1824369</v>
      </c>
      <c r="G28" s="23">
        <v>2500</v>
      </c>
      <c r="H28" s="23">
        <f>362901+223577</f>
        <v>586478</v>
      </c>
      <c r="I28" s="35">
        <f t="shared" si="0"/>
        <v>62938476</v>
      </c>
      <c r="K28" s="37"/>
      <c r="L28" s="37"/>
    </row>
    <row r="29" spans="1:12" x14ac:dyDescent="0.25">
      <c r="A29" s="16">
        <v>1028</v>
      </c>
      <c r="B29" s="17" t="s">
        <v>35</v>
      </c>
      <c r="C29" s="24">
        <f>19979070-923708</f>
        <v>19055362</v>
      </c>
      <c r="D29" s="24">
        <f>874039+616000</f>
        <v>1490039</v>
      </c>
      <c r="E29" s="24">
        <f>646564+24617+283091</f>
        <v>954272</v>
      </c>
      <c r="F29" s="24">
        <v>239106</v>
      </c>
      <c r="G29" s="24">
        <v>0</v>
      </c>
      <c r="H29" s="24">
        <f>77971+178775</f>
        <v>256746</v>
      </c>
      <c r="I29" s="36">
        <f t="shared" si="0"/>
        <v>21995525</v>
      </c>
      <c r="K29" s="37"/>
      <c r="L29" s="37"/>
    </row>
    <row r="30" spans="1:12" x14ac:dyDescent="0.25">
      <c r="A30" s="16">
        <v>1030</v>
      </c>
      <c r="B30" s="17" t="s">
        <v>36</v>
      </c>
      <c r="C30" s="23">
        <f>150866393-1005</f>
        <v>150865388</v>
      </c>
      <c r="D30" s="23">
        <f>14345524+670</f>
        <v>14346194</v>
      </c>
      <c r="E30" s="23">
        <f>2996298+27+308</f>
        <v>2996633</v>
      </c>
      <c r="F30" s="23">
        <v>69221387</v>
      </c>
      <c r="G30" s="23">
        <v>0</v>
      </c>
      <c r="H30" s="23">
        <v>905092</v>
      </c>
      <c r="I30" s="35">
        <f t="shared" si="0"/>
        <v>238334694</v>
      </c>
      <c r="K30" s="37"/>
      <c r="L30" s="37"/>
    </row>
    <row r="31" spans="1:12" x14ac:dyDescent="0.25">
      <c r="A31" s="16">
        <v>1031</v>
      </c>
      <c r="B31" s="17" t="s">
        <v>37</v>
      </c>
      <c r="C31" s="24">
        <v>567299</v>
      </c>
      <c r="D31" s="24">
        <v>458602</v>
      </c>
      <c r="E31" s="24">
        <v>27965</v>
      </c>
      <c r="F31" s="24">
        <v>0</v>
      </c>
      <c r="G31" s="24">
        <v>0</v>
      </c>
      <c r="H31" s="24">
        <f>13587+37517</f>
        <v>51104</v>
      </c>
      <c r="I31" s="36">
        <f t="shared" si="0"/>
        <v>1104970</v>
      </c>
      <c r="K31" s="37"/>
      <c r="L31" s="37"/>
    </row>
    <row r="32" spans="1:12" x14ac:dyDescent="0.25">
      <c r="A32" s="16">
        <v>1033</v>
      </c>
      <c r="B32" s="17" t="s">
        <v>38</v>
      </c>
      <c r="C32" s="23">
        <v>1573001</v>
      </c>
      <c r="D32" s="23">
        <v>196773</v>
      </c>
      <c r="E32" s="23">
        <v>54545</v>
      </c>
      <c r="F32" s="23">
        <v>42637</v>
      </c>
      <c r="G32" s="23">
        <v>0</v>
      </c>
      <c r="H32" s="23">
        <v>36024</v>
      </c>
      <c r="I32" s="35">
        <f t="shared" si="0"/>
        <v>1902980</v>
      </c>
      <c r="K32" s="37"/>
      <c r="L32" s="37"/>
    </row>
    <row r="33" spans="1:12" x14ac:dyDescent="0.25">
      <c r="A33" s="16">
        <v>1034</v>
      </c>
      <c r="B33" s="17" t="s">
        <v>39</v>
      </c>
      <c r="C33" s="24">
        <v>763485</v>
      </c>
      <c r="D33" s="24">
        <v>24922</v>
      </c>
      <c r="E33" s="24">
        <v>21333</v>
      </c>
      <c r="F33" s="24">
        <v>0</v>
      </c>
      <c r="G33" s="24">
        <v>0</v>
      </c>
      <c r="H33" s="24">
        <v>35250</v>
      </c>
      <c r="I33" s="36">
        <f t="shared" si="0"/>
        <v>844990</v>
      </c>
      <c r="K33" s="37"/>
      <c r="L33" s="37"/>
    </row>
    <row r="34" spans="1:12" x14ac:dyDescent="0.25">
      <c r="A34" s="16">
        <v>1037</v>
      </c>
      <c r="B34" s="17" t="s">
        <v>40</v>
      </c>
      <c r="C34" s="23">
        <v>11440746</v>
      </c>
      <c r="D34" s="23">
        <v>1347486</v>
      </c>
      <c r="E34" s="23">
        <v>234480</v>
      </c>
      <c r="F34" s="23">
        <v>463679</v>
      </c>
      <c r="G34" s="23">
        <v>0</v>
      </c>
      <c r="H34" s="23">
        <v>202920</v>
      </c>
      <c r="I34" s="35">
        <f t="shared" si="0"/>
        <v>13689311</v>
      </c>
      <c r="K34" s="37"/>
      <c r="L34" s="37"/>
    </row>
    <row r="35" spans="1:12" x14ac:dyDescent="0.25">
      <c r="A35" s="16">
        <v>1038</v>
      </c>
      <c r="B35" s="17" t="s">
        <v>41</v>
      </c>
      <c r="C35" s="24">
        <v>9453501</v>
      </c>
      <c r="D35" s="24">
        <v>0</v>
      </c>
      <c r="E35" s="24">
        <v>3496</v>
      </c>
      <c r="F35" s="24">
        <v>0</v>
      </c>
      <c r="G35" s="24">
        <v>0</v>
      </c>
      <c r="H35" s="24">
        <v>25530</v>
      </c>
      <c r="I35" s="36">
        <f t="shared" si="0"/>
        <v>9482527</v>
      </c>
      <c r="K35" s="37"/>
      <c r="L35" s="37"/>
    </row>
    <row r="36" spans="1:12" x14ac:dyDescent="0.25">
      <c r="A36" s="16">
        <v>1039</v>
      </c>
      <c r="B36" s="17" t="s">
        <v>42</v>
      </c>
      <c r="C36" s="23">
        <v>1136891</v>
      </c>
      <c r="D36" s="23">
        <v>92442</v>
      </c>
      <c r="E36" s="23">
        <v>28748</v>
      </c>
      <c r="F36" s="23">
        <v>0</v>
      </c>
      <c r="G36" s="23">
        <v>0</v>
      </c>
      <c r="H36" s="23">
        <v>40942</v>
      </c>
      <c r="I36" s="35">
        <f t="shared" si="0"/>
        <v>1299023</v>
      </c>
      <c r="K36" s="37"/>
      <c r="L36" s="37"/>
    </row>
    <row r="37" spans="1:12" x14ac:dyDescent="0.25">
      <c r="A37" s="16">
        <v>1040</v>
      </c>
      <c r="B37" s="17" t="s">
        <v>43</v>
      </c>
      <c r="C37" s="24">
        <f>123080732-9321376</f>
        <v>113759356</v>
      </c>
      <c r="D37" s="24">
        <f>19969202+6216218</f>
        <v>26185420</v>
      </c>
      <c r="E37" s="24">
        <f>2403558+248413+2856745</f>
        <v>5508716</v>
      </c>
      <c r="F37" s="24">
        <v>1081380</v>
      </c>
      <c r="G37" s="24">
        <v>0</v>
      </c>
      <c r="H37" s="24">
        <v>1030815</v>
      </c>
      <c r="I37" s="36">
        <f t="shared" si="0"/>
        <v>147565687</v>
      </c>
      <c r="K37" s="37"/>
      <c r="L37" s="37"/>
    </row>
    <row r="38" spans="1:12" x14ac:dyDescent="0.25">
      <c r="A38" s="16">
        <v>1042</v>
      </c>
      <c r="B38" s="17" t="s">
        <v>44</v>
      </c>
      <c r="C38" s="23">
        <v>598</v>
      </c>
      <c r="D38" s="23">
        <v>0</v>
      </c>
      <c r="E38" s="23">
        <v>446</v>
      </c>
      <c r="F38" s="23">
        <v>0</v>
      </c>
      <c r="G38" s="23">
        <v>0</v>
      </c>
      <c r="H38" s="23">
        <v>5690</v>
      </c>
      <c r="I38" s="35">
        <f t="shared" si="0"/>
        <v>6734</v>
      </c>
      <c r="K38" s="37"/>
      <c r="L38" s="37"/>
    </row>
    <row r="39" spans="1:12" x14ac:dyDescent="0.25">
      <c r="A39" s="16">
        <v>1043</v>
      </c>
      <c r="B39" s="17" t="s">
        <v>45</v>
      </c>
      <c r="C39" s="24">
        <v>317972959</v>
      </c>
      <c r="D39" s="24">
        <v>40508001</v>
      </c>
      <c r="E39" s="24">
        <v>7858989</v>
      </c>
      <c r="F39" s="24">
        <v>17930324</v>
      </c>
      <c r="G39" s="24">
        <v>0</v>
      </c>
      <c r="H39" s="24">
        <f>1577167+2924</f>
        <v>1580091</v>
      </c>
      <c r="I39" s="36">
        <f t="shared" si="0"/>
        <v>385850364</v>
      </c>
      <c r="K39" s="37"/>
      <c r="L39" s="37"/>
    </row>
    <row r="40" spans="1:12" x14ac:dyDescent="0.25">
      <c r="A40" s="16">
        <v>1044</v>
      </c>
      <c r="B40" s="17" t="s">
        <v>46</v>
      </c>
      <c r="C40" s="23">
        <v>9824680</v>
      </c>
      <c r="D40" s="23">
        <v>1358969</v>
      </c>
      <c r="E40" s="23">
        <v>102885</v>
      </c>
      <c r="F40" s="23">
        <v>44619</v>
      </c>
      <c r="G40" s="23">
        <v>0</v>
      </c>
      <c r="H40" s="23">
        <v>84022</v>
      </c>
      <c r="I40" s="35">
        <f t="shared" si="0"/>
        <v>11415175</v>
      </c>
      <c r="K40" s="37"/>
      <c r="L40" s="37"/>
    </row>
    <row r="41" spans="1:12" x14ac:dyDescent="0.25">
      <c r="A41" s="16">
        <v>1046</v>
      </c>
      <c r="B41" s="17" t="s">
        <v>47</v>
      </c>
      <c r="C41" s="24">
        <v>7354693</v>
      </c>
      <c r="D41" s="24">
        <v>2</v>
      </c>
      <c r="E41" s="24">
        <v>6025</v>
      </c>
      <c r="F41" s="24">
        <v>0</v>
      </c>
      <c r="G41" s="24">
        <v>2500</v>
      </c>
      <c r="H41" s="24">
        <v>464184</v>
      </c>
      <c r="I41" s="36">
        <f t="shared" si="0"/>
        <v>7827404</v>
      </c>
      <c r="K41" s="37"/>
      <c r="L41" s="37"/>
    </row>
    <row r="42" spans="1:12" x14ac:dyDescent="0.25">
      <c r="A42" s="16">
        <v>1047</v>
      </c>
      <c r="B42" s="17" t="s">
        <v>48</v>
      </c>
      <c r="C42" s="23">
        <f>81171819-2694806</f>
        <v>78477013</v>
      </c>
      <c r="D42" s="23">
        <f>37617264+1797106</f>
        <v>39414370</v>
      </c>
      <c r="E42" s="23">
        <f>4152396+71816+825884</f>
        <v>5050096</v>
      </c>
      <c r="F42" s="23">
        <v>323794</v>
      </c>
      <c r="G42" s="23">
        <v>0</v>
      </c>
      <c r="H42" s="23">
        <f>1083868+1668303</f>
        <v>2752171</v>
      </c>
      <c r="I42" s="35">
        <f t="shared" si="0"/>
        <v>126017444</v>
      </c>
      <c r="K42" s="37"/>
      <c r="L42" s="37"/>
    </row>
    <row r="43" spans="1:12" x14ac:dyDescent="0.25">
      <c r="A43" s="16">
        <v>1048</v>
      </c>
      <c r="B43" s="17" t="s">
        <v>49</v>
      </c>
      <c r="C43" s="24">
        <f>133522945-14299683</f>
        <v>119223262</v>
      </c>
      <c r="D43" s="24">
        <f>9915704+9536141</f>
        <v>19451845</v>
      </c>
      <c r="E43" s="24">
        <f>1885956+381083+4382459</f>
        <v>6649498</v>
      </c>
      <c r="F43" s="24">
        <v>1759695</v>
      </c>
      <c r="G43" s="24">
        <v>0</v>
      </c>
      <c r="H43" s="24">
        <f>800336+710921</f>
        <v>1511257</v>
      </c>
      <c r="I43" s="36">
        <f t="shared" si="0"/>
        <v>148595557</v>
      </c>
      <c r="K43" s="37"/>
      <c r="L43" s="37"/>
    </row>
    <row r="44" spans="1:12" x14ac:dyDescent="0.25">
      <c r="A44" s="16">
        <v>1050</v>
      </c>
      <c r="B44" s="17" t="s">
        <v>50</v>
      </c>
      <c r="C44" s="23">
        <v>104577</v>
      </c>
      <c r="D44" s="23">
        <v>0</v>
      </c>
      <c r="E44" s="23">
        <v>0</v>
      </c>
      <c r="F44" s="23">
        <v>0</v>
      </c>
      <c r="G44" s="23">
        <v>0</v>
      </c>
      <c r="H44" s="23">
        <v>580</v>
      </c>
      <c r="I44" s="35">
        <f t="shared" si="0"/>
        <v>105157</v>
      </c>
      <c r="K44" s="37"/>
      <c r="L44" s="37"/>
    </row>
    <row r="45" spans="1:12" x14ac:dyDescent="0.25">
      <c r="A45" s="16">
        <v>1052</v>
      </c>
      <c r="B45" s="17" t="s">
        <v>51</v>
      </c>
      <c r="C45" s="24">
        <f>59469431-2252585</f>
        <v>57216846</v>
      </c>
      <c r="D45" s="24">
        <f>1616727+1502199</f>
        <v>3118926</v>
      </c>
      <c r="E45" s="24">
        <f>2507411+60031+690355</f>
        <v>3257797</v>
      </c>
      <c r="F45" s="24">
        <v>285432</v>
      </c>
      <c r="G45" s="24">
        <v>0</v>
      </c>
      <c r="H45" s="24">
        <v>433267</v>
      </c>
      <c r="I45" s="36">
        <f t="shared" si="0"/>
        <v>64312268</v>
      </c>
      <c r="K45" s="37"/>
      <c r="L45" s="37"/>
    </row>
    <row r="46" spans="1:12" x14ac:dyDescent="0.25">
      <c r="A46" s="16">
        <v>1054</v>
      </c>
      <c r="B46" s="17" t="s">
        <v>52</v>
      </c>
      <c r="C46" s="23">
        <f>20610854-4623488</f>
        <v>15987366</v>
      </c>
      <c r="D46" s="23">
        <f>2288343+3083301</f>
        <v>5371644</v>
      </c>
      <c r="E46" s="23">
        <f>972136+123215+1416972</f>
        <v>2512323</v>
      </c>
      <c r="F46" s="23">
        <v>438860</v>
      </c>
      <c r="G46" s="23">
        <v>10000</v>
      </c>
      <c r="H46" s="23">
        <f>486430+427045</f>
        <v>913475</v>
      </c>
      <c r="I46" s="35">
        <f t="shared" si="0"/>
        <v>25233668</v>
      </c>
      <c r="K46" s="37"/>
      <c r="L46" s="37"/>
    </row>
    <row r="47" spans="1:12" x14ac:dyDescent="0.25">
      <c r="A47" s="16">
        <v>1055</v>
      </c>
      <c r="B47" s="17" t="s">
        <v>53</v>
      </c>
      <c r="C47" s="24">
        <f>11030476-4276981</f>
        <v>6753495</v>
      </c>
      <c r="D47" s="24">
        <f>860378+2852223</f>
        <v>3712601</v>
      </c>
      <c r="E47" s="24">
        <f>521280+113981+1310777</f>
        <v>1946038</v>
      </c>
      <c r="F47" s="24">
        <v>0</v>
      </c>
      <c r="G47" s="24">
        <v>0</v>
      </c>
      <c r="H47" s="24">
        <f>213069+804235</f>
        <v>1017304</v>
      </c>
      <c r="I47" s="36">
        <f t="shared" si="0"/>
        <v>13429438</v>
      </c>
      <c r="K47" s="37"/>
      <c r="L47" s="37"/>
    </row>
    <row r="48" spans="1:12" x14ac:dyDescent="0.25">
      <c r="A48" s="16">
        <v>1057</v>
      </c>
      <c r="B48" s="17" t="s">
        <v>54</v>
      </c>
      <c r="C48" s="23">
        <v>4283116</v>
      </c>
      <c r="D48" s="23">
        <v>152985</v>
      </c>
      <c r="E48" s="23">
        <v>229055</v>
      </c>
      <c r="F48" s="23">
        <v>0</v>
      </c>
      <c r="G48" s="23">
        <v>0</v>
      </c>
      <c r="H48" s="23">
        <f>235902+2500</f>
        <v>238402</v>
      </c>
      <c r="I48" s="35">
        <f t="shared" si="0"/>
        <v>4903558</v>
      </c>
      <c r="K48" s="37"/>
      <c r="L48" s="37"/>
    </row>
    <row r="49" spans="1:12" x14ac:dyDescent="0.25">
      <c r="A49" s="16">
        <v>1058</v>
      </c>
      <c r="B49" s="17" t="s">
        <v>55</v>
      </c>
      <c r="C49" s="24">
        <f>20569677-3583</f>
        <v>20566094</v>
      </c>
      <c r="D49" s="24">
        <f>1756579+2390</f>
        <v>1758969</v>
      </c>
      <c r="E49" s="24">
        <f>865121+95+1098</f>
        <v>866314</v>
      </c>
      <c r="F49" s="24">
        <v>0</v>
      </c>
      <c r="G49" s="24">
        <v>10000</v>
      </c>
      <c r="H49" s="24">
        <f>565385+9521</f>
        <v>574906</v>
      </c>
      <c r="I49" s="36">
        <f t="shared" si="0"/>
        <v>23776283</v>
      </c>
      <c r="K49" s="37"/>
      <c r="L49" s="37"/>
    </row>
    <row r="50" spans="1:12" x14ac:dyDescent="0.25">
      <c r="A50" s="16">
        <v>1062</v>
      </c>
      <c r="B50" s="17" t="s">
        <v>56</v>
      </c>
      <c r="C50" s="23">
        <v>99112632</v>
      </c>
      <c r="D50" s="23">
        <v>8837824</v>
      </c>
      <c r="E50" s="23">
        <v>3839874</v>
      </c>
      <c r="F50" s="23">
        <v>371734</v>
      </c>
      <c r="G50" s="23">
        <v>0</v>
      </c>
      <c r="H50" s="23">
        <v>2021136</v>
      </c>
      <c r="I50" s="35">
        <f t="shared" si="0"/>
        <v>114183200</v>
      </c>
      <c r="K50" s="37"/>
      <c r="L50" s="37"/>
    </row>
    <row r="51" spans="1:12" x14ac:dyDescent="0.25">
      <c r="A51" s="16">
        <v>1065</v>
      </c>
      <c r="B51" s="17" t="s">
        <v>57</v>
      </c>
      <c r="C51" s="24">
        <f>245546884-376057</f>
        <v>245170827</v>
      </c>
      <c r="D51" s="24">
        <f>12184402+250784</f>
        <v>12435186</v>
      </c>
      <c r="E51" s="24">
        <f>2325697+10022+115251</f>
        <v>2450970</v>
      </c>
      <c r="F51" s="24">
        <v>1657315</v>
      </c>
      <c r="G51" s="24">
        <v>153846</v>
      </c>
      <c r="H51" s="24">
        <f>517568+81213</f>
        <v>598781</v>
      </c>
      <c r="I51" s="36">
        <f t="shared" si="0"/>
        <v>262466925</v>
      </c>
      <c r="K51" s="37"/>
      <c r="L51" s="37"/>
    </row>
    <row r="52" spans="1:12" x14ac:dyDescent="0.25">
      <c r="A52" s="16">
        <v>1066</v>
      </c>
      <c r="B52" s="17" t="s">
        <v>58</v>
      </c>
      <c r="C52" s="23">
        <v>169687554</v>
      </c>
      <c r="D52" s="23">
        <v>10320746</v>
      </c>
      <c r="E52" s="23">
        <v>3347445</v>
      </c>
      <c r="F52" s="23">
        <v>3538269</v>
      </c>
      <c r="G52" s="23">
        <v>0</v>
      </c>
      <c r="H52" s="23">
        <f>624937+838421</f>
        <v>1463358</v>
      </c>
      <c r="I52" s="35">
        <f t="shared" si="0"/>
        <v>188357372</v>
      </c>
      <c r="K52" s="37"/>
      <c r="L52" s="37"/>
    </row>
    <row r="53" spans="1:12" x14ac:dyDescent="0.25">
      <c r="A53" s="16">
        <v>1067</v>
      </c>
      <c r="B53" s="17" t="s">
        <v>59</v>
      </c>
      <c r="C53" s="24">
        <v>364847317</v>
      </c>
      <c r="D53" s="24">
        <v>4452</v>
      </c>
      <c r="E53" s="24">
        <v>1765</v>
      </c>
      <c r="F53" s="24">
        <v>1164146</v>
      </c>
      <c r="G53" s="24">
        <v>0</v>
      </c>
      <c r="H53" s="24">
        <v>19320</v>
      </c>
      <c r="I53" s="36">
        <f t="shared" si="0"/>
        <v>366037000</v>
      </c>
      <c r="K53" s="37"/>
      <c r="L53" s="37"/>
    </row>
    <row r="54" spans="1:12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5">
        <f t="shared" si="0"/>
        <v>0</v>
      </c>
      <c r="K54" s="37"/>
      <c r="L54" s="37"/>
    </row>
    <row r="55" spans="1:12" x14ac:dyDescent="0.25">
      <c r="A55" s="16">
        <v>1069</v>
      </c>
      <c r="B55" s="17" t="s">
        <v>61</v>
      </c>
      <c r="C55" s="24">
        <v>3696799</v>
      </c>
      <c r="D55" s="24">
        <v>162350</v>
      </c>
      <c r="E55" s="24">
        <v>216439</v>
      </c>
      <c r="F55" s="24">
        <v>0</v>
      </c>
      <c r="G55" s="24">
        <v>0</v>
      </c>
      <c r="H55" s="24">
        <v>16960</v>
      </c>
      <c r="I55" s="36">
        <f t="shared" si="0"/>
        <v>4092548</v>
      </c>
      <c r="K55" s="37"/>
      <c r="L55" s="37"/>
    </row>
    <row r="56" spans="1:12" ht="15" customHeight="1" x14ac:dyDescent="0.25">
      <c r="A56" s="16">
        <v>1070</v>
      </c>
      <c r="B56" s="17" t="s">
        <v>62</v>
      </c>
      <c r="C56" s="23">
        <f>155024168-53520218</f>
        <v>101503950</v>
      </c>
      <c r="D56" s="23">
        <f>17180418+35691444</f>
        <v>52871862</v>
      </c>
      <c r="E56" s="23">
        <f>5636937+1426302+16402472</f>
        <v>23465711</v>
      </c>
      <c r="F56" s="23">
        <v>1076950</v>
      </c>
      <c r="G56" s="23">
        <v>0</v>
      </c>
      <c r="H56" s="23">
        <f>1958225+41498220</f>
        <v>43456445</v>
      </c>
      <c r="I56" s="35">
        <f t="shared" si="0"/>
        <v>222374918</v>
      </c>
      <c r="K56" s="37"/>
      <c r="L56" s="37"/>
    </row>
    <row r="57" spans="1:12" x14ac:dyDescent="0.25">
      <c r="A57" s="13" t="s">
        <v>70</v>
      </c>
      <c r="B57" s="19" t="s">
        <v>63</v>
      </c>
      <c r="C57" s="15">
        <f t="shared" ref="C57:I57" si="1">SUM(C7:C56)</f>
        <v>5332293947</v>
      </c>
      <c r="D57" s="15">
        <f t="shared" si="1"/>
        <v>722045139</v>
      </c>
      <c r="E57" s="15">
        <f t="shared" si="1"/>
        <v>147692245</v>
      </c>
      <c r="F57" s="15">
        <f t="shared" si="1"/>
        <v>391271822</v>
      </c>
      <c r="G57" s="15">
        <f t="shared" si="1"/>
        <v>197955</v>
      </c>
      <c r="H57" s="15">
        <f t="shared" si="1"/>
        <v>83143796</v>
      </c>
      <c r="I57" s="15">
        <f t="shared" si="1"/>
        <v>6676644904</v>
      </c>
      <c r="K57" s="37"/>
      <c r="L57" s="37"/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N61"/>
  <sheetViews>
    <sheetView tabSelected="1" workbookViewId="0">
      <selection activeCell="J19" sqref="J1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4.140625" style="12" bestFit="1" customWidth="1"/>
    <col min="4" max="4" width="22.85546875" style="12" bestFit="1" customWidth="1"/>
    <col min="5" max="5" width="20.140625" style="12" bestFit="1" customWidth="1"/>
    <col min="6" max="6" width="22.85546875" style="12" bestFit="1" customWidth="1"/>
    <col min="7" max="7" width="17.5703125" style="12" bestFit="1" customWidth="1"/>
    <col min="8" max="8" width="20.140625" style="12" bestFit="1" customWidth="1"/>
    <col min="9" max="9" width="22.5703125" style="12" customWidth="1"/>
    <col min="10" max="10" width="17.85546875" style="4" customWidth="1"/>
    <col min="11" max="11" width="16.85546875" style="4" customWidth="1"/>
    <col min="12" max="12" width="18.140625" style="4" customWidth="1"/>
    <col min="13" max="13" width="26.7109375" style="4" bestFit="1" customWidth="1"/>
    <col min="14" max="14" width="15.5703125" style="4" customWidth="1"/>
    <col min="15" max="16384" width="11.42578125" style="4"/>
  </cols>
  <sheetData>
    <row r="1" spans="1:14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4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4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4" ht="15" customHeight="1" x14ac:dyDescent="0.25">
      <c r="A4" s="40" t="s">
        <v>95</v>
      </c>
      <c r="B4" s="40"/>
      <c r="C4" s="40"/>
      <c r="D4" s="40"/>
      <c r="E4" s="40"/>
      <c r="F4" s="40"/>
      <c r="G4" s="40"/>
      <c r="H4" s="40"/>
      <c r="I4" s="40"/>
    </row>
    <row r="5" spans="1:14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4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4" x14ac:dyDescent="0.25">
      <c r="A7" s="16">
        <v>1001</v>
      </c>
      <c r="B7" s="17" t="s">
        <v>13</v>
      </c>
      <c r="C7" s="22">
        <f>SUM('01'!C7+'02'!C7+'03'!C7+'04'!C7+'05'!C7+'06'!C7+'07'!C7+'08'!C7+'09'!C7+'10'!C7+'11'!C7+'12'!C7+'13'!C7+'14'!C7+'15'!C7+'16'!C7+'17'!C7+'18'!C7+'19'!C7+'20'!C7+'21'!C7+'22'!C7+'23'!C7+'24'!C7+'25'!C7+'26'!C7+'27'!C7+'28'!C7+'29'!C7+'30'!C7+'31'!C7)</f>
        <v>7155324</v>
      </c>
      <c r="D7" s="22">
        <f>SUM('01'!D7+'02'!D7+'03'!D7+'04'!D7+'05'!D7+'06'!D7+'07'!D7+'08'!D7+'09'!D7+'10'!D7+'11'!D7+'12'!D7+'13'!D7+'14'!D7+'15'!D7+'16'!D7+'17'!D7+'18'!D7+'19'!D7+'20'!D7+'21'!D7+'22'!D7+'23'!D7+'24'!D7+'25'!D7+'26'!D7+'27'!D7+'28'!D7+'29'!D7+'30'!D7+'31'!D7)</f>
        <v>0</v>
      </c>
      <c r="E7" s="22">
        <f>SUM('01'!E7+'02'!E7+'03'!E7+'04'!E7+'05'!E7+'06'!E7+'07'!E7+'08'!E7+'09'!E7+'10'!E7+'11'!E7+'12'!E7+'13'!E7+'14'!E7+'15'!E7+'16'!E7+'17'!E7+'18'!E7+'19'!E7+'20'!E7+'21'!E7+'22'!E7+'23'!E7+'24'!E7+'25'!E7+'26'!E7+'27'!E7+'28'!E7+'29'!E7+'30'!E7+'31'!E7)</f>
        <v>248246</v>
      </c>
      <c r="F7" s="22">
        <f>SUM('01'!F7+'02'!F7+'03'!F7+'04'!F7+'05'!F7+'06'!F7+'07'!F7+'08'!F7+'09'!F7+'10'!F7+'11'!F7+'12'!F7+'13'!F7+'14'!F7+'15'!F7+'16'!F7+'17'!F7+'18'!F7+'19'!F7+'20'!F7+'21'!F7+'22'!F7+'23'!F7+'24'!F7+'25'!F7+'26'!F7+'27'!F7+'28'!F7+'29'!F7+'30'!F7+'31'!F7)</f>
        <v>13441443</v>
      </c>
      <c r="G7" s="22">
        <f>SUM('01'!G7+'02'!G7+'03'!G7+'04'!G7+'05'!G7+'06'!G7+'07'!G7+'08'!G7+'09'!G7+'10'!G7+'11'!G7+'12'!G7+'13'!G7+'14'!G7+'15'!G7+'16'!G7+'17'!G7+'18'!G7+'19'!G7+'20'!G7+'21'!G7+'22'!G7+'23'!G7+'24'!G7+'25'!G7+'26'!G7+'27'!G7+'28'!G7+'29'!G7+'30'!G7+'31'!G7)</f>
        <v>0</v>
      </c>
      <c r="H7" s="22">
        <f>SUM('01'!H7+'02'!H7+'03'!H7+'04'!H7+'05'!H7+'06'!H7+'07'!H7+'08'!H7+'09'!H7+'10'!H7+'11'!H7+'12'!H7+'13'!H7+'14'!H7+'15'!H7+'16'!H7+'17'!H7+'18'!H7+'19'!H7+'20'!H7+'21'!H7+'22'!H7+'23'!H7+'24'!H7+'25'!H7+'26'!H7+'27'!H7+'28'!H7+'29'!H7+'30'!H7+'31'!H7)</f>
        <v>580341</v>
      </c>
      <c r="I7" s="22">
        <f>SUM(C7:H7)</f>
        <v>21425354</v>
      </c>
      <c r="K7" s="37"/>
      <c r="L7" s="37"/>
      <c r="M7" s="39"/>
      <c r="N7" s="39"/>
    </row>
    <row r="8" spans="1:14" x14ac:dyDescent="0.25">
      <c r="A8" s="16">
        <v>1002</v>
      </c>
      <c r="B8" s="17" t="s">
        <v>14</v>
      </c>
      <c r="C8" s="23">
        <f>SUM('01'!C8+'02'!C8+'03'!C8+'04'!C8+'05'!C8+'06'!C8+'07'!C8+'08'!C8+'09'!C8+'10'!C8+'11'!C8+'12'!C8+'13'!C8+'14'!C8+'15'!C8+'16'!C8+'17'!C8+'18'!C8+'19'!C8+'20'!C8+'21'!C8+'22'!C8+'23'!C8+'24'!C8+'25'!C8+'26'!C8+'27'!C8+'28'!C8+'29'!C8+'30'!C8+'31'!C8)</f>
        <v>94114823</v>
      </c>
      <c r="D8" s="23">
        <f>SUM('01'!D8+'02'!D8+'03'!D8+'04'!D8+'05'!D8+'06'!D8+'07'!D8+'08'!D8+'09'!D8+'10'!D8+'11'!D8+'12'!D8+'13'!D8+'14'!D8+'15'!D8+'16'!D8+'17'!D8+'18'!D8+'19'!D8+'20'!D8+'21'!D8+'22'!D8+'23'!D8+'24'!D8+'25'!D8+'26'!D8+'27'!D8+'28'!D8+'29'!D8+'30'!D8+'31'!D8)</f>
        <v>6665941</v>
      </c>
      <c r="E8" s="23">
        <f>SUM('01'!E8+'02'!E8+'03'!E8+'04'!E8+'05'!E8+'06'!E8+'07'!E8+'08'!E8+'09'!E8+'10'!E8+'11'!E8+'12'!E8+'13'!E8+'14'!E8+'15'!E8+'16'!E8+'17'!E8+'18'!E8+'19'!E8+'20'!E8+'21'!E8+'22'!E8+'23'!E8+'24'!E8+'25'!E8+'26'!E8+'27'!E8+'28'!E8+'29'!E8+'30'!E8+'31'!E8)</f>
        <v>684430</v>
      </c>
      <c r="F8" s="23">
        <f>SUM('01'!F8+'02'!F8+'03'!F8+'04'!F8+'05'!F8+'06'!F8+'07'!F8+'08'!F8+'09'!F8+'10'!F8+'11'!F8+'12'!F8+'13'!F8+'14'!F8+'15'!F8+'16'!F8+'17'!F8+'18'!F8+'19'!F8+'20'!F8+'21'!F8+'22'!F8+'23'!F8+'24'!F8+'25'!F8+'26'!F8+'27'!F8+'28'!F8+'29'!F8+'30'!F8+'31'!F8)</f>
        <v>9895</v>
      </c>
      <c r="G8" s="23">
        <f>SUM('01'!G8+'02'!G8+'03'!G8+'04'!G8+'05'!G8+'06'!G8+'07'!G8+'08'!G8+'09'!G8+'10'!G8+'11'!G8+'12'!G8+'13'!G8+'14'!G8+'15'!G8+'16'!G8+'17'!G8+'18'!G8+'19'!G8+'20'!G8+'21'!G8+'22'!G8+'23'!G8+'24'!G8+'25'!G8+'26'!G8+'27'!G8+'28'!G8+'29'!G8+'30'!G8+'31'!G8)</f>
        <v>679</v>
      </c>
      <c r="H8" s="23">
        <f>SUM('01'!H8+'02'!H8+'03'!H8+'04'!H8+'05'!H8+'06'!H8+'07'!H8+'08'!H8+'09'!H8+'10'!H8+'11'!H8+'12'!H8+'13'!H8+'14'!H8+'15'!H8+'16'!H8+'17'!H8+'18'!H8+'19'!H8+'20'!H8+'21'!H8+'22'!H8+'23'!H8+'24'!H8+'25'!H8+'26'!H8+'27'!H8+'28'!H8+'29'!H8+'30'!H8+'31'!H8)</f>
        <v>683587</v>
      </c>
      <c r="I8" s="23">
        <f t="shared" ref="I8:I56" si="0">SUM(C8:H8)</f>
        <v>102159355</v>
      </c>
      <c r="K8" s="37"/>
      <c r="L8" s="37"/>
      <c r="M8" s="39"/>
      <c r="N8" s="39"/>
    </row>
    <row r="9" spans="1:14" x14ac:dyDescent="0.25">
      <c r="A9" s="16">
        <v>1005</v>
      </c>
      <c r="B9" s="17" t="s">
        <v>15</v>
      </c>
      <c r="C9" s="24">
        <f>SUM('01'!C9+'02'!C9+'03'!C9+'04'!C9+'05'!C9+'06'!C9+'07'!C9+'08'!C9+'09'!C9+'10'!C9+'11'!C9+'12'!C9+'13'!C9+'14'!C9+'15'!C9+'16'!C9+'17'!C9+'18'!C9+'19'!C9+'20'!C9+'21'!C9+'22'!C9+'23'!C9+'24'!C9+'25'!C9+'26'!C9+'27'!C9+'28'!C9+'29'!C9+'30'!C9+'31'!C9)</f>
        <v>1691003</v>
      </c>
      <c r="D9" s="24">
        <f>SUM('01'!D9+'02'!D9+'03'!D9+'04'!D9+'05'!D9+'06'!D9+'07'!D9+'08'!D9+'09'!D9+'10'!D9+'11'!D9+'12'!D9+'13'!D9+'14'!D9+'15'!D9+'16'!D9+'17'!D9+'18'!D9+'19'!D9+'20'!D9+'21'!D9+'22'!D9+'23'!D9+'24'!D9+'25'!D9+'26'!D9+'27'!D9+'28'!D9+'29'!D9+'30'!D9+'31'!D9)</f>
        <v>207303</v>
      </c>
      <c r="E9" s="24">
        <f>SUM('01'!E9+'02'!E9+'03'!E9+'04'!E9+'05'!E9+'06'!E9+'07'!E9+'08'!E9+'09'!E9+'10'!E9+'11'!E9+'12'!E9+'13'!E9+'14'!E9+'15'!E9+'16'!E9+'17'!E9+'18'!E9+'19'!E9+'20'!E9+'21'!E9+'22'!E9+'23'!E9+'24'!E9+'25'!E9+'26'!E9+'27'!E9+'28'!E9+'29'!E9+'30'!E9+'31'!E9)</f>
        <v>982174</v>
      </c>
      <c r="F9" s="24">
        <f>SUM('01'!F9+'02'!F9+'03'!F9+'04'!F9+'05'!F9+'06'!F9+'07'!F9+'08'!F9+'09'!F9+'10'!F9+'11'!F9+'12'!F9+'13'!F9+'14'!F9+'15'!F9+'16'!F9+'17'!F9+'18'!F9+'19'!F9+'20'!F9+'21'!F9+'22'!F9+'23'!F9+'24'!F9+'25'!F9+'26'!F9+'27'!F9+'28'!F9+'29'!F9+'30'!F9+'31'!F9)</f>
        <v>0</v>
      </c>
      <c r="G9" s="24">
        <f>SUM('01'!G9+'02'!G9+'03'!G9+'04'!G9+'05'!G9+'06'!G9+'07'!G9+'08'!G9+'09'!G9+'10'!G9+'11'!G9+'12'!G9+'13'!G9+'14'!G9+'15'!G9+'16'!G9+'17'!G9+'18'!G9+'19'!G9+'20'!G9+'21'!G9+'22'!G9+'23'!G9+'24'!G9+'25'!G9+'26'!G9+'27'!G9+'28'!G9+'29'!G9+'30'!G9+'31'!G9)</f>
        <v>0</v>
      </c>
      <c r="H9" s="24">
        <f>SUM('01'!H9+'02'!H9+'03'!H9+'04'!H9+'05'!H9+'06'!H9+'07'!H9+'08'!H9+'09'!H9+'10'!H9+'11'!H9+'12'!H9+'13'!H9+'14'!H9+'15'!H9+'16'!H9+'17'!H9+'18'!H9+'19'!H9+'20'!H9+'21'!H9+'22'!H9+'23'!H9+'24'!H9+'25'!H9+'26'!H9+'27'!H9+'28'!H9+'29'!H9+'30'!H9+'31'!H9)</f>
        <v>279438</v>
      </c>
      <c r="I9" s="24">
        <f t="shared" si="0"/>
        <v>3159918</v>
      </c>
      <c r="K9" s="37"/>
      <c r="L9" s="37"/>
      <c r="M9" s="39"/>
      <c r="N9" s="39"/>
    </row>
    <row r="10" spans="1:14" x14ac:dyDescent="0.25">
      <c r="A10" s="16">
        <v>1006</v>
      </c>
      <c r="B10" s="17" t="s">
        <v>16</v>
      </c>
      <c r="C10" s="23">
        <f>SUM('01'!C10+'02'!C10+'03'!C10+'04'!C10+'05'!C10+'06'!C10+'07'!C10+'08'!C10+'09'!C10+'10'!C10+'11'!C10+'12'!C10+'13'!C10+'14'!C10+'15'!C10+'16'!C10+'17'!C10+'18'!C10+'19'!C10+'20'!C10+'21'!C10+'22'!C10+'23'!C10+'24'!C10+'25'!C10+'26'!C10+'27'!C10+'28'!C10+'29'!C10+'30'!C10+'31'!C10)</f>
        <v>1144230</v>
      </c>
      <c r="D10" s="23">
        <f>SUM('01'!D10+'02'!D10+'03'!D10+'04'!D10+'05'!D10+'06'!D10+'07'!D10+'08'!D10+'09'!D10+'10'!D10+'11'!D10+'12'!D10+'13'!D10+'14'!D10+'15'!D10+'16'!D10+'17'!D10+'18'!D10+'19'!D10+'20'!D10+'21'!D10+'22'!D10+'23'!D10+'24'!D10+'25'!D10+'26'!D10+'27'!D10+'28'!D10+'29'!D10+'30'!D10+'31'!D10)</f>
        <v>87931</v>
      </c>
      <c r="E10" s="23">
        <f>SUM('01'!E10+'02'!E10+'03'!E10+'04'!E10+'05'!E10+'06'!E10+'07'!E10+'08'!E10+'09'!E10+'10'!E10+'11'!E10+'12'!E10+'13'!E10+'14'!E10+'15'!E10+'16'!E10+'17'!E10+'18'!E10+'19'!E10+'20'!E10+'21'!E10+'22'!E10+'23'!E10+'24'!E10+'25'!E10+'26'!E10+'27'!E10+'28'!E10+'29'!E10+'30'!E10+'31'!E10)</f>
        <v>73459</v>
      </c>
      <c r="F10" s="23">
        <f>SUM('01'!F10+'02'!F10+'03'!F10+'04'!F10+'05'!F10+'06'!F10+'07'!F10+'08'!F10+'09'!F10+'10'!F10+'11'!F10+'12'!F10+'13'!F10+'14'!F10+'15'!F10+'16'!F10+'17'!F10+'18'!F10+'19'!F10+'20'!F10+'21'!F10+'22'!F10+'23'!F10+'24'!F10+'25'!F10+'26'!F10+'27'!F10+'28'!F10+'29'!F10+'30'!F10+'31'!F10)</f>
        <v>0</v>
      </c>
      <c r="G10" s="23">
        <f>SUM('01'!G10+'02'!G10+'03'!G10+'04'!G10+'05'!G10+'06'!G10+'07'!G10+'08'!G10+'09'!G10+'10'!G10+'11'!G10+'12'!G10+'13'!G10+'14'!G10+'15'!G10+'16'!G10+'17'!G10+'18'!G10+'19'!G10+'20'!G10+'21'!G10+'22'!G10+'23'!G10+'24'!G10+'25'!G10+'26'!G10+'27'!G10+'28'!G10+'29'!G10+'30'!G10+'31'!G10)</f>
        <v>0</v>
      </c>
      <c r="H10" s="23">
        <f>SUM('01'!H10+'02'!H10+'03'!H10+'04'!H10+'05'!H10+'06'!H10+'07'!H10+'08'!H10+'09'!H10+'10'!H10+'11'!H10+'12'!H10+'13'!H10+'14'!H10+'15'!H10+'16'!H10+'17'!H10+'18'!H10+'19'!H10+'20'!H10+'21'!H10+'22'!H10+'23'!H10+'24'!H10+'25'!H10+'26'!H10+'27'!H10+'28'!H10+'29'!H10+'30'!H10+'31'!H10)</f>
        <v>163981</v>
      </c>
      <c r="I10" s="23">
        <f t="shared" si="0"/>
        <v>1469601</v>
      </c>
      <c r="K10" s="37"/>
      <c r="L10" s="37"/>
      <c r="M10" s="39"/>
      <c r="N10" s="39"/>
    </row>
    <row r="11" spans="1:14" x14ac:dyDescent="0.25">
      <c r="A11" s="16">
        <v>1007</v>
      </c>
      <c r="B11" s="17" t="s">
        <v>17</v>
      </c>
      <c r="C11" s="24">
        <f>SUM('01'!C11+'02'!C11+'03'!C11+'04'!C11+'05'!C11+'06'!C11+'07'!C11+'08'!C11+'09'!C11+'10'!C11+'11'!C11+'12'!C11+'13'!C11+'14'!C11+'15'!C11+'16'!C11+'17'!C11+'18'!C11+'19'!C11+'20'!C11+'21'!C11+'22'!C11+'23'!C11+'24'!C11+'25'!C11+'26'!C11+'27'!C11+'28'!C11+'29'!C11+'30'!C11+'31'!C11)</f>
        <v>2574713164</v>
      </c>
      <c r="D11" s="24">
        <f>SUM('01'!D11+'02'!D11+'03'!D11+'04'!D11+'05'!D11+'06'!D11+'07'!D11+'08'!D11+'09'!D11+'10'!D11+'11'!D11+'12'!D11+'13'!D11+'14'!D11+'15'!D11+'16'!D11+'17'!D11+'18'!D11+'19'!D11+'20'!D11+'21'!D11+'22'!D11+'23'!D11+'24'!D11+'25'!D11+'26'!D11+'27'!D11+'28'!D11+'29'!D11+'30'!D11+'31'!D11)</f>
        <v>334822831</v>
      </c>
      <c r="E11" s="24">
        <f>SUM('01'!E11+'02'!E11+'03'!E11+'04'!E11+'05'!E11+'06'!E11+'07'!E11+'08'!E11+'09'!E11+'10'!E11+'11'!E11+'12'!E11+'13'!E11+'14'!E11+'15'!E11+'16'!E11+'17'!E11+'18'!E11+'19'!E11+'20'!E11+'21'!E11+'22'!E11+'23'!E11+'24'!E11+'25'!E11+'26'!E11+'27'!E11+'28'!E11+'29'!E11+'30'!E11+'31'!E11)</f>
        <v>66300107</v>
      </c>
      <c r="F11" s="24">
        <f>SUM('01'!F11+'02'!F11+'03'!F11+'04'!F11+'05'!F11+'06'!F11+'07'!F11+'08'!F11+'09'!F11+'10'!F11+'11'!F11+'12'!F11+'13'!F11+'14'!F11+'15'!F11+'16'!F11+'17'!F11+'18'!F11+'19'!F11+'20'!F11+'21'!F11+'22'!F11+'23'!F11+'24'!F11+'25'!F11+'26'!F11+'27'!F11+'28'!F11+'29'!F11+'30'!F11+'31'!F11)</f>
        <v>1383230017</v>
      </c>
      <c r="G11" s="24">
        <f>SUM('01'!G11+'02'!G11+'03'!G11+'04'!G11+'05'!G11+'06'!G11+'07'!G11+'08'!G11+'09'!G11+'10'!G11+'11'!G11+'12'!G11+'13'!G11+'14'!G11+'15'!G11+'16'!G11+'17'!G11+'18'!G11+'19'!G11+'20'!G11+'21'!G11+'22'!G11+'23'!G11+'24'!G11+'25'!G11+'26'!G11+'27'!G11+'28'!G11+'29'!G11+'30'!G11+'31'!G11)</f>
        <v>20445</v>
      </c>
      <c r="H11" s="24">
        <f>SUM('01'!H11+'02'!H11+'03'!H11+'04'!H11+'05'!H11+'06'!H11+'07'!H11+'08'!H11+'09'!H11+'10'!H11+'11'!H11+'12'!H11+'13'!H11+'14'!H11+'15'!H11+'16'!H11+'17'!H11+'18'!H11+'19'!H11+'20'!H11+'21'!H11+'22'!H11+'23'!H11+'24'!H11+'25'!H11+'26'!H11+'27'!H11+'28'!H11+'29'!H11+'30'!H11+'31'!H11)</f>
        <v>51420116</v>
      </c>
      <c r="I11" s="24">
        <f t="shared" si="0"/>
        <v>4410506680</v>
      </c>
      <c r="K11" s="37"/>
      <c r="L11" s="37"/>
      <c r="M11" s="39"/>
      <c r="N11" s="39"/>
    </row>
    <row r="12" spans="1:14" x14ac:dyDescent="0.25">
      <c r="A12" s="16">
        <v>1008</v>
      </c>
      <c r="B12" s="17" t="s">
        <v>18</v>
      </c>
      <c r="C12" s="23">
        <f>SUM('01'!C12+'02'!C12+'03'!C12+'04'!C12+'05'!C12+'06'!C12+'07'!C12+'08'!C12+'09'!C12+'10'!C12+'11'!C12+'12'!C12+'13'!C12+'14'!C12+'15'!C12+'16'!C12+'17'!C12+'18'!C12+'19'!C12+'20'!C12+'21'!C12+'22'!C12+'23'!C12+'24'!C12+'25'!C12+'26'!C12+'27'!C12+'28'!C12+'29'!C12+'30'!C12+'31'!C12)</f>
        <v>1109576203</v>
      </c>
      <c r="D12" s="23">
        <f>SUM('01'!D12+'02'!D12+'03'!D12+'04'!D12+'05'!D12+'06'!D12+'07'!D12+'08'!D12+'09'!D12+'10'!D12+'11'!D12+'12'!D12+'13'!D12+'14'!D12+'15'!D12+'16'!D12+'17'!D12+'18'!D12+'19'!D12+'20'!D12+'21'!D12+'22'!D12+'23'!D12+'24'!D12+'25'!D12+'26'!D12+'27'!D12+'28'!D12+'29'!D12+'30'!D12+'31'!D12)</f>
        <v>181169</v>
      </c>
      <c r="E12" s="23">
        <f>SUM('01'!E12+'02'!E12+'03'!E12+'04'!E12+'05'!E12+'06'!E12+'07'!E12+'08'!E12+'09'!E12+'10'!E12+'11'!E12+'12'!E12+'13'!E12+'14'!E12+'15'!E12+'16'!E12+'17'!E12+'18'!E12+'19'!E12+'20'!E12+'21'!E12+'22'!E12+'23'!E12+'24'!E12+'25'!E12+'26'!E12+'27'!E12+'28'!E12+'29'!E12+'30'!E12+'31'!E12)</f>
        <v>17678128</v>
      </c>
      <c r="F12" s="23">
        <f>SUM('01'!F12+'02'!F12+'03'!F12+'04'!F12+'05'!F12+'06'!F12+'07'!F12+'08'!F12+'09'!F12+'10'!F12+'11'!F12+'12'!F12+'13'!F12+'14'!F12+'15'!F12+'16'!F12+'17'!F12+'18'!F12+'19'!F12+'20'!F12+'21'!F12+'22'!F12+'23'!F12+'24'!F12+'25'!F12+'26'!F12+'27'!F12+'28'!F12+'29'!F12+'30'!F12+'31'!F12)</f>
        <v>333186208</v>
      </c>
      <c r="G12" s="23">
        <f>SUM('01'!G12+'02'!G12+'03'!G12+'04'!G12+'05'!G12+'06'!G12+'07'!G12+'08'!G12+'09'!G12+'10'!G12+'11'!G12+'12'!G12+'13'!G12+'14'!G12+'15'!G12+'16'!G12+'17'!G12+'18'!G12+'19'!G12+'20'!G12+'21'!G12+'22'!G12+'23'!G12+'24'!G12+'25'!G12+'26'!G12+'27'!G12+'28'!G12+'29'!G12+'30'!G12+'31'!G12)</f>
        <v>0</v>
      </c>
      <c r="H12" s="23">
        <f>SUM('01'!H12+'02'!H12+'03'!H12+'04'!H12+'05'!H12+'06'!H12+'07'!H12+'08'!H12+'09'!H12+'10'!H12+'11'!H12+'12'!H12+'13'!H12+'14'!H12+'15'!H12+'16'!H12+'17'!H12+'18'!H12+'19'!H12+'20'!H12+'21'!H12+'22'!H12+'23'!H12+'24'!H12+'25'!H12+'26'!H12+'27'!H12+'28'!H12+'29'!H12+'30'!H12+'31'!H12)</f>
        <v>295870</v>
      </c>
      <c r="I12" s="23">
        <f t="shared" si="0"/>
        <v>1460917578</v>
      </c>
      <c r="K12" s="37"/>
      <c r="L12" s="37"/>
      <c r="M12" s="39"/>
      <c r="N12" s="39"/>
    </row>
    <row r="13" spans="1:14" x14ac:dyDescent="0.25">
      <c r="A13" s="16">
        <v>1010</v>
      </c>
      <c r="B13" s="17" t="s">
        <v>19</v>
      </c>
      <c r="C13" s="24">
        <f>SUM('01'!C13+'02'!C13+'03'!C13+'04'!C13+'05'!C13+'06'!C13+'07'!C13+'08'!C13+'09'!C13+'10'!C13+'11'!C13+'12'!C13+'13'!C13+'14'!C13+'15'!C13+'16'!C13+'17'!C13+'18'!C13+'19'!C13+'20'!C13+'21'!C13+'22'!C13+'23'!C13+'24'!C13+'25'!C13+'26'!C13+'27'!C13+'28'!C13+'29'!C13+'30'!C13+'31'!C13)</f>
        <v>136536716</v>
      </c>
      <c r="D13" s="24">
        <f>SUM('01'!D13+'02'!D13+'03'!D13+'04'!D13+'05'!D13+'06'!D13+'07'!D13+'08'!D13+'09'!D13+'10'!D13+'11'!D13+'12'!D13+'13'!D13+'14'!D13+'15'!D13+'16'!D13+'17'!D13+'18'!D13+'19'!D13+'20'!D13+'21'!D13+'22'!D13+'23'!D13+'24'!D13+'25'!D13+'26'!D13+'27'!D13+'28'!D13+'29'!D13+'30'!D13+'31'!D13)</f>
        <v>25531748</v>
      </c>
      <c r="E13" s="24">
        <f>SUM('01'!E13+'02'!E13+'03'!E13+'04'!E13+'05'!E13+'06'!E13+'07'!E13+'08'!E13+'09'!E13+'10'!E13+'11'!E13+'12'!E13+'13'!E13+'14'!E13+'15'!E13+'16'!E13+'17'!E13+'18'!E13+'19'!E13+'20'!E13+'21'!E13+'22'!E13+'23'!E13+'24'!E13+'25'!E13+'26'!E13+'27'!E13+'28'!E13+'29'!E13+'30'!E13+'31'!E13)</f>
        <v>8143672</v>
      </c>
      <c r="F13" s="24">
        <f>SUM('01'!F13+'02'!F13+'03'!F13+'04'!F13+'05'!F13+'06'!F13+'07'!F13+'08'!F13+'09'!F13+'10'!F13+'11'!F13+'12'!F13+'13'!F13+'14'!F13+'15'!F13+'16'!F13+'17'!F13+'18'!F13+'19'!F13+'20'!F13+'21'!F13+'22'!F13+'23'!F13+'24'!F13+'25'!F13+'26'!F13+'27'!F13+'28'!F13+'29'!F13+'30'!F13+'31'!F13)</f>
        <v>7230378</v>
      </c>
      <c r="G13" s="24">
        <f>SUM('01'!G13+'02'!G13+'03'!G13+'04'!G13+'05'!G13+'06'!G13+'07'!G13+'08'!G13+'09'!G13+'10'!G13+'11'!G13+'12'!G13+'13'!G13+'14'!G13+'15'!G13+'16'!G13+'17'!G13+'18'!G13+'19'!G13+'20'!G13+'21'!G13+'22'!G13+'23'!G13+'24'!G13+'25'!G13+'26'!G13+'27'!G13+'28'!G13+'29'!G13+'30'!G13+'31'!G13)</f>
        <v>0</v>
      </c>
      <c r="H13" s="24">
        <f>SUM('01'!H13+'02'!H13+'03'!H13+'04'!H13+'05'!H13+'06'!H13+'07'!H13+'08'!H13+'09'!H13+'10'!H13+'11'!H13+'12'!H13+'13'!H13+'14'!H13+'15'!H13+'16'!H13+'17'!H13+'18'!H13+'19'!H13+'20'!H13+'21'!H13+'22'!H13+'23'!H13+'24'!H13+'25'!H13+'26'!H13+'27'!H13+'28'!H13+'29'!H13+'30'!H13+'31'!H13)</f>
        <v>18820007</v>
      </c>
      <c r="I13" s="24">
        <f t="shared" si="0"/>
        <v>196262521</v>
      </c>
      <c r="K13" s="37"/>
      <c r="L13" s="37"/>
      <c r="M13" s="39"/>
    </row>
    <row r="14" spans="1:14" x14ac:dyDescent="0.25">
      <c r="A14" s="16">
        <v>1011</v>
      </c>
      <c r="B14" s="17" t="s">
        <v>20</v>
      </c>
      <c r="C14" s="23">
        <f>SUM('01'!C14+'02'!C14+'03'!C14+'04'!C14+'05'!C14+'06'!C14+'07'!C14+'08'!C14+'09'!C14+'10'!C14+'11'!C14+'12'!C14+'13'!C14+'14'!C14+'15'!C14+'16'!C14+'17'!C14+'18'!C14+'19'!C14+'20'!C14+'21'!C14+'22'!C14+'23'!C14+'24'!C14+'25'!C14+'26'!C14+'27'!C14+'28'!C14+'29'!C14+'30'!C14+'31'!C14)</f>
        <v>909146785</v>
      </c>
      <c r="D14" s="23">
        <f>SUM('01'!D14+'02'!D14+'03'!D14+'04'!D14+'05'!D14+'06'!D14+'07'!D14+'08'!D14+'09'!D14+'10'!D14+'11'!D14+'12'!D14+'13'!D14+'14'!D14+'15'!D14+'16'!D14+'17'!D14+'18'!D14+'19'!D14+'20'!D14+'21'!D14+'22'!D14+'23'!D14+'24'!D14+'25'!D14+'26'!D14+'27'!D14+'28'!D14+'29'!D14+'30'!D14+'31'!D14)</f>
        <v>303885424</v>
      </c>
      <c r="E14" s="23">
        <f>SUM('01'!E14+'02'!E14+'03'!E14+'04'!E14+'05'!E14+'06'!E14+'07'!E14+'08'!E14+'09'!E14+'10'!E14+'11'!E14+'12'!E14+'13'!E14+'14'!E14+'15'!E14+'16'!E14+'17'!E14+'18'!E14+'19'!E14+'20'!E14+'21'!E14+'22'!E14+'23'!E14+'24'!E14+'25'!E14+'26'!E14+'27'!E14+'28'!E14+'29'!E14+'30'!E14+'31'!E14)</f>
        <v>28561232</v>
      </c>
      <c r="F14" s="23">
        <f>SUM('01'!F14+'02'!F14+'03'!F14+'04'!F14+'05'!F14+'06'!F14+'07'!F14+'08'!F14+'09'!F14+'10'!F14+'11'!F14+'12'!F14+'13'!F14+'14'!F14+'15'!F14+'16'!F14+'17'!F14+'18'!F14+'19'!F14+'20'!F14+'21'!F14+'22'!F14+'23'!F14+'24'!F14+'25'!F14+'26'!F14+'27'!F14+'28'!F14+'29'!F14+'30'!F14+'31'!F14)</f>
        <v>582923251</v>
      </c>
      <c r="G14" s="23">
        <f>SUM('01'!G14+'02'!G14+'03'!G14+'04'!G14+'05'!G14+'06'!G14+'07'!G14+'08'!G14+'09'!G14+'10'!G14+'11'!G14+'12'!G14+'13'!G14+'14'!G14+'15'!G14+'16'!G14+'17'!G14+'18'!G14+'19'!G14+'20'!G14+'21'!G14+'22'!G14+'23'!G14+'24'!G14+'25'!G14+'26'!G14+'27'!G14+'28'!G14+'29'!G14+'30'!G14+'31'!G14)</f>
        <v>0</v>
      </c>
      <c r="H14" s="23">
        <f>SUM('01'!H14+'02'!H14+'03'!H14+'04'!H14+'05'!H14+'06'!H14+'07'!H14+'08'!H14+'09'!H14+'10'!H14+'11'!H14+'12'!H14+'13'!H14+'14'!H14+'15'!H14+'16'!H14+'17'!H14+'18'!H14+'19'!H14+'20'!H14+'21'!H14+'22'!H14+'23'!H14+'24'!H14+'25'!H14+'26'!H14+'27'!H14+'28'!H14+'29'!H14+'30'!H14+'31'!H14)</f>
        <v>13969404</v>
      </c>
      <c r="I14" s="23">
        <f t="shared" si="0"/>
        <v>1838486096</v>
      </c>
      <c r="K14" s="37"/>
      <c r="L14" s="37"/>
      <c r="M14" s="39"/>
    </row>
    <row r="15" spans="1:14" x14ac:dyDescent="0.25">
      <c r="A15" s="16">
        <v>1012</v>
      </c>
      <c r="B15" s="17" t="s">
        <v>21</v>
      </c>
      <c r="C15" s="24">
        <f>SUM('01'!C15+'02'!C15+'03'!C15+'04'!C15+'05'!C15+'06'!C15+'07'!C15+'08'!C15+'09'!C15+'10'!C15+'11'!C15+'12'!C15+'13'!C15+'14'!C15+'15'!C15+'16'!C15+'17'!C15+'18'!C15+'19'!C15+'20'!C15+'21'!C15+'22'!C15+'23'!C15+'24'!C15+'25'!C15+'26'!C15+'27'!C15+'28'!C15+'29'!C15+'30'!C15+'31'!C15)</f>
        <v>359139063</v>
      </c>
      <c r="D15" s="24">
        <f>SUM('01'!D15+'02'!D15+'03'!D15+'04'!D15+'05'!D15+'06'!D15+'07'!D15+'08'!D15+'09'!D15+'10'!D15+'11'!D15+'12'!D15+'13'!D15+'14'!D15+'15'!D15+'16'!D15+'17'!D15+'18'!D15+'19'!D15+'20'!D15+'21'!D15+'22'!D15+'23'!D15+'24'!D15+'25'!D15+'26'!D15+'27'!D15+'28'!D15+'29'!D15+'30'!D15+'31'!D15)</f>
        <v>36082481</v>
      </c>
      <c r="E15" s="24">
        <f>SUM('01'!E15+'02'!E15+'03'!E15+'04'!E15+'05'!E15+'06'!E15+'07'!E15+'08'!E15+'09'!E15+'10'!E15+'11'!E15+'12'!E15+'13'!E15+'14'!E15+'15'!E15+'16'!E15+'17'!E15+'18'!E15+'19'!E15+'20'!E15+'21'!E15+'22'!E15+'23'!E15+'24'!E15+'25'!E15+'26'!E15+'27'!E15+'28'!E15+'29'!E15+'30'!E15+'31'!E15)</f>
        <v>6811306</v>
      </c>
      <c r="F15" s="24">
        <f>SUM('01'!F15+'02'!F15+'03'!F15+'04'!F15+'05'!F15+'06'!F15+'07'!F15+'08'!F15+'09'!F15+'10'!F15+'11'!F15+'12'!F15+'13'!F15+'14'!F15+'15'!F15+'16'!F15+'17'!F15+'18'!F15+'19'!F15+'20'!F15+'21'!F15+'22'!F15+'23'!F15+'24'!F15+'25'!F15+'26'!F15+'27'!F15+'28'!F15+'29'!F15+'30'!F15+'31'!F15)</f>
        <v>461158054</v>
      </c>
      <c r="G15" s="24">
        <f>SUM('01'!G15+'02'!G15+'03'!G15+'04'!G15+'05'!G15+'06'!G15+'07'!G15+'08'!G15+'09'!G15+'10'!G15+'11'!G15+'12'!G15+'13'!G15+'14'!G15+'15'!G15+'16'!G15+'17'!G15+'18'!G15+'19'!G15+'20'!G15+'21'!G15+'22'!G15+'23'!G15+'24'!G15+'25'!G15+'26'!G15+'27'!G15+'28'!G15+'29'!G15+'30'!G15+'31'!G15)</f>
        <v>30000</v>
      </c>
      <c r="H15" s="24">
        <f>SUM('01'!H15+'02'!H15+'03'!H15+'04'!H15+'05'!H15+'06'!H15+'07'!H15+'08'!H15+'09'!H15+'10'!H15+'11'!H15+'12'!H15+'13'!H15+'14'!H15+'15'!H15+'16'!H15+'17'!H15+'18'!H15+'19'!H15+'20'!H15+'21'!H15+'22'!H15+'23'!H15+'24'!H15+'25'!H15+'26'!H15+'27'!H15+'28'!H15+'29'!H15+'30'!H15+'31'!H15)</f>
        <v>4158970</v>
      </c>
      <c r="I15" s="24">
        <f t="shared" si="0"/>
        <v>867379874</v>
      </c>
      <c r="K15" s="37"/>
      <c r="L15" s="37"/>
      <c r="M15" s="39"/>
    </row>
    <row r="16" spans="1:14" x14ac:dyDescent="0.25">
      <c r="A16" s="16">
        <v>1013</v>
      </c>
      <c r="B16" s="17" t="s">
        <v>22</v>
      </c>
      <c r="C16" s="23">
        <f>SUM('01'!C16+'02'!C16+'03'!C16+'04'!C16+'05'!C16+'06'!C16+'07'!C16+'08'!C16+'09'!C16+'10'!C16+'11'!C16+'12'!C16+'13'!C16+'14'!C16+'15'!C16+'16'!C16+'17'!C16+'18'!C16+'19'!C16+'20'!C16+'21'!C16+'22'!C16+'23'!C16+'24'!C16+'25'!C16+'26'!C16+'27'!C16+'28'!C16+'29'!C16+'30'!C16+'31'!C16)</f>
        <v>7254333413</v>
      </c>
      <c r="D16" s="23">
        <f>SUM('01'!D16+'02'!D16+'03'!D16+'04'!D16+'05'!D16+'06'!D16+'07'!D16+'08'!D16+'09'!D16+'10'!D16+'11'!D16+'12'!D16+'13'!D16+'14'!D16+'15'!D16+'16'!D16+'17'!D16+'18'!D16+'19'!D16+'20'!D16+'21'!D16+'22'!D16+'23'!D16+'24'!D16+'25'!D16+'26'!D16+'27'!D16+'28'!D16+'29'!D16+'30'!D16+'31'!D16)</f>
        <v>3870873404</v>
      </c>
      <c r="E16" s="23">
        <f>SUM('01'!E16+'02'!E16+'03'!E16+'04'!E16+'05'!E16+'06'!E16+'07'!E16+'08'!E16+'09'!E16+'10'!E16+'11'!E16+'12'!E16+'13'!E16+'14'!E16+'15'!E16+'16'!E16+'17'!E16+'18'!E16+'19'!E16+'20'!E16+'21'!E16+'22'!E16+'23'!E16+'24'!E16+'25'!E16+'26'!E16+'27'!E16+'28'!E16+'29'!E16+'30'!E16+'31'!E16)</f>
        <v>295305020</v>
      </c>
      <c r="F16" s="23">
        <f>SUM('01'!F16+'02'!F16+'03'!F16+'04'!F16+'05'!F16+'06'!F16+'07'!F16+'08'!F16+'09'!F16+'10'!F16+'11'!F16+'12'!F16+'13'!F16+'14'!F16+'15'!F16+'16'!F16+'17'!F16+'18'!F16+'19'!F16+'20'!F16+'21'!F16+'22'!F16+'23'!F16+'24'!F16+'25'!F16+'26'!F16+'27'!F16+'28'!F16+'29'!F16+'30'!F16+'31'!F16)</f>
        <v>312849616</v>
      </c>
      <c r="G16" s="23">
        <f>SUM('01'!G16+'02'!G16+'03'!G16+'04'!G16+'05'!G16+'06'!G16+'07'!G16+'08'!G16+'09'!G16+'10'!G16+'11'!G16+'12'!G16+'13'!G16+'14'!G16+'15'!G16+'16'!G16+'17'!G16+'18'!G16+'19'!G16+'20'!G16+'21'!G16+'22'!G16+'23'!G16+'24'!G16+'25'!G16+'26'!G16+'27'!G16+'28'!G16+'29'!G16+'30'!G16+'31'!G16)</f>
        <v>0</v>
      </c>
      <c r="H16" s="23">
        <f>SUM('01'!H16+'02'!H16+'03'!H16+'04'!H16+'05'!H16+'06'!H16+'07'!H16+'08'!H16+'09'!H16+'10'!H16+'11'!H16+'12'!H16+'13'!H16+'14'!H16+'15'!H16+'16'!H16+'17'!H16+'18'!H16+'19'!H16+'20'!H16+'21'!H16+'22'!H16+'23'!H16+'24'!H16+'25'!H16+'26'!H16+'27'!H16+'28'!H16+'29'!H16+'30'!H16+'31'!H16)</f>
        <v>73403523</v>
      </c>
      <c r="I16" s="23">
        <f t="shared" si="0"/>
        <v>11806764976</v>
      </c>
      <c r="K16" s="37"/>
      <c r="L16" s="37"/>
      <c r="M16" s="39"/>
    </row>
    <row r="17" spans="1:13" x14ac:dyDescent="0.25">
      <c r="A17" s="16">
        <v>1014</v>
      </c>
      <c r="B17" s="17" t="s">
        <v>23</v>
      </c>
      <c r="C17" s="24">
        <f>SUM('01'!C17+'02'!C17+'03'!C17+'04'!C17+'05'!C17+'06'!C17+'07'!C17+'08'!C17+'09'!C17+'10'!C17+'11'!C17+'12'!C17+'13'!C17+'14'!C17+'15'!C17+'16'!C17+'17'!C17+'18'!C17+'19'!C17+'20'!C17+'21'!C17+'22'!C17+'23'!C17+'24'!C17+'25'!C17+'26'!C17+'27'!C17+'28'!C17+'29'!C17+'30'!C17+'31'!C17)</f>
        <v>35301566</v>
      </c>
      <c r="D17" s="24">
        <f>SUM('01'!D17+'02'!D17+'03'!D17+'04'!D17+'05'!D17+'06'!D17+'07'!D17+'08'!D17+'09'!D17+'10'!D17+'11'!D17+'12'!D17+'13'!D17+'14'!D17+'15'!D17+'16'!D17+'17'!D17+'18'!D17+'19'!D17+'20'!D17+'21'!D17+'22'!D17+'23'!D17+'24'!D17+'25'!D17+'26'!D17+'27'!D17+'28'!D17+'29'!D17+'30'!D17+'31'!D17)</f>
        <v>104855</v>
      </c>
      <c r="E17" s="24">
        <f>SUM('01'!E17+'02'!E17+'03'!E17+'04'!E17+'05'!E17+'06'!E17+'07'!E17+'08'!E17+'09'!E17+'10'!E17+'11'!E17+'12'!E17+'13'!E17+'14'!E17+'15'!E17+'16'!E17+'17'!E17+'18'!E17+'19'!E17+'20'!E17+'21'!E17+'22'!E17+'23'!E17+'24'!E17+'25'!E17+'26'!E17+'27'!E17+'28'!E17+'29'!E17+'30'!E17+'31'!E17)</f>
        <v>1719188</v>
      </c>
      <c r="F17" s="24">
        <f>SUM('01'!F17+'02'!F17+'03'!F17+'04'!F17+'05'!F17+'06'!F17+'07'!F17+'08'!F17+'09'!F17+'10'!F17+'11'!F17+'12'!F17+'13'!F17+'14'!F17+'15'!F17+'16'!F17+'17'!F17+'18'!F17+'19'!F17+'20'!F17+'21'!F17+'22'!F17+'23'!F17+'24'!F17+'25'!F17+'26'!F17+'27'!F17+'28'!F17+'29'!F17+'30'!F17+'31'!F17)</f>
        <v>4486276</v>
      </c>
      <c r="G17" s="24">
        <f>SUM('01'!G17+'02'!G17+'03'!G17+'04'!G17+'05'!G17+'06'!G17+'07'!G17+'08'!G17+'09'!G17+'10'!G17+'11'!G17+'12'!G17+'13'!G17+'14'!G17+'15'!G17+'16'!G17+'17'!G17+'18'!G17+'19'!G17+'20'!G17+'21'!G17+'22'!G17+'23'!G17+'24'!G17+'25'!G17+'26'!G17+'27'!G17+'28'!G17+'29'!G17+'30'!G17+'31'!G17)</f>
        <v>0</v>
      </c>
      <c r="H17" s="24">
        <f>SUM('01'!H17+'02'!H17+'03'!H17+'04'!H17+'05'!H17+'06'!H17+'07'!H17+'08'!H17+'09'!H17+'10'!H17+'11'!H17+'12'!H17+'13'!H17+'14'!H17+'15'!H17+'16'!H17+'17'!H17+'18'!H17+'19'!H17+'20'!H17+'21'!H17+'22'!H17+'23'!H17+'24'!H17+'25'!H17+'26'!H17+'27'!H17+'28'!H17+'29'!H17+'30'!H17+'31'!H17)</f>
        <v>3611201</v>
      </c>
      <c r="I17" s="24">
        <f t="shared" si="0"/>
        <v>45223086</v>
      </c>
      <c r="K17" s="37"/>
      <c r="L17" s="37"/>
      <c r="M17" s="39"/>
    </row>
    <row r="18" spans="1:13" x14ac:dyDescent="0.25">
      <c r="A18" s="16">
        <v>1016</v>
      </c>
      <c r="B18" s="17" t="s">
        <v>24</v>
      </c>
      <c r="C18" s="23">
        <f>SUM('01'!C18+'02'!C18+'03'!C18+'04'!C18+'05'!C18+'06'!C18+'07'!C18+'08'!C18+'09'!C18+'10'!C18+'11'!C18+'12'!C18+'13'!C18+'14'!C18+'15'!C18+'16'!C18+'17'!C18+'18'!C18+'19'!C18+'20'!C18+'21'!C18+'22'!C18+'23'!C18+'24'!C18+'25'!C18+'26'!C18+'27'!C18+'28'!C18+'29'!C18+'30'!C18+'31'!C18)</f>
        <v>12438509274</v>
      </c>
      <c r="D18" s="23">
        <f>SUM('01'!D18+'02'!D18+'03'!D18+'04'!D18+'05'!D18+'06'!D18+'07'!D18+'08'!D18+'09'!D18+'10'!D18+'11'!D18+'12'!D18+'13'!D18+'14'!D18+'15'!D18+'16'!D18+'17'!D18+'18'!D18+'19'!D18+'20'!D18+'21'!D18+'22'!D18+'23'!D18+'24'!D18+'25'!D18+'26'!D18+'27'!D18+'28'!D18+'29'!D18+'30'!D18+'31'!D18)</f>
        <v>4088594026</v>
      </c>
      <c r="E18" s="23">
        <f>SUM('01'!E18+'02'!E18+'03'!E18+'04'!E18+'05'!E18+'06'!E18+'07'!E18+'08'!E18+'09'!E18+'10'!E18+'11'!E18+'12'!E18+'13'!E18+'14'!E18+'15'!E18+'16'!E18+'17'!E18+'18'!E18+'19'!E18+'20'!E18+'21'!E18+'22'!E18+'23'!E18+'24'!E18+'25'!E18+'26'!E18+'27'!E18+'28'!E18+'29'!E18+'30'!E18+'31'!E18)</f>
        <v>562828097</v>
      </c>
      <c r="F18" s="23">
        <f>SUM('01'!F18+'02'!F18+'03'!F18+'04'!F18+'05'!F18+'06'!F18+'07'!F18+'08'!F18+'09'!F18+'10'!F18+'11'!F18+'12'!F18+'13'!F18+'14'!F18+'15'!F18+'16'!F18+'17'!F18+'18'!F18+'19'!F18+'20'!F18+'21'!F18+'22'!F18+'23'!F18+'24'!F18+'25'!F18+'26'!F18+'27'!F18+'28'!F18+'29'!F18+'30'!F18+'31'!F18)</f>
        <v>848677283</v>
      </c>
      <c r="G18" s="23">
        <f>SUM('01'!G18+'02'!G18+'03'!G18+'04'!G18+'05'!G18+'06'!G18+'07'!G18+'08'!G18+'09'!G18+'10'!G18+'11'!G18+'12'!G18+'13'!G18+'14'!G18+'15'!G18+'16'!G18+'17'!G18+'18'!G18+'19'!G18+'20'!G18+'21'!G18+'22'!G18+'23'!G18+'24'!G18+'25'!G18+'26'!G18+'27'!G18+'28'!G18+'29'!G18+'30'!G18+'31'!G18)</f>
        <v>18522</v>
      </c>
      <c r="H18" s="23">
        <f>SUM('01'!H18+'02'!H18+'03'!H18+'04'!H18+'05'!H18+'06'!H18+'07'!H18+'08'!H18+'09'!H18+'10'!H18+'11'!H18+'12'!H18+'13'!H18+'14'!H18+'15'!H18+'16'!H18+'17'!H18+'18'!H18+'19'!H18+'20'!H18+'21'!H18+'22'!H18+'23'!H18+'24'!H18+'25'!H18+'26'!H18+'27'!H18+'28'!H18+'29'!H18+'30'!H18+'31'!H18)</f>
        <v>165762275</v>
      </c>
      <c r="I18" s="23">
        <f t="shared" si="0"/>
        <v>18104389477</v>
      </c>
      <c r="K18" s="37"/>
      <c r="L18" s="37"/>
      <c r="M18" s="39"/>
    </row>
    <row r="19" spans="1:13" x14ac:dyDescent="0.25">
      <c r="A19" s="16">
        <v>1017</v>
      </c>
      <c r="B19" s="17" t="s">
        <v>25</v>
      </c>
      <c r="C19" s="24">
        <f>SUM('01'!C19+'02'!C19+'03'!C19+'04'!C19+'05'!C19+'06'!C19+'07'!C19+'08'!C19+'09'!C19+'10'!C19+'11'!C19+'12'!C19+'13'!C19+'14'!C19+'15'!C19+'16'!C19+'17'!C19+'18'!C19+'19'!C19+'20'!C19+'21'!C19+'22'!C19+'23'!C19+'24'!C19+'25'!C19+'26'!C19+'27'!C19+'28'!C19+'29'!C19+'30'!C19+'31'!C19)</f>
        <v>2484237396</v>
      </c>
      <c r="D19" s="24">
        <f>SUM('01'!D19+'02'!D19+'03'!D19+'04'!D19+'05'!D19+'06'!D19+'07'!D19+'08'!D19+'09'!D19+'10'!D19+'11'!D19+'12'!D19+'13'!D19+'14'!D19+'15'!D19+'16'!D19+'17'!D19+'18'!D19+'19'!D19+'20'!D19+'21'!D19+'22'!D19+'23'!D19+'24'!D19+'25'!D19+'26'!D19+'27'!D19+'28'!D19+'29'!D19+'30'!D19+'31'!D19)</f>
        <v>111346028</v>
      </c>
      <c r="E19" s="24">
        <f>SUM('01'!E19+'02'!E19+'03'!E19+'04'!E19+'05'!E19+'06'!E19+'07'!E19+'08'!E19+'09'!E19+'10'!E19+'11'!E19+'12'!E19+'13'!E19+'14'!E19+'15'!E19+'16'!E19+'17'!E19+'18'!E19+'19'!E19+'20'!E19+'21'!E19+'22'!E19+'23'!E19+'24'!E19+'25'!E19+'26'!E19+'27'!E19+'28'!E19+'29'!E19+'30'!E19+'31'!E19)</f>
        <v>62516585</v>
      </c>
      <c r="F19" s="24">
        <f>SUM('01'!F19+'02'!F19+'03'!F19+'04'!F19+'05'!F19+'06'!F19+'07'!F19+'08'!F19+'09'!F19+'10'!F19+'11'!F19+'12'!F19+'13'!F19+'14'!F19+'15'!F19+'16'!F19+'17'!F19+'18'!F19+'19'!F19+'20'!F19+'21'!F19+'22'!F19+'23'!F19+'24'!F19+'25'!F19+'26'!F19+'27'!F19+'28'!F19+'29'!F19+'30'!F19+'31'!F19)</f>
        <v>180757928</v>
      </c>
      <c r="G19" s="24">
        <f>SUM('01'!G19+'02'!G19+'03'!G19+'04'!G19+'05'!G19+'06'!G19+'07'!G19+'08'!G19+'09'!G19+'10'!G19+'11'!G19+'12'!G19+'13'!G19+'14'!G19+'15'!G19+'16'!G19+'17'!G19+'18'!G19+'19'!G19+'20'!G19+'21'!G19+'22'!G19+'23'!G19+'24'!G19+'25'!G19+'26'!G19+'27'!G19+'28'!G19+'29'!G19+'30'!G19+'31'!G19)</f>
        <v>0</v>
      </c>
      <c r="H19" s="24">
        <f>SUM('01'!H19+'02'!H19+'03'!H19+'04'!H19+'05'!H19+'06'!H19+'07'!H19+'08'!H19+'09'!H19+'10'!H19+'11'!H19+'12'!H19+'13'!H19+'14'!H19+'15'!H19+'16'!H19+'17'!H19+'18'!H19+'19'!H19+'20'!H19+'21'!H19+'22'!H19+'23'!H19+'24'!H19+'25'!H19+'26'!H19+'27'!H19+'28'!H19+'29'!H19+'30'!H19+'31'!H19)</f>
        <v>18385421</v>
      </c>
      <c r="I19" s="24">
        <f t="shared" si="0"/>
        <v>2857243358</v>
      </c>
      <c r="K19" s="37"/>
      <c r="L19" s="37"/>
      <c r="M19" s="39"/>
    </row>
    <row r="20" spans="1:13" x14ac:dyDescent="0.25">
      <c r="A20" s="16">
        <v>1018</v>
      </c>
      <c r="B20" s="17" t="s">
        <v>26</v>
      </c>
      <c r="C20" s="23">
        <f>SUM('01'!C20+'02'!C20+'03'!C20+'04'!C20+'05'!C20+'06'!C20+'07'!C20+'08'!C20+'09'!C20+'10'!C20+'11'!C20+'12'!C20+'13'!C20+'14'!C20+'15'!C20+'16'!C20+'17'!C20+'18'!C20+'19'!C20+'20'!C20+'21'!C20+'22'!C20+'23'!C20+'24'!C20+'25'!C20+'26'!C20+'27'!C20+'28'!C20+'29'!C20+'30'!C20+'31'!C20)</f>
        <v>978226198</v>
      </c>
      <c r="D20" s="23">
        <f>SUM('01'!D20+'02'!D20+'03'!D20+'04'!D20+'05'!D20+'06'!D20+'07'!D20+'08'!D20+'09'!D20+'10'!D20+'11'!D20+'12'!D20+'13'!D20+'14'!D20+'15'!D20+'16'!D20+'17'!D20+'18'!D20+'19'!D20+'20'!D20+'21'!D20+'22'!D20+'23'!D20+'24'!D20+'25'!D20+'26'!D20+'27'!D20+'28'!D20+'29'!D20+'30'!D20+'31'!D20)</f>
        <v>228663736</v>
      </c>
      <c r="E20" s="23">
        <f>SUM('01'!E20+'02'!E20+'03'!E20+'04'!E20+'05'!E20+'06'!E20+'07'!E20+'08'!E20+'09'!E20+'10'!E20+'11'!E20+'12'!E20+'13'!E20+'14'!E20+'15'!E20+'16'!E20+'17'!E20+'18'!E20+'19'!E20+'20'!E20+'21'!E20+'22'!E20+'23'!E20+'24'!E20+'25'!E20+'26'!E20+'27'!E20+'28'!E20+'29'!E20+'30'!E20+'31'!E20)</f>
        <v>28939990</v>
      </c>
      <c r="F20" s="23">
        <f>SUM('01'!F20+'02'!F20+'03'!F20+'04'!F20+'05'!F20+'06'!F20+'07'!F20+'08'!F20+'09'!F20+'10'!F20+'11'!F20+'12'!F20+'13'!F20+'14'!F20+'15'!F20+'16'!F20+'17'!F20+'18'!F20+'19'!F20+'20'!F20+'21'!F20+'22'!F20+'23'!F20+'24'!F20+'25'!F20+'26'!F20+'27'!F20+'28'!F20+'29'!F20+'30'!F20+'31'!F20)</f>
        <v>800109988</v>
      </c>
      <c r="G20" s="23">
        <f>SUM('01'!G20+'02'!G20+'03'!G20+'04'!G20+'05'!G20+'06'!G20+'07'!G20+'08'!G20+'09'!G20+'10'!G20+'11'!G20+'12'!G20+'13'!G20+'14'!G20+'15'!G20+'16'!G20+'17'!G20+'18'!G20+'19'!G20+'20'!G20+'21'!G20+'22'!G20+'23'!G20+'24'!G20+'25'!G20+'26'!G20+'27'!G20+'28'!G20+'29'!G20+'30'!G20+'31'!G20)</f>
        <v>0</v>
      </c>
      <c r="H20" s="23">
        <f>SUM('01'!H20+'02'!H20+'03'!H20+'04'!H20+'05'!H20+'06'!H20+'07'!H20+'08'!H20+'09'!H20+'10'!H20+'11'!H20+'12'!H20+'13'!H20+'14'!H20+'15'!H20+'16'!H20+'17'!H20+'18'!H20+'19'!H20+'20'!H20+'21'!H20+'22'!H20+'23'!H20+'24'!H20+'25'!H20+'26'!H20+'27'!H20+'28'!H20+'29'!H20+'30'!H20+'31'!H20)</f>
        <v>2815290</v>
      </c>
      <c r="I20" s="23">
        <f t="shared" si="0"/>
        <v>2038755202</v>
      </c>
      <c r="K20" s="37"/>
      <c r="L20" s="37"/>
      <c r="M20" s="39"/>
    </row>
    <row r="21" spans="1:13" x14ac:dyDescent="0.25">
      <c r="A21" s="16">
        <v>1019</v>
      </c>
      <c r="B21" s="17" t="s">
        <v>27</v>
      </c>
      <c r="C21" s="24">
        <f>SUM('01'!C21+'02'!C21+'03'!C21+'04'!C21+'05'!C21+'06'!C21+'07'!C21+'08'!C21+'09'!C21+'10'!C21+'11'!C21+'12'!C21+'13'!C21+'14'!C21+'15'!C21+'16'!C21+'17'!C21+'18'!C21+'19'!C21+'20'!C21+'21'!C21+'22'!C21+'23'!C21+'24'!C21+'25'!C21+'26'!C21+'27'!C21+'28'!C21+'29'!C21+'30'!C21+'31'!C21)</f>
        <v>1057515060</v>
      </c>
      <c r="D21" s="24">
        <f>SUM('01'!D21+'02'!D21+'03'!D21+'04'!D21+'05'!D21+'06'!D21+'07'!D21+'08'!D21+'09'!D21+'10'!D21+'11'!D21+'12'!D21+'13'!D21+'14'!D21+'15'!D21+'16'!D21+'17'!D21+'18'!D21+'19'!D21+'20'!D21+'21'!D21+'22'!D21+'23'!D21+'24'!D21+'25'!D21+'26'!D21+'27'!D21+'28'!D21+'29'!D21+'30'!D21+'31'!D21)</f>
        <v>166768632</v>
      </c>
      <c r="E21" s="24">
        <f>SUM('01'!E21+'02'!E21+'03'!E21+'04'!E21+'05'!E21+'06'!E21+'07'!E21+'08'!E21+'09'!E21+'10'!E21+'11'!E21+'12'!E21+'13'!E21+'14'!E21+'15'!E21+'16'!E21+'17'!E21+'18'!E21+'19'!E21+'20'!E21+'21'!E21+'22'!E21+'23'!E21+'24'!E21+'25'!E21+'26'!E21+'27'!E21+'28'!E21+'29'!E21+'30'!E21+'31'!E21)</f>
        <v>22843689</v>
      </c>
      <c r="F21" s="24">
        <f>SUM('01'!F21+'02'!F21+'03'!F21+'04'!F21+'05'!F21+'06'!F21+'07'!F21+'08'!F21+'09'!F21+'10'!F21+'11'!F21+'12'!F21+'13'!F21+'14'!F21+'15'!F21+'16'!F21+'17'!F21+'18'!F21+'19'!F21+'20'!F21+'21'!F21+'22'!F21+'23'!F21+'24'!F21+'25'!F21+'26'!F21+'27'!F21+'28'!F21+'29'!F21+'30'!F21+'31'!F21)</f>
        <v>156512277</v>
      </c>
      <c r="G21" s="24">
        <f>SUM('01'!G21+'02'!G21+'03'!G21+'04'!G21+'05'!G21+'06'!G21+'07'!G21+'08'!G21+'09'!G21+'10'!G21+'11'!G21+'12'!G21+'13'!G21+'14'!G21+'15'!G21+'16'!G21+'17'!G21+'18'!G21+'19'!G21+'20'!G21+'21'!G21+'22'!G21+'23'!G21+'24'!G21+'25'!G21+'26'!G21+'27'!G21+'28'!G21+'29'!G21+'30'!G21+'31'!G21)</f>
        <v>5000</v>
      </c>
      <c r="H21" s="24">
        <f>SUM('01'!H21+'02'!H21+'03'!H21+'04'!H21+'05'!H21+'06'!H21+'07'!H21+'08'!H21+'09'!H21+'10'!H21+'11'!H21+'12'!H21+'13'!H21+'14'!H21+'15'!H21+'16'!H21+'17'!H21+'18'!H21+'19'!H21+'20'!H21+'21'!H21+'22'!H21+'23'!H21+'24'!H21+'25'!H21+'26'!H21+'27'!H21+'28'!H21+'29'!H21+'30'!H21+'31'!H21)</f>
        <v>12430183</v>
      </c>
      <c r="I21" s="24">
        <f t="shared" si="0"/>
        <v>1416074841</v>
      </c>
      <c r="K21" s="37"/>
      <c r="L21" s="37"/>
      <c r="M21" s="39"/>
    </row>
    <row r="22" spans="1:13" x14ac:dyDescent="0.25">
      <c r="A22" s="16">
        <v>1020</v>
      </c>
      <c r="B22" s="17" t="s">
        <v>28</v>
      </c>
      <c r="C22" s="23">
        <f>SUM('01'!C22+'02'!C22+'03'!C22+'04'!C22+'05'!C22+'06'!C22+'07'!C22+'08'!C22+'09'!C22+'10'!C22+'11'!C22+'12'!C22+'13'!C22+'14'!C22+'15'!C22+'16'!C22+'17'!C22+'18'!C22+'19'!C22+'20'!C22+'21'!C22+'22'!C22+'23'!C22+'24'!C22+'25'!C22+'26'!C22+'27'!C22+'28'!C22+'29'!C22+'30'!C22+'31'!C22)</f>
        <v>531831664</v>
      </c>
      <c r="D22" s="23">
        <f>SUM('01'!D22+'02'!D22+'03'!D22+'04'!D22+'05'!D22+'06'!D22+'07'!D22+'08'!D22+'09'!D22+'10'!D22+'11'!D22+'12'!D22+'13'!D22+'14'!D22+'15'!D22+'16'!D22+'17'!D22+'18'!D22+'19'!D22+'20'!D22+'21'!D22+'22'!D22+'23'!D22+'24'!D22+'25'!D22+'26'!D22+'27'!D22+'28'!D22+'29'!D22+'30'!D22+'31'!D22)</f>
        <v>156456882</v>
      </c>
      <c r="E22" s="23">
        <f>SUM('01'!E22+'02'!E22+'03'!E22+'04'!E22+'05'!E22+'06'!E22+'07'!E22+'08'!E22+'09'!E22+'10'!E22+'11'!E22+'12'!E22+'13'!E22+'14'!E22+'15'!E22+'16'!E22+'17'!E22+'18'!E22+'19'!E22+'20'!E22+'21'!E22+'22'!E22+'23'!E22+'24'!E22+'25'!E22+'26'!E22+'27'!E22+'28'!E22+'29'!E22+'30'!E22+'31'!E22)</f>
        <v>17347713</v>
      </c>
      <c r="F22" s="23">
        <f>SUM('01'!F22+'02'!F22+'03'!F22+'04'!F22+'05'!F22+'06'!F22+'07'!F22+'08'!F22+'09'!F22+'10'!F22+'11'!F22+'12'!F22+'13'!F22+'14'!F22+'15'!F22+'16'!F22+'17'!F22+'18'!F22+'19'!F22+'20'!F22+'21'!F22+'22'!F22+'23'!F22+'24'!F22+'25'!F22+'26'!F22+'27'!F22+'28'!F22+'29'!F22+'30'!F22+'31'!F22)</f>
        <v>319236843</v>
      </c>
      <c r="G22" s="23">
        <f>SUM('01'!G22+'02'!G22+'03'!G22+'04'!G22+'05'!G22+'06'!G22+'07'!G22+'08'!G22+'09'!G22+'10'!G22+'11'!G22+'12'!G22+'13'!G22+'14'!G22+'15'!G22+'16'!G22+'17'!G22+'18'!G22+'19'!G22+'20'!G22+'21'!G22+'22'!G22+'23'!G22+'24'!G22+'25'!G22+'26'!G22+'27'!G22+'28'!G22+'29'!G22+'30'!G22+'31'!G22)</f>
        <v>0</v>
      </c>
      <c r="H22" s="23">
        <f>SUM('01'!H22+'02'!H22+'03'!H22+'04'!H22+'05'!H22+'06'!H22+'07'!H22+'08'!H22+'09'!H22+'10'!H22+'11'!H22+'12'!H22+'13'!H22+'14'!H22+'15'!H22+'16'!H22+'17'!H22+'18'!H22+'19'!H22+'20'!H22+'21'!H22+'22'!H22+'23'!H22+'24'!H22+'25'!H22+'26'!H22+'27'!H22+'28'!H22+'29'!H22+'30'!H22+'31'!H22)</f>
        <v>5397468</v>
      </c>
      <c r="I22" s="23">
        <f t="shared" si="0"/>
        <v>1030270570</v>
      </c>
      <c r="K22" s="37"/>
      <c r="L22" s="37"/>
      <c r="M22" s="39"/>
    </row>
    <row r="23" spans="1:13" x14ac:dyDescent="0.25">
      <c r="A23" s="16">
        <v>1022</v>
      </c>
      <c r="B23" s="17" t="s">
        <v>29</v>
      </c>
      <c r="C23" s="24">
        <f>SUM('01'!C23+'02'!C23+'03'!C23+'04'!C23+'05'!C23+'06'!C23+'07'!C23+'08'!C23+'09'!C23+'10'!C23+'11'!C23+'12'!C23+'13'!C23+'14'!C23+'15'!C23+'16'!C23+'17'!C23+'18'!C23+'19'!C23+'20'!C23+'21'!C23+'22'!C23+'23'!C23+'24'!C23+'25'!C23+'26'!C23+'27'!C23+'28'!C23+'29'!C23+'30'!C23+'31'!C23)</f>
        <v>23749846</v>
      </c>
      <c r="D23" s="24">
        <f>SUM('01'!D23+'02'!D23+'03'!D23+'04'!D23+'05'!D23+'06'!D23+'07'!D23+'08'!D23+'09'!D23+'10'!D23+'11'!D23+'12'!D23+'13'!D23+'14'!D23+'15'!D23+'16'!D23+'17'!D23+'18'!D23+'19'!D23+'20'!D23+'21'!D23+'22'!D23+'23'!D23+'24'!D23+'25'!D23+'26'!D23+'27'!D23+'28'!D23+'29'!D23+'30'!D23+'31'!D23)</f>
        <v>2441541</v>
      </c>
      <c r="E23" s="24">
        <f>SUM('01'!E23+'02'!E23+'03'!E23+'04'!E23+'05'!E23+'06'!E23+'07'!E23+'08'!E23+'09'!E23+'10'!E23+'11'!E23+'12'!E23+'13'!E23+'14'!E23+'15'!E23+'16'!E23+'17'!E23+'18'!E23+'19'!E23+'20'!E23+'21'!E23+'22'!E23+'23'!E23+'24'!E23+'25'!E23+'26'!E23+'27'!E23+'28'!E23+'29'!E23+'30'!E23+'31'!E23)</f>
        <v>457954</v>
      </c>
      <c r="F23" s="24">
        <f>SUM('01'!F23+'02'!F23+'03'!F23+'04'!F23+'05'!F23+'06'!F23+'07'!F23+'08'!F23+'09'!F23+'10'!F23+'11'!F23+'12'!F23+'13'!F23+'14'!F23+'15'!F23+'16'!F23+'17'!F23+'18'!F23+'19'!F23+'20'!F23+'21'!F23+'22'!F23+'23'!F23+'24'!F23+'25'!F23+'26'!F23+'27'!F23+'28'!F23+'29'!F23+'30'!F23+'31'!F23)</f>
        <v>0</v>
      </c>
      <c r="G23" s="24">
        <f>SUM('01'!G23+'02'!G23+'03'!G23+'04'!G23+'05'!G23+'06'!G23+'07'!G23+'08'!G23+'09'!G23+'10'!G23+'11'!G23+'12'!G23+'13'!G23+'14'!G23+'15'!G23+'16'!G23+'17'!G23+'18'!G23+'19'!G23+'20'!G23+'21'!G23+'22'!G23+'23'!G23+'24'!G23+'25'!G23+'26'!G23+'27'!G23+'28'!G23+'29'!G23+'30'!G23+'31'!G23)</f>
        <v>0</v>
      </c>
      <c r="H23" s="24">
        <f>SUM('01'!H23+'02'!H23+'03'!H23+'04'!H23+'05'!H23+'06'!H23+'07'!H23+'08'!H23+'09'!H23+'10'!H23+'11'!H23+'12'!H23+'13'!H23+'14'!H23+'15'!H23+'16'!H23+'17'!H23+'18'!H23+'19'!H23+'20'!H23+'21'!H23+'22'!H23+'23'!H23+'24'!H23+'25'!H23+'26'!H23+'27'!H23+'28'!H23+'29'!H23+'30'!H23+'31'!H23)</f>
        <v>60401</v>
      </c>
      <c r="I23" s="24">
        <f t="shared" si="0"/>
        <v>26709742</v>
      </c>
      <c r="K23" s="37"/>
      <c r="L23" s="37"/>
      <c r="M23" s="39"/>
    </row>
    <row r="24" spans="1:13" x14ac:dyDescent="0.25">
      <c r="A24" s="16">
        <v>1023</v>
      </c>
      <c r="B24" s="17" t="s">
        <v>30</v>
      </c>
      <c r="C24" s="23">
        <f>SUM('01'!C24+'02'!C24+'03'!C24+'04'!C24+'05'!C24+'06'!C24+'07'!C24+'08'!C24+'09'!C24+'10'!C24+'11'!C24+'12'!C24+'13'!C24+'14'!C24+'15'!C24+'16'!C24+'17'!C24+'18'!C24+'19'!C24+'20'!C24+'21'!C24+'22'!C24+'23'!C24+'24'!C24+'25'!C24+'26'!C24+'27'!C24+'28'!C24+'29'!C24+'30'!C24+'31'!C24)</f>
        <v>570233615</v>
      </c>
      <c r="D24" s="23">
        <f>SUM('01'!D24+'02'!D24+'03'!D24+'04'!D24+'05'!D24+'06'!D24+'07'!D24+'08'!D24+'09'!D24+'10'!D24+'11'!D24+'12'!D24+'13'!D24+'14'!D24+'15'!D24+'16'!D24+'17'!D24+'18'!D24+'19'!D24+'20'!D24+'21'!D24+'22'!D24+'23'!D24+'24'!D24+'25'!D24+'26'!D24+'27'!D24+'28'!D24+'29'!D24+'30'!D24+'31'!D24)</f>
        <v>86683754</v>
      </c>
      <c r="E24" s="23">
        <f>SUM('01'!E24+'02'!E24+'03'!E24+'04'!E24+'05'!E24+'06'!E24+'07'!E24+'08'!E24+'09'!E24+'10'!E24+'11'!E24+'12'!E24+'13'!E24+'14'!E24+'15'!E24+'16'!E24+'17'!E24+'18'!E24+'19'!E24+'20'!E24+'21'!E24+'22'!E24+'23'!E24+'24'!E24+'25'!E24+'26'!E24+'27'!E24+'28'!E24+'29'!E24+'30'!E24+'31'!E24)</f>
        <v>16533235</v>
      </c>
      <c r="F24" s="23">
        <f>SUM('01'!F24+'02'!F24+'03'!F24+'04'!F24+'05'!F24+'06'!F24+'07'!F24+'08'!F24+'09'!F24+'10'!F24+'11'!F24+'12'!F24+'13'!F24+'14'!F24+'15'!F24+'16'!F24+'17'!F24+'18'!F24+'19'!F24+'20'!F24+'21'!F24+'22'!F24+'23'!F24+'24'!F24+'25'!F24+'26'!F24+'27'!F24+'28'!F24+'29'!F24+'30'!F24+'31'!F24)</f>
        <v>134938859</v>
      </c>
      <c r="G24" s="23">
        <f>SUM('01'!G24+'02'!G24+'03'!G24+'04'!G24+'05'!G24+'06'!G24+'07'!G24+'08'!G24+'09'!G24+'10'!G24+'11'!G24+'12'!G24+'13'!G24+'14'!G24+'15'!G24+'16'!G24+'17'!G24+'18'!G24+'19'!G24+'20'!G24+'21'!G24+'22'!G24+'23'!G24+'24'!G24+'25'!G24+'26'!G24+'27'!G24+'28'!G24+'29'!G24+'30'!G24+'31'!G24)</f>
        <v>24288</v>
      </c>
      <c r="H24" s="23">
        <f>SUM('01'!H24+'02'!H24+'03'!H24+'04'!H24+'05'!H24+'06'!H24+'07'!H24+'08'!H24+'09'!H24+'10'!H24+'11'!H24+'12'!H24+'13'!H24+'14'!H24+'15'!H24+'16'!H24+'17'!H24+'18'!H24+'19'!H24+'20'!H24+'21'!H24+'22'!H24+'23'!H24+'24'!H24+'25'!H24+'26'!H24+'27'!H24+'28'!H24+'29'!H24+'30'!H24+'31'!H24)</f>
        <v>14962279</v>
      </c>
      <c r="I24" s="23">
        <f t="shared" si="0"/>
        <v>823376030</v>
      </c>
      <c r="K24" s="37"/>
      <c r="L24" s="37"/>
      <c r="M24" s="39"/>
    </row>
    <row r="25" spans="1:13" x14ac:dyDescent="0.25">
      <c r="A25" s="16">
        <v>1024</v>
      </c>
      <c r="B25" s="17" t="s">
        <v>31</v>
      </c>
      <c r="C25" s="24">
        <f>SUM('01'!C25+'02'!C25+'03'!C25+'04'!C25+'05'!C25+'06'!C25+'07'!C25+'08'!C25+'09'!C25+'10'!C25+'11'!C25+'12'!C25+'13'!C25+'14'!C25+'15'!C25+'16'!C25+'17'!C25+'18'!C25+'19'!C25+'20'!C25+'21'!C25+'22'!C25+'23'!C25+'24'!C25+'25'!C25+'26'!C25+'27'!C25+'28'!C25+'29'!C25+'30'!C25+'31'!C25)</f>
        <v>14056884082</v>
      </c>
      <c r="D25" s="24">
        <f>SUM('01'!D25+'02'!D25+'03'!D25+'04'!D25+'05'!D25+'06'!D25+'07'!D25+'08'!D25+'09'!D25+'10'!D25+'11'!D25+'12'!D25+'13'!D25+'14'!D25+'15'!D25+'16'!D25+'17'!D25+'18'!D25+'19'!D25+'20'!D25+'21'!D25+'22'!D25+'23'!D25+'24'!D25+'25'!D25+'26'!D25+'27'!D25+'28'!D25+'29'!D25+'30'!D25+'31'!D25)</f>
        <v>1444446299</v>
      </c>
      <c r="E25" s="24">
        <f>SUM('01'!E25+'02'!E25+'03'!E25+'04'!E25+'05'!E25+'06'!E25+'07'!E25+'08'!E25+'09'!E25+'10'!E25+'11'!E25+'12'!E25+'13'!E25+'14'!E25+'15'!E25+'16'!E25+'17'!E25+'18'!E25+'19'!E25+'20'!E25+'21'!E25+'22'!E25+'23'!E25+'24'!E25+'25'!E25+'26'!E25+'27'!E25+'28'!E25+'29'!E25+'30'!E25+'31'!E25)</f>
        <v>295166401</v>
      </c>
      <c r="F25" s="24">
        <f>SUM('01'!F25+'02'!F25+'03'!F25+'04'!F25+'05'!F25+'06'!F25+'07'!F25+'08'!F25+'09'!F25+'10'!F25+'11'!F25+'12'!F25+'13'!F25+'14'!F25+'15'!F25+'16'!F25+'17'!F25+'18'!F25+'19'!F25+'20'!F25+'21'!F25+'22'!F25+'23'!F25+'24'!F25+'25'!F25+'26'!F25+'27'!F25+'28'!F25+'29'!F25+'30'!F25+'31'!F25)</f>
        <v>2103983176</v>
      </c>
      <c r="G25" s="24">
        <f>SUM('01'!G25+'02'!G25+'03'!G25+'04'!G25+'05'!G25+'06'!G25+'07'!G25+'08'!G25+'09'!G25+'10'!G25+'11'!G25+'12'!G25+'13'!G25+'14'!G25+'15'!G25+'16'!G25+'17'!G25+'18'!G25+'19'!G25+'20'!G25+'21'!G25+'22'!G25+'23'!G25+'24'!G25+'25'!G25+'26'!G25+'27'!G25+'28'!G25+'29'!G25+'30'!G25+'31'!G25)</f>
        <v>154807</v>
      </c>
      <c r="H25" s="24">
        <f>SUM('01'!H25+'02'!H25+'03'!H25+'04'!H25+'05'!H25+'06'!H25+'07'!H25+'08'!H25+'09'!H25+'10'!H25+'11'!H25+'12'!H25+'13'!H25+'14'!H25+'15'!H25+'16'!H25+'17'!H25+'18'!H25+'19'!H25+'20'!H25+'21'!H25+'22'!H25+'23'!H25+'24'!H25+'25'!H25+'26'!H25+'27'!H25+'28'!H25+'29'!H25+'30'!H25+'31'!H25)</f>
        <v>82548333</v>
      </c>
      <c r="I25" s="24">
        <f t="shared" si="0"/>
        <v>17983183098</v>
      </c>
      <c r="K25" s="37"/>
      <c r="L25" s="37"/>
      <c r="M25" s="39"/>
    </row>
    <row r="26" spans="1:13" x14ac:dyDescent="0.25">
      <c r="A26" s="16">
        <v>1025</v>
      </c>
      <c r="B26" s="17" t="s">
        <v>32</v>
      </c>
      <c r="C26" s="23">
        <f>SUM('01'!C26+'02'!C26+'03'!C26+'04'!C26+'05'!C26+'06'!C26+'07'!C26+'08'!C26+'09'!C26+'10'!C26+'11'!C26+'12'!C26+'13'!C26+'14'!C26+'15'!C26+'16'!C26+'17'!C26+'18'!C26+'19'!C26+'20'!C26+'21'!C26+'22'!C26+'23'!C26+'24'!C26+'25'!C26+'26'!C26+'27'!C26+'28'!C26+'29'!C26+'30'!C26+'31'!C26)</f>
        <v>236080289</v>
      </c>
      <c r="D26" s="23">
        <f>SUM('01'!D26+'02'!D26+'03'!D26+'04'!D26+'05'!D26+'06'!D26+'07'!D26+'08'!D26+'09'!D26+'10'!D26+'11'!D26+'12'!D26+'13'!D26+'14'!D26+'15'!D26+'16'!D26+'17'!D26+'18'!D26+'19'!D26+'20'!D26+'21'!D26+'22'!D26+'23'!D26+'24'!D26+'25'!D26+'26'!D26+'27'!D26+'28'!D26+'29'!D26+'30'!D26+'31'!D26)</f>
        <v>1198537</v>
      </c>
      <c r="E26" s="23">
        <f>SUM('01'!E26+'02'!E26+'03'!E26+'04'!E26+'05'!E26+'06'!E26+'07'!E26+'08'!E26+'09'!E26+'10'!E26+'11'!E26+'12'!E26+'13'!E26+'14'!E26+'15'!E26+'16'!E26+'17'!E26+'18'!E26+'19'!E26+'20'!E26+'21'!E26+'22'!E26+'23'!E26+'24'!E26+'25'!E26+'26'!E26+'27'!E26+'28'!E26+'29'!E26+'30'!E26+'31'!E26)</f>
        <v>400384</v>
      </c>
      <c r="F26" s="23">
        <f>SUM('01'!F26+'02'!F26+'03'!F26+'04'!F26+'05'!F26+'06'!F26+'07'!F26+'08'!F26+'09'!F26+'10'!F26+'11'!F26+'12'!F26+'13'!F26+'14'!F26+'15'!F26+'16'!F26+'17'!F26+'18'!F26+'19'!F26+'20'!F26+'21'!F26+'22'!F26+'23'!F26+'24'!F26+'25'!F26+'26'!F26+'27'!F26+'28'!F26+'29'!F26+'30'!F26+'31'!F26)</f>
        <v>0</v>
      </c>
      <c r="G26" s="23">
        <f>SUM('01'!G26+'02'!G26+'03'!G26+'04'!G26+'05'!G26+'06'!G26+'07'!G26+'08'!G26+'09'!G26+'10'!G26+'11'!G26+'12'!G26+'13'!G26+'14'!G26+'15'!G26+'16'!G26+'17'!G26+'18'!G26+'19'!G26+'20'!G26+'21'!G26+'22'!G26+'23'!G26+'24'!G26+'25'!G26+'26'!G26+'27'!G26+'28'!G26+'29'!G26+'30'!G26+'31'!G26)</f>
        <v>0</v>
      </c>
      <c r="H26" s="23">
        <f>SUM('01'!H26+'02'!H26+'03'!H26+'04'!H26+'05'!H26+'06'!H26+'07'!H26+'08'!H26+'09'!H26+'10'!H26+'11'!H26+'12'!H26+'13'!H26+'14'!H26+'15'!H26+'16'!H26+'17'!H26+'18'!H26+'19'!H26+'20'!H26+'21'!H26+'22'!H26+'23'!H26+'24'!H26+'25'!H26+'26'!H26+'27'!H26+'28'!H26+'29'!H26+'30'!H26+'31'!H26)</f>
        <v>1445019</v>
      </c>
      <c r="I26" s="23">
        <f t="shared" si="0"/>
        <v>239124229</v>
      </c>
      <c r="K26" s="37"/>
      <c r="L26" s="37"/>
      <c r="M26" s="39"/>
    </row>
    <row r="27" spans="1:13" x14ac:dyDescent="0.25">
      <c r="A27" s="16">
        <v>1026</v>
      </c>
      <c r="B27" s="17" t="s">
        <v>33</v>
      </c>
      <c r="C27" s="24">
        <f>SUM('01'!C27+'02'!C27+'03'!C27+'04'!C27+'05'!C27+'06'!C27+'07'!C27+'08'!C27+'09'!C27+'10'!C27+'11'!C27+'12'!C27+'13'!C27+'14'!C27+'15'!C27+'16'!C27+'17'!C27+'18'!C27+'19'!C27+'20'!C27+'21'!C27+'22'!C27+'23'!C27+'24'!C27+'25'!C27+'26'!C27+'27'!C27+'28'!C27+'29'!C27+'30'!C27+'31'!C27)</f>
        <v>26253018</v>
      </c>
      <c r="D27" s="24">
        <f>SUM('01'!D27+'02'!D27+'03'!D27+'04'!D27+'05'!D27+'06'!D27+'07'!D27+'08'!D27+'09'!D27+'10'!D27+'11'!D27+'12'!D27+'13'!D27+'14'!D27+'15'!D27+'16'!D27+'17'!D27+'18'!D27+'19'!D27+'20'!D27+'21'!D27+'22'!D27+'23'!D27+'24'!D27+'25'!D27+'26'!D27+'27'!D27+'28'!D27+'29'!D27+'30'!D27+'31'!D27)</f>
        <v>60184</v>
      </c>
      <c r="E27" s="24">
        <f>SUM('01'!E27+'02'!E27+'03'!E27+'04'!E27+'05'!E27+'06'!E27+'07'!E27+'08'!E27+'09'!E27+'10'!E27+'11'!E27+'12'!E27+'13'!E27+'14'!E27+'15'!E27+'16'!E27+'17'!E27+'18'!E27+'19'!E27+'20'!E27+'21'!E27+'22'!E27+'23'!E27+'24'!E27+'25'!E27+'26'!E27+'27'!E27+'28'!E27+'29'!E27+'30'!E27+'31'!E27)</f>
        <v>25681</v>
      </c>
      <c r="F27" s="24">
        <f>SUM('01'!F27+'02'!F27+'03'!F27+'04'!F27+'05'!F27+'06'!F27+'07'!F27+'08'!F27+'09'!F27+'10'!F27+'11'!F27+'12'!F27+'13'!F27+'14'!F27+'15'!F27+'16'!F27+'17'!F27+'18'!F27+'19'!F27+'20'!F27+'21'!F27+'22'!F27+'23'!F27+'24'!F27+'25'!F27+'26'!F27+'27'!F27+'28'!F27+'29'!F27+'30'!F27+'31'!F27)</f>
        <v>0</v>
      </c>
      <c r="G27" s="24">
        <f>SUM('01'!G27+'02'!G27+'03'!G27+'04'!G27+'05'!G27+'06'!G27+'07'!G27+'08'!G27+'09'!G27+'10'!G27+'11'!G27+'12'!G27+'13'!G27+'14'!G27+'15'!G27+'16'!G27+'17'!G27+'18'!G27+'19'!G27+'20'!G27+'21'!G27+'22'!G27+'23'!G27+'24'!G27+'25'!G27+'26'!G27+'27'!G27+'28'!G27+'29'!G27+'30'!G27+'31'!G27)</f>
        <v>0</v>
      </c>
      <c r="H27" s="24">
        <f>SUM('01'!H27+'02'!H27+'03'!H27+'04'!H27+'05'!H27+'06'!H27+'07'!H27+'08'!H27+'09'!H27+'10'!H27+'11'!H27+'12'!H27+'13'!H27+'14'!H27+'15'!H27+'16'!H27+'17'!H27+'18'!H27+'19'!H27+'20'!H27+'21'!H27+'22'!H27+'23'!H27+'24'!H27+'25'!H27+'26'!H27+'27'!H27+'28'!H27+'29'!H27+'30'!H27+'31'!H27)</f>
        <v>997259</v>
      </c>
      <c r="I27" s="24">
        <f t="shared" si="0"/>
        <v>27336142</v>
      </c>
      <c r="K27" s="37"/>
      <c r="L27" s="37"/>
      <c r="M27" s="39"/>
    </row>
    <row r="28" spans="1:13" x14ac:dyDescent="0.25">
      <c r="A28" s="16">
        <v>1027</v>
      </c>
      <c r="B28" s="17" t="s">
        <v>34</v>
      </c>
      <c r="C28" s="23">
        <f>SUM('01'!C28+'02'!C28+'03'!C28+'04'!C28+'05'!C28+'06'!C28+'07'!C28+'08'!C28+'09'!C28+'10'!C28+'11'!C28+'12'!C28+'13'!C28+'14'!C28+'15'!C28+'16'!C28+'17'!C28+'18'!C28+'19'!C28+'20'!C28+'21'!C28+'22'!C28+'23'!C28+'24'!C28+'25'!C28+'26'!C28+'27'!C28+'28'!C28+'29'!C28+'30'!C28+'31'!C28)</f>
        <v>1032096426</v>
      </c>
      <c r="D28" s="23">
        <f>SUM('01'!D28+'02'!D28+'03'!D28+'04'!D28+'05'!D28+'06'!D28+'07'!D28+'08'!D28+'09'!D28+'10'!D28+'11'!D28+'12'!D28+'13'!D28+'14'!D28+'15'!D28+'16'!D28+'17'!D28+'18'!D28+'19'!D28+'20'!D28+'21'!D28+'22'!D28+'23'!D28+'24'!D28+'25'!D28+'26'!D28+'27'!D28+'28'!D28+'29'!D28+'30'!D28+'31'!D28)</f>
        <v>32669151</v>
      </c>
      <c r="E28" s="23">
        <f>SUM('01'!E28+'02'!E28+'03'!E28+'04'!E28+'05'!E28+'06'!E28+'07'!E28+'08'!E28+'09'!E28+'10'!E28+'11'!E28+'12'!E28+'13'!E28+'14'!E28+'15'!E28+'16'!E28+'17'!E28+'18'!E28+'19'!E28+'20'!E28+'21'!E28+'22'!E28+'23'!E28+'24'!E28+'25'!E28+'26'!E28+'27'!E28+'28'!E28+'29'!E28+'30'!E28+'31'!E28)</f>
        <v>12715499</v>
      </c>
      <c r="F28" s="23">
        <f>SUM('01'!F28+'02'!F28+'03'!F28+'04'!F28+'05'!F28+'06'!F28+'07'!F28+'08'!F28+'09'!F28+'10'!F28+'11'!F28+'12'!F28+'13'!F28+'14'!F28+'15'!F28+'16'!F28+'17'!F28+'18'!F28+'19'!F28+'20'!F28+'21'!F28+'22'!F28+'23'!F28+'24'!F28+'25'!F28+'26'!F28+'27'!F28+'28'!F28+'29'!F28+'30'!F28+'31'!F28)</f>
        <v>164761041</v>
      </c>
      <c r="G28" s="23">
        <f>SUM('01'!G28+'02'!G28+'03'!G28+'04'!G28+'05'!G28+'06'!G28+'07'!G28+'08'!G28+'09'!G28+'10'!G28+'11'!G28+'12'!G28+'13'!G28+'14'!G28+'15'!G28+'16'!G28+'17'!G28+'18'!G28+'19'!G28+'20'!G28+'21'!G28+'22'!G28+'23'!G28+'24'!G28+'25'!G28+'26'!G28+'27'!G28+'28'!G28+'29'!G28+'30'!G28+'31'!G28)</f>
        <v>408770</v>
      </c>
      <c r="H28" s="23">
        <f>SUM('01'!H28+'02'!H28+'03'!H28+'04'!H28+'05'!H28+'06'!H28+'07'!H28+'08'!H28+'09'!H28+'10'!H28+'11'!H28+'12'!H28+'13'!H28+'14'!H28+'15'!H28+'16'!H28+'17'!H28+'18'!H28+'19'!H28+'20'!H28+'21'!H28+'22'!H28+'23'!H28+'24'!H28+'25'!H28+'26'!H28+'27'!H28+'28'!H28+'29'!H28+'30'!H28+'31'!H28)</f>
        <v>10287763</v>
      </c>
      <c r="I28" s="23">
        <f t="shared" si="0"/>
        <v>1252938650</v>
      </c>
      <c r="K28" s="37"/>
      <c r="L28" s="37"/>
      <c r="M28" s="39"/>
    </row>
    <row r="29" spans="1:13" x14ac:dyDescent="0.25">
      <c r="A29" s="16">
        <v>1028</v>
      </c>
      <c r="B29" s="17" t="s">
        <v>35</v>
      </c>
      <c r="C29" s="24">
        <f>SUM('01'!C29+'02'!C29+'03'!C29+'04'!C29+'05'!C29+'06'!C29+'07'!C29+'08'!C29+'09'!C29+'10'!C29+'11'!C29+'12'!C29+'13'!C29+'14'!C29+'15'!C29+'16'!C29+'17'!C29+'18'!C29+'19'!C29+'20'!C29+'21'!C29+'22'!C29+'23'!C29+'24'!C29+'25'!C29+'26'!C29+'27'!C29+'28'!C29+'29'!C29+'30'!C29+'31'!C29)</f>
        <v>649738767</v>
      </c>
      <c r="D29" s="24">
        <f>SUM('01'!D29+'02'!D29+'03'!D29+'04'!D29+'05'!D29+'06'!D29+'07'!D29+'08'!D29+'09'!D29+'10'!D29+'11'!D29+'12'!D29+'13'!D29+'14'!D29+'15'!D29+'16'!D29+'17'!D29+'18'!D29+'19'!D29+'20'!D29+'21'!D29+'22'!D29+'23'!D29+'24'!D29+'25'!D29+'26'!D29+'27'!D29+'28'!D29+'29'!D29+'30'!D29+'31'!D29)</f>
        <v>25423577</v>
      </c>
      <c r="E29" s="24">
        <f>SUM('01'!E29+'02'!E29+'03'!E29+'04'!E29+'05'!E29+'06'!E29+'07'!E29+'08'!E29+'09'!E29+'10'!E29+'11'!E29+'12'!E29+'13'!E29+'14'!E29+'15'!E29+'16'!E29+'17'!E29+'18'!E29+'19'!E29+'20'!E29+'21'!E29+'22'!E29+'23'!E29+'24'!E29+'25'!E29+'26'!E29+'27'!E29+'28'!E29+'29'!E29+'30'!E29+'31'!E29)</f>
        <v>19509979</v>
      </c>
      <c r="F29" s="24">
        <f>SUM('01'!F29+'02'!F29+'03'!F29+'04'!F29+'05'!F29+'06'!F29+'07'!F29+'08'!F29+'09'!F29+'10'!F29+'11'!F29+'12'!F29+'13'!F29+'14'!F29+'15'!F29+'16'!F29+'17'!F29+'18'!F29+'19'!F29+'20'!F29+'21'!F29+'22'!F29+'23'!F29+'24'!F29+'25'!F29+'26'!F29+'27'!F29+'28'!F29+'29'!F29+'30'!F29+'31'!F29)</f>
        <v>725747643</v>
      </c>
      <c r="G29" s="24">
        <f>SUM('01'!G29+'02'!G29+'03'!G29+'04'!G29+'05'!G29+'06'!G29+'07'!G29+'08'!G29+'09'!G29+'10'!G29+'11'!G29+'12'!G29+'13'!G29+'14'!G29+'15'!G29+'16'!G29+'17'!G29+'18'!G29+'19'!G29+'20'!G29+'21'!G29+'22'!G29+'23'!G29+'24'!G29+'25'!G29+'26'!G29+'27'!G29+'28'!G29+'29'!G29+'30'!G29+'31'!G29)</f>
        <v>0</v>
      </c>
      <c r="H29" s="24">
        <f>SUM('01'!H29+'02'!H29+'03'!H29+'04'!H29+'05'!H29+'06'!H29+'07'!H29+'08'!H29+'09'!H29+'10'!H29+'11'!H29+'12'!H29+'13'!H29+'14'!H29+'15'!H29+'16'!H29+'17'!H29+'18'!H29+'19'!H29+'20'!H29+'21'!H29+'22'!H29+'23'!H29+'24'!H29+'25'!H29+'26'!H29+'27'!H29+'28'!H29+'29'!H29+'30'!H29+'31'!H29)</f>
        <v>2429214</v>
      </c>
      <c r="I29" s="24">
        <f t="shared" si="0"/>
        <v>1422849180</v>
      </c>
      <c r="K29" s="37"/>
      <c r="L29" s="37"/>
      <c r="M29" s="39"/>
    </row>
    <row r="30" spans="1:13" x14ac:dyDescent="0.25">
      <c r="A30" s="16">
        <v>1030</v>
      </c>
      <c r="B30" s="17" t="s">
        <v>36</v>
      </c>
      <c r="C30" s="23">
        <f>SUM('01'!C30+'02'!C30+'03'!C30+'04'!C30+'05'!C30+'06'!C30+'07'!C30+'08'!C30+'09'!C30+'10'!C30+'11'!C30+'12'!C30+'13'!C30+'14'!C30+'15'!C30+'16'!C30+'17'!C30+'18'!C30+'19'!C30+'20'!C30+'21'!C30+'22'!C30+'23'!C30+'24'!C30+'25'!C30+'26'!C30+'27'!C30+'28'!C30+'29'!C30+'30'!C30+'31'!C30)</f>
        <v>1757124105</v>
      </c>
      <c r="D30" s="23">
        <f>SUM('01'!D30+'02'!D30+'03'!D30+'04'!D30+'05'!D30+'06'!D30+'07'!D30+'08'!D30+'09'!D30+'10'!D30+'11'!D30+'12'!D30+'13'!D30+'14'!D30+'15'!D30+'16'!D30+'17'!D30+'18'!D30+'19'!D30+'20'!D30+'21'!D30+'22'!D30+'23'!D30+'24'!D30+'25'!D30+'26'!D30+'27'!D30+'28'!D30+'29'!D30+'30'!D30+'31'!D30)</f>
        <v>136461402</v>
      </c>
      <c r="E30" s="23">
        <f>SUM('01'!E30+'02'!E30+'03'!E30+'04'!E30+'05'!E30+'06'!E30+'07'!E30+'08'!E30+'09'!E30+'10'!E30+'11'!E30+'12'!E30+'13'!E30+'14'!E30+'15'!E30+'16'!E30+'17'!E30+'18'!E30+'19'!E30+'20'!E30+'21'!E30+'22'!E30+'23'!E30+'24'!E30+'25'!E30+'26'!E30+'27'!E30+'28'!E30+'29'!E30+'30'!E30+'31'!E30)</f>
        <v>34847181</v>
      </c>
      <c r="F30" s="23">
        <f>SUM('01'!F30+'02'!F30+'03'!F30+'04'!F30+'05'!F30+'06'!F30+'07'!F30+'08'!F30+'09'!F30+'10'!F30+'11'!F30+'12'!F30+'13'!F30+'14'!F30+'15'!F30+'16'!F30+'17'!F30+'18'!F30+'19'!F30+'20'!F30+'21'!F30+'22'!F30+'23'!F30+'24'!F30+'25'!F30+'26'!F30+'27'!F30+'28'!F30+'29'!F30+'30'!F30+'31'!F30)</f>
        <v>554133711</v>
      </c>
      <c r="G30" s="23">
        <f>SUM('01'!G30+'02'!G30+'03'!G30+'04'!G30+'05'!G30+'06'!G30+'07'!G30+'08'!G30+'09'!G30+'10'!G30+'11'!G30+'12'!G30+'13'!G30+'14'!G30+'15'!G30+'16'!G30+'17'!G30+'18'!G30+'19'!G30+'20'!G30+'21'!G30+'22'!G30+'23'!G30+'24'!G30+'25'!G30+'26'!G30+'27'!G30+'28'!G30+'29'!G30+'30'!G30+'31'!G30)</f>
        <v>49904</v>
      </c>
      <c r="H30" s="23">
        <f>SUM('01'!H30+'02'!H30+'03'!H30+'04'!H30+'05'!H30+'06'!H30+'07'!H30+'08'!H30+'09'!H30+'10'!H30+'11'!H30+'12'!H30+'13'!H30+'14'!H30+'15'!H30+'16'!H30+'17'!H30+'18'!H30+'19'!H30+'20'!H30+'21'!H30+'22'!H30+'23'!H30+'24'!H30+'25'!H30+'26'!H30+'27'!H30+'28'!H30+'29'!H30+'30'!H30+'31'!H30)</f>
        <v>24018596</v>
      </c>
      <c r="I30" s="23">
        <f t="shared" si="0"/>
        <v>2506634899</v>
      </c>
      <c r="K30" s="37"/>
      <c r="L30" s="37"/>
      <c r="M30" s="39"/>
    </row>
    <row r="31" spans="1:13" x14ac:dyDescent="0.25">
      <c r="A31" s="16">
        <v>1031</v>
      </c>
      <c r="B31" s="17" t="s">
        <v>37</v>
      </c>
      <c r="C31" s="24">
        <f>SUM('01'!C31+'02'!C31+'03'!C31+'04'!C31+'05'!C31+'06'!C31+'07'!C31+'08'!C31+'09'!C31+'10'!C31+'11'!C31+'12'!C31+'13'!C31+'14'!C31+'15'!C31+'16'!C31+'17'!C31+'18'!C31+'19'!C31+'20'!C31+'21'!C31+'22'!C31+'23'!C31+'24'!C31+'25'!C31+'26'!C31+'27'!C31+'28'!C31+'29'!C31+'30'!C31+'31'!C31)</f>
        <v>84290576</v>
      </c>
      <c r="D31" s="24">
        <f>SUM('01'!D31+'02'!D31+'03'!D31+'04'!D31+'05'!D31+'06'!D31+'07'!D31+'08'!D31+'09'!D31+'10'!D31+'11'!D31+'12'!D31+'13'!D31+'14'!D31+'15'!D31+'16'!D31+'17'!D31+'18'!D31+'19'!D31+'20'!D31+'21'!D31+'22'!D31+'23'!D31+'24'!D31+'25'!D31+'26'!D31+'27'!D31+'28'!D31+'29'!D31+'30'!D31+'31'!D31)</f>
        <v>1736331</v>
      </c>
      <c r="E31" s="24">
        <f>SUM('01'!E31+'02'!E31+'03'!E31+'04'!E31+'05'!E31+'06'!E31+'07'!E31+'08'!E31+'09'!E31+'10'!E31+'11'!E31+'12'!E31+'13'!E31+'14'!E31+'15'!E31+'16'!E31+'17'!E31+'18'!E31+'19'!E31+'20'!E31+'21'!E31+'22'!E31+'23'!E31+'24'!E31+'25'!E31+'26'!E31+'27'!E31+'28'!E31+'29'!E31+'30'!E31+'31'!E31)</f>
        <v>4354379</v>
      </c>
      <c r="F31" s="24">
        <f>SUM('01'!F31+'02'!F31+'03'!F31+'04'!F31+'05'!F31+'06'!F31+'07'!F31+'08'!F31+'09'!F31+'10'!F31+'11'!F31+'12'!F31+'13'!F31+'14'!F31+'15'!F31+'16'!F31+'17'!F31+'18'!F31+'19'!F31+'20'!F31+'21'!F31+'22'!F31+'23'!F31+'24'!F31+'25'!F31+'26'!F31+'27'!F31+'28'!F31+'29'!F31+'30'!F31+'31'!F31)</f>
        <v>0</v>
      </c>
      <c r="G31" s="24">
        <f>SUM('01'!G31+'02'!G31+'03'!G31+'04'!G31+'05'!G31+'06'!G31+'07'!G31+'08'!G31+'09'!G31+'10'!G31+'11'!G31+'12'!G31+'13'!G31+'14'!G31+'15'!G31+'16'!G31+'17'!G31+'18'!G31+'19'!G31+'20'!G31+'21'!G31+'22'!G31+'23'!G31+'24'!G31+'25'!G31+'26'!G31+'27'!G31+'28'!G31+'29'!G31+'30'!G31+'31'!G31)</f>
        <v>0</v>
      </c>
      <c r="H31" s="24">
        <f>SUM('01'!H31+'02'!H31+'03'!H31+'04'!H31+'05'!H31+'06'!H31+'07'!H31+'08'!H31+'09'!H31+'10'!H31+'11'!H31+'12'!H31+'13'!H31+'14'!H31+'15'!H31+'16'!H31+'17'!H31+'18'!H31+'19'!H31+'20'!H31+'21'!H31+'22'!H31+'23'!H31+'24'!H31+'25'!H31+'26'!H31+'27'!H31+'28'!H31+'29'!H31+'30'!H31+'31'!H31)</f>
        <v>355753</v>
      </c>
      <c r="I31" s="24">
        <f t="shared" si="0"/>
        <v>90737039</v>
      </c>
      <c r="K31" s="37"/>
      <c r="L31" s="37"/>
      <c r="M31" s="39"/>
    </row>
    <row r="32" spans="1:13" x14ac:dyDescent="0.25">
      <c r="A32" s="16">
        <v>1033</v>
      </c>
      <c r="B32" s="17" t="s">
        <v>38</v>
      </c>
      <c r="C32" s="23">
        <f>SUM('01'!C32+'02'!C32+'03'!C32+'04'!C32+'05'!C32+'06'!C32+'07'!C32+'08'!C32+'09'!C32+'10'!C32+'11'!C32+'12'!C32+'13'!C32+'14'!C32+'15'!C32+'16'!C32+'17'!C32+'18'!C32+'19'!C32+'20'!C32+'21'!C32+'22'!C32+'23'!C32+'24'!C32+'25'!C32+'26'!C32+'27'!C32+'28'!C32+'29'!C32+'30'!C32+'31'!C32)</f>
        <v>23856220</v>
      </c>
      <c r="D32" s="23">
        <f>SUM('01'!D32+'02'!D32+'03'!D32+'04'!D32+'05'!D32+'06'!D32+'07'!D32+'08'!D32+'09'!D32+'10'!D32+'11'!D32+'12'!D32+'13'!D32+'14'!D32+'15'!D32+'16'!D32+'17'!D32+'18'!D32+'19'!D32+'20'!D32+'21'!D32+'22'!D32+'23'!D32+'24'!D32+'25'!D32+'26'!D32+'27'!D32+'28'!D32+'29'!D32+'30'!D32+'31'!D32)</f>
        <v>3463988</v>
      </c>
      <c r="E32" s="23">
        <f>SUM('01'!E32+'02'!E32+'03'!E32+'04'!E32+'05'!E32+'06'!E32+'07'!E32+'08'!E32+'09'!E32+'10'!E32+'11'!E32+'12'!E32+'13'!E32+'14'!E32+'15'!E32+'16'!E32+'17'!E32+'18'!E32+'19'!E32+'20'!E32+'21'!E32+'22'!E32+'23'!E32+'24'!E32+'25'!E32+'26'!E32+'27'!E32+'28'!E32+'29'!E32+'30'!E32+'31'!E32)</f>
        <v>850068</v>
      </c>
      <c r="F32" s="23">
        <f>SUM('01'!F32+'02'!F32+'03'!F32+'04'!F32+'05'!F32+'06'!F32+'07'!F32+'08'!F32+'09'!F32+'10'!F32+'11'!F32+'12'!F32+'13'!F32+'14'!F32+'15'!F32+'16'!F32+'17'!F32+'18'!F32+'19'!F32+'20'!F32+'21'!F32+'22'!F32+'23'!F32+'24'!F32+'25'!F32+'26'!F32+'27'!F32+'28'!F32+'29'!F32+'30'!F32+'31'!F32)</f>
        <v>479423</v>
      </c>
      <c r="G32" s="23">
        <f>SUM('01'!G32+'02'!G32+'03'!G32+'04'!G32+'05'!G32+'06'!G32+'07'!G32+'08'!G32+'09'!G32+'10'!G32+'11'!G32+'12'!G32+'13'!G32+'14'!G32+'15'!G32+'16'!G32+'17'!G32+'18'!G32+'19'!G32+'20'!G32+'21'!G32+'22'!G32+'23'!G32+'24'!G32+'25'!G32+'26'!G32+'27'!G32+'28'!G32+'29'!G32+'30'!G32+'31'!G32)</f>
        <v>0</v>
      </c>
      <c r="H32" s="23">
        <f>SUM('01'!H32+'02'!H32+'03'!H32+'04'!H32+'05'!H32+'06'!H32+'07'!H32+'08'!H32+'09'!H32+'10'!H32+'11'!H32+'12'!H32+'13'!H32+'14'!H32+'15'!H32+'16'!H32+'17'!H32+'18'!H32+'19'!H32+'20'!H32+'21'!H32+'22'!H32+'23'!H32+'24'!H32+'25'!H32+'26'!H32+'27'!H32+'28'!H32+'29'!H32+'30'!H32+'31'!H32)</f>
        <v>660518</v>
      </c>
      <c r="I32" s="23">
        <f t="shared" si="0"/>
        <v>29310217</v>
      </c>
      <c r="K32" s="37"/>
      <c r="L32" s="37"/>
      <c r="M32" s="39"/>
    </row>
    <row r="33" spans="1:13" x14ac:dyDescent="0.25">
      <c r="A33" s="16">
        <v>1034</v>
      </c>
      <c r="B33" s="17" t="s">
        <v>39</v>
      </c>
      <c r="C33" s="24">
        <f>SUM('01'!C33+'02'!C33+'03'!C33+'04'!C33+'05'!C33+'06'!C33+'07'!C33+'08'!C33+'09'!C33+'10'!C33+'11'!C33+'12'!C33+'13'!C33+'14'!C33+'15'!C33+'16'!C33+'17'!C33+'18'!C33+'19'!C33+'20'!C33+'21'!C33+'22'!C33+'23'!C33+'24'!C33+'25'!C33+'26'!C33+'27'!C33+'28'!C33+'29'!C33+'30'!C33+'31'!C33)</f>
        <v>80062157</v>
      </c>
      <c r="D33" s="24">
        <f>SUM('01'!D33+'02'!D33+'03'!D33+'04'!D33+'05'!D33+'06'!D33+'07'!D33+'08'!D33+'09'!D33+'10'!D33+'11'!D33+'12'!D33+'13'!D33+'14'!D33+'15'!D33+'16'!D33+'17'!D33+'18'!D33+'19'!D33+'20'!D33+'21'!D33+'22'!D33+'23'!D33+'24'!D33+'25'!D33+'26'!D33+'27'!D33+'28'!D33+'29'!D33+'30'!D33+'31'!D33)</f>
        <v>915133</v>
      </c>
      <c r="E33" s="24">
        <f>SUM('01'!E33+'02'!E33+'03'!E33+'04'!E33+'05'!E33+'06'!E33+'07'!E33+'08'!E33+'09'!E33+'10'!E33+'11'!E33+'12'!E33+'13'!E33+'14'!E33+'15'!E33+'16'!E33+'17'!E33+'18'!E33+'19'!E33+'20'!E33+'21'!E33+'22'!E33+'23'!E33+'24'!E33+'25'!E33+'26'!E33+'27'!E33+'28'!E33+'29'!E33+'30'!E33+'31'!E33)</f>
        <v>304140</v>
      </c>
      <c r="F33" s="24">
        <f>SUM('01'!F33+'02'!F33+'03'!F33+'04'!F33+'05'!F33+'06'!F33+'07'!F33+'08'!F33+'09'!F33+'10'!F33+'11'!F33+'12'!F33+'13'!F33+'14'!F33+'15'!F33+'16'!F33+'17'!F33+'18'!F33+'19'!F33+'20'!F33+'21'!F33+'22'!F33+'23'!F33+'24'!F33+'25'!F33+'26'!F33+'27'!F33+'28'!F33+'29'!F33+'30'!F33+'31'!F33)</f>
        <v>4462</v>
      </c>
      <c r="G33" s="24">
        <f>SUM('01'!G33+'02'!G33+'03'!G33+'04'!G33+'05'!G33+'06'!G33+'07'!G33+'08'!G33+'09'!G33+'10'!G33+'11'!G33+'12'!G33+'13'!G33+'14'!G33+'15'!G33+'16'!G33+'17'!G33+'18'!G33+'19'!G33+'20'!G33+'21'!G33+'22'!G33+'23'!G33+'24'!G33+'25'!G33+'26'!G33+'27'!G33+'28'!G33+'29'!G33+'30'!G33+'31'!G33)</f>
        <v>0</v>
      </c>
      <c r="H33" s="24">
        <f>SUM('01'!H33+'02'!H33+'03'!H33+'04'!H33+'05'!H33+'06'!H33+'07'!H33+'08'!H33+'09'!H33+'10'!H33+'11'!H33+'12'!H33+'13'!H33+'14'!H33+'15'!H33+'16'!H33+'17'!H33+'18'!H33+'19'!H33+'20'!H33+'21'!H33+'22'!H33+'23'!H33+'24'!H33+'25'!H33+'26'!H33+'27'!H33+'28'!H33+'29'!H33+'30'!H33+'31'!H33)</f>
        <v>941624</v>
      </c>
      <c r="I33" s="24">
        <f t="shared" si="0"/>
        <v>82227516</v>
      </c>
      <c r="K33" s="37"/>
      <c r="L33" s="37"/>
      <c r="M33" s="39"/>
    </row>
    <row r="34" spans="1:13" x14ac:dyDescent="0.25">
      <c r="A34" s="16">
        <v>1037</v>
      </c>
      <c r="B34" s="17" t="s">
        <v>40</v>
      </c>
      <c r="C34" s="23">
        <f>SUM('01'!C34+'02'!C34+'03'!C34+'04'!C34+'05'!C34+'06'!C34+'07'!C34+'08'!C34+'09'!C34+'10'!C34+'11'!C34+'12'!C34+'13'!C34+'14'!C34+'15'!C34+'16'!C34+'17'!C34+'18'!C34+'19'!C34+'20'!C34+'21'!C34+'22'!C34+'23'!C34+'24'!C34+'25'!C34+'26'!C34+'27'!C34+'28'!C34+'29'!C34+'30'!C34+'31'!C34)</f>
        <v>148676064</v>
      </c>
      <c r="D34" s="23">
        <f>SUM('01'!D34+'02'!D34+'03'!D34+'04'!D34+'05'!D34+'06'!D34+'07'!D34+'08'!D34+'09'!D34+'10'!D34+'11'!D34+'12'!D34+'13'!D34+'14'!D34+'15'!D34+'16'!D34+'17'!D34+'18'!D34+'19'!D34+'20'!D34+'21'!D34+'22'!D34+'23'!D34+'24'!D34+'25'!D34+'26'!D34+'27'!D34+'28'!D34+'29'!D34+'30'!D34+'31'!D34)</f>
        <v>8735491</v>
      </c>
      <c r="E34" s="23">
        <f>SUM('01'!E34+'02'!E34+'03'!E34+'04'!E34+'05'!E34+'06'!E34+'07'!E34+'08'!E34+'09'!E34+'10'!E34+'11'!E34+'12'!E34+'13'!E34+'14'!E34+'15'!E34+'16'!E34+'17'!E34+'18'!E34+'19'!E34+'20'!E34+'21'!E34+'22'!E34+'23'!E34+'24'!E34+'25'!E34+'26'!E34+'27'!E34+'28'!E34+'29'!E34+'30'!E34+'31'!E34)</f>
        <v>4685583</v>
      </c>
      <c r="F34" s="23">
        <f>SUM('01'!F34+'02'!F34+'03'!F34+'04'!F34+'05'!F34+'06'!F34+'07'!F34+'08'!F34+'09'!F34+'10'!F34+'11'!F34+'12'!F34+'13'!F34+'14'!F34+'15'!F34+'16'!F34+'17'!F34+'18'!F34+'19'!F34+'20'!F34+'21'!F34+'22'!F34+'23'!F34+'24'!F34+'25'!F34+'26'!F34+'27'!F34+'28'!F34+'29'!F34+'30'!F34+'31'!F34)</f>
        <v>4929714</v>
      </c>
      <c r="G34" s="23">
        <f>SUM('01'!G34+'02'!G34+'03'!G34+'04'!G34+'05'!G34+'06'!G34+'07'!G34+'08'!G34+'09'!G34+'10'!G34+'11'!G34+'12'!G34+'13'!G34+'14'!G34+'15'!G34+'16'!G34+'17'!G34+'18'!G34+'19'!G34+'20'!G34+'21'!G34+'22'!G34+'23'!G34+'24'!G34+'25'!G34+'26'!G34+'27'!G34+'28'!G34+'29'!G34+'30'!G34+'31'!G34)</f>
        <v>0</v>
      </c>
      <c r="H34" s="23">
        <f>SUM('01'!H34+'02'!H34+'03'!H34+'04'!H34+'05'!H34+'06'!H34+'07'!H34+'08'!H34+'09'!H34+'10'!H34+'11'!H34+'12'!H34+'13'!H34+'14'!H34+'15'!H34+'16'!H34+'17'!H34+'18'!H34+'19'!H34+'20'!H34+'21'!H34+'22'!H34+'23'!H34+'24'!H34+'25'!H34+'26'!H34+'27'!H34+'28'!H34+'29'!H34+'30'!H34+'31'!H34)</f>
        <v>4470359</v>
      </c>
      <c r="I34" s="23">
        <f t="shared" si="0"/>
        <v>171497211</v>
      </c>
      <c r="K34" s="37"/>
      <c r="L34" s="37"/>
      <c r="M34" s="39"/>
    </row>
    <row r="35" spans="1:13" x14ac:dyDescent="0.25">
      <c r="A35" s="16">
        <v>1038</v>
      </c>
      <c r="B35" s="17" t="s">
        <v>41</v>
      </c>
      <c r="C35" s="24">
        <f>SUM('01'!C35+'02'!C35+'03'!C35+'04'!C35+'05'!C35+'06'!C35+'07'!C35+'08'!C35+'09'!C35+'10'!C35+'11'!C35+'12'!C35+'13'!C35+'14'!C35+'15'!C35+'16'!C35+'17'!C35+'18'!C35+'19'!C35+'20'!C35+'21'!C35+'22'!C35+'23'!C35+'24'!C35+'25'!C35+'26'!C35+'27'!C35+'28'!C35+'29'!C35+'30'!C35+'31'!C35)</f>
        <v>459970147</v>
      </c>
      <c r="D35" s="24">
        <f>SUM('01'!D35+'02'!D35+'03'!D35+'04'!D35+'05'!D35+'06'!D35+'07'!D35+'08'!D35+'09'!D35+'10'!D35+'11'!D35+'12'!D35+'13'!D35+'14'!D35+'15'!D35+'16'!D35+'17'!D35+'18'!D35+'19'!D35+'20'!D35+'21'!D35+'22'!D35+'23'!D35+'24'!D35+'25'!D35+'26'!D35+'27'!D35+'28'!D35+'29'!D35+'30'!D35+'31'!D35)</f>
        <v>13785914</v>
      </c>
      <c r="E35" s="24">
        <f>SUM('01'!E35+'02'!E35+'03'!E35+'04'!E35+'05'!E35+'06'!E35+'07'!E35+'08'!E35+'09'!E35+'10'!E35+'11'!E35+'12'!E35+'13'!E35+'14'!E35+'15'!E35+'16'!E35+'17'!E35+'18'!E35+'19'!E35+'20'!E35+'21'!E35+'22'!E35+'23'!E35+'24'!E35+'25'!E35+'26'!E35+'27'!E35+'28'!E35+'29'!E35+'30'!E35+'31'!E35)</f>
        <v>5450698</v>
      </c>
      <c r="F35" s="24">
        <f>SUM('01'!F35+'02'!F35+'03'!F35+'04'!F35+'05'!F35+'06'!F35+'07'!F35+'08'!F35+'09'!F35+'10'!F35+'11'!F35+'12'!F35+'13'!F35+'14'!F35+'15'!F35+'16'!F35+'17'!F35+'18'!F35+'19'!F35+'20'!F35+'21'!F35+'22'!F35+'23'!F35+'24'!F35+'25'!F35+'26'!F35+'27'!F35+'28'!F35+'29'!F35+'30'!F35+'31'!F35)</f>
        <v>219424753</v>
      </c>
      <c r="G35" s="24">
        <f>SUM('01'!G35+'02'!G35+'03'!G35+'04'!G35+'05'!G35+'06'!G35+'07'!G35+'08'!G35+'09'!G35+'10'!G35+'11'!G35+'12'!G35+'13'!G35+'14'!G35+'15'!G35+'16'!G35+'17'!G35+'18'!G35+'19'!G35+'20'!G35+'21'!G35+'22'!G35+'23'!G35+'24'!G35+'25'!G35+'26'!G35+'27'!G35+'28'!G35+'29'!G35+'30'!G35+'31'!G35)</f>
        <v>0</v>
      </c>
      <c r="H35" s="24">
        <f>SUM('01'!H35+'02'!H35+'03'!H35+'04'!H35+'05'!H35+'06'!H35+'07'!H35+'08'!H35+'09'!H35+'10'!H35+'11'!H35+'12'!H35+'13'!H35+'14'!H35+'15'!H35+'16'!H35+'17'!H35+'18'!H35+'19'!H35+'20'!H35+'21'!H35+'22'!H35+'23'!H35+'24'!H35+'25'!H35+'26'!H35+'27'!H35+'28'!H35+'29'!H35+'30'!H35+'31'!H35)</f>
        <v>822641</v>
      </c>
      <c r="I35" s="24">
        <f t="shared" si="0"/>
        <v>699454153</v>
      </c>
      <c r="K35" s="37"/>
      <c r="L35" s="37"/>
      <c r="M35" s="39"/>
    </row>
    <row r="36" spans="1:13" x14ac:dyDescent="0.25">
      <c r="A36" s="16">
        <v>1039</v>
      </c>
      <c r="B36" s="17" t="s">
        <v>42</v>
      </c>
      <c r="C36" s="23">
        <f>SUM('01'!C36+'02'!C36+'03'!C36+'04'!C36+'05'!C36+'06'!C36+'07'!C36+'08'!C36+'09'!C36+'10'!C36+'11'!C36+'12'!C36+'13'!C36+'14'!C36+'15'!C36+'16'!C36+'17'!C36+'18'!C36+'19'!C36+'20'!C36+'21'!C36+'22'!C36+'23'!C36+'24'!C36+'25'!C36+'26'!C36+'27'!C36+'28'!C36+'29'!C36+'30'!C36+'31'!C36)</f>
        <v>31379106</v>
      </c>
      <c r="D36" s="23">
        <f>SUM('01'!D36+'02'!D36+'03'!D36+'04'!D36+'05'!D36+'06'!D36+'07'!D36+'08'!D36+'09'!D36+'10'!D36+'11'!D36+'12'!D36+'13'!D36+'14'!D36+'15'!D36+'16'!D36+'17'!D36+'18'!D36+'19'!D36+'20'!D36+'21'!D36+'22'!D36+'23'!D36+'24'!D36+'25'!D36+'26'!D36+'27'!D36+'28'!D36+'29'!D36+'30'!D36+'31'!D36)</f>
        <v>5128544</v>
      </c>
      <c r="E36" s="23">
        <f>SUM('01'!E36+'02'!E36+'03'!E36+'04'!E36+'05'!E36+'06'!E36+'07'!E36+'08'!E36+'09'!E36+'10'!E36+'11'!E36+'12'!E36+'13'!E36+'14'!E36+'15'!E36+'16'!E36+'17'!E36+'18'!E36+'19'!E36+'20'!E36+'21'!E36+'22'!E36+'23'!E36+'24'!E36+'25'!E36+'26'!E36+'27'!E36+'28'!E36+'29'!E36+'30'!E36+'31'!E36)</f>
        <v>626316</v>
      </c>
      <c r="F36" s="23">
        <f>SUM('01'!F36+'02'!F36+'03'!F36+'04'!F36+'05'!F36+'06'!F36+'07'!F36+'08'!F36+'09'!F36+'10'!F36+'11'!F36+'12'!F36+'13'!F36+'14'!F36+'15'!F36+'16'!F36+'17'!F36+'18'!F36+'19'!F36+'20'!F36+'21'!F36+'22'!F36+'23'!F36+'24'!F36+'25'!F36+'26'!F36+'27'!F36+'28'!F36+'29'!F36+'30'!F36+'31'!F36)</f>
        <v>0</v>
      </c>
      <c r="G36" s="23">
        <f>SUM('01'!G36+'02'!G36+'03'!G36+'04'!G36+'05'!G36+'06'!G36+'07'!G36+'08'!G36+'09'!G36+'10'!G36+'11'!G36+'12'!G36+'13'!G36+'14'!G36+'15'!G36+'16'!G36+'17'!G36+'18'!G36+'19'!G36+'20'!G36+'21'!G36+'22'!G36+'23'!G36+'24'!G36+'25'!G36+'26'!G36+'27'!G36+'28'!G36+'29'!G36+'30'!G36+'31'!G36)</f>
        <v>0</v>
      </c>
      <c r="H36" s="23">
        <f>SUM('01'!H36+'02'!H36+'03'!H36+'04'!H36+'05'!H36+'06'!H36+'07'!H36+'08'!H36+'09'!H36+'10'!H36+'11'!H36+'12'!H36+'13'!H36+'14'!H36+'15'!H36+'16'!H36+'17'!H36+'18'!H36+'19'!H36+'20'!H36+'21'!H36+'22'!H36+'23'!H36+'24'!H36+'25'!H36+'26'!H36+'27'!H36+'28'!H36+'29'!H36+'30'!H36+'31'!H36)</f>
        <v>2494193</v>
      </c>
      <c r="I36" s="23">
        <f t="shared" si="0"/>
        <v>39628159</v>
      </c>
      <c r="K36" s="37"/>
      <c r="L36" s="37"/>
      <c r="M36" s="39"/>
    </row>
    <row r="37" spans="1:13" x14ac:dyDescent="0.25">
      <c r="A37" s="16">
        <v>1040</v>
      </c>
      <c r="B37" s="17" t="s">
        <v>43</v>
      </c>
      <c r="C37" s="24">
        <f>SUM('01'!C37+'02'!C37+'03'!C37+'04'!C37+'05'!C37+'06'!C37+'07'!C37+'08'!C37+'09'!C37+'10'!C37+'11'!C37+'12'!C37+'13'!C37+'14'!C37+'15'!C37+'16'!C37+'17'!C37+'18'!C37+'19'!C37+'20'!C37+'21'!C37+'22'!C37+'23'!C37+'24'!C37+'25'!C37+'26'!C37+'27'!C37+'28'!C37+'29'!C37+'30'!C37+'31'!C37)</f>
        <v>1699222962</v>
      </c>
      <c r="D37" s="24">
        <f>SUM('01'!D37+'02'!D37+'03'!D37+'04'!D37+'05'!D37+'06'!D37+'07'!D37+'08'!D37+'09'!D37+'10'!D37+'11'!D37+'12'!D37+'13'!D37+'14'!D37+'15'!D37+'16'!D37+'17'!D37+'18'!D37+'19'!D37+'20'!D37+'21'!D37+'22'!D37+'23'!D37+'24'!D37+'25'!D37+'26'!D37+'27'!D37+'28'!D37+'29'!D37+'30'!D37+'31'!D37)</f>
        <v>381075349</v>
      </c>
      <c r="E37" s="24">
        <f>SUM('01'!E37+'02'!E37+'03'!E37+'04'!E37+'05'!E37+'06'!E37+'07'!E37+'08'!E37+'09'!E37+'10'!E37+'11'!E37+'12'!E37+'13'!E37+'14'!E37+'15'!E37+'16'!E37+'17'!E37+'18'!E37+'19'!E37+'20'!E37+'21'!E37+'22'!E37+'23'!E37+'24'!E37+'25'!E37+'26'!E37+'27'!E37+'28'!E37+'29'!E37+'30'!E37+'31'!E37)</f>
        <v>43930802</v>
      </c>
      <c r="F37" s="24">
        <f>SUM('01'!F37+'02'!F37+'03'!F37+'04'!F37+'05'!F37+'06'!F37+'07'!F37+'08'!F37+'09'!F37+'10'!F37+'11'!F37+'12'!F37+'13'!F37+'14'!F37+'15'!F37+'16'!F37+'17'!F37+'18'!F37+'19'!F37+'20'!F37+'21'!F37+'22'!F37+'23'!F37+'24'!F37+'25'!F37+'26'!F37+'27'!F37+'28'!F37+'29'!F37+'30'!F37+'31'!F37)</f>
        <v>13512270</v>
      </c>
      <c r="G37" s="24">
        <f>SUM('01'!G37+'02'!G37+'03'!G37+'04'!G37+'05'!G37+'06'!G37+'07'!G37+'08'!G37+'09'!G37+'10'!G37+'11'!G37+'12'!G37+'13'!G37+'14'!G37+'15'!G37+'16'!G37+'17'!G37+'18'!G37+'19'!G37+'20'!G37+'21'!G37+'22'!G37+'23'!G37+'24'!G37+'25'!G37+'26'!G37+'27'!G37+'28'!G37+'29'!G37+'30'!G37+'31'!G37)</f>
        <v>184612</v>
      </c>
      <c r="H37" s="24">
        <f>SUM('01'!H37+'02'!H37+'03'!H37+'04'!H37+'05'!H37+'06'!H37+'07'!H37+'08'!H37+'09'!H37+'10'!H37+'11'!H37+'12'!H37+'13'!H37+'14'!H37+'15'!H37+'16'!H37+'17'!H37+'18'!H37+'19'!H37+'20'!H37+'21'!H37+'22'!H37+'23'!H37+'24'!H37+'25'!H37+'26'!H37+'27'!H37+'28'!H37+'29'!H37+'30'!H37+'31'!H37)</f>
        <v>33507961</v>
      </c>
      <c r="I37" s="24">
        <f t="shared" si="0"/>
        <v>2171433956</v>
      </c>
      <c r="K37" s="37"/>
      <c r="L37" s="37"/>
      <c r="M37" s="39"/>
    </row>
    <row r="38" spans="1:13" x14ac:dyDescent="0.25">
      <c r="A38" s="16">
        <v>1042</v>
      </c>
      <c r="B38" s="17" t="s">
        <v>44</v>
      </c>
      <c r="C38" s="23">
        <f>SUM('01'!C38+'02'!C38+'03'!C38+'04'!C38+'05'!C38+'06'!C38+'07'!C38+'08'!C38+'09'!C38+'10'!C38+'11'!C38+'12'!C38+'13'!C38+'14'!C38+'15'!C38+'16'!C38+'17'!C38+'18'!C38+'19'!C38+'20'!C38+'21'!C38+'22'!C38+'23'!C38+'24'!C38+'25'!C38+'26'!C38+'27'!C38+'28'!C38+'29'!C38+'30'!C38+'31'!C38)</f>
        <v>1762156742</v>
      </c>
      <c r="D38" s="23">
        <f>SUM('01'!D38+'02'!D38+'03'!D38+'04'!D38+'05'!D38+'06'!D38+'07'!D38+'08'!D38+'09'!D38+'10'!D38+'11'!D38+'12'!D38+'13'!D38+'14'!D38+'15'!D38+'16'!D38+'17'!D38+'18'!D38+'19'!D38+'20'!D38+'21'!D38+'22'!D38+'23'!D38+'24'!D38+'25'!D38+'26'!D38+'27'!D38+'28'!D38+'29'!D38+'30'!D38+'31'!D38)</f>
        <v>0</v>
      </c>
      <c r="E38" s="23">
        <f>SUM('01'!E38+'02'!E38+'03'!E38+'04'!E38+'05'!E38+'06'!E38+'07'!E38+'08'!E38+'09'!E38+'10'!E38+'11'!E38+'12'!E38+'13'!E38+'14'!E38+'15'!E38+'16'!E38+'17'!E38+'18'!E38+'19'!E38+'20'!E38+'21'!E38+'22'!E38+'23'!E38+'24'!E38+'25'!E38+'26'!E38+'27'!E38+'28'!E38+'29'!E38+'30'!E38+'31'!E38)</f>
        <v>25463444</v>
      </c>
      <c r="F38" s="23">
        <f>SUM('01'!F38+'02'!F38+'03'!F38+'04'!F38+'05'!F38+'06'!F38+'07'!F38+'08'!F38+'09'!F38+'10'!F38+'11'!F38+'12'!F38+'13'!F38+'14'!F38+'15'!F38+'16'!F38+'17'!F38+'18'!F38+'19'!F38+'20'!F38+'21'!F38+'22'!F38+'23'!F38+'24'!F38+'25'!F38+'26'!F38+'27'!F38+'28'!F38+'29'!F38+'30'!F38+'31'!F38)</f>
        <v>2191442749</v>
      </c>
      <c r="G38" s="23">
        <f>SUM('01'!G38+'02'!G38+'03'!G38+'04'!G38+'05'!G38+'06'!G38+'07'!G38+'08'!G38+'09'!G38+'10'!G38+'11'!G38+'12'!G38+'13'!G38+'14'!G38+'15'!G38+'16'!G38+'17'!G38+'18'!G38+'19'!G38+'20'!G38+'21'!G38+'22'!G38+'23'!G38+'24'!G38+'25'!G38+'26'!G38+'27'!G38+'28'!G38+'29'!G38+'30'!G38+'31'!G38)</f>
        <v>0</v>
      </c>
      <c r="H38" s="23">
        <f>SUM('01'!H38+'02'!H38+'03'!H38+'04'!H38+'05'!H38+'06'!H38+'07'!H38+'08'!H38+'09'!H38+'10'!H38+'11'!H38+'12'!H38+'13'!H38+'14'!H38+'15'!H38+'16'!H38+'17'!H38+'18'!H38+'19'!H38+'20'!H38+'21'!H38+'22'!H38+'23'!H38+'24'!H38+'25'!H38+'26'!H38+'27'!H38+'28'!H38+'29'!H38+'30'!H38+'31'!H38)</f>
        <v>342912</v>
      </c>
      <c r="I38" s="23">
        <f t="shared" si="0"/>
        <v>3979405847</v>
      </c>
      <c r="K38" s="37"/>
      <c r="L38" s="37"/>
      <c r="M38" s="39"/>
    </row>
    <row r="39" spans="1:13" x14ac:dyDescent="0.25">
      <c r="A39" s="16">
        <v>1043</v>
      </c>
      <c r="B39" s="17" t="s">
        <v>45</v>
      </c>
      <c r="C39" s="24">
        <f>SUM('01'!C39+'02'!C39+'03'!C39+'04'!C39+'05'!C39+'06'!C39+'07'!C39+'08'!C39+'09'!C39+'10'!C39+'11'!C39+'12'!C39+'13'!C39+'14'!C39+'15'!C39+'16'!C39+'17'!C39+'18'!C39+'19'!C39+'20'!C39+'21'!C39+'22'!C39+'23'!C39+'24'!C39+'25'!C39+'26'!C39+'27'!C39+'28'!C39+'29'!C39+'30'!C39+'31'!C39)</f>
        <v>6925620816</v>
      </c>
      <c r="D39" s="24">
        <f>SUM('01'!D39+'02'!D39+'03'!D39+'04'!D39+'05'!D39+'06'!D39+'07'!D39+'08'!D39+'09'!D39+'10'!D39+'11'!D39+'12'!D39+'13'!D39+'14'!D39+'15'!D39+'16'!D39+'17'!D39+'18'!D39+'19'!D39+'20'!D39+'21'!D39+'22'!D39+'23'!D39+'24'!D39+'25'!D39+'26'!D39+'27'!D39+'28'!D39+'29'!D39+'30'!D39+'31'!D39)</f>
        <v>1022226638</v>
      </c>
      <c r="E39" s="24">
        <f>SUM('01'!E39+'02'!E39+'03'!E39+'04'!E39+'05'!E39+'06'!E39+'07'!E39+'08'!E39+'09'!E39+'10'!E39+'11'!E39+'12'!E39+'13'!E39+'14'!E39+'15'!E39+'16'!E39+'17'!E39+'18'!E39+'19'!E39+'20'!E39+'21'!E39+'22'!E39+'23'!E39+'24'!E39+'25'!E39+'26'!E39+'27'!E39+'28'!E39+'29'!E39+'30'!E39+'31'!E39)</f>
        <v>179757922</v>
      </c>
      <c r="F39" s="24">
        <f>SUM('01'!F39+'02'!F39+'03'!F39+'04'!F39+'05'!F39+'06'!F39+'07'!F39+'08'!F39+'09'!F39+'10'!F39+'11'!F39+'12'!F39+'13'!F39+'14'!F39+'15'!F39+'16'!F39+'17'!F39+'18'!F39+'19'!F39+'20'!F39+'21'!F39+'22'!F39+'23'!F39+'24'!F39+'25'!F39+'26'!F39+'27'!F39+'28'!F39+'29'!F39+'30'!F39+'31'!F39)</f>
        <v>1562398112</v>
      </c>
      <c r="G39" s="24">
        <f>SUM('01'!G39+'02'!G39+'03'!G39+'04'!G39+'05'!G39+'06'!G39+'07'!G39+'08'!G39+'09'!G39+'10'!G39+'11'!G39+'12'!G39+'13'!G39+'14'!G39+'15'!G39+'16'!G39+'17'!G39+'18'!G39+'19'!G39+'20'!G39+'21'!G39+'22'!G39+'23'!G39+'24'!G39+'25'!G39+'26'!G39+'27'!G39+'28'!G39+'29'!G39+'30'!G39+'31'!G39)</f>
        <v>0</v>
      </c>
      <c r="H39" s="24">
        <f>SUM('01'!H39+'02'!H39+'03'!H39+'04'!H39+'05'!H39+'06'!H39+'07'!H39+'08'!H39+'09'!H39+'10'!H39+'11'!H39+'12'!H39+'13'!H39+'14'!H39+'15'!H39+'16'!H39+'17'!H39+'18'!H39+'19'!H39+'20'!H39+'21'!H39+'22'!H39+'23'!H39+'24'!H39+'25'!H39+'26'!H39+'27'!H39+'28'!H39+'29'!H39+'30'!H39+'31'!H39)</f>
        <v>37765942</v>
      </c>
      <c r="I39" s="24">
        <f t="shared" si="0"/>
        <v>9727769430</v>
      </c>
      <c r="K39" s="37"/>
      <c r="L39" s="37"/>
      <c r="M39" s="39"/>
    </row>
    <row r="40" spans="1:13" x14ac:dyDescent="0.25">
      <c r="A40" s="16">
        <v>1044</v>
      </c>
      <c r="B40" s="17" t="s">
        <v>46</v>
      </c>
      <c r="C40" s="23">
        <f>SUM('01'!C40+'02'!C40+'03'!C40+'04'!C40+'05'!C40+'06'!C40+'07'!C40+'08'!C40+'09'!C40+'10'!C40+'11'!C40+'12'!C40+'13'!C40+'14'!C40+'15'!C40+'16'!C40+'17'!C40+'18'!C40+'19'!C40+'20'!C40+'21'!C40+'22'!C40+'23'!C40+'24'!C40+'25'!C40+'26'!C40+'27'!C40+'28'!C40+'29'!C40+'30'!C40+'31'!C40)</f>
        <v>88410697</v>
      </c>
      <c r="D40" s="23">
        <f>SUM('01'!D40+'02'!D40+'03'!D40+'04'!D40+'05'!D40+'06'!D40+'07'!D40+'08'!D40+'09'!D40+'10'!D40+'11'!D40+'12'!D40+'13'!D40+'14'!D40+'15'!D40+'16'!D40+'17'!D40+'18'!D40+'19'!D40+'20'!D40+'21'!D40+'22'!D40+'23'!D40+'24'!D40+'25'!D40+'26'!D40+'27'!D40+'28'!D40+'29'!D40+'30'!D40+'31'!D40)</f>
        <v>12456073</v>
      </c>
      <c r="E40" s="23">
        <f>SUM('01'!E40+'02'!E40+'03'!E40+'04'!E40+'05'!E40+'06'!E40+'07'!E40+'08'!E40+'09'!E40+'10'!E40+'11'!E40+'12'!E40+'13'!E40+'14'!E40+'15'!E40+'16'!E40+'17'!E40+'18'!E40+'19'!E40+'20'!E40+'21'!E40+'22'!E40+'23'!E40+'24'!E40+'25'!E40+'26'!E40+'27'!E40+'28'!E40+'29'!E40+'30'!E40+'31'!E40)</f>
        <v>2576620</v>
      </c>
      <c r="F40" s="23">
        <f>SUM('01'!F40+'02'!F40+'03'!F40+'04'!F40+'05'!F40+'06'!F40+'07'!F40+'08'!F40+'09'!F40+'10'!F40+'11'!F40+'12'!F40+'13'!F40+'14'!F40+'15'!F40+'16'!F40+'17'!F40+'18'!F40+'19'!F40+'20'!F40+'21'!F40+'22'!F40+'23'!F40+'24'!F40+'25'!F40+'26'!F40+'27'!F40+'28'!F40+'29'!F40+'30'!F40+'31'!F40)</f>
        <v>151660</v>
      </c>
      <c r="G40" s="23">
        <f>SUM('01'!G40+'02'!G40+'03'!G40+'04'!G40+'05'!G40+'06'!G40+'07'!G40+'08'!G40+'09'!G40+'10'!G40+'11'!G40+'12'!G40+'13'!G40+'14'!G40+'15'!G40+'16'!G40+'17'!G40+'18'!G40+'19'!G40+'20'!G40+'21'!G40+'22'!G40+'23'!G40+'24'!G40+'25'!G40+'26'!G40+'27'!G40+'28'!G40+'29'!G40+'30'!G40+'31'!G40)</f>
        <v>2500</v>
      </c>
      <c r="H40" s="23">
        <f>SUM('01'!H40+'02'!H40+'03'!H40+'04'!H40+'05'!H40+'06'!H40+'07'!H40+'08'!H40+'09'!H40+'10'!H40+'11'!H40+'12'!H40+'13'!H40+'14'!H40+'15'!H40+'16'!H40+'17'!H40+'18'!H40+'19'!H40+'20'!H40+'21'!H40+'22'!H40+'23'!H40+'24'!H40+'25'!H40+'26'!H40+'27'!H40+'28'!H40+'29'!H40+'30'!H40+'31'!H40)</f>
        <v>4329073</v>
      </c>
      <c r="I40" s="23">
        <f t="shared" si="0"/>
        <v>107926623</v>
      </c>
      <c r="K40" s="37"/>
      <c r="L40" s="37"/>
      <c r="M40" s="39"/>
    </row>
    <row r="41" spans="1:13" x14ac:dyDescent="0.25">
      <c r="A41" s="16">
        <v>1046</v>
      </c>
      <c r="B41" s="17" t="s">
        <v>47</v>
      </c>
      <c r="C41" s="24">
        <f>SUM('01'!C41+'02'!C41+'03'!C41+'04'!C41+'05'!C41+'06'!C41+'07'!C41+'08'!C41+'09'!C41+'10'!C41+'11'!C41+'12'!C41+'13'!C41+'14'!C41+'15'!C41+'16'!C41+'17'!C41+'18'!C41+'19'!C41+'20'!C41+'21'!C41+'22'!C41+'23'!C41+'24'!C41+'25'!C41+'26'!C41+'27'!C41+'28'!C41+'29'!C41+'30'!C41+'31'!C41)</f>
        <v>40377274</v>
      </c>
      <c r="D41" s="24">
        <f>SUM('01'!D41+'02'!D41+'03'!D41+'04'!D41+'05'!D41+'06'!D41+'07'!D41+'08'!D41+'09'!D41+'10'!D41+'11'!D41+'12'!D41+'13'!D41+'14'!D41+'15'!D41+'16'!D41+'17'!D41+'18'!D41+'19'!D41+'20'!D41+'21'!D41+'22'!D41+'23'!D41+'24'!D41+'25'!D41+'26'!D41+'27'!D41+'28'!D41+'29'!D41+'30'!D41+'31'!D41)</f>
        <v>646347</v>
      </c>
      <c r="E41" s="24">
        <f>SUM('01'!E41+'02'!E41+'03'!E41+'04'!E41+'05'!E41+'06'!E41+'07'!E41+'08'!E41+'09'!E41+'10'!E41+'11'!E41+'12'!E41+'13'!E41+'14'!E41+'15'!E41+'16'!E41+'17'!E41+'18'!E41+'19'!E41+'20'!E41+'21'!E41+'22'!E41+'23'!E41+'24'!E41+'25'!E41+'26'!E41+'27'!E41+'28'!E41+'29'!E41+'30'!E41+'31'!E41)</f>
        <v>545809</v>
      </c>
      <c r="F41" s="24">
        <f>SUM('01'!F41+'02'!F41+'03'!F41+'04'!F41+'05'!F41+'06'!F41+'07'!F41+'08'!F41+'09'!F41+'10'!F41+'11'!F41+'12'!F41+'13'!F41+'14'!F41+'15'!F41+'16'!F41+'17'!F41+'18'!F41+'19'!F41+'20'!F41+'21'!F41+'22'!F41+'23'!F41+'24'!F41+'25'!F41+'26'!F41+'27'!F41+'28'!F41+'29'!F41+'30'!F41+'31'!F41)</f>
        <v>0</v>
      </c>
      <c r="G41" s="24">
        <f>SUM('01'!G41+'02'!G41+'03'!G41+'04'!G41+'05'!G41+'06'!G41+'07'!G41+'08'!G41+'09'!G41+'10'!G41+'11'!G41+'12'!G41+'13'!G41+'14'!G41+'15'!G41+'16'!G41+'17'!G41+'18'!G41+'19'!G41+'20'!G41+'21'!G41+'22'!G41+'23'!G41+'24'!G41+'25'!G41+'26'!G41+'27'!G41+'28'!G41+'29'!G41+'30'!G41+'31'!G41)</f>
        <v>77500</v>
      </c>
      <c r="H41" s="24">
        <f>SUM('01'!H41+'02'!H41+'03'!H41+'04'!H41+'05'!H41+'06'!H41+'07'!H41+'08'!H41+'09'!H41+'10'!H41+'11'!H41+'12'!H41+'13'!H41+'14'!H41+'15'!H41+'16'!H41+'17'!H41+'18'!H41+'19'!H41+'20'!H41+'21'!H41+'22'!H41+'23'!H41+'24'!H41+'25'!H41+'26'!H41+'27'!H41+'28'!H41+'29'!H41+'30'!H41+'31'!H41)</f>
        <v>15938403</v>
      </c>
      <c r="I41" s="24">
        <f t="shared" si="0"/>
        <v>57585333</v>
      </c>
      <c r="K41" s="37"/>
      <c r="L41" s="37"/>
      <c r="M41" s="39"/>
    </row>
    <row r="42" spans="1:13" x14ac:dyDescent="0.25">
      <c r="A42" s="16">
        <v>1047</v>
      </c>
      <c r="B42" s="17" t="s">
        <v>48</v>
      </c>
      <c r="C42" s="23">
        <f>SUM('01'!C42+'02'!C42+'03'!C42+'04'!C42+'05'!C42+'06'!C42+'07'!C42+'08'!C42+'09'!C42+'10'!C42+'11'!C42+'12'!C42+'13'!C42+'14'!C42+'15'!C42+'16'!C42+'17'!C42+'18'!C42+'19'!C42+'20'!C42+'21'!C42+'22'!C42+'23'!C42+'24'!C42+'25'!C42+'26'!C42+'27'!C42+'28'!C42+'29'!C42+'30'!C42+'31'!C42)</f>
        <v>2309821927</v>
      </c>
      <c r="D42" s="23">
        <f>SUM('01'!D42+'02'!D42+'03'!D42+'04'!D42+'05'!D42+'06'!D42+'07'!D42+'08'!D42+'09'!D42+'10'!D42+'11'!D42+'12'!D42+'13'!D42+'14'!D42+'15'!D42+'16'!D42+'17'!D42+'18'!D42+'19'!D42+'20'!D42+'21'!D42+'22'!D42+'23'!D42+'24'!D42+'25'!D42+'26'!D42+'27'!D42+'28'!D42+'29'!D42+'30'!D42+'31'!D42)</f>
        <v>562428035</v>
      </c>
      <c r="E42" s="23">
        <f>SUM('01'!E42+'02'!E42+'03'!E42+'04'!E42+'05'!E42+'06'!E42+'07'!E42+'08'!E42+'09'!E42+'10'!E42+'11'!E42+'12'!E42+'13'!E42+'14'!E42+'15'!E42+'16'!E42+'17'!E42+'18'!E42+'19'!E42+'20'!E42+'21'!E42+'22'!E42+'23'!E42+'24'!E42+'25'!E42+'26'!E42+'27'!E42+'28'!E42+'29'!E42+'30'!E42+'31'!E42)</f>
        <v>101740624</v>
      </c>
      <c r="F42" s="23">
        <f>SUM('01'!F42+'02'!F42+'03'!F42+'04'!F42+'05'!F42+'06'!F42+'07'!F42+'08'!F42+'09'!F42+'10'!F42+'11'!F42+'12'!F42+'13'!F42+'14'!F42+'15'!F42+'16'!F42+'17'!F42+'18'!F42+'19'!F42+'20'!F42+'21'!F42+'22'!F42+'23'!F42+'24'!F42+'25'!F42+'26'!F42+'27'!F42+'28'!F42+'29'!F42+'30'!F42+'31'!F42)</f>
        <v>5398908</v>
      </c>
      <c r="G42" s="23">
        <f>SUM('01'!G42+'02'!G42+'03'!G42+'04'!G42+'05'!G42+'06'!G42+'07'!G42+'08'!G42+'09'!G42+'10'!G42+'11'!G42+'12'!G42+'13'!G42+'14'!G42+'15'!G42+'16'!G42+'17'!G42+'18'!G42+'19'!G42+'20'!G42+'21'!G42+'22'!G42+'23'!G42+'24'!G42+'25'!G42+'26'!G42+'27'!G42+'28'!G42+'29'!G42+'30'!G42+'31'!G42)</f>
        <v>145000</v>
      </c>
      <c r="H42" s="23">
        <f>SUM('01'!H42+'02'!H42+'03'!H42+'04'!H42+'05'!H42+'06'!H42+'07'!H42+'08'!H42+'09'!H42+'10'!H42+'11'!H42+'12'!H42+'13'!H42+'14'!H42+'15'!H42+'16'!H42+'17'!H42+'18'!H42+'19'!H42+'20'!H42+'21'!H42+'22'!H42+'23'!H42+'24'!H42+'25'!H42+'26'!H42+'27'!H42+'28'!H42+'29'!H42+'30'!H42+'31'!H42)</f>
        <v>35060682</v>
      </c>
      <c r="I42" s="23">
        <f t="shared" si="0"/>
        <v>3014595176</v>
      </c>
      <c r="K42" s="37"/>
      <c r="L42" s="37"/>
      <c r="M42" s="39"/>
    </row>
    <row r="43" spans="1:13" x14ac:dyDescent="0.25">
      <c r="A43" s="16">
        <v>1048</v>
      </c>
      <c r="B43" s="17" t="s">
        <v>49</v>
      </c>
      <c r="C43" s="24">
        <f>SUM('01'!C43+'02'!C43+'03'!C43+'04'!C43+'05'!C43+'06'!C43+'07'!C43+'08'!C43+'09'!C43+'10'!C43+'11'!C43+'12'!C43+'13'!C43+'14'!C43+'15'!C43+'16'!C43+'17'!C43+'18'!C43+'19'!C43+'20'!C43+'21'!C43+'22'!C43+'23'!C43+'24'!C43+'25'!C43+'26'!C43+'27'!C43+'28'!C43+'29'!C43+'30'!C43+'31'!C43)</f>
        <v>1075512694</v>
      </c>
      <c r="D43" s="24">
        <f>SUM('01'!D43+'02'!D43+'03'!D43+'04'!D43+'05'!D43+'06'!D43+'07'!D43+'08'!D43+'09'!D43+'10'!D43+'11'!D43+'12'!D43+'13'!D43+'14'!D43+'15'!D43+'16'!D43+'17'!D43+'18'!D43+'19'!D43+'20'!D43+'21'!D43+'22'!D43+'23'!D43+'24'!D43+'25'!D43+'26'!D43+'27'!D43+'28'!D43+'29'!D43+'30'!D43+'31'!D43)</f>
        <v>119055958</v>
      </c>
      <c r="E43" s="24">
        <f>SUM('01'!E43+'02'!E43+'03'!E43+'04'!E43+'05'!E43+'06'!E43+'07'!E43+'08'!E43+'09'!E43+'10'!E43+'11'!E43+'12'!E43+'13'!E43+'14'!E43+'15'!E43+'16'!E43+'17'!E43+'18'!E43+'19'!E43+'20'!E43+'21'!E43+'22'!E43+'23'!E43+'24'!E43+'25'!E43+'26'!E43+'27'!E43+'28'!E43+'29'!E43+'30'!E43+'31'!E43)</f>
        <v>49266885</v>
      </c>
      <c r="F43" s="24">
        <f>SUM('01'!F43+'02'!F43+'03'!F43+'04'!F43+'05'!F43+'06'!F43+'07'!F43+'08'!F43+'09'!F43+'10'!F43+'11'!F43+'12'!F43+'13'!F43+'14'!F43+'15'!F43+'16'!F43+'17'!F43+'18'!F43+'19'!F43+'20'!F43+'21'!F43+'22'!F43+'23'!F43+'24'!F43+'25'!F43+'26'!F43+'27'!F43+'28'!F43+'29'!F43+'30'!F43+'31'!F43)</f>
        <v>25607580</v>
      </c>
      <c r="G43" s="24">
        <f>SUM('01'!G43+'02'!G43+'03'!G43+'04'!G43+'05'!G43+'06'!G43+'07'!G43+'08'!G43+'09'!G43+'10'!G43+'11'!G43+'12'!G43+'13'!G43+'14'!G43+'15'!G43+'16'!G43+'17'!G43+'18'!G43+'19'!G43+'20'!G43+'21'!G43+'22'!G43+'23'!G43+'24'!G43+'25'!G43+'26'!G43+'27'!G43+'28'!G43+'29'!G43+'30'!G43+'31'!G43)</f>
        <v>0</v>
      </c>
      <c r="H43" s="24">
        <f>SUM('01'!H43+'02'!H43+'03'!H43+'04'!H43+'05'!H43+'06'!H43+'07'!H43+'08'!H43+'09'!H43+'10'!H43+'11'!H43+'12'!H43+'13'!H43+'14'!H43+'15'!H43+'16'!H43+'17'!H43+'18'!H43+'19'!H43+'20'!H43+'21'!H43+'22'!H43+'23'!H43+'24'!H43+'25'!H43+'26'!H43+'27'!H43+'28'!H43+'29'!H43+'30'!H43+'31'!H43)</f>
        <v>23063256</v>
      </c>
      <c r="I43" s="24">
        <f t="shared" si="0"/>
        <v>1292506373</v>
      </c>
      <c r="K43" s="37"/>
      <c r="L43" s="37"/>
      <c r="M43" s="39"/>
    </row>
    <row r="44" spans="1:13" x14ac:dyDescent="0.25">
      <c r="A44" s="16">
        <v>1050</v>
      </c>
      <c r="B44" s="17" t="s">
        <v>50</v>
      </c>
      <c r="C44" s="23">
        <f>SUM('01'!C44+'02'!C44+'03'!C44+'04'!C44+'05'!C44+'06'!C44+'07'!C44+'08'!C44+'09'!C44+'10'!C44+'11'!C44+'12'!C44+'13'!C44+'14'!C44+'15'!C44+'16'!C44+'17'!C44+'18'!C44+'19'!C44+'20'!C44+'21'!C44+'22'!C44+'23'!C44+'24'!C44+'25'!C44+'26'!C44+'27'!C44+'28'!C44+'29'!C44+'30'!C44+'31'!C44)</f>
        <v>655111</v>
      </c>
      <c r="D44" s="23">
        <f>SUM('01'!D44+'02'!D44+'03'!D44+'04'!D44+'05'!D44+'06'!D44+'07'!D44+'08'!D44+'09'!D44+'10'!D44+'11'!D44+'12'!D44+'13'!D44+'14'!D44+'15'!D44+'16'!D44+'17'!D44+'18'!D44+'19'!D44+'20'!D44+'21'!D44+'22'!D44+'23'!D44+'24'!D44+'25'!D44+'26'!D44+'27'!D44+'28'!D44+'29'!D44+'30'!D44+'31'!D44)</f>
        <v>481528</v>
      </c>
      <c r="E44" s="23">
        <f>SUM('01'!E44+'02'!E44+'03'!E44+'04'!E44+'05'!E44+'06'!E44+'07'!E44+'08'!E44+'09'!E44+'10'!E44+'11'!E44+'12'!E44+'13'!E44+'14'!E44+'15'!E44+'16'!E44+'17'!E44+'18'!E44+'19'!E44+'20'!E44+'21'!E44+'22'!E44+'23'!E44+'24'!E44+'25'!E44+'26'!E44+'27'!E44+'28'!E44+'29'!E44+'30'!E44+'31'!E44)</f>
        <v>11684</v>
      </c>
      <c r="F44" s="23">
        <f>SUM('01'!F44+'02'!F44+'03'!F44+'04'!F44+'05'!F44+'06'!F44+'07'!F44+'08'!F44+'09'!F44+'10'!F44+'11'!F44+'12'!F44+'13'!F44+'14'!F44+'15'!F44+'16'!F44+'17'!F44+'18'!F44+'19'!F44+'20'!F44+'21'!F44+'22'!F44+'23'!F44+'24'!F44+'25'!F44+'26'!F44+'27'!F44+'28'!F44+'29'!F44+'30'!F44+'31'!F44)</f>
        <v>0</v>
      </c>
      <c r="G44" s="23">
        <f>SUM('01'!G44+'02'!G44+'03'!G44+'04'!G44+'05'!G44+'06'!G44+'07'!G44+'08'!G44+'09'!G44+'10'!G44+'11'!G44+'12'!G44+'13'!G44+'14'!G44+'15'!G44+'16'!G44+'17'!G44+'18'!G44+'19'!G44+'20'!G44+'21'!G44+'22'!G44+'23'!G44+'24'!G44+'25'!G44+'26'!G44+'27'!G44+'28'!G44+'29'!G44+'30'!G44+'31'!G44)</f>
        <v>0</v>
      </c>
      <c r="H44" s="23">
        <f>SUM('01'!H44+'02'!H44+'03'!H44+'04'!H44+'05'!H44+'06'!H44+'07'!H44+'08'!H44+'09'!H44+'10'!H44+'11'!H44+'12'!H44+'13'!H44+'14'!H44+'15'!H44+'16'!H44+'17'!H44+'18'!H44+'19'!H44+'20'!H44+'21'!H44+'22'!H44+'23'!H44+'24'!H44+'25'!H44+'26'!H44+'27'!H44+'28'!H44+'29'!H44+'30'!H44+'31'!H44)</f>
        <v>542366</v>
      </c>
      <c r="I44" s="23">
        <f t="shared" si="0"/>
        <v>1690689</v>
      </c>
      <c r="K44" s="37"/>
      <c r="L44" s="37"/>
      <c r="M44" s="39"/>
    </row>
    <row r="45" spans="1:13" x14ac:dyDescent="0.25">
      <c r="A45" s="16">
        <v>1052</v>
      </c>
      <c r="B45" s="17" t="s">
        <v>51</v>
      </c>
      <c r="C45" s="24">
        <f>SUM('01'!C45+'02'!C45+'03'!C45+'04'!C45+'05'!C45+'06'!C45+'07'!C45+'08'!C45+'09'!C45+'10'!C45+'11'!C45+'12'!C45+'13'!C45+'14'!C45+'15'!C45+'16'!C45+'17'!C45+'18'!C45+'19'!C45+'20'!C45+'21'!C45+'22'!C45+'23'!C45+'24'!C45+'25'!C45+'26'!C45+'27'!C45+'28'!C45+'29'!C45+'30'!C45+'31'!C45)</f>
        <v>710816501</v>
      </c>
      <c r="D45" s="24">
        <f>SUM('01'!D45+'02'!D45+'03'!D45+'04'!D45+'05'!D45+'06'!D45+'07'!D45+'08'!D45+'09'!D45+'10'!D45+'11'!D45+'12'!D45+'13'!D45+'14'!D45+'15'!D45+'16'!D45+'17'!D45+'18'!D45+'19'!D45+'20'!D45+'21'!D45+'22'!D45+'23'!D45+'24'!D45+'25'!D45+'26'!D45+'27'!D45+'28'!D45+'29'!D45+'30'!D45+'31'!D45)</f>
        <v>66016209</v>
      </c>
      <c r="E45" s="24">
        <f>SUM('01'!E45+'02'!E45+'03'!E45+'04'!E45+'05'!E45+'06'!E45+'07'!E45+'08'!E45+'09'!E45+'10'!E45+'11'!E45+'12'!E45+'13'!E45+'14'!E45+'15'!E45+'16'!E45+'17'!E45+'18'!E45+'19'!E45+'20'!E45+'21'!E45+'22'!E45+'23'!E45+'24'!E45+'25'!E45+'26'!E45+'27'!E45+'28'!E45+'29'!E45+'30'!E45+'31'!E45)</f>
        <v>33104688</v>
      </c>
      <c r="F45" s="24">
        <f>SUM('01'!F45+'02'!F45+'03'!F45+'04'!F45+'05'!F45+'06'!F45+'07'!F45+'08'!F45+'09'!F45+'10'!F45+'11'!F45+'12'!F45+'13'!F45+'14'!F45+'15'!F45+'16'!F45+'17'!F45+'18'!F45+'19'!F45+'20'!F45+'21'!F45+'22'!F45+'23'!F45+'24'!F45+'25'!F45+'26'!F45+'27'!F45+'28'!F45+'29'!F45+'30'!F45+'31'!F45)</f>
        <v>1703277</v>
      </c>
      <c r="G45" s="24">
        <f>SUM('01'!G45+'02'!G45+'03'!G45+'04'!G45+'05'!G45+'06'!G45+'07'!G45+'08'!G45+'09'!G45+'10'!G45+'11'!G45+'12'!G45+'13'!G45+'14'!G45+'15'!G45+'16'!G45+'17'!G45+'18'!G45+'19'!G45+'20'!G45+'21'!G45+'22'!G45+'23'!G45+'24'!G45+'25'!G45+'26'!G45+'27'!G45+'28'!G45+'29'!G45+'30'!G45+'31'!G45)</f>
        <v>0</v>
      </c>
      <c r="H45" s="24">
        <f>SUM('01'!H45+'02'!H45+'03'!H45+'04'!H45+'05'!H45+'06'!H45+'07'!H45+'08'!H45+'09'!H45+'10'!H45+'11'!H45+'12'!H45+'13'!H45+'14'!H45+'15'!H45+'16'!H45+'17'!H45+'18'!H45+'19'!H45+'20'!H45+'21'!H45+'22'!H45+'23'!H45+'24'!H45+'25'!H45+'26'!H45+'27'!H45+'28'!H45+'29'!H45+'30'!H45+'31'!H45)</f>
        <v>9133481</v>
      </c>
      <c r="I45" s="24">
        <f t="shared" si="0"/>
        <v>820774156</v>
      </c>
      <c r="K45" s="37"/>
      <c r="L45" s="37"/>
      <c r="M45" s="39"/>
    </row>
    <row r="46" spans="1:13" x14ac:dyDescent="0.25">
      <c r="A46" s="16">
        <v>1054</v>
      </c>
      <c r="B46" s="17" t="s">
        <v>52</v>
      </c>
      <c r="C46" s="23">
        <f>SUM('01'!C46+'02'!C46+'03'!C46+'04'!C46+'05'!C46+'06'!C46+'07'!C46+'08'!C46+'09'!C46+'10'!C46+'11'!C46+'12'!C46+'13'!C46+'14'!C46+'15'!C46+'16'!C46+'17'!C46+'18'!C46+'19'!C46+'20'!C46+'21'!C46+'22'!C46+'23'!C46+'24'!C46+'25'!C46+'26'!C46+'27'!C46+'28'!C46+'29'!C46+'30'!C46+'31'!C46)</f>
        <v>746665883</v>
      </c>
      <c r="D46" s="23">
        <f>SUM('01'!D46+'02'!D46+'03'!D46+'04'!D46+'05'!D46+'06'!D46+'07'!D46+'08'!D46+'09'!D46+'10'!D46+'11'!D46+'12'!D46+'13'!D46+'14'!D46+'15'!D46+'16'!D46+'17'!D46+'18'!D46+'19'!D46+'20'!D46+'21'!D46+'22'!D46+'23'!D46+'24'!D46+'25'!D46+'26'!D46+'27'!D46+'28'!D46+'29'!D46+'30'!D46+'31'!D46)</f>
        <v>81898013</v>
      </c>
      <c r="E46" s="23">
        <f>SUM('01'!E46+'02'!E46+'03'!E46+'04'!E46+'05'!E46+'06'!E46+'07'!E46+'08'!E46+'09'!E46+'10'!E46+'11'!E46+'12'!E46+'13'!E46+'14'!E46+'15'!E46+'16'!E46+'17'!E46+'18'!E46+'19'!E46+'20'!E46+'21'!E46+'22'!E46+'23'!E46+'24'!E46+'25'!E46+'26'!E46+'27'!E46+'28'!E46+'29'!E46+'30'!E46+'31'!E46)</f>
        <v>28718437</v>
      </c>
      <c r="F46" s="23">
        <f>SUM('01'!F46+'02'!F46+'03'!F46+'04'!F46+'05'!F46+'06'!F46+'07'!F46+'08'!F46+'09'!F46+'10'!F46+'11'!F46+'12'!F46+'13'!F46+'14'!F46+'15'!F46+'16'!F46+'17'!F46+'18'!F46+'19'!F46+'20'!F46+'21'!F46+'22'!F46+'23'!F46+'24'!F46+'25'!F46+'26'!F46+'27'!F46+'28'!F46+'29'!F46+'30'!F46+'31'!F46)</f>
        <v>19750400</v>
      </c>
      <c r="G46" s="23">
        <f>SUM('01'!G46+'02'!G46+'03'!G46+'04'!G46+'05'!G46+'06'!G46+'07'!G46+'08'!G46+'09'!G46+'10'!G46+'11'!G46+'12'!G46+'13'!G46+'14'!G46+'15'!G46+'16'!G46+'17'!G46+'18'!G46+'19'!G46+'20'!G46+'21'!G46+'22'!G46+'23'!G46+'24'!G46+'25'!G46+'26'!G46+'27'!G46+'28'!G46+'29'!G46+'30'!G46+'31'!G46)</f>
        <v>177511</v>
      </c>
      <c r="H46" s="23">
        <f>SUM('01'!H46+'02'!H46+'03'!H46+'04'!H46+'05'!H46+'06'!H46+'07'!H46+'08'!H46+'09'!H46+'10'!H46+'11'!H46+'12'!H46+'13'!H46+'14'!H46+'15'!H46+'16'!H46+'17'!H46+'18'!H46+'19'!H46+'20'!H46+'21'!H46+'22'!H46+'23'!H46+'24'!H46+'25'!H46+'26'!H46+'27'!H46+'28'!H46+'29'!H46+'30'!H46+'31'!H46)</f>
        <v>13750415</v>
      </c>
      <c r="I46" s="23">
        <f t="shared" si="0"/>
        <v>890960659</v>
      </c>
      <c r="K46" s="37"/>
      <c r="L46" s="37"/>
      <c r="M46" s="39"/>
    </row>
    <row r="47" spans="1:13" x14ac:dyDescent="0.25">
      <c r="A47" s="16">
        <v>1055</v>
      </c>
      <c r="B47" s="17" t="s">
        <v>53</v>
      </c>
      <c r="C47" s="24">
        <f>SUM('01'!C47+'02'!C47+'03'!C47+'04'!C47+'05'!C47+'06'!C47+'07'!C47+'08'!C47+'09'!C47+'10'!C47+'11'!C47+'12'!C47+'13'!C47+'14'!C47+'15'!C47+'16'!C47+'17'!C47+'18'!C47+'19'!C47+'20'!C47+'21'!C47+'22'!C47+'23'!C47+'24'!C47+'25'!C47+'26'!C47+'27'!C47+'28'!C47+'29'!C47+'30'!C47+'31'!C47)</f>
        <v>2218855688</v>
      </c>
      <c r="D47" s="24">
        <f>SUM('01'!D47+'02'!D47+'03'!D47+'04'!D47+'05'!D47+'06'!D47+'07'!D47+'08'!D47+'09'!D47+'10'!D47+'11'!D47+'12'!D47+'13'!D47+'14'!D47+'15'!D47+'16'!D47+'17'!D47+'18'!D47+'19'!D47+'20'!D47+'21'!D47+'22'!D47+'23'!D47+'24'!D47+'25'!D47+'26'!D47+'27'!D47+'28'!D47+'29'!D47+'30'!D47+'31'!D47)</f>
        <v>83460268</v>
      </c>
      <c r="E47" s="24">
        <f>SUM('01'!E47+'02'!E47+'03'!E47+'04'!E47+'05'!E47+'06'!E47+'07'!E47+'08'!E47+'09'!E47+'10'!E47+'11'!E47+'12'!E47+'13'!E47+'14'!E47+'15'!E47+'16'!E47+'17'!E47+'18'!E47+'19'!E47+'20'!E47+'21'!E47+'22'!E47+'23'!E47+'24'!E47+'25'!E47+'26'!E47+'27'!E47+'28'!E47+'29'!E47+'30'!E47+'31'!E47)</f>
        <v>51427255</v>
      </c>
      <c r="F47" s="24">
        <f>SUM('01'!F47+'02'!F47+'03'!F47+'04'!F47+'05'!F47+'06'!F47+'07'!F47+'08'!F47+'09'!F47+'10'!F47+'11'!F47+'12'!F47+'13'!F47+'14'!F47+'15'!F47+'16'!F47+'17'!F47+'18'!F47+'19'!F47+'20'!F47+'21'!F47+'22'!F47+'23'!F47+'24'!F47+'25'!F47+'26'!F47+'27'!F47+'28'!F47+'29'!F47+'30'!F47+'31'!F47)</f>
        <v>534665</v>
      </c>
      <c r="G47" s="24">
        <f>SUM('01'!G47+'02'!G47+'03'!G47+'04'!G47+'05'!G47+'06'!G47+'07'!G47+'08'!G47+'09'!G47+'10'!G47+'11'!G47+'12'!G47+'13'!G47+'14'!G47+'15'!G47+'16'!G47+'17'!G47+'18'!G47+'19'!G47+'20'!G47+'21'!G47+'22'!G47+'23'!G47+'24'!G47+'25'!G47+'26'!G47+'27'!G47+'28'!G47+'29'!G47+'30'!G47+'31'!G47)</f>
        <v>0</v>
      </c>
      <c r="H47" s="24">
        <f>SUM('01'!H47+'02'!H47+'03'!H47+'04'!H47+'05'!H47+'06'!H47+'07'!H47+'08'!H47+'09'!H47+'10'!H47+'11'!H47+'12'!H47+'13'!H47+'14'!H47+'15'!H47+'16'!H47+'17'!H47+'18'!H47+'19'!H47+'20'!H47+'21'!H47+'22'!H47+'23'!H47+'24'!H47+'25'!H47+'26'!H47+'27'!H47+'28'!H47+'29'!H47+'30'!H47+'31'!H47)</f>
        <v>7825970</v>
      </c>
      <c r="I47" s="24">
        <f t="shared" si="0"/>
        <v>2362103846</v>
      </c>
      <c r="K47" s="37"/>
      <c r="L47" s="37"/>
      <c r="M47" s="39"/>
    </row>
    <row r="48" spans="1:13" x14ac:dyDescent="0.25">
      <c r="A48" s="16">
        <v>1057</v>
      </c>
      <c r="B48" s="17" t="s">
        <v>54</v>
      </c>
      <c r="C48" s="23">
        <f>SUM('01'!C48+'02'!C48+'03'!C48+'04'!C48+'05'!C48+'06'!C48+'07'!C48+'08'!C48+'09'!C48+'10'!C48+'11'!C48+'12'!C48+'13'!C48+'14'!C48+'15'!C48+'16'!C48+'17'!C48+'18'!C48+'19'!C48+'20'!C48+'21'!C48+'22'!C48+'23'!C48+'24'!C48+'25'!C48+'26'!C48+'27'!C48+'28'!C48+'29'!C48+'30'!C48+'31'!C48)</f>
        <v>42208998</v>
      </c>
      <c r="D48" s="23">
        <f>SUM('01'!D48+'02'!D48+'03'!D48+'04'!D48+'05'!D48+'06'!D48+'07'!D48+'08'!D48+'09'!D48+'10'!D48+'11'!D48+'12'!D48+'13'!D48+'14'!D48+'15'!D48+'16'!D48+'17'!D48+'18'!D48+'19'!D48+'20'!D48+'21'!D48+'22'!D48+'23'!D48+'24'!D48+'25'!D48+'26'!D48+'27'!D48+'28'!D48+'29'!D48+'30'!D48+'31'!D48)</f>
        <v>3695522</v>
      </c>
      <c r="E48" s="23">
        <f>SUM('01'!E48+'02'!E48+'03'!E48+'04'!E48+'05'!E48+'06'!E48+'07'!E48+'08'!E48+'09'!E48+'10'!E48+'11'!E48+'12'!E48+'13'!E48+'14'!E48+'15'!E48+'16'!E48+'17'!E48+'18'!E48+'19'!E48+'20'!E48+'21'!E48+'22'!E48+'23'!E48+'24'!E48+'25'!E48+'26'!E48+'27'!E48+'28'!E48+'29'!E48+'30'!E48+'31'!E48)</f>
        <v>1302514</v>
      </c>
      <c r="F48" s="23">
        <f>SUM('01'!F48+'02'!F48+'03'!F48+'04'!F48+'05'!F48+'06'!F48+'07'!F48+'08'!F48+'09'!F48+'10'!F48+'11'!F48+'12'!F48+'13'!F48+'14'!F48+'15'!F48+'16'!F48+'17'!F48+'18'!F48+'19'!F48+'20'!F48+'21'!F48+'22'!F48+'23'!F48+'24'!F48+'25'!F48+'26'!F48+'27'!F48+'28'!F48+'29'!F48+'30'!F48+'31'!F48)</f>
        <v>0</v>
      </c>
      <c r="G48" s="23">
        <f>SUM('01'!G48+'02'!G48+'03'!G48+'04'!G48+'05'!G48+'06'!G48+'07'!G48+'08'!G48+'09'!G48+'10'!G48+'11'!G48+'12'!G48+'13'!G48+'14'!G48+'15'!G48+'16'!G48+'17'!G48+'18'!G48+'19'!G48+'20'!G48+'21'!G48+'22'!G48+'23'!G48+'24'!G48+'25'!G48+'26'!G48+'27'!G48+'28'!G48+'29'!G48+'30'!G48+'31'!G48)</f>
        <v>2500</v>
      </c>
      <c r="H48" s="23">
        <f>SUM('01'!H48+'02'!H48+'03'!H48+'04'!H48+'05'!H48+'06'!H48+'07'!H48+'08'!H48+'09'!H48+'10'!H48+'11'!H48+'12'!H48+'13'!H48+'14'!H48+'15'!H48+'16'!H48+'17'!H48+'18'!H48+'19'!H48+'20'!H48+'21'!H48+'22'!H48+'23'!H48+'24'!H48+'25'!H48+'26'!H48+'27'!H48+'28'!H48+'29'!H48+'30'!H48+'31'!H48)</f>
        <v>13218240</v>
      </c>
      <c r="I48" s="23">
        <f t="shared" si="0"/>
        <v>60427774</v>
      </c>
      <c r="K48" s="37"/>
      <c r="L48" s="37"/>
      <c r="M48" s="39"/>
    </row>
    <row r="49" spans="1:13" x14ac:dyDescent="0.25">
      <c r="A49" s="16">
        <v>1058</v>
      </c>
      <c r="B49" s="17" t="s">
        <v>55</v>
      </c>
      <c r="C49" s="24">
        <f>SUM('01'!C49+'02'!C49+'03'!C49+'04'!C49+'05'!C49+'06'!C49+'07'!C49+'08'!C49+'09'!C49+'10'!C49+'11'!C49+'12'!C49+'13'!C49+'14'!C49+'15'!C49+'16'!C49+'17'!C49+'18'!C49+'19'!C49+'20'!C49+'21'!C49+'22'!C49+'23'!C49+'24'!C49+'25'!C49+'26'!C49+'27'!C49+'28'!C49+'29'!C49+'30'!C49+'31'!C49)</f>
        <v>816688518</v>
      </c>
      <c r="D49" s="24">
        <f>SUM('01'!D49+'02'!D49+'03'!D49+'04'!D49+'05'!D49+'06'!D49+'07'!D49+'08'!D49+'09'!D49+'10'!D49+'11'!D49+'12'!D49+'13'!D49+'14'!D49+'15'!D49+'16'!D49+'17'!D49+'18'!D49+'19'!D49+'20'!D49+'21'!D49+'22'!D49+'23'!D49+'24'!D49+'25'!D49+'26'!D49+'27'!D49+'28'!D49+'29'!D49+'30'!D49+'31'!D49)</f>
        <v>78447023</v>
      </c>
      <c r="E49" s="24">
        <f>SUM('01'!E49+'02'!E49+'03'!E49+'04'!E49+'05'!E49+'06'!E49+'07'!E49+'08'!E49+'09'!E49+'10'!E49+'11'!E49+'12'!E49+'13'!E49+'14'!E49+'15'!E49+'16'!E49+'17'!E49+'18'!E49+'19'!E49+'20'!E49+'21'!E49+'22'!E49+'23'!E49+'24'!E49+'25'!E49+'26'!E49+'27'!E49+'28'!E49+'29'!E49+'30'!E49+'31'!E49)</f>
        <v>20818101</v>
      </c>
      <c r="F49" s="24">
        <f>SUM('01'!F49+'02'!F49+'03'!F49+'04'!F49+'05'!F49+'06'!F49+'07'!F49+'08'!F49+'09'!F49+'10'!F49+'11'!F49+'12'!F49+'13'!F49+'14'!F49+'15'!F49+'16'!F49+'17'!F49+'18'!F49+'19'!F49+'20'!F49+'21'!F49+'22'!F49+'23'!F49+'24'!F49+'25'!F49+'26'!F49+'27'!F49+'28'!F49+'29'!F49+'30'!F49+'31'!F49)</f>
        <v>1670194</v>
      </c>
      <c r="G49" s="24">
        <f>SUM('01'!G49+'02'!G49+'03'!G49+'04'!G49+'05'!G49+'06'!G49+'07'!G49+'08'!G49+'09'!G49+'10'!G49+'11'!G49+'12'!G49+'13'!G49+'14'!G49+'15'!G49+'16'!G49+'17'!G49+'18'!G49+'19'!G49+'20'!G49+'21'!G49+'22'!G49+'23'!G49+'24'!G49+'25'!G49+'26'!G49+'27'!G49+'28'!G49+'29'!G49+'30'!G49+'31'!G49)</f>
        <v>275001</v>
      </c>
      <c r="H49" s="24">
        <f>SUM('01'!H49+'02'!H49+'03'!H49+'04'!H49+'05'!H49+'06'!H49+'07'!H49+'08'!H49+'09'!H49+'10'!H49+'11'!H49+'12'!H49+'13'!H49+'14'!H49+'15'!H49+'16'!H49+'17'!H49+'18'!H49+'19'!H49+'20'!H49+'21'!H49+'22'!H49+'23'!H49+'24'!H49+'25'!H49+'26'!H49+'27'!H49+'28'!H49+'29'!H49+'30'!H49+'31'!H49)</f>
        <v>30664138</v>
      </c>
      <c r="I49" s="24">
        <f t="shared" si="0"/>
        <v>948562975</v>
      </c>
      <c r="K49" s="37"/>
      <c r="L49" s="37"/>
      <c r="M49" s="39"/>
    </row>
    <row r="50" spans="1:13" x14ac:dyDescent="0.25">
      <c r="A50" s="16">
        <v>1062</v>
      </c>
      <c r="B50" s="17" t="s">
        <v>56</v>
      </c>
      <c r="C50" s="23">
        <f>SUM('01'!C50+'02'!C50+'03'!C50+'04'!C50+'05'!C50+'06'!C50+'07'!C50+'08'!C50+'09'!C50+'10'!C50+'11'!C50+'12'!C50+'13'!C50+'14'!C50+'15'!C50+'16'!C50+'17'!C50+'18'!C50+'19'!C50+'20'!C50+'21'!C50+'22'!C50+'23'!C50+'24'!C50+'25'!C50+'26'!C50+'27'!C50+'28'!C50+'29'!C50+'30'!C50+'31'!C50)</f>
        <v>1562818777</v>
      </c>
      <c r="D50" s="23">
        <f>SUM('01'!D50+'02'!D50+'03'!D50+'04'!D50+'05'!D50+'06'!D50+'07'!D50+'08'!D50+'09'!D50+'10'!D50+'11'!D50+'12'!D50+'13'!D50+'14'!D50+'15'!D50+'16'!D50+'17'!D50+'18'!D50+'19'!D50+'20'!D50+'21'!D50+'22'!D50+'23'!D50+'24'!D50+'25'!D50+'26'!D50+'27'!D50+'28'!D50+'29'!D50+'30'!D50+'31'!D50)</f>
        <v>170441476</v>
      </c>
      <c r="E50" s="23">
        <f>SUM('01'!E50+'02'!E50+'03'!E50+'04'!E50+'05'!E50+'06'!E50+'07'!E50+'08'!E50+'09'!E50+'10'!E50+'11'!E50+'12'!E50+'13'!E50+'14'!E50+'15'!E50+'16'!E50+'17'!E50+'18'!E50+'19'!E50+'20'!E50+'21'!E50+'22'!E50+'23'!E50+'24'!E50+'25'!E50+'26'!E50+'27'!E50+'28'!E50+'29'!E50+'30'!E50+'31'!E50)</f>
        <v>63236371</v>
      </c>
      <c r="F50" s="23">
        <f>SUM('01'!F50+'02'!F50+'03'!F50+'04'!F50+'05'!F50+'06'!F50+'07'!F50+'08'!F50+'09'!F50+'10'!F50+'11'!F50+'12'!F50+'13'!F50+'14'!F50+'15'!F50+'16'!F50+'17'!F50+'18'!F50+'19'!F50+'20'!F50+'21'!F50+'22'!F50+'23'!F50+'24'!F50+'25'!F50+'26'!F50+'27'!F50+'28'!F50+'29'!F50+'30'!F50+'31'!F50)</f>
        <v>1969929</v>
      </c>
      <c r="G50" s="23">
        <f>SUM('01'!G50+'02'!G50+'03'!G50+'04'!G50+'05'!G50+'06'!G50+'07'!G50+'08'!G50+'09'!G50+'10'!G50+'11'!G50+'12'!G50+'13'!G50+'14'!G50+'15'!G50+'16'!G50+'17'!G50+'18'!G50+'19'!G50+'20'!G50+'21'!G50+'22'!G50+'23'!G50+'24'!G50+'25'!G50+'26'!G50+'27'!G50+'28'!G50+'29'!G50+'30'!G50+'31'!G50)</f>
        <v>0</v>
      </c>
      <c r="H50" s="23">
        <f>SUM('01'!H50+'02'!H50+'03'!H50+'04'!H50+'05'!H50+'06'!H50+'07'!H50+'08'!H50+'09'!H50+'10'!H50+'11'!H50+'12'!H50+'13'!H50+'14'!H50+'15'!H50+'16'!H50+'17'!H50+'18'!H50+'19'!H50+'20'!H50+'21'!H50+'22'!H50+'23'!H50+'24'!H50+'25'!H50+'26'!H50+'27'!H50+'28'!H50+'29'!H50+'30'!H50+'31'!H50)</f>
        <v>43536872</v>
      </c>
      <c r="I50" s="23">
        <f t="shared" si="0"/>
        <v>1842003425</v>
      </c>
      <c r="K50" s="37"/>
      <c r="L50" s="37"/>
      <c r="M50" s="39"/>
    </row>
    <row r="51" spans="1:13" x14ac:dyDescent="0.25">
      <c r="A51" s="16">
        <v>1065</v>
      </c>
      <c r="B51" s="17" t="s">
        <v>57</v>
      </c>
      <c r="C51" s="24">
        <f>SUM('01'!C51+'02'!C51+'03'!C51+'04'!C51+'05'!C51+'06'!C51+'07'!C51+'08'!C51+'09'!C51+'10'!C51+'11'!C51+'12'!C51+'13'!C51+'14'!C51+'15'!C51+'16'!C51+'17'!C51+'18'!C51+'19'!C51+'20'!C51+'21'!C51+'22'!C51+'23'!C51+'24'!C51+'25'!C51+'26'!C51+'27'!C51+'28'!C51+'29'!C51+'30'!C51+'31'!C51)</f>
        <v>2456975649</v>
      </c>
      <c r="D51" s="24">
        <f>SUM('01'!D51+'02'!D51+'03'!D51+'04'!D51+'05'!D51+'06'!D51+'07'!D51+'08'!D51+'09'!D51+'10'!D51+'11'!D51+'12'!D51+'13'!D51+'14'!D51+'15'!D51+'16'!D51+'17'!D51+'18'!D51+'19'!D51+'20'!D51+'21'!D51+'22'!D51+'23'!D51+'24'!D51+'25'!D51+'26'!D51+'27'!D51+'28'!D51+'29'!D51+'30'!D51+'31'!D51)</f>
        <v>226749646</v>
      </c>
      <c r="E51" s="24">
        <f>SUM('01'!E51+'02'!E51+'03'!E51+'04'!E51+'05'!E51+'06'!E51+'07'!E51+'08'!E51+'09'!E51+'10'!E51+'11'!E51+'12'!E51+'13'!E51+'14'!E51+'15'!E51+'16'!E51+'17'!E51+'18'!E51+'19'!E51+'20'!E51+'21'!E51+'22'!E51+'23'!E51+'24'!E51+'25'!E51+'26'!E51+'27'!E51+'28'!E51+'29'!E51+'30'!E51+'31'!E51)</f>
        <v>47319166</v>
      </c>
      <c r="F51" s="24">
        <f>SUM('01'!F51+'02'!F51+'03'!F51+'04'!F51+'05'!F51+'06'!F51+'07'!F51+'08'!F51+'09'!F51+'10'!F51+'11'!F51+'12'!F51+'13'!F51+'14'!F51+'15'!F51+'16'!F51+'17'!F51+'18'!F51+'19'!F51+'20'!F51+'21'!F51+'22'!F51+'23'!F51+'24'!F51+'25'!F51+'26'!F51+'27'!F51+'28'!F51+'29'!F51+'30'!F51+'31'!F51)</f>
        <v>17936984</v>
      </c>
      <c r="G51" s="24">
        <f>SUM('01'!G51+'02'!G51+'03'!G51+'04'!G51+'05'!G51+'06'!G51+'07'!G51+'08'!G51+'09'!G51+'10'!G51+'11'!G51+'12'!G51+'13'!G51+'14'!G51+'15'!G51+'16'!G51+'17'!G51+'18'!G51+'19'!G51+'20'!G51+'21'!G51+'22'!G51+'23'!G51+'24'!G51+'25'!G51+'26'!G51+'27'!G51+'28'!G51+'29'!G51+'30'!G51+'31'!G51)</f>
        <v>2272099</v>
      </c>
      <c r="H51" s="24">
        <f>SUM('01'!H51+'02'!H51+'03'!H51+'04'!H51+'05'!H51+'06'!H51+'07'!H51+'08'!H51+'09'!H51+'10'!H51+'11'!H51+'12'!H51+'13'!H51+'14'!H51+'15'!H51+'16'!H51+'17'!H51+'18'!H51+'19'!H51+'20'!H51+'21'!H51+'22'!H51+'23'!H51+'24'!H51+'25'!H51+'26'!H51+'27'!H51+'28'!H51+'29'!H51+'30'!H51+'31'!H51)</f>
        <v>15493112</v>
      </c>
      <c r="I51" s="24">
        <f t="shared" si="0"/>
        <v>2766746656</v>
      </c>
      <c r="K51" s="37"/>
      <c r="L51" s="37"/>
      <c r="M51" s="39"/>
    </row>
    <row r="52" spans="1:13" x14ac:dyDescent="0.25">
      <c r="A52" s="16">
        <v>1066</v>
      </c>
      <c r="B52" s="17" t="s">
        <v>58</v>
      </c>
      <c r="C52" s="23">
        <f>SUM('01'!C52+'02'!C52+'03'!C52+'04'!C52+'05'!C52+'06'!C52+'07'!C52+'08'!C52+'09'!C52+'10'!C52+'11'!C52+'12'!C52+'13'!C52+'14'!C52+'15'!C52+'16'!C52+'17'!C52+'18'!C52+'19'!C52+'20'!C52+'21'!C52+'22'!C52+'23'!C52+'24'!C52+'25'!C52+'26'!C52+'27'!C52+'28'!C52+'29'!C52+'30'!C52+'31'!C52)</f>
        <v>3948147718</v>
      </c>
      <c r="D52" s="23">
        <f>SUM('01'!D52+'02'!D52+'03'!D52+'04'!D52+'05'!D52+'06'!D52+'07'!D52+'08'!D52+'09'!D52+'10'!D52+'11'!D52+'12'!D52+'13'!D52+'14'!D52+'15'!D52+'16'!D52+'17'!D52+'18'!D52+'19'!D52+'20'!D52+'21'!D52+'22'!D52+'23'!D52+'24'!D52+'25'!D52+'26'!D52+'27'!D52+'28'!D52+'29'!D52+'30'!D52+'31'!D52)</f>
        <v>221421950</v>
      </c>
      <c r="E52" s="23">
        <f>SUM('01'!E52+'02'!E52+'03'!E52+'04'!E52+'05'!E52+'06'!E52+'07'!E52+'08'!E52+'09'!E52+'10'!E52+'11'!E52+'12'!E52+'13'!E52+'14'!E52+'15'!E52+'16'!E52+'17'!E52+'18'!E52+'19'!E52+'20'!E52+'21'!E52+'22'!E52+'23'!E52+'24'!E52+'25'!E52+'26'!E52+'27'!E52+'28'!E52+'29'!E52+'30'!E52+'31'!E52)</f>
        <v>101601765</v>
      </c>
      <c r="F52" s="23">
        <f>SUM('01'!F52+'02'!F52+'03'!F52+'04'!F52+'05'!F52+'06'!F52+'07'!F52+'08'!F52+'09'!F52+'10'!F52+'11'!F52+'12'!F52+'13'!F52+'14'!F52+'15'!F52+'16'!F52+'17'!F52+'18'!F52+'19'!F52+'20'!F52+'21'!F52+'22'!F52+'23'!F52+'24'!F52+'25'!F52+'26'!F52+'27'!F52+'28'!F52+'29'!F52+'30'!F52+'31'!F52)</f>
        <v>17776372</v>
      </c>
      <c r="G52" s="23">
        <f>SUM('01'!G52+'02'!G52+'03'!G52+'04'!G52+'05'!G52+'06'!G52+'07'!G52+'08'!G52+'09'!G52+'10'!G52+'11'!G52+'12'!G52+'13'!G52+'14'!G52+'15'!G52+'16'!G52+'17'!G52+'18'!G52+'19'!G52+'20'!G52+'21'!G52+'22'!G52+'23'!G52+'24'!G52+'25'!G52+'26'!G52+'27'!G52+'28'!G52+'29'!G52+'30'!G52+'31'!G52)</f>
        <v>0</v>
      </c>
      <c r="H52" s="23">
        <f>SUM('01'!H52+'02'!H52+'03'!H52+'04'!H52+'05'!H52+'06'!H52+'07'!H52+'08'!H52+'09'!H52+'10'!H52+'11'!H52+'12'!H52+'13'!H52+'14'!H52+'15'!H52+'16'!H52+'17'!H52+'18'!H52+'19'!H52+'20'!H52+'21'!H52+'22'!H52+'23'!H52+'24'!H52+'25'!H52+'26'!H52+'27'!H52+'28'!H52+'29'!H52+'30'!H52+'31'!H52)</f>
        <v>23431742</v>
      </c>
      <c r="I52" s="23">
        <f t="shared" si="0"/>
        <v>4312379547</v>
      </c>
      <c r="K52" s="37"/>
      <c r="L52" s="37"/>
      <c r="M52" s="39"/>
    </row>
    <row r="53" spans="1:13" x14ac:dyDescent="0.25">
      <c r="A53" s="16">
        <v>1067</v>
      </c>
      <c r="B53" s="17" t="s">
        <v>59</v>
      </c>
      <c r="C53" s="24">
        <f>SUM('01'!C53+'02'!C53+'03'!C53+'04'!C53+'05'!C53+'06'!C53+'07'!C53+'08'!C53+'09'!C53+'10'!C53+'11'!C53+'12'!C53+'13'!C53+'14'!C53+'15'!C53+'16'!C53+'17'!C53+'18'!C53+'19'!C53+'20'!C53+'21'!C53+'22'!C53+'23'!C53+'24'!C53+'25'!C53+'26'!C53+'27'!C53+'28'!C53+'29'!C53+'30'!C53+'31'!C53)</f>
        <v>671243018</v>
      </c>
      <c r="D53" s="24">
        <f>SUM('01'!D53+'02'!D53+'03'!D53+'04'!D53+'05'!D53+'06'!D53+'07'!D53+'08'!D53+'09'!D53+'10'!D53+'11'!D53+'12'!D53+'13'!D53+'14'!D53+'15'!D53+'16'!D53+'17'!D53+'18'!D53+'19'!D53+'20'!D53+'21'!D53+'22'!D53+'23'!D53+'24'!D53+'25'!D53+'26'!D53+'27'!D53+'28'!D53+'29'!D53+'30'!D53+'31'!D53)</f>
        <v>180011</v>
      </c>
      <c r="E53" s="24">
        <f>SUM('01'!E53+'02'!E53+'03'!E53+'04'!E53+'05'!E53+'06'!E53+'07'!E53+'08'!E53+'09'!E53+'10'!E53+'11'!E53+'12'!E53+'13'!E53+'14'!E53+'15'!E53+'16'!E53+'17'!E53+'18'!E53+'19'!E53+'20'!E53+'21'!E53+'22'!E53+'23'!E53+'24'!E53+'25'!E53+'26'!E53+'27'!E53+'28'!E53+'29'!E53+'30'!E53+'31'!E53)</f>
        <v>44299</v>
      </c>
      <c r="F53" s="24">
        <f>SUM('01'!F53+'02'!F53+'03'!F53+'04'!F53+'05'!F53+'06'!F53+'07'!F53+'08'!F53+'09'!F53+'10'!F53+'11'!F53+'12'!F53+'13'!F53+'14'!F53+'15'!F53+'16'!F53+'17'!F53+'18'!F53+'19'!F53+'20'!F53+'21'!F53+'22'!F53+'23'!F53+'24'!F53+'25'!F53+'26'!F53+'27'!F53+'28'!F53+'29'!F53+'30'!F53+'31'!F53)</f>
        <v>47908898</v>
      </c>
      <c r="G53" s="24">
        <f>SUM('01'!G53+'02'!G53+'03'!G53+'04'!G53+'05'!G53+'06'!G53+'07'!G53+'08'!G53+'09'!G53+'10'!G53+'11'!G53+'12'!G53+'13'!G53+'14'!G53+'15'!G53+'16'!G53+'17'!G53+'18'!G53+'19'!G53+'20'!G53+'21'!G53+'22'!G53+'23'!G53+'24'!G53+'25'!G53+'26'!G53+'27'!G53+'28'!G53+'29'!G53+'30'!G53+'31'!G53)</f>
        <v>0</v>
      </c>
      <c r="H53" s="24">
        <f>SUM('01'!H53+'02'!H53+'03'!H53+'04'!H53+'05'!H53+'06'!H53+'07'!H53+'08'!H53+'09'!H53+'10'!H53+'11'!H53+'12'!H53+'13'!H53+'14'!H53+'15'!H53+'16'!H53+'17'!H53+'18'!H53+'19'!H53+'20'!H53+'21'!H53+'22'!H53+'23'!H53+'24'!H53+'25'!H53+'26'!H53+'27'!H53+'28'!H53+'29'!H53+'30'!H53+'31'!H53)</f>
        <v>870392</v>
      </c>
      <c r="I53" s="24">
        <f t="shared" si="0"/>
        <v>720246618</v>
      </c>
      <c r="K53" s="37"/>
      <c r="L53" s="37"/>
      <c r="M53" s="39"/>
    </row>
    <row r="54" spans="1:13" x14ac:dyDescent="0.25">
      <c r="A54" s="16">
        <v>1068</v>
      </c>
      <c r="B54" s="17" t="s">
        <v>60</v>
      </c>
      <c r="C54" s="23">
        <f>SUM('01'!C54+'02'!C54+'03'!C54+'04'!C54+'05'!C54+'06'!C54+'07'!C54+'08'!C54+'09'!C54+'10'!C54+'11'!C54+'12'!C54+'13'!C54+'14'!C54+'15'!C54+'16'!C54+'17'!C54+'18'!C54+'19'!C54+'20'!C54+'21'!C54+'22'!C54+'23'!C54+'24'!C54+'25'!C54+'26'!C54+'27'!C54+'28'!C54+'29'!C54+'30'!C54+'31'!C54)</f>
        <v>212173458</v>
      </c>
      <c r="D54" s="23">
        <f>SUM('01'!D54+'02'!D54+'03'!D54+'04'!D54+'05'!D54+'06'!D54+'07'!D54+'08'!D54+'09'!D54+'10'!D54+'11'!D54+'12'!D54+'13'!D54+'14'!D54+'15'!D54+'16'!D54+'17'!D54+'18'!D54+'19'!D54+'20'!D54+'21'!D54+'22'!D54+'23'!D54+'24'!D54+'25'!D54+'26'!D54+'27'!D54+'28'!D54+'29'!D54+'30'!D54+'31'!D54)</f>
        <v>0</v>
      </c>
      <c r="E54" s="23">
        <f>SUM('01'!E54+'02'!E54+'03'!E54+'04'!E54+'05'!E54+'06'!E54+'07'!E54+'08'!E54+'09'!E54+'10'!E54+'11'!E54+'12'!E54+'13'!E54+'14'!E54+'15'!E54+'16'!E54+'17'!E54+'18'!E54+'19'!E54+'20'!E54+'21'!E54+'22'!E54+'23'!E54+'24'!E54+'25'!E54+'26'!E54+'27'!E54+'28'!E54+'29'!E54+'30'!E54+'31'!E54)</f>
        <v>1731195</v>
      </c>
      <c r="F54" s="23">
        <f>SUM('01'!F54+'02'!F54+'03'!F54+'04'!F54+'05'!F54+'06'!F54+'07'!F54+'08'!F54+'09'!F54+'10'!F54+'11'!F54+'12'!F54+'13'!F54+'14'!F54+'15'!F54+'16'!F54+'17'!F54+'18'!F54+'19'!F54+'20'!F54+'21'!F54+'22'!F54+'23'!F54+'24'!F54+'25'!F54+'26'!F54+'27'!F54+'28'!F54+'29'!F54+'30'!F54+'31'!F54)</f>
        <v>380199521</v>
      </c>
      <c r="G54" s="23">
        <f>SUM('01'!G54+'02'!G54+'03'!G54+'04'!G54+'05'!G54+'06'!G54+'07'!G54+'08'!G54+'09'!G54+'10'!G54+'11'!G54+'12'!G54+'13'!G54+'14'!G54+'15'!G54+'16'!G54+'17'!G54+'18'!G54+'19'!G54+'20'!G54+'21'!G54+'22'!G54+'23'!G54+'24'!G54+'25'!G54+'26'!G54+'27'!G54+'28'!G54+'29'!G54+'30'!G54+'31'!G54)</f>
        <v>0</v>
      </c>
      <c r="H54" s="23">
        <f>SUM('01'!H54+'02'!H54+'03'!H54+'04'!H54+'05'!H54+'06'!H54+'07'!H54+'08'!H54+'09'!H54+'10'!H54+'11'!H54+'12'!H54+'13'!H54+'14'!H54+'15'!H54+'16'!H54+'17'!H54+'18'!H54+'19'!H54+'20'!H54+'21'!H54+'22'!H54+'23'!H54+'24'!H54+'25'!H54+'26'!H54+'27'!H54+'28'!H54+'29'!H54+'30'!H54+'31'!H54)</f>
        <v>139009</v>
      </c>
      <c r="I54" s="23">
        <f t="shared" si="0"/>
        <v>594243183</v>
      </c>
      <c r="K54" s="37"/>
      <c r="L54" s="37"/>
      <c r="M54" s="39"/>
    </row>
    <row r="55" spans="1:13" x14ac:dyDescent="0.25">
      <c r="A55" s="16">
        <v>1069</v>
      </c>
      <c r="B55" s="17" t="s">
        <v>61</v>
      </c>
      <c r="C55" s="24">
        <f>SUM('01'!C55+'02'!C55+'03'!C55+'04'!C55+'05'!C55+'06'!C55+'07'!C55+'08'!C55+'09'!C55+'10'!C55+'11'!C55+'12'!C55+'13'!C55+'14'!C55+'15'!C55+'16'!C55+'17'!C55+'18'!C55+'19'!C55+'20'!C55+'21'!C55+'22'!C55+'23'!C55+'24'!C55+'25'!C55+'26'!C55+'27'!C55+'28'!C55+'29'!C55+'30'!C55+'31'!C55)</f>
        <v>59972281</v>
      </c>
      <c r="D55" s="24">
        <f>SUM('01'!D55+'02'!D55+'03'!D55+'04'!D55+'05'!D55+'06'!D55+'07'!D55+'08'!D55+'09'!D55+'10'!D55+'11'!D55+'12'!D55+'13'!D55+'14'!D55+'15'!D55+'16'!D55+'17'!D55+'18'!D55+'19'!D55+'20'!D55+'21'!D55+'22'!D55+'23'!D55+'24'!D55+'25'!D55+'26'!D55+'27'!D55+'28'!D55+'29'!D55+'30'!D55+'31'!D55)</f>
        <v>7570447</v>
      </c>
      <c r="E55" s="24">
        <f>SUM('01'!E55+'02'!E55+'03'!E55+'04'!E55+'05'!E55+'06'!E55+'07'!E55+'08'!E55+'09'!E55+'10'!E55+'11'!E55+'12'!E55+'13'!E55+'14'!E55+'15'!E55+'16'!E55+'17'!E55+'18'!E55+'19'!E55+'20'!E55+'21'!E55+'22'!E55+'23'!E55+'24'!E55+'25'!E55+'26'!E55+'27'!E55+'28'!E55+'29'!E55+'30'!E55+'31'!E55)</f>
        <v>2241760</v>
      </c>
      <c r="F55" s="24">
        <f>SUM('01'!F55+'02'!F55+'03'!F55+'04'!F55+'05'!F55+'06'!F55+'07'!F55+'08'!F55+'09'!F55+'10'!F55+'11'!F55+'12'!F55+'13'!F55+'14'!F55+'15'!F55+'16'!F55+'17'!F55+'18'!F55+'19'!F55+'20'!F55+'21'!F55+'22'!F55+'23'!F55+'24'!F55+'25'!F55+'26'!F55+'27'!F55+'28'!F55+'29'!F55+'30'!F55+'31'!F55)</f>
        <v>1279207</v>
      </c>
      <c r="G55" s="24">
        <f>SUM('01'!G55+'02'!G55+'03'!G55+'04'!G55+'05'!G55+'06'!G55+'07'!G55+'08'!G55+'09'!G55+'10'!G55+'11'!G55+'12'!G55+'13'!G55+'14'!G55+'15'!G55+'16'!G55+'17'!G55+'18'!G55+'19'!G55+'20'!G55+'21'!G55+'22'!G55+'23'!G55+'24'!G55+'25'!G55+'26'!G55+'27'!G55+'28'!G55+'29'!G55+'30'!G55+'31'!G55)</f>
        <v>0</v>
      </c>
      <c r="H55" s="24">
        <f>SUM('01'!H55+'02'!H55+'03'!H55+'04'!H55+'05'!H55+'06'!H55+'07'!H55+'08'!H55+'09'!H55+'10'!H55+'11'!H55+'12'!H55+'13'!H55+'14'!H55+'15'!H55+'16'!H55+'17'!H55+'18'!H55+'19'!H55+'20'!H55+'21'!H55+'22'!H55+'23'!H55+'24'!H55+'25'!H55+'26'!H55+'27'!H55+'28'!H55+'29'!H55+'30'!H55+'31'!H55)</f>
        <v>1127843</v>
      </c>
      <c r="I55" s="24">
        <f t="shared" si="0"/>
        <v>72191538</v>
      </c>
      <c r="K55" s="37"/>
      <c r="L55" s="37"/>
      <c r="M55" s="39"/>
    </row>
    <row r="56" spans="1:13" ht="15" customHeight="1" x14ac:dyDescent="0.25">
      <c r="A56" s="16">
        <v>1070</v>
      </c>
      <c r="B56" s="17" t="s">
        <v>62</v>
      </c>
      <c r="C56" s="23">
        <f>SUM('01'!C56+'02'!C56+'03'!C56+'04'!C56+'05'!C56+'06'!C56+'07'!C56+'08'!C56+'09'!C56+'10'!C56+'11'!C56+'12'!C56+'13'!C56+'14'!C56+'15'!C56+'16'!C56+'17'!C56+'18'!C56+'19'!C56+'20'!C56+'21'!C56+'22'!C56+'23'!C56+'24'!C56+'25'!C56+'26'!C56+'27'!C56+'28'!C56+'29'!C56+'30'!C56+'31'!C56)</f>
        <v>4146225555</v>
      </c>
      <c r="D56" s="23">
        <f>SUM('01'!D56+'02'!D56+'03'!D56+'04'!D56+'05'!D56+'06'!D56+'07'!D56+'08'!D56+'09'!D56+'10'!D56+'11'!D56+'12'!D56+'13'!D56+'14'!D56+'15'!D56+'16'!D56+'17'!D56+'18'!D56+'19'!D56+'20'!D56+'21'!D56+'22'!D56+'23'!D56+'24'!D56+'25'!D56+'26'!D56+'27'!D56+'28'!D56+'29'!D56+'30'!D56+'31'!D56)</f>
        <v>565097085</v>
      </c>
      <c r="E56" s="23">
        <f>SUM('01'!E56+'02'!E56+'03'!E56+'04'!E56+'05'!E56+'06'!E56+'07'!E56+'08'!E56+'09'!E56+'10'!E56+'11'!E56+'12'!E56+'13'!E56+'14'!E56+'15'!E56+'16'!E56+'17'!E56+'18'!E56+'19'!E56+'20'!E56+'21'!E56+'22'!E56+'23'!E56+'24'!E56+'25'!E56+'26'!E56+'27'!E56+'28'!E56+'29'!E56+'30'!E56+'31'!E56)</f>
        <v>170609516</v>
      </c>
      <c r="F56" s="23">
        <f>SUM('01'!F56+'02'!F56+'03'!F56+'04'!F56+'05'!F56+'06'!F56+'07'!F56+'08'!F56+'09'!F56+'10'!F56+'11'!F56+'12'!F56+'13'!F56+'14'!F56+'15'!F56+'16'!F56+'17'!F56+'18'!F56+'19'!F56+'20'!F56+'21'!F56+'22'!F56+'23'!F56+'24'!F56+'25'!F56+'26'!F56+'27'!F56+'28'!F56+'29'!F56+'30'!F56+'31'!F56)</f>
        <v>18435214</v>
      </c>
      <c r="G56" s="23">
        <f>SUM('01'!G56+'02'!G56+'03'!G56+'04'!G56+'05'!G56+'06'!G56+'07'!G56+'08'!G56+'09'!G56+'10'!G56+'11'!G56+'12'!G56+'13'!G56+'14'!G56+'15'!G56+'16'!G56+'17'!G56+'18'!G56+'19'!G56+'20'!G56+'21'!G56+'22'!G56+'23'!G56+'24'!G56+'25'!G56+'26'!G56+'27'!G56+'28'!G56+'29'!G56+'30'!G56+'31'!G56)</f>
        <v>0</v>
      </c>
      <c r="H56" s="23">
        <f>SUM('01'!H56+'02'!H56+'03'!H56+'04'!H56+'05'!H56+'06'!H56+'07'!H56+'08'!H56+'09'!H56+'10'!H56+'11'!H56+'12'!H56+'13'!H56+'14'!H56+'15'!H56+'16'!H56+'17'!H56+'18'!H56+'19'!H56+'20'!H56+'21'!H56+'22'!H56+'23'!H56+'24'!H56+'25'!H56+'26'!H56+'27'!H56+'28'!H56+'29'!H56+'30'!H56+'31'!H56)</f>
        <v>120178222</v>
      </c>
      <c r="I56" s="23">
        <f t="shared" si="0"/>
        <v>5020545592</v>
      </c>
      <c r="K56" s="37"/>
      <c r="L56" s="37"/>
      <c r="M56" s="39"/>
    </row>
    <row r="57" spans="1:13" x14ac:dyDescent="0.25">
      <c r="A57" s="13"/>
      <c r="B57" s="19" t="s">
        <v>63</v>
      </c>
      <c r="C57" s="14">
        <f t="shared" ref="C57:I57" si="1">SUM(C7:C56)</f>
        <v>80648136567</v>
      </c>
      <c r="D57" s="14">
        <f t="shared" si="1"/>
        <v>14696769815</v>
      </c>
      <c r="E57" s="14">
        <f t="shared" si="1"/>
        <v>2442359391</v>
      </c>
      <c r="F57" s="14">
        <f t="shared" si="1"/>
        <v>13619888179</v>
      </c>
      <c r="G57" s="14">
        <f t="shared" si="1"/>
        <v>3849138</v>
      </c>
      <c r="H57" s="14">
        <f t="shared" si="1"/>
        <v>948591058</v>
      </c>
      <c r="I57" s="14">
        <f t="shared" si="1"/>
        <v>112359594148</v>
      </c>
      <c r="K57" s="37"/>
      <c r="M57" s="39"/>
    </row>
    <row r="59" spans="1:13" x14ac:dyDescent="0.25">
      <c r="C59" s="11"/>
      <c r="D59" s="11"/>
      <c r="E59" s="11"/>
      <c r="F59" s="11"/>
      <c r="G59" s="11"/>
      <c r="H59" s="11"/>
      <c r="I59" s="11"/>
    </row>
    <row r="60" spans="1:13" x14ac:dyDescent="0.25">
      <c r="C60" s="11"/>
      <c r="D60" s="11"/>
      <c r="E60" s="11"/>
      <c r="F60" s="11"/>
      <c r="G60" s="11"/>
      <c r="H60" s="11"/>
      <c r="I60" s="11"/>
    </row>
    <row r="61" spans="1:13" x14ac:dyDescent="0.25">
      <c r="C61" s="11"/>
      <c r="D61" s="11"/>
      <c r="E61" s="11"/>
      <c r="F61" s="11"/>
      <c r="G61" s="11"/>
      <c r="H61" s="11"/>
      <c r="I61" s="11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K65"/>
  <sheetViews>
    <sheetView topLeftCell="C1" workbookViewId="0">
      <selection activeCell="I10" sqref="I1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5" width="17.5703125" style="12" bestFit="1" customWidth="1"/>
    <col min="6" max="6" width="16.28515625" style="12" customWidth="1"/>
    <col min="7" max="7" width="11.28515625" style="12" customWidth="1"/>
    <col min="8" max="8" width="15.5703125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66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1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  <c r="K7" s="37"/>
    </row>
    <row r="8" spans="1:11" x14ac:dyDescent="0.25">
      <c r="A8" s="16">
        <v>1002</v>
      </c>
      <c r="B8" s="17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  <c r="K8" s="37"/>
    </row>
    <row r="9" spans="1:11" x14ac:dyDescent="0.25">
      <c r="A9" s="16">
        <v>1005</v>
      </c>
      <c r="B9" s="17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  <c r="K10" s="37"/>
    </row>
    <row r="11" spans="1:11" x14ac:dyDescent="0.25">
      <c r="A11" s="16">
        <v>1007</v>
      </c>
      <c r="B11" s="17" t="s">
        <v>17</v>
      </c>
      <c r="C11" s="24">
        <v>2832478</v>
      </c>
      <c r="D11" s="24">
        <v>1225886</v>
      </c>
      <c r="E11" s="24">
        <v>119681</v>
      </c>
      <c r="F11" s="24">
        <v>0</v>
      </c>
      <c r="G11" s="24">
        <v>0</v>
      </c>
      <c r="H11" s="24">
        <v>62866</v>
      </c>
      <c r="I11" s="24">
        <f t="shared" si="0"/>
        <v>4240911</v>
      </c>
      <c r="K11" s="37"/>
    </row>
    <row r="12" spans="1:11" x14ac:dyDescent="0.25">
      <c r="A12" s="16">
        <v>1008</v>
      </c>
      <c r="B12" s="17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  <c r="K12" s="37"/>
    </row>
    <row r="13" spans="1:11" x14ac:dyDescent="0.25">
      <c r="A13" s="16">
        <v>1010</v>
      </c>
      <c r="B13" s="17" t="s">
        <v>19</v>
      </c>
      <c r="C13" s="24">
        <v>1024973</v>
      </c>
      <c r="D13" s="24">
        <v>0</v>
      </c>
      <c r="E13" s="24">
        <v>36015</v>
      </c>
      <c r="F13" s="24">
        <v>0</v>
      </c>
      <c r="G13" s="24">
        <v>0</v>
      </c>
      <c r="H13" s="24">
        <v>870</v>
      </c>
      <c r="I13" s="24">
        <f t="shared" si="0"/>
        <v>1061858</v>
      </c>
      <c r="K13" s="37"/>
    </row>
    <row r="14" spans="1:11" x14ac:dyDescent="0.25">
      <c r="A14" s="16">
        <v>1011</v>
      </c>
      <c r="B14" s="17" t="s">
        <v>20</v>
      </c>
      <c r="C14" s="23">
        <v>4145628</v>
      </c>
      <c r="D14" s="23">
        <v>2490156</v>
      </c>
      <c r="E14" s="23">
        <v>254654</v>
      </c>
      <c r="F14" s="23">
        <v>0</v>
      </c>
      <c r="G14" s="23">
        <v>0</v>
      </c>
      <c r="H14" s="23">
        <v>298737</v>
      </c>
      <c r="I14" s="23">
        <f t="shared" si="0"/>
        <v>7189175</v>
      </c>
      <c r="K14" s="37"/>
    </row>
    <row r="15" spans="1:11" x14ac:dyDescent="0.25">
      <c r="A15" s="16">
        <v>1012</v>
      </c>
      <c r="B15" s="17" t="s">
        <v>21</v>
      </c>
      <c r="C15" s="24">
        <v>385926</v>
      </c>
      <c r="D15" s="24">
        <v>265747</v>
      </c>
      <c r="E15" s="24">
        <v>8503</v>
      </c>
      <c r="F15" s="24">
        <v>0</v>
      </c>
      <c r="G15" s="24">
        <v>0</v>
      </c>
      <c r="H15" s="24">
        <v>1740</v>
      </c>
      <c r="I15" s="24">
        <f t="shared" si="0"/>
        <v>661916</v>
      </c>
      <c r="K15" s="37"/>
    </row>
    <row r="16" spans="1:11" x14ac:dyDescent="0.25">
      <c r="A16" s="16">
        <v>1013</v>
      </c>
      <c r="B16" s="17" t="s">
        <v>22</v>
      </c>
      <c r="C16" s="23">
        <v>142007133</v>
      </c>
      <c r="D16" s="23">
        <v>44688420</v>
      </c>
      <c r="E16" s="23">
        <v>4116934</v>
      </c>
      <c r="F16" s="23">
        <v>0</v>
      </c>
      <c r="G16" s="23">
        <v>0</v>
      </c>
      <c r="H16" s="23">
        <v>1340771</v>
      </c>
      <c r="I16" s="23">
        <f t="shared" si="0"/>
        <v>192153258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428</v>
      </c>
      <c r="F17" s="24">
        <v>0</v>
      </c>
      <c r="G17" s="24">
        <v>0</v>
      </c>
      <c r="H17" s="24">
        <v>0</v>
      </c>
      <c r="I17" s="24">
        <f t="shared" si="0"/>
        <v>428</v>
      </c>
      <c r="K17" s="37"/>
    </row>
    <row r="18" spans="1:11" x14ac:dyDescent="0.25">
      <c r="A18" s="16">
        <v>1016</v>
      </c>
      <c r="B18" s="17" t="s">
        <v>24</v>
      </c>
      <c r="C18" s="23">
        <v>191364904</v>
      </c>
      <c r="D18" s="23">
        <v>57871922</v>
      </c>
      <c r="E18" s="23">
        <v>9327056</v>
      </c>
      <c r="F18" s="23">
        <v>220210</v>
      </c>
      <c r="G18" s="23">
        <v>0</v>
      </c>
      <c r="H18" s="23">
        <v>705836</v>
      </c>
      <c r="I18" s="23">
        <f t="shared" si="0"/>
        <v>259489928</v>
      </c>
      <c r="K18" s="37"/>
    </row>
    <row r="19" spans="1:11" x14ac:dyDescent="0.25">
      <c r="A19" s="16">
        <v>1017</v>
      </c>
      <c r="B19" s="17" t="s">
        <v>25</v>
      </c>
      <c r="C19" s="24">
        <v>31432086</v>
      </c>
      <c r="D19" s="24">
        <v>189998</v>
      </c>
      <c r="E19" s="24">
        <v>1563403</v>
      </c>
      <c r="F19" s="24">
        <v>49319</v>
      </c>
      <c r="G19" s="24">
        <v>0</v>
      </c>
      <c r="H19" s="24">
        <v>47626</v>
      </c>
      <c r="I19" s="24">
        <f t="shared" si="0"/>
        <v>33282432</v>
      </c>
      <c r="K19" s="37"/>
    </row>
    <row r="20" spans="1:11" x14ac:dyDescent="0.25">
      <c r="A20" s="16">
        <v>1018</v>
      </c>
      <c r="B20" s="17" t="s">
        <v>26</v>
      </c>
      <c r="C20" s="23">
        <v>177927</v>
      </c>
      <c r="D20" s="23">
        <v>237281</v>
      </c>
      <c r="E20" s="23">
        <v>7363</v>
      </c>
      <c r="F20" s="23">
        <v>0</v>
      </c>
      <c r="G20" s="23">
        <v>0</v>
      </c>
      <c r="H20" s="23">
        <v>870</v>
      </c>
      <c r="I20" s="23">
        <f t="shared" si="0"/>
        <v>423441</v>
      </c>
      <c r="K20" s="37"/>
    </row>
    <row r="21" spans="1:11" x14ac:dyDescent="0.25">
      <c r="A21" s="16">
        <v>1019</v>
      </c>
      <c r="B21" s="17" t="s">
        <v>27</v>
      </c>
      <c r="C21" s="24">
        <v>2075321</v>
      </c>
      <c r="D21" s="24">
        <v>1477158</v>
      </c>
      <c r="E21" s="24">
        <v>63884</v>
      </c>
      <c r="F21" s="24">
        <v>0</v>
      </c>
      <c r="G21" s="24">
        <v>0</v>
      </c>
      <c r="H21" s="24">
        <v>15155</v>
      </c>
      <c r="I21" s="24">
        <f t="shared" si="0"/>
        <v>3631518</v>
      </c>
      <c r="K21" s="37"/>
    </row>
    <row r="22" spans="1:11" x14ac:dyDescent="0.25">
      <c r="A22" s="16">
        <v>1020</v>
      </c>
      <c r="B22" s="17" t="s">
        <v>28</v>
      </c>
      <c r="C22" s="23">
        <v>370945</v>
      </c>
      <c r="D22" s="23">
        <v>270342</v>
      </c>
      <c r="E22" s="23">
        <v>17155</v>
      </c>
      <c r="F22" s="23">
        <v>0</v>
      </c>
      <c r="G22" s="23">
        <v>0</v>
      </c>
      <c r="H22" s="23">
        <v>3309</v>
      </c>
      <c r="I22" s="23">
        <f t="shared" si="0"/>
        <v>661751</v>
      </c>
      <c r="K22" s="37"/>
    </row>
    <row r="23" spans="1:11" x14ac:dyDescent="0.25">
      <c r="A23" s="16">
        <v>1022</v>
      </c>
      <c r="B23" s="17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  <c r="K23" s="37"/>
    </row>
    <row r="24" spans="1:11" x14ac:dyDescent="0.25">
      <c r="A24" s="16">
        <v>1023</v>
      </c>
      <c r="B24" s="17" t="s">
        <v>30</v>
      </c>
      <c r="C24" s="23">
        <v>3731760</v>
      </c>
      <c r="D24" s="23">
        <v>434001</v>
      </c>
      <c r="E24" s="23">
        <v>50720</v>
      </c>
      <c r="F24" s="23">
        <v>220272</v>
      </c>
      <c r="G24" s="23">
        <v>0</v>
      </c>
      <c r="H24" s="23">
        <v>39961</v>
      </c>
      <c r="I24" s="23">
        <f t="shared" si="0"/>
        <v>4476714</v>
      </c>
      <c r="K24" s="37"/>
    </row>
    <row r="25" spans="1:11" x14ac:dyDescent="0.25">
      <c r="A25" s="16">
        <v>1024</v>
      </c>
      <c r="B25" s="17" t="s">
        <v>31</v>
      </c>
      <c r="C25" s="24">
        <v>47680715</v>
      </c>
      <c r="D25" s="24">
        <v>9667780</v>
      </c>
      <c r="E25" s="24">
        <v>722527</v>
      </c>
      <c r="F25" s="24">
        <v>331197</v>
      </c>
      <c r="G25" s="24">
        <v>0</v>
      </c>
      <c r="H25" s="24">
        <v>317063</v>
      </c>
      <c r="I25" s="24">
        <f t="shared" si="0"/>
        <v>58719282</v>
      </c>
      <c r="K25" s="37"/>
    </row>
    <row r="26" spans="1:11" x14ac:dyDescent="0.25">
      <c r="A26" s="16">
        <v>1025</v>
      </c>
      <c r="B26" s="17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  <c r="K26" s="37"/>
    </row>
    <row r="27" spans="1:11" x14ac:dyDescent="0.25">
      <c r="A27" s="16">
        <v>1026</v>
      </c>
      <c r="B27" s="17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  <c r="K27" s="37"/>
    </row>
    <row r="28" spans="1:11" x14ac:dyDescent="0.25">
      <c r="A28" s="16">
        <v>1027</v>
      </c>
      <c r="B28" s="17" t="s">
        <v>34</v>
      </c>
      <c r="C28" s="23">
        <v>5953593</v>
      </c>
      <c r="D28" s="23">
        <v>93310</v>
      </c>
      <c r="E28" s="23">
        <v>18841</v>
      </c>
      <c r="F28" s="23">
        <v>357868</v>
      </c>
      <c r="G28" s="23">
        <v>0</v>
      </c>
      <c r="H28" s="23">
        <v>38360</v>
      </c>
      <c r="I28" s="23">
        <f t="shared" si="0"/>
        <v>6461972</v>
      </c>
      <c r="K28" s="37"/>
    </row>
    <row r="29" spans="1:11" x14ac:dyDescent="0.25">
      <c r="A29" s="16">
        <v>1028</v>
      </c>
      <c r="B29" s="17" t="s">
        <v>35</v>
      </c>
      <c r="C29" s="24">
        <v>2473828</v>
      </c>
      <c r="D29" s="24">
        <v>541558</v>
      </c>
      <c r="E29" s="24">
        <v>67577</v>
      </c>
      <c r="F29" s="24">
        <v>0</v>
      </c>
      <c r="G29" s="24">
        <v>0</v>
      </c>
      <c r="H29" s="24">
        <v>11600</v>
      </c>
      <c r="I29" s="24">
        <f t="shared" si="0"/>
        <v>3094563</v>
      </c>
      <c r="K29" s="37"/>
    </row>
    <row r="30" spans="1:11" x14ac:dyDescent="0.25">
      <c r="A30" s="16">
        <v>1030</v>
      </c>
      <c r="B30" s="17" t="s">
        <v>36</v>
      </c>
      <c r="C30" s="23">
        <v>4593801</v>
      </c>
      <c r="D30" s="23">
        <v>508506</v>
      </c>
      <c r="E30" s="23">
        <v>46005</v>
      </c>
      <c r="F30" s="23">
        <v>12919</v>
      </c>
      <c r="G30" s="23">
        <v>0</v>
      </c>
      <c r="H30" s="23">
        <v>48490</v>
      </c>
      <c r="I30" s="23">
        <f t="shared" si="0"/>
        <v>5209721</v>
      </c>
      <c r="K30" s="37"/>
    </row>
    <row r="31" spans="1:11" x14ac:dyDescent="0.25">
      <c r="A31" s="16">
        <v>1031</v>
      </c>
      <c r="B31" s="17" t="s">
        <v>37</v>
      </c>
      <c r="C31" s="24">
        <v>46</v>
      </c>
      <c r="D31" s="24">
        <v>0</v>
      </c>
      <c r="E31" s="24">
        <v>445</v>
      </c>
      <c r="F31" s="24">
        <v>0</v>
      </c>
      <c r="G31" s="24">
        <v>0</v>
      </c>
      <c r="H31" s="24">
        <v>290</v>
      </c>
      <c r="I31" s="24">
        <f t="shared" si="0"/>
        <v>781</v>
      </c>
      <c r="K31" s="37"/>
    </row>
    <row r="32" spans="1:11" x14ac:dyDescent="0.25">
      <c r="A32" s="16">
        <v>1033</v>
      </c>
      <c r="B32" s="17" t="s">
        <v>38</v>
      </c>
      <c r="C32" s="23">
        <v>184610</v>
      </c>
      <c r="D32" s="23">
        <v>967</v>
      </c>
      <c r="E32" s="23">
        <v>2873</v>
      </c>
      <c r="F32" s="23">
        <v>0</v>
      </c>
      <c r="G32" s="23">
        <v>0</v>
      </c>
      <c r="H32" s="23">
        <v>3770</v>
      </c>
      <c r="I32" s="23">
        <f t="shared" si="0"/>
        <v>192220</v>
      </c>
      <c r="K32" s="37"/>
    </row>
    <row r="33" spans="1:11" x14ac:dyDescent="0.25">
      <c r="A33" s="16">
        <v>1034</v>
      </c>
      <c r="B33" s="17" t="s">
        <v>39</v>
      </c>
      <c r="C33" s="24">
        <v>146440</v>
      </c>
      <c r="D33" s="24">
        <v>0</v>
      </c>
      <c r="E33" s="24">
        <v>0</v>
      </c>
      <c r="F33" s="24">
        <v>0</v>
      </c>
      <c r="G33" s="24">
        <v>0</v>
      </c>
      <c r="H33" s="24">
        <v>2320</v>
      </c>
      <c r="I33" s="24">
        <f t="shared" si="0"/>
        <v>148760</v>
      </c>
      <c r="K33" s="37"/>
    </row>
    <row r="34" spans="1:11" x14ac:dyDescent="0.25">
      <c r="A34" s="16">
        <v>1037</v>
      </c>
      <c r="B34" s="17" t="s">
        <v>40</v>
      </c>
      <c r="C34" s="23">
        <v>2745829</v>
      </c>
      <c r="D34" s="23">
        <v>180028</v>
      </c>
      <c r="E34" s="23">
        <v>103963</v>
      </c>
      <c r="F34" s="23">
        <v>30550</v>
      </c>
      <c r="G34" s="23">
        <v>0</v>
      </c>
      <c r="H34" s="23">
        <v>94425</v>
      </c>
      <c r="I34" s="23">
        <f t="shared" si="0"/>
        <v>3154795</v>
      </c>
      <c r="K34" s="37"/>
    </row>
    <row r="35" spans="1:11" x14ac:dyDescent="0.25">
      <c r="A35" s="16">
        <v>1038</v>
      </c>
      <c r="B35" s="17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  <c r="K35" s="37"/>
    </row>
    <row r="36" spans="1:11" x14ac:dyDescent="0.25">
      <c r="A36" s="16">
        <v>1039</v>
      </c>
      <c r="B36" s="17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  <c r="K36" s="37"/>
    </row>
    <row r="37" spans="1:11" x14ac:dyDescent="0.25">
      <c r="A37" s="16">
        <v>1040</v>
      </c>
      <c r="B37" s="17" t="s">
        <v>43</v>
      </c>
      <c r="C37" s="24">
        <v>4838293</v>
      </c>
      <c r="D37" s="24">
        <v>920079</v>
      </c>
      <c r="E37" s="24">
        <v>103669</v>
      </c>
      <c r="F37" s="24">
        <v>28111</v>
      </c>
      <c r="G37" s="24">
        <v>0</v>
      </c>
      <c r="H37" s="24">
        <v>122426</v>
      </c>
      <c r="I37" s="24">
        <f t="shared" si="0"/>
        <v>6012578</v>
      </c>
      <c r="K37" s="37"/>
    </row>
    <row r="38" spans="1:11" x14ac:dyDescent="0.25">
      <c r="A38" s="16">
        <v>1042</v>
      </c>
      <c r="B38" s="17" t="s">
        <v>44</v>
      </c>
      <c r="C38" s="23">
        <v>92</v>
      </c>
      <c r="D38" s="23">
        <v>0</v>
      </c>
      <c r="E38" s="23">
        <v>0</v>
      </c>
      <c r="F38" s="23">
        <v>0</v>
      </c>
      <c r="G38" s="23">
        <v>0</v>
      </c>
      <c r="H38" s="23">
        <v>1540</v>
      </c>
      <c r="I38" s="23">
        <f t="shared" si="0"/>
        <v>1632</v>
      </c>
      <c r="K38" s="37"/>
    </row>
    <row r="39" spans="1:11" x14ac:dyDescent="0.25">
      <c r="A39" s="16">
        <v>1043</v>
      </c>
      <c r="B39" s="17" t="s">
        <v>45</v>
      </c>
      <c r="C39" s="24">
        <v>35939283</v>
      </c>
      <c r="D39" s="24">
        <v>11129076</v>
      </c>
      <c r="E39" s="24">
        <v>1475331</v>
      </c>
      <c r="F39" s="24">
        <v>10010585</v>
      </c>
      <c r="G39" s="24">
        <v>0</v>
      </c>
      <c r="H39" s="24">
        <v>107003</v>
      </c>
      <c r="I39" s="24">
        <f t="shared" si="0"/>
        <v>58661278</v>
      </c>
      <c r="K39" s="37"/>
    </row>
    <row r="40" spans="1:11" x14ac:dyDescent="0.25">
      <c r="A40" s="16">
        <v>1044</v>
      </c>
      <c r="B40" s="17" t="s">
        <v>46</v>
      </c>
      <c r="C40" s="23">
        <v>188990</v>
      </c>
      <c r="D40" s="23">
        <v>9963</v>
      </c>
      <c r="E40" s="23">
        <v>1351</v>
      </c>
      <c r="F40" s="23">
        <v>20559</v>
      </c>
      <c r="G40" s="23">
        <v>0</v>
      </c>
      <c r="H40" s="23">
        <v>2610</v>
      </c>
      <c r="I40" s="23">
        <f t="shared" si="0"/>
        <v>223473</v>
      </c>
      <c r="K40" s="37"/>
    </row>
    <row r="41" spans="1:11" x14ac:dyDescent="0.25">
      <c r="A41" s="16">
        <v>1046</v>
      </c>
      <c r="B41" s="17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87740</v>
      </c>
      <c r="I41" s="24">
        <f t="shared" si="0"/>
        <v>87740</v>
      </c>
      <c r="K41" s="37"/>
    </row>
    <row r="42" spans="1:11" x14ac:dyDescent="0.25">
      <c r="A42" s="16">
        <v>1047</v>
      </c>
      <c r="B42" s="17" t="s">
        <v>48</v>
      </c>
      <c r="C42" s="23">
        <v>6832502</v>
      </c>
      <c r="D42" s="23">
        <v>3612259</v>
      </c>
      <c r="E42" s="23">
        <v>148640</v>
      </c>
      <c r="F42" s="23">
        <v>0</v>
      </c>
      <c r="G42" s="23">
        <v>0</v>
      </c>
      <c r="H42" s="23">
        <v>24378</v>
      </c>
      <c r="I42" s="23">
        <f t="shared" si="0"/>
        <v>10617779</v>
      </c>
      <c r="K42" s="37"/>
    </row>
    <row r="43" spans="1:11" x14ac:dyDescent="0.25">
      <c r="A43" s="16">
        <v>1048</v>
      </c>
      <c r="B43" s="17" t="s">
        <v>49</v>
      </c>
      <c r="C43" s="24">
        <v>3708285</v>
      </c>
      <c r="D43" s="24">
        <v>543067</v>
      </c>
      <c r="E43" s="24">
        <v>136894</v>
      </c>
      <c r="F43" s="24">
        <v>1436</v>
      </c>
      <c r="G43" s="24">
        <v>0</v>
      </c>
      <c r="H43" s="24">
        <v>54576</v>
      </c>
      <c r="I43" s="24">
        <f t="shared" si="0"/>
        <v>4444258</v>
      </c>
      <c r="K43" s="37"/>
    </row>
    <row r="44" spans="1:11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  <c r="K44" s="37"/>
    </row>
    <row r="45" spans="1:11" x14ac:dyDescent="0.25">
      <c r="A45" s="16">
        <v>1052</v>
      </c>
      <c r="B45" s="17" t="s">
        <v>51</v>
      </c>
      <c r="C45" s="24">
        <v>191864</v>
      </c>
      <c r="D45" s="24">
        <v>0</v>
      </c>
      <c r="E45" s="24">
        <v>4006</v>
      </c>
      <c r="F45" s="24">
        <v>0</v>
      </c>
      <c r="G45" s="24">
        <v>0</v>
      </c>
      <c r="H45" s="24">
        <v>13050</v>
      </c>
      <c r="I45" s="24">
        <f t="shared" si="0"/>
        <v>208920</v>
      </c>
      <c r="K45" s="37"/>
    </row>
    <row r="46" spans="1:11" x14ac:dyDescent="0.25">
      <c r="A46" s="16">
        <v>1054</v>
      </c>
      <c r="B46" s="17" t="s">
        <v>52</v>
      </c>
      <c r="C46" s="23">
        <v>575728</v>
      </c>
      <c r="D46" s="23">
        <v>16500</v>
      </c>
      <c r="E46" s="23">
        <v>25933</v>
      </c>
      <c r="F46" s="23">
        <v>0</v>
      </c>
      <c r="G46" s="23">
        <v>0</v>
      </c>
      <c r="H46" s="23">
        <v>18871</v>
      </c>
      <c r="I46" s="23">
        <f t="shared" si="0"/>
        <v>637032</v>
      </c>
      <c r="K46" s="37"/>
    </row>
    <row r="47" spans="1:11" x14ac:dyDescent="0.25">
      <c r="A47" s="16">
        <v>1055</v>
      </c>
      <c r="B47" s="17" t="s">
        <v>53</v>
      </c>
      <c r="C47" s="24">
        <v>4262889</v>
      </c>
      <c r="D47" s="24">
        <v>19149</v>
      </c>
      <c r="E47" s="24">
        <v>161073</v>
      </c>
      <c r="F47" s="24">
        <v>0</v>
      </c>
      <c r="G47" s="24">
        <v>0</v>
      </c>
      <c r="H47" s="24">
        <v>29480</v>
      </c>
      <c r="I47" s="24">
        <f t="shared" si="0"/>
        <v>4472591</v>
      </c>
      <c r="K47" s="37"/>
    </row>
    <row r="48" spans="1:11" x14ac:dyDescent="0.25">
      <c r="A48" s="16">
        <v>1057</v>
      </c>
      <c r="B48" s="17" t="s">
        <v>54</v>
      </c>
      <c r="C48" s="23">
        <v>46</v>
      </c>
      <c r="D48" s="23">
        <v>0</v>
      </c>
      <c r="E48" s="23">
        <v>0</v>
      </c>
      <c r="F48" s="23">
        <v>0</v>
      </c>
      <c r="G48" s="23">
        <v>0</v>
      </c>
      <c r="H48" s="23">
        <v>2685</v>
      </c>
      <c r="I48" s="23">
        <f t="shared" si="0"/>
        <v>2731</v>
      </c>
      <c r="K48" s="37"/>
    </row>
    <row r="49" spans="1:11" x14ac:dyDescent="0.25">
      <c r="A49" s="16">
        <v>1058</v>
      </c>
      <c r="B49" s="17" t="s">
        <v>55</v>
      </c>
      <c r="C49" s="24">
        <v>230</v>
      </c>
      <c r="D49" s="24">
        <v>0</v>
      </c>
      <c r="E49" s="24">
        <v>0</v>
      </c>
      <c r="F49" s="24">
        <v>0</v>
      </c>
      <c r="G49" s="24">
        <v>0</v>
      </c>
      <c r="H49" s="24">
        <v>46450</v>
      </c>
      <c r="I49" s="24">
        <f t="shared" si="0"/>
        <v>46680</v>
      </c>
      <c r="K49" s="37"/>
    </row>
    <row r="50" spans="1:11" x14ac:dyDescent="0.25">
      <c r="A50" s="16">
        <v>1062</v>
      </c>
      <c r="B50" s="17" t="s">
        <v>56</v>
      </c>
      <c r="C50" s="23">
        <v>30826</v>
      </c>
      <c r="D50" s="23">
        <v>1454</v>
      </c>
      <c r="E50" s="23">
        <v>5470</v>
      </c>
      <c r="F50" s="23">
        <v>0</v>
      </c>
      <c r="G50" s="23">
        <v>0</v>
      </c>
      <c r="H50" s="23">
        <v>1474</v>
      </c>
      <c r="I50" s="23">
        <f t="shared" si="0"/>
        <v>39224</v>
      </c>
      <c r="K50" s="37"/>
    </row>
    <row r="51" spans="1:11" x14ac:dyDescent="0.25">
      <c r="A51" s="16">
        <v>1065</v>
      </c>
      <c r="B51" s="17" t="s">
        <v>57</v>
      </c>
      <c r="C51" s="24">
        <v>1265137</v>
      </c>
      <c r="D51" s="24">
        <v>177313</v>
      </c>
      <c r="E51" s="24">
        <v>31159</v>
      </c>
      <c r="F51" s="24">
        <v>6561</v>
      </c>
      <c r="G51" s="24">
        <v>0</v>
      </c>
      <c r="H51" s="24">
        <v>33060</v>
      </c>
      <c r="I51" s="24">
        <f t="shared" si="0"/>
        <v>1513230</v>
      </c>
      <c r="K51" s="37"/>
    </row>
    <row r="52" spans="1:11" x14ac:dyDescent="0.25">
      <c r="A52" s="16">
        <v>1066</v>
      </c>
      <c r="B52" s="17" t="s">
        <v>58</v>
      </c>
      <c r="C52" s="23">
        <v>30600294</v>
      </c>
      <c r="D52" s="23">
        <v>1533029</v>
      </c>
      <c r="E52" s="23">
        <v>1174819</v>
      </c>
      <c r="F52" s="23">
        <v>312374</v>
      </c>
      <c r="G52" s="23">
        <v>0</v>
      </c>
      <c r="H52" s="23">
        <v>578330</v>
      </c>
      <c r="I52" s="23">
        <f t="shared" si="0"/>
        <v>34198846</v>
      </c>
      <c r="K52" s="37"/>
    </row>
    <row r="53" spans="1:11" x14ac:dyDescent="0.25">
      <c r="A53" s="16">
        <v>1067</v>
      </c>
      <c r="B53" s="17" t="s">
        <v>59</v>
      </c>
      <c r="C53" s="24">
        <v>192830</v>
      </c>
      <c r="D53" s="24">
        <v>0</v>
      </c>
      <c r="E53" s="24">
        <v>0</v>
      </c>
      <c r="F53" s="24">
        <v>328596</v>
      </c>
      <c r="G53" s="24">
        <v>0</v>
      </c>
      <c r="H53" s="24">
        <v>4640</v>
      </c>
      <c r="I53" s="24">
        <f t="shared" si="0"/>
        <v>526066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  <c r="K54" s="37"/>
    </row>
    <row r="55" spans="1:11" x14ac:dyDescent="0.25">
      <c r="A55" s="16">
        <v>1069</v>
      </c>
      <c r="B55" s="17" t="s">
        <v>61</v>
      </c>
      <c r="C55" s="24">
        <v>46</v>
      </c>
      <c r="D55" s="24">
        <v>0</v>
      </c>
      <c r="E55" s="24">
        <v>0</v>
      </c>
      <c r="F55" s="24">
        <v>92513</v>
      </c>
      <c r="G55" s="24">
        <v>0</v>
      </c>
      <c r="H55" s="24">
        <v>5290</v>
      </c>
      <c r="I55" s="24">
        <f t="shared" si="0"/>
        <v>97849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34808173</v>
      </c>
      <c r="D56" s="23">
        <v>21427022</v>
      </c>
      <c r="E56" s="23">
        <v>681851</v>
      </c>
      <c r="F56" s="23">
        <v>468244</v>
      </c>
      <c r="G56" s="23">
        <v>0</v>
      </c>
      <c r="H56" s="23">
        <v>171452</v>
      </c>
      <c r="I56" s="23">
        <f t="shared" si="0"/>
        <v>57556742</v>
      </c>
      <c r="K56" s="37"/>
    </row>
    <row r="57" spans="1:11" x14ac:dyDescent="0.25">
      <c r="A57" s="13"/>
      <c r="B57" s="19" t="s">
        <v>63</v>
      </c>
      <c r="C57" s="15">
        <f t="shared" ref="C57:I57" si="1">SUM(C7:C56)</f>
        <v>566763451</v>
      </c>
      <c r="D57" s="15">
        <f t="shared" si="1"/>
        <v>159531971</v>
      </c>
      <c r="E57" s="15">
        <f t="shared" si="1"/>
        <v>20478223</v>
      </c>
      <c r="F57" s="15">
        <f t="shared" si="1"/>
        <v>12491314</v>
      </c>
      <c r="G57" s="15">
        <f t="shared" si="1"/>
        <v>0</v>
      </c>
      <c r="H57" s="15">
        <f t="shared" si="1"/>
        <v>4344114</v>
      </c>
      <c r="I57" s="15">
        <f t="shared" si="1"/>
        <v>763609073</v>
      </c>
    </row>
    <row r="59" spans="1:11" x14ac:dyDescent="0.25">
      <c r="F59" s="11"/>
    </row>
    <row r="60" spans="1:11" x14ac:dyDescent="0.25">
      <c r="F60" s="11"/>
    </row>
    <row r="61" spans="1:11" x14ac:dyDescent="0.25">
      <c r="F61" s="11"/>
    </row>
    <row r="62" spans="1:11" x14ac:dyDescent="0.25">
      <c r="F62" s="11"/>
    </row>
    <row r="63" spans="1:11" x14ac:dyDescent="0.25">
      <c r="F63" s="11"/>
    </row>
    <row r="64" spans="1:11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K57"/>
  <sheetViews>
    <sheetView topLeftCell="A6" workbookViewId="0">
      <selection activeCell="J7" sqref="J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5.140625" style="12" bestFit="1" customWidth="1"/>
    <col min="5" max="5" width="17.5703125" style="12" bestFit="1" customWidth="1"/>
    <col min="6" max="6" width="18.85546875" style="12" bestFit="1" customWidth="1"/>
    <col min="7" max="7" width="11.28515625" style="12" customWidth="1"/>
    <col min="8" max="8" width="1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67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1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 t="shared" ref="I7:I38" si="0">SUM(C7:H7)</f>
        <v>0</v>
      </c>
      <c r="K7" s="37"/>
    </row>
    <row r="8" spans="1:11" x14ac:dyDescent="0.25">
      <c r="A8" s="16">
        <v>1002</v>
      </c>
      <c r="B8" s="17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si="0"/>
        <v>0</v>
      </c>
      <c r="K8" s="37"/>
    </row>
    <row r="9" spans="1:11" x14ac:dyDescent="0.25">
      <c r="A9" s="16">
        <v>1005</v>
      </c>
      <c r="B9" s="17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  <c r="K10" s="37"/>
    </row>
    <row r="11" spans="1:11" x14ac:dyDescent="0.25">
      <c r="A11" s="16">
        <v>1007</v>
      </c>
      <c r="B11" s="17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f t="shared" si="0"/>
        <v>0</v>
      </c>
      <c r="K11" s="37"/>
    </row>
    <row r="12" spans="1:11" x14ac:dyDescent="0.25">
      <c r="A12" s="16">
        <v>1008</v>
      </c>
      <c r="B12" s="17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240</v>
      </c>
      <c r="I12" s="23">
        <f t="shared" si="0"/>
        <v>240</v>
      </c>
      <c r="K12" s="37"/>
    </row>
    <row r="13" spans="1:11" x14ac:dyDescent="0.25">
      <c r="A13" s="16">
        <v>1010</v>
      </c>
      <c r="B13" s="17" t="s">
        <v>19</v>
      </c>
      <c r="C13" s="24">
        <v>46</v>
      </c>
      <c r="D13" s="24">
        <v>0</v>
      </c>
      <c r="E13" s="24">
        <v>446</v>
      </c>
      <c r="F13" s="24">
        <v>0</v>
      </c>
      <c r="G13" s="24">
        <v>0</v>
      </c>
      <c r="H13" s="24">
        <v>290</v>
      </c>
      <c r="I13" s="24">
        <f t="shared" si="0"/>
        <v>782</v>
      </c>
      <c r="K13" s="37"/>
    </row>
    <row r="14" spans="1:11" x14ac:dyDescent="0.25">
      <c r="A14" s="16">
        <v>1011</v>
      </c>
      <c r="B14" s="17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14710</v>
      </c>
      <c r="I14" s="23">
        <f t="shared" si="0"/>
        <v>14710</v>
      </c>
      <c r="K14" s="37"/>
    </row>
    <row r="15" spans="1:11" x14ac:dyDescent="0.25">
      <c r="A15" s="16">
        <v>1012</v>
      </c>
      <c r="B15" s="17" t="s">
        <v>21</v>
      </c>
      <c r="C15" s="24">
        <v>402369</v>
      </c>
      <c r="D15" s="24">
        <v>44936</v>
      </c>
      <c r="E15" s="24">
        <v>19598</v>
      </c>
      <c r="F15" s="24">
        <v>0</v>
      </c>
      <c r="G15" s="24">
        <v>0</v>
      </c>
      <c r="H15" s="24">
        <v>580</v>
      </c>
      <c r="I15" s="24">
        <f t="shared" si="0"/>
        <v>467483</v>
      </c>
      <c r="K15" s="37"/>
    </row>
    <row r="16" spans="1:11" x14ac:dyDescent="0.25">
      <c r="A16" s="16">
        <v>1013</v>
      </c>
      <c r="B16" s="17" t="s">
        <v>22</v>
      </c>
      <c r="C16" s="23">
        <v>13261679</v>
      </c>
      <c r="D16" s="23">
        <v>178307</v>
      </c>
      <c r="E16" s="23">
        <v>656291</v>
      </c>
      <c r="F16" s="23">
        <v>0</v>
      </c>
      <c r="G16" s="23">
        <v>0</v>
      </c>
      <c r="H16" s="23">
        <v>14790</v>
      </c>
      <c r="I16" s="23">
        <f t="shared" si="0"/>
        <v>14111067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  <c r="K17" s="37"/>
    </row>
    <row r="18" spans="1:11" x14ac:dyDescent="0.25">
      <c r="A18" s="16">
        <v>1016</v>
      </c>
      <c r="B18" s="17" t="s">
        <v>24</v>
      </c>
      <c r="C18" s="23">
        <v>506</v>
      </c>
      <c r="D18" s="23">
        <v>0</v>
      </c>
      <c r="E18" s="23">
        <v>19018</v>
      </c>
      <c r="F18" s="23">
        <v>0</v>
      </c>
      <c r="G18" s="23">
        <v>0</v>
      </c>
      <c r="H18" s="23">
        <v>3190</v>
      </c>
      <c r="I18" s="23">
        <f t="shared" si="0"/>
        <v>22714</v>
      </c>
      <c r="K18" s="37"/>
    </row>
    <row r="19" spans="1:11" x14ac:dyDescent="0.25">
      <c r="A19" s="16">
        <v>1017</v>
      </c>
      <c r="B19" s="17" t="s">
        <v>25</v>
      </c>
      <c r="C19" s="24">
        <v>30461690</v>
      </c>
      <c r="D19" s="24">
        <v>0</v>
      </c>
      <c r="E19" s="24">
        <v>1589088</v>
      </c>
      <c r="F19" s="24">
        <v>0</v>
      </c>
      <c r="G19" s="24">
        <v>0</v>
      </c>
      <c r="H19" s="24">
        <v>86600</v>
      </c>
      <c r="I19" s="24">
        <f t="shared" si="0"/>
        <v>32137378</v>
      </c>
      <c r="K19" s="37"/>
    </row>
    <row r="20" spans="1:11" x14ac:dyDescent="0.25">
      <c r="A20" s="16">
        <v>1018</v>
      </c>
      <c r="B20" s="17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  <c r="K20" s="37"/>
    </row>
    <row r="21" spans="1:11" x14ac:dyDescent="0.25">
      <c r="A21" s="16">
        <v>1019</v>
      </c>
      <c r="B21" s="17" t="s">
        <v>27</v>
      </c>
      <c r="C21" s="24">
        <v>80016</v>
      </c>
      <c r="D21" s="24">
        <v>0</v>
      </c>
      <c r="E21" s="24">
        <v>0</v>
      </c>
      <c r="F21" s="24">
        <v>0</v>
      </c>
      <c r="G21" s="24">
        <v>0</v>
      </c>
      <c r="H21" s="24">
        <v>1160</v>
      </c>
      <c r="I21" s="24">
        <f t="shared" si="0"/>
        <v>81176</v>
      </c>
      <c r="K21" s="37"/>
    </row>
    <row r="22" spans="1:11" x14ac:dyDescent="0.25">
      <c r="A22" s="16">
        <v>1020</v>
      </c>
      <c r="B22" s="17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  <c r="K22" s="37"/>
    </row>
    <row r="23" spans="1:11" x14ac:dyDescent="0.25">
      <c r="A23" s="16">
        <v>1022</v>
      </c>
      <c r="B23" s="17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  <c r="K23" s="37"/>
    </row>
    <row r="24" spans="1:11" x14ac:dyDescent="0.25">
      <c r="A24" s="16">
        <v>1023</v>
      </c>
      <c r="B24" s="17" t="s">
        <v>30</v>
      </c>
      <c r="C24" s="23">
        <v>2070</v>
      </c>
      <c r="D24" s="23">
        <v>0</v>
      </c>
      <c r="E24" s="23">
        <v>0</v>
      </c>
      <c r="F24" s="23">
        <v>0</v>
      </c>
      <c r="G24" s="23">
        <v>0</v>
      </c>
      <c r="H24" s="23">
        <v>13050</v>
      </c>
      <c r="I24" s="23">
        <f t="shared" si="0"/>
        <v>15120</v>
      </c>
      <c r="K24" s="37"/>
    </row>
    <row r="25" spans="1:11" x14ac:dyDescent="0.25">
      <c r="A25" s="16">
        <v>1024</v>
      </c>
      <c r="B25" s="17" t="s">
        <v>31</v>
      </c>
      <c r="C25" s="24">
        <v>41741743</v>
      </c>
      <c r="D25" s="24">
        <v>69313</v>
      </c>
      <c r="E25" s="24">
        <v>121428</v>
      </c>
      <c r="F25" s="24">
        <v>72736626</v>
      </c>
      <c r="G25" s="24">
        <v>0</v>
      </c>
      <c r="H25" s="24">
        <v>109280</v>
      </c>
      <c r="I25" s="24">
        <f t="shared" si="0"/>
        <v>114778390</v>
      </c>
      <c r="K25" s="37"/>
    </row>
    <row r="26" spans="1:11" x14ac:dyDescent="0.25">
      <c r="A26" s="16">
        <v>1025</v>
      </c>
      <c r="B26" s="17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  <c r="K26" s="37"/>
    </row>
    <row r="27" spans="1:11" x14ac:dyDescent="0.25">
      <c r="A27" s="16">
        <v>1026</v>
      </c>
      <c r="B27" s="17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  <c r="K27" s="37"/>
    </row>
    <row r="28" spans="1:11" x14ac:dyDescent="0.25">
      <c r="A28" s="16">
        <v>1027</v>
      </c>
      <c r="B28" s="17" t="s">
        <v>34</v>
      </c>
      <c r="C28" s="23">
        <v>417693</v>
      </c>
      <c r="D28" s="23">
        <v>0</v>
      </c>
      <c r="E28" s="23">
        <v>1780</v>
      </c>
      <c r="F28" s="23">
        <v>40935</v>
      </c>
      <c r="G28" s="23">
        <v>0</v>
      </c>
      <c r="H28" s="23">
        <v>3480</v>
      </c>
      <c r="I28" s="23">
        <f t="shared" si="0"/>
        <v>463888</v>
      </c>
      <c r="K28" s="37"/>
    </row>
    <row r="29" spans="1:11" x14ac:dyDescent="0.25">
      <c r="A29" s="16">
        <v>1028</v>
      </c>
      <c r="B29" s="17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  <c r="K29" s="37"/>
    </row>
    <row r="30" spans="1:11" x14ac:dyDescent="0.25">
      <c r="A30" s="16">
        <v>1030</v>
      </c>
      <c r="B30" s="17" t="s">
        <v>36</v>
      </c>
      <c r="C30" s="23">
        <v>88901</v>
      </c>
      <c r="D30" s="23">
        <v>0</v>
      </c>
      <c r="E30" s="23">
        <v>0</v>
      </c>
      <c r="F30" s="23">
        <v>0</v>
      </c>
      <c r="G30" s="23">
        <v>0</v>
      </c>
      <c r="H30" s="23">
        <v>23990</v>
      </c>
      <c r="I30" s="23">
        <f t="shared" si="0"/>
        <v>112891</v>
      </c>
      <c r="K30" s="37"/>
    </row>
    <row r="31" spans="1:11" x14ac:dyDescent="0.25">
      <c r="A31" s="16">
        <v>1031</v>
      </c>
      <c r="B31" s="17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  <c r="K31" s="37"/>
    </row>
    <row r="32" spans="1:11" x14ac:dyDescent="0.25">
      <c r="A32" s="16">
        <v>1033</v>
      </c>
      <c r="B32" s="17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  <c r="K32" s="37"/>
    </row>
    <row r="33" spans="1:11" x14ac:dyDescent="0.25">
      <c r="A33" s="16">
        <v>1034</v>
      </c>
      <c r="B33" s="17" t="s">
        <v>39</v>
      </c>
      <c r="C33" s="24">
        <v>92</v>
      </c>
      <c r="D33" s="24">
        <v>0</v>
      </c>
      <c r="E33" s="24">
        <v>0</v>
      </c>
      <c r="F33" s="24">
        <v>0</v>
      </c>
      <c r="G33" s="24">
        <v>0</v>
      </c>
      <c r="H33" s="24">
        <v>3320</v>
      </c>
      <c r="I33" s="24">
        <f t="shared" si="0"/>
        <v>3412</v>
      </c>
      <c r="K33" s="37"/>
    </row>
    <row r="34" spans="1:11" x14ac:dyDescent="0.25">
      <c r="A34" s="16">
        <v>1037</v>
      </c>
      <c r="B34" s="17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  <c r="K34" s="37"/>
    </row>
    <row r="35" spans="1:11" x14ac:dyDescent="0.25">
      <c r="A35" s="16">
        <v>1038</v>
      </c>
      <c r="B35" s="17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2500</v>
      </c>
      <c r="I35" s="24">
        <f t="shared" si="0"/>
        <v>2500</v>
      </c>
      <c r="K35" s="37"/>
    </row>
    <row r="36" spans="1:11" x14ac:dyDescent="0.25">
      <c r="A36" s="16">
        <v>1039</v>
      </c>
      <c r="B36" s="17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  <c r="K36" s="37"/>
    </row>
    <row r="37" spans="1:11" x14ac:dyDescent="0.25">
      <c r="A37" s="16">
        <v>1040</v>
      </c>
      <c r="B37" s="17" t="s">
        <v>43</v>
      </c>
      <c r="C37" s="24">
        <v>403195</v>
      </c>
      <c r="D37" s="24">
        <v>20455</v>
      </c>
      <c r="E37" s="24">
        <v>23581</v>
      </c>
      <c r="F37" s="24">
        <v>0</v>
      </c>
      <c r="G37" s="24">
        <v>0</v>
      </c>
      <c r="H37" s="24">
        <v>20002</v>
      </c>
      <c r="I37" s="24">
        <f t="shared" si="0"/>
        <v>467233</v>
      </c>
      <c r="K37" s="37"/>
    </row>
    <row r="38" spans="1:11" x14ac:dyDescent="0.25">
      <c r="A38" s="16">
        <v>1042</v>
      </c>
      <c r="B38" s="17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  <c r="K38" s="37"/>
    </row>
    <row r="39" spans="1:11" x14ac:dyDescent="0.25">
      <c r="A39" s="16">
        <v>1043</v>
      </c>
      <c r="B39" s="17" t="s">
        <v>45</v>
      </c>
      <c r="C39" s="24">
        <v>120556</v>
      </c>
      <c r="D39" s="24">
        <v>0</v>
      </c>
      <c r="E39" s="24">
        <v>5978</v>
      </c>
      <c r="F39" s="24">
        <v>0</v>
      </c>
      <c r="G39" s="24">
        <v>0</v>
      </c>
      <c r="H39" s="24">
        <v>290</v>
      </c>
      <c r="I39" s="24">
        <f t="shared" ref="I39:I56" si="1">SUM(C39:H39)</f>
        <v>126824</v>
      </c>
      <c r="K39" s="37"/>
    </row>
    <row r="40" spans="1:11" x14ac:dyDescent="0.25">
      <c r="A40" s="16">
        <v>1044</v>
      </c>
      <c r="B40" s="17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1"/>
        <v>0</v>
      </c>
      <c r="K40" s="37"/>
    </row>
    <row r="41" spans="1:11" x14ac:dyDescent="0.25">
      <c r="A41" s="16">
        <v>1046</v>
      </c>
      <c r="B41" s="17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1"/>
        <v>0</v>
      </c>
      <c r="K41" s="37"/>
    </row>
    <row r="42" spans="1:11" x14ac:dyDescent="0.25">
      <c r="A42" s="16">
        <v>1047</v>
      </c>
      <c r="B42" s="17" t="s">
        <v>48</v>
      </c>
      <c r="C42" s="23">
        <v>357091</v>
      </c>
      <c r="D42" s="23">
        <v>3857</v>
      </c>
      <c r="E42" s="23">
        <v>42066</v>
      </c>
      <c r="F42" s="23">
        <v>0</v>
      </c>
      <c r="G42" s="23">
        <v>0</v>
      </c>
      <c r="H42" s="23">
        <v>13630</v>
      </c>
      <c r="I42" s="23">
        <f t="shared" si="1"/>
        <v>416644</v>
      </c>
      <c r="K42" s="37"/>
    </row>
    <row r="43" spans="1:11" x14ac:dyDescent="0.25">
      <c r="A43" s="16">
        <v>1048</v>
      </c>
      <c r="B43" s="17" t="s">
        <v>49</v>
      </c>
      <c r="C43" s="24">
        <v>46</v>
      </c>
      <c r="D43" s="24">
        <v>0</v>
      </c>
      <c r="E43" s="24">
        <v>874</v>
      </c>
      <c r="F43" s="24">
        <v>0</v>
      </c>
      <c r="G43" s="24">
        <v>0</v>
      </c>
      <c r="H43" s="24">
        <v>770</v>
      </c>
      <c r="I43" s="24">
        <f t="shared" si="1"/>
        <v>1690</v>
      </c>
      <c r="K43" s="37"/>
    </row>
    <row r="44" spans="1:11" x14ac:dyDescent="0.25">
      <c r="A44" s="16">
        <v>1050</v>
      </c>
      <c r="B44" s="17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1"/>
        <v>0</v>
      </c>
      <c r="K44" s="37"/>
    </row>
    <row r="45" spans="1:11" x14ac:dyDescent="0.25">
      <c r="A45" s="16">
        <v>1052</v>
      </c>
      <c r="B45" s="17" t="s">
        <v>51</v>
      </c>
      <c r="C45" s="24">
        <v>121</v>
      </c>
      <c r="D45" s="24">
        <v>3</v>
      </c>
      <c r="E45" s="24">
        <v>445</v>
      </c>
      <c r="F45" s="24">
        <v>0</v>
      </c>
      <c r="G45" s="24">
        <v>0</v>
      </c>
      <c r="H45" s="24">
        <v>290</v>
      </c>
      <c r="I45" s="24">
        <f t="shared" si="1"/>
        <v>859</v>
      </c>
      <c r="K45" s="37"/>
    </row>
    <row r="46" spans="1:11" x14ac:dyDescent="0.25">
      <c r="A46" s="16">
        <v>1054</v>
      </c>
      <c r="B46" s="17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2500</v>
      </c>
      <c r="I46" s="23">
        <f t="shared" si="1"/>
        <v>2500</v>
      </c>
      <c r="K46" s="37"/>
    </row>
    <row r="47" spans="1:11" x14ac:dyDescent="0.25">
      <c r="A47" s="16">
        <v>1055</v>
      </c>
      <c r="B47" s="17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1"/>
        <v>0</v>
      </c>
      <c r="K47" s="37"/>
    </row>
    <row r="48" spans="1:11" x14ac:dyDescent="0.25">
      <c r="A48" s="16">
        <v>1057</v>
      </c>
      <c r="B48" s="17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1"/>
        <v>0</v>
      </c>
      <c r="K48" s="37"/>
    </row>
    <row r="49" spans="1:11" x14ac:dyDescent="0.25">
      <c r="A49" s="16">
        <v>1058</v>
      </c>
      <c r="B49" s="17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1"/>
        <v>0</v>
      </c>
      <c r="K49" s="37"/>
    </row>
    <row r="50" spans="1:11" x14ac:dyDescent="0.25">
      <c r="A50" s="16">
        <v>1062</v>
      </c>
      <c r="B50" s="17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1"/>
        <v>0</v>
      </c>
      <c r="K50" s="37"/>
    </row>
    <row r="51" spans="1:11" x14ac:dyDescent="0.25">
      <c r="A51" s="16">
        <v>1065</v>
      </c>
      <c r="B51" s="17" t="s">
        <v>57</v>
      </c>
      <c r="C51" s="24">
        <v>1060020</v>
      </c>
      <c r="D51" s="24">
        <v>227687</v>
      </c>
      <c r="E51" s="24">
        <v>4401</v>
      </c>
      <c r="F51" s="24">
        <v>0</v>
      </c>
      <c r="G51" s="24">
        <v>0</v>
      </c>
      <c r="H51" s="24">
        <v>17301</v>
      </c>
      <c r="I51" s="24">
        <f t="shared" si="1"/>
        <v>1309409</v>
      </c>
      <c r="K51" s="37"/>
    </row>
    <row r="52" spans="1:11" x14ac:dyDescent="0.25">
      <c r="A52" s="16">
        <v>1066</v>
      </c>
      <c r="B52" s="17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1"/>
        <v>0</v>
      </c>
      <c r="K52" s="37"/>
    </row>
    <row r="53" spans="1:11" x14ac:dyDescent="0.25">
      <c r="A53" s="16">
        <v>1067</v>
      </c>
      <c r="B53" s="17" t="s">
        <v>59</v>
      </c>
      <c r="C53" s="24">
        <v>138</v>
      </c>
      <c r="D53" s="24">
        <v>0</v>
      </c>
      <c r="E53" s="24">
        <v>0</v>
      </c>
      <c r="F53" s="24">
        <v>0</v>
      </c>
      <c r="G53" s="24">
        <v>0</v>
      </c>
      <c r="H53" s="24">
        <v>870</v>
      </c>
      <c r="I53" s="24">
        <f t="shared" si="1"/>
        <v>1008</v>
      </c>
      <c r="K53" s="37"/>
    </row>
    <row r="54" spans="1:11" x14ac:dyDescent="0.25">
      <c r="A54" s="16">
        <v>1068</v>
      </c>
      <c r="B54" s="17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1"/>
        <v>0</v>
      </c>
      <c r="K54" s="37"/>
    </row>
    <row r="55" spans="1:11" x14ac:dyDescent="0.25">
      <c r="A55" s="16">
        <v>1069</v>
      </c>
      <c r="B55" s="17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1"/>
        <v>0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38435514</v>
      </c>
      <c r="D56" s="23">
        <v>631497</v>
      </c>
      <c r="E56" s="23">
        <v>24037</v>
      </c>
      <c r="F56" s="23">
        <v>0</v>
      </c>
      <c r="G56" s="23">
        <v>0</v>
      </c>
      <c r="H56" s="23">
        <v>144420</v>
      </c>
      <c r="I56" s="23">
        <f t="shared" si="1"/>
        <v>39235468</v>
      </c>
      <c r="K56" s="37"/>
    </row>
    <row r="57" spans="1:11" x14ac:dyDescent="0.25">
      <c r="A57" s="13"/>
      <c r="B57" s="19" t="s">
        <v>63</v>
      </c>
      <c r="C57" s="15">
        <f t="shared" ref="C57:I57" si="2">SUM(C7:C56)</f>
        <v>126833486</v>
      </c>
      <c r="D57" s="15">
        <f t="shared" si="2"/>
        <v>1176055</v>
      </c>
      <c r="E57" s="15">
        <f t="shared" si="2"/>
        <v>2509031</v>
      </c>
      <c r="F57" s="15">
        <f t="shared" si="2"/>
        <v>72777561</v>
      </c>
      <c r="G57" s="15">
        <f t="shared" si="2"/>
        <v>0</v>
      </c>
      <c r="H57" s="15">
        <f t="shared" si="2"/>
        <v>477253</v>
      </c>
      <c r="I57" s="15">
        <f t="shared" si="2"/>
        <v>203773386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K57"/>
  <sheetViews>
    <sheetView topLeftCell="A13" workbookViewId="0">
      <selection activeCell="J7" sqref="J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1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68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15000</v>
      </c>
      <c r="I7" s="22">
        <f>SUM(C7:H7)</f>
        <v>15000</v>
      </c>
      <c r="K7" s="37"/>
    </row>
    <row r="8" spans="1:11" x14ac:dyDescent="0.25">
      <c r="A8" s="16">
        <v>1002</v>
      </c>
      <c r="B8" s="17" t="s">
        <v>14</v>
      </c>
      <c r="C8" s="23">
        <v>17660552</v>
      </c>
      <c r="D8" s="23">
        <v>8458</v>
      </c>
      <c r="E8" s="23">
        <v>4237</v>
      </c>
      <c r="F8" s="23">
        <v>0</v>
      </c>
      <c r="G8" s="23">
        <v>0</v>
      </c>
      <c r="H8" s="23">
        <v>24940</v>
      </c>
      <c r="I8" s="23">
        <f t="shared" ref="I8:I56" si="0">SUM(C8:H8)</f>
        <v>17698187</v>
      </c>
      <c r="K8" s="37"/>
    </row>
    <row r="9" spans="1:11" x14ac:dyDescent="0.25">
      <c r="A9" s="16">
        <v>1005</v>
      </c>
      <c r="B9" s="17" t="s">
        <v>15</v>
      </c>
      <c r="C9" s="24">
        <v>1150</v>
      </c>
      <c r="D9" s="24">
        <v>0</v>
      </c>
      <c r="E9" s="24">
        <v>19762</v>
      </c>
      <c r="F9" s="24">
        <v>0</v>
      </c>
      <c r="G9" s="24">
        <v>0</v>
      </c>
      <c r="H9" s="24">
        <v>19735</v>
      </c>
      <c r="I9" s="24">
        <f t="shared" si="0"/>
        <v>40647</v>
      </c>
      <c r="K9" s="37"/>
    </row>
    <row r="10" spans="1:11" x14ac:dyDescent="0.25">
      <c r="A10" s="16">
        <v>1006</v>
      </c>
      <c r="B10" s="17" t="s">
        <v>16</v>
      </c>
      <c r="C10" s="23">
        <v>2217</v>
      </c>
      <c r="D10" s="23">
        <v>517</v>
      </c>
      <c r="E10" s="23">
        <v>1336</v>
      </c>
      <c r="F10" s="23">
        <v>0</v>
      </c>
      <c r="G10" s="23">
        <v>0</v>
      </c>
      <c r="H10" s="23">
        <v>870</v>
      </c>
      <c r="I10" s="23">
        <f t="shared" si="0"/>
        <v>4940</v>
      </c>
      <c r="K10" s="37"/>
    </row>
    <row r="11" spans="1:11" x14ac:dyDescent="0.25">
      <c r="A11" s="16">
        <v>1007</v>
      </c>
      <c r="B11" s="17" t="s">
        <v>17</v>
      </c>
      <c r="C11" s="24">
        <v>363902014</v>
      </c>
      <c r="D11" s="24">
        <v>10770265</v>
      </c>
      <c r="E11" s="24">
        <v>8843460</v>
      </c>
      <c r="F11" s="24">
        <v>572839578</v>
      </c>
      <c r="G11" s="24">
        <v>0</v>
      </c>
      <c r="H11" s="24">
        <v>1608741</v>
      </c>
      <c r="I11" s="24">
        <f t="shared" si="0"/>
        <v>957964058</v>
      </c>
      <c r="K11" s="37"/>
    </row>
    <row r="12" spans="1:11" x14ac:dyDescent="0.25">
      <c r="A12" s="16">
        <v>1008</v>
      </c>
      <c r="B12" s="17" t="s">
        <v>18</v>
      </c>
      <c r="C12" s="23">
        <v>2963735</v>
      </c>
      <c r="D12" s="23">
        <v>0</v>
      </c>
      <c r="E12" s="23">
        <v>1284</v>
      </c>
      <c r="F12" s="23">
        <v>0</v>
      </c>
      <c r="G12" s="23">
        <v>0</v>
      </c>
      <c r="H12" s="23">
        <v>12602</v>
      </c>
      <c r="I12" s="23">
        <f t="shared" si="0"/>
        <v>2977621</v>
      </c>
      <c r="K12" s="37"/>
    </row>
    <row r="13" spans="1:11" x14ac:dyDescent="0.25">
      <c r="A13" s="16">
        <v>1010</v>
      </c>
      <c r="B13" s="17" t="s">
        <v>19</v>
      </c>
      <c r="C13" s="24">
        <v>6414953</v>
      </c>
      <c r="D13" s="24">
        <v>1048712</v>
      </c>
      <c r="E13" s="24">
        <v>406457</v>
      </c>
      <c r="F13" s="24">
        <v>542095</v>
      </c>
      <c r="G13" s="24">
        <v>0</v>
      </c>
      <c r="H13" s="24">
        <v>42798</v>
      </c>
      <c r="I13" s="24">
        <f t="shared" si="0"/>
        <v>8455015</v>
      </c>
      <c r="K13" s="37"/>
    </row>
    <row r="14" spans="1:11" x14ac:dyDescent="0.25">
      <c r="A14" s="16">
        <v>1011</v>
      </c>
      <c r="B14" s="17" t="s">
        <v>20</v>
      </c>
      <c r="C14" s="23">
        <v>19829925</v>
      </c>
      <c r="D14" s="23">
        <v>10487403</v>
      </c>
      <c r="E14" s="23">
        <v>1012712</v>
      </c>
      <c r="F14" s="23">
        <v>0</v>
      </c>
      <c r="G14" s="23">
        <v>0</v>
      </c>
      <c r="H14" s="23">
        <v>355118</v>
      </c>
      <c r="I14" s="23">
        <f t="shared" si="0"/>
        <v>31685158</v>
      </c>
      <c r="K14" s="37"/>
    </row>
    <row r="15" spans="1:11" x14ac:dyDescent="0.25">
      <c r="A15" s="16">
        <v>1012</v>
      </c>
      <c r="B15" s="17" t="s">
        <v>21</v>
      </c>
      <c r="C15" s="24">
        <v>1438006</v>
      </c>
      <c r="D15" s="24">
        <v>400488</v>
      </c>
      <c r="E15" s="24">
        <v>72130</v>
      </c>
      <c r="F15" s="24">
        <v>0</v>
      </c>
      <c r="G15" s="24">
        <v>0</v>
      </c>
      <c r="H15" s="24">
        <v>12025</v>
      </c>
      <c r="I15" s="24">
        <f t="shared" si="0"/>
        <v>1922649</v>
      </c>
      <c r="K15" s="37"/>
    </row>
    <row r="16" spans="1:11" x14ac:dyDescent="0.25">
      <c r="A16" s="16">
        <v>1013</v>
      </c>
      <c r="B16" s="17" t="s">
        <v>22</v>
      </c>
      <c r="C16" s="23">
        <v>478000361</v>
      </c>
      <c r="D16" s="23">
        <v>251102247</v>
      </c>
      <c r="E16" s="23">
        <v>21190852</v>
      </c>
      <c r="F16" s="23">
        <v>59282</v>
      </c>
      <c r="G16" s="23">
        <v>0</v>
      </c>
      <c r="H16" s="23">
        <v>2012514</v>
      </c>
      <c r="I16" s="23">
        <f t="shared" si="0"/>
        <v>752365256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38497</v>
      </c>
      <c r="I17" s="24">
        <f t="shared" si="0"/>
        <v>38497</v>
      </c>
      <c r="K17" s="37"/>
    </row>
    <row r="18" spans="1:11" x14ac:dyDescent="0.25">
      <c r="A18" s="16">
        <v>1016</v>
      </c>
      <c r="B18" s="17" t="s">
        <v>24</v>
      </c>
      <c r="C18" s="23">
        <v>465619604</v>
      </c>
      <c r="D18" s="23">
        <v>139978528</v>
      </c>
      <c r="E18" s="23">
        <v>22898596</v>
      </c>
      <c r="F18" s="23">
        <v>3029139</v>
      </c>
      <c r="G18" s="23">
        <v>0</v>
      </c>
      <c r="H18" s="23">
        <v>5109695</v>
      </c>
      <c r="I18" s="23">
        <f t="shared" si="0"/>
        <v>636635562</v>
      </c>
      <c r="K18" s="37"/>
    </row>
    <row r="19" spans="1:11" x14ac:dyDescent="0.25">
      <c r="A19" s="16">
        <v>1017</v>
      </c>
      <c r="B19" s="17" t="s">
        <v>25</v>
      </c>
      <c r="C19" s="24">
        <v>67848543</v>
      </c>
      <c r="D19" s="24">
        <v>4725004</v>
      </c>
      <c r="E19" s="24">
        <v>2502761</v>
      </c>
      <c r="F19" s="24">
        <v>124204</v>
      </c>
      <c r="G19" s="24">
        <v>0</v>
      </c>
      <c r="H19" s="24">
        <v>1018434</v>
      </c>
      <c r="I19" s="24">
        <f t="shared" si="0"/>
        <v>76218946</v>
      </c>
      <c r="K19" s="37"/>
    </row>
    <row r="20" spans="1:11" x14ac:dyDescent="0.25">
      <c r="A20" s="16">
        <v>1018</v>
      </c>
      <c r="B20" s="17" t="s">
        <v>26</v>
      </c>
      <c r="C20" s="23">
        <v>4191357</v>
      </c>
      <c r="D20" s="23">
        <v>1094910</v>
      </c>
      <c r="E20" s="23">
        <v>353304</v>
      </c>
      <c r="F20" s="23">
        <v>0</v>
      </c>
      <c r="G20" s="23">
        <v>0</v>
      </c>
      <c r="H20" s="23">
        <v>24451</v>
      </c>
      <c r="I20" s="23">
        <f t="shared" si="0"/>
        <v>5664022</v>
      </c>
      <c r="K20" s="37"/>
    </row>
    <row r="21" spans="1:11" x14ac:dyDescent="0.25">
      <c r="A21" s="16">
        <v>1019</v>
      </c>
      <c r="B21" s="17" t="s">
        <v>27</v>
      </c>
      <c r="C21" s="24">
        <v>151033779</v>
      </c>
      <c r="D21" s="24">
        <v>10368564</v>
      </c>
      <c r="E21" s="24">
        <v>1205959</v>
      </c>
      <c r="F21" s="24">
        <v>96334</v>
      </c>
      <c r="G21" s="24">
        <v>0</v>
      </c>
      <c r="H21" s="24">
        <v>640918</v>
      </c>
      <c r="I21" s="24">
        <f t="shared" si="0"/>
        <v>163345554</v>
      </c>
      <c r="K21" s="37"/>
    </row>
    <row r="22" spans="1:11" x14ac:dyDescent="0.25">
      <c r="A22" s="16">
        <v>1020</v>
      </c>
      <c r="B22" s="17" t="s">
        <v>28</v>
      </c>
      <c r="C22" s="23">
        <v>20523799</v>
      </c>
      <c r="D22" s="23">
        <v>7047231</v>
      </c>
      <c r="E22" s="23">
        <v>617490</v>
      </c>
      <c r="F22" s="23">
        <v>15902078</v>
      </c>
      <c r="G22" s="23">
        <v>0</v>
      </c>
      <c r="H22" s="23">
        <v>102716</v>
      </c>
      <c r="I22" s="23">
        <f t="shared" si="0"/>
        <v>44193314</v>
      </c>
      <c r="K22" s="37"/>
    </row>
    <row r="23" spans="1:11" x14ac:dyDescent="0.25">
      <c r="A23" s="16">
        <v>1022</v>
      </c>
      <c r="B23" s="17" t="s">
        <v>29</v>
      </c>
      <c r="C23" s="24">
        <v>7113505</v>
      </c>
      <c r="D23" s="24">
        <v>7878</v>
      </c>
      <c r="E23" s="24">
        <v>6019</v>
      </c>
      <c r="F23" s="24">
        <v>0</v>
      </c>
      <c r="G23" s="24">
        <v>0</v>
      </c>
      <c r="H23" s="24">
        <v>1740</v>
      </c>
      <c r="I23" s="24">
        <f t="shared" si="0"/>
        <v>7129142</v>
      </c>
      <c r="K23" s="37"/>
    </row>
    <row r="24" spans="1:11" x14ac:dyDescent="0.25">
      <c r="A24" s="16">
        <v>1023</v>
      </c>
      <c r="B24" s="17" t="s">
        <v>30</v>
      </c>
      <c r="C24" s="23">
        <v>16683756</v>
      </c>
      <c r="D24" s="23">
        <v>1637793</v>
      </c>
      <c r="E24" s="23">
        <v>650924</v>
      </c>
      <c r="F24" s="23">
        <v>391149</v>
      </c>
      <c r="G24" s="23">
        <v>0</v>
      </c>
      <c r="H24" s="23">
        <v>396071</v>
      </c>
      <c r="I24" s="23">
        <f t="shared" si="0"/>
        <v>19759693</v>
      </c>
      <c r="K24" s="37"/>
    </row>
    <row r="25" spans="1:11" x14ac:dyDescent="0.25">
      <c r="A25" s="16">
        <v>1024</v>
      </c>
      <c r="B25" s="17" t="s">
        <v>31</v>
      </c>
      <c r="C25" s="24">
        <v>599729322</v>
      </c>
      <c r="D25" s="24">
        <v>48284543</v>
      </c>
      <c r="E25" s="24">
        <v>10064817</v>
      </c>
      <c r="F25" s="24">
        <v>450277429</v>
      </c>
      <c r="G25" s="24">
        <v>0</v>
      </c>
      <c r="H25" s="24">
        <v>2724527</v>
      </c>
      <c r="I25" s="24">
        <f t="shared" si="0"/>
        <v>1111080638</v>
      </c>
      <c r="K25" s="37"/>
    </row>
    <row r="26" spans="1:11" x14ac:dyDescent="0.25">
      <c r="A26" s="16">
        <v>1025</v>
      </c>
      <c r="B26" s="17" t="s">
        <v>32</v>
      </c>
      <c r="C26" s="23">
        <v>3942861</v>
      </c>
      <c r="D26" s="23">
        <v>0</v>
      </c>
      <c r="E26" s="23">
        <v>7144</v>
      </c>
      <c r="F26" s="23">
        <v>0</v>
      </c>
      <c r="G26" s="23">
        <v>0</v>
      </c>
      <c r="H26" s="23">
        <v>46932</v>
      </c>
      <c r="I26" s="23">
        <f t="shared" si="0"/>
        <v>3996937</v>
      </c>
      <c r="K26" s="37"/>
    </row>
    <row r="27" spans="1:11" x14ac:dyDescent="0.25">
      <c r="A27" s="16">
        <v>1026</v>
      </c>
      <c r="B27" s="17" t="s">
        <v>33</v>
      </c>
      <c r="C27" s="24">
        <v>431555</v>
      </c>
      <c r="D27" s="24">
        <v>6006</v>
      </c>
      <c r="E27" s="24">
        <v>890</v>
      </c>
      <c r="F27" s="24">
        <v>0</v>
      </c>
      <c r="G27" s="24">
        <v>0</v>
      </c>
      <c r="H27" s="24">
        <v>49840</v>
      </c>
      <c r="I27" s="24">
        <f t="shared" si="0"/>
        <v>488291</v>
      </c>
      <c r="K27" s="37"/>
    </row>
    <row r="28" spans="1:11" x14ac:dyDescent="0.25">
      <c r="A28" s="16">
        <v>1027</v>
      </c>
      <c r="B28" s="17" t="s">
        <v>34</v>
      </c>
      <c r="C28" s="23">
        <v>24534364</v>
      </c>
      <c r="D28" s="23">
        <v>1721546</v>
      </c>
      <c r="E28" s="23">
        <v>440127</v>
      </c>
      <c r="F28" s="23">
        <v>662993</v>
      </c>
      <c r="G28" s="23">
        <v>2500</v>
      </c>
      <c r="H28" s="23">
        <v>334524</v>
      </c>
      <c r="I28" s="23">
        <f t="shared" si="0"/>
        <v>27696054</v>
      </c>
      <c r="K28" s="37"/>
    </row>
    <row r="29" spans="1:11" x14ac:dyDescent="0.25">
      <c r="A29" s="16">
        <v>1028</v>
      </c>
      <c r="B29" s="17" t="s">
        <v>35</v>
      </c>
      <c r="C29" s="24">
        <v>9661578</v>
      </c>
      <c r="D29" s="24">
        <v>1997883</v>
      </c>
      <c r="E29" s="24">
        <v>458668</v>
      </c>
      <c r="F29" s="24">
        <v>28</v>
      </c>
      <c r="G29" s="24">
        <v>0</v>
      </c>
      <c r="H29" s="24">
        <v>57973</v>
      </c>
      <c r="I29" s="24">
        <f t="shared" si="0"/>
        <v>12176130</v>
      </c>
      <c r="K29" s="37"/>
    </row>
    <row r="30" spans="1:11" x14ac:dyDescent="0.25">
      <c r="A30" s="16">
        <v>1030</v>
      </c>
      <c r="B30" s="17" t="s">
        <v>36</v>
      </c>
      <c r="C30" s="23">
        <v>165346360</v>
      </c>
      <c r="D30" s="23">
        <v>5585577</v>
      </c>
      <c r="E30" s="23">
        <v>1121157</v>
      </c>
      <c r="F30" s="23">
        <v>101294</v>
      </c>
      <c r="G30" s="23">
        <v>0</v>
      </c>
      <c r="H30" s="23">
        <v>2189505</v>
      </c>
      <c r="I30" s="23">
        <f t="shared" si="0"/>
        <v>174343893</v>
      </c>
      <c r="K30" s="37"/>
    </row>
    <row r="31" spans="1:11" x14ac:dyDescent="0.25">
      <c r="A31" s="16">
        <v>1031</v>
      </c>
      <c r="B31" s="17" t="s">
        <v>37</v>
      </c>
      <c r="C31" s="24">
        <v>97771</v>
      </c>
      <c r="D31" s="24">
        <v>4002</v>
      </c>
      <c r="E31" s="24">
        <v>1979</v>
      </c>
      <c r="F31" s="24">
        <v>0</v>
      </c>
      <c r="G31" s="24">
        <v>0</v>
      </c>
      <c r="H31" s="24">
        <v>2800</v>
      </c>
      <c r="I31" s="24">
        <f t="shared" si="0"/>
        <v>106552</v>
      </c>
      <c r="K31" s="37"/>
    </row>
    <row r="32" spans="1:11" x14ac:dyDescent="0.25">
      <c r="A32" s="16">
        <v>1033</v>
      </c>
      <c r="B32" s="17" t="s">
        <v>38</v>
      </c>
      <c r="C32" s="23">
        <v>1465403</v>
      </c>
      <c r="D32" s="23">
        <v>174806</v>
      </c>
      <c r="E32" s="23">
        <v>20439</v>
      </c>
      <c r="F32" s="23">
        <v>0</v>
      </c>
      <c r="G32" s="23">
        <v>0</v>
      </c>
      <c r="H32" s="23">
        <v>23910</v>
      </c>
      <c r="I32" s="23">
        <f t="shared" si="0"/>
        <v>1684558</v>
      </c>
      <c r="K32" s="37"/>
    </row>
    <row r="33" spans="1:11" x14ac:dyDescent="0.25">
      <c r="A33" s="16">
        <v>1034</v>
      </c>
      <c r="B33" s="17" t="s">
        <v>39</v>
      </c>
      <c r="C33" s="24">
        <v>446376</v>
      </c>
      <c r="D33" s="24">
        <v>12968</v>
      </c>
      <c r="E33" s="24">
        <v>6574</v>
      </c>
      <c r="F33" s="24">
        <v>0</v>
      </c>
      <c r="G33" s="24">
        <v>0</v>
      </c>
      <c r="H33" s="24">
        <v>56732</v>
      </c>
      <c r="I33" s="24">
        <f t="shared" si="0"/>
        <v>522650</v>
      </c>
      <c r="K33" s="37"/>
    </row>
    <row r="34" spans="1:11" x14ac:dyDescent="0.25">
      <c r="A34" s="16">
        <v>1037</v>
      </c>
      <c r="B34" s="17" t="s">
        <v>40</v>
      </c>
      <c r="C34" s="23">
        <v>2903745</v>
      </c>
      <c r="D34" s="23">
        <v>184975</v>
      </c>
      <c r="E34" s="23">
        <v>186506</v>
      </c>
      <c r="F34" s="23">
        <v>61190</v>
      </c>
      <c r="G34" s="23">
        <v>0</v>
      </c>
      <c r="H34" s="23">
        <v>148004</v>
      </c>
      <c r="I34" s="23">
        <f t="shared" si="0"/>
        <v>3484420</v>
      </c>
      <c r="K34" s="37"/>
    </row>
    <row r="35" spans="1:11" x14ac:dyDescent="0.25">
      <c r="A35" s="16">
        <v>1038</v>
      </c>
      <c r="B35" s="17" t="s">
        <v>41</v>
      </c>
      <c r="C35" s="24">
        <v>17881449</v>
      </c>
      <c r="D35" s="24">
        <v>309942</v>
      </c>
      <c r="E35" s="24">
        <v>11254</v>
      </c>
      <c r="F35" s="24">
        <v>0</v>
      </c>
      <c r="G35" s="24">
        <v>0</v>
      </c>
      <c r="H35" s="24">
        <v>40300</v>
      </c>
      <c r="I35" s="24">
        <f t="shared" si="0"/>
        <v>18242945</v>
      </c>
      <c r="K35" s="37"/>
    </row>
    <row r="36" spans="1:11" x14ac:dyDescent="0.25">
      <c r="A36" s="16">
        <v>1039</v>
      </c>
      <c r="B36" s="17" t="s">
        <v>42</v>
      </c>
      <c r="C36" s="23">
        <v>2093086</v>
      </c>
      <c r="D36" s="23">
        <v>79142</v>
      </c>
      <c r="E36" s="23">
        <v>15497</v>
      </c>
      <c r="F36" s="23">
        <v>0</v>
      </c>
      <c r="G36" s="23">
        <v>0</v>
      </c>
      <c r="H36" s="23">
        <v>91890</v>
      </c>
      <c r="I36" s="23">
        <f t="shared" si="0"/>
        <v>2279615</v>
      </c>
      <c r="K36" s="37"/>
    </row>
    <row r="37" spans="1:11" x14ac:dyDescent="0.25">
      <c r="A37" s="16">
        <v>1040</v>
      </c>
      <c r="B37" s="17" t="s">
        <v>43</v>
      </c>
      <c r="C37" s="24">
        <v>42307769</v>
      </c>
      <c r="D37" s="24">
        <v>6643625</v>
      </c>
      <c r="E37" s="24">
        <v>1237775</v>
      </c>
      <c r="F37" s="24">
        <v>868877</v>
      </c>
      <c r="G37" s="24">
        <v>0</v>
      </c>
      <c r="H37" s="24">
        <v>892369</v>
      </c>
      <c r="I37" s="24">
        <f t="shared" si="0"/>
        <v>51950415</v>
      </c>
      <c r="K37" s="37"/>
    </row>
    <row r="38" spans="1:11" x14ac:dyDescent="0.25">
      <c r="A38" s="16">
        <v>1042</v>
      </c>
      <c r="B38" s="17" t="s">
        <v>44</v>
      </c>
      <c r="C38" s="23">
        <v>80280</v>
      </c>
      <c r="D38" s="23">
        <v>0</v>
      </c>
      <c r="E38" s="23">
        <v>0</v>
      </c>
      <c r="F38" s="23">
        <v>0</v>
      </c>
      <c r="G38" s="23">
        <v>0</v>
      </c>
      <c r="H38" s="23">
        <v>7690</v>
      </c>
      <c r="I38" s="23">
        <f t="shared" si="0"/>
        <v>87970</v>
      </c>
      <c r="K38" s="37"/>
    </row>
    <row r="39" spans="1:11" x14ac:dyDescent="0.25">
      <c r="A39" s="16">
        <v>1043</v>
      </c>
      <c r="B39" s="17" t="s">
        <v>45</v>
      </c>
      <c r="C39" s="24">
        <v>214683344</v>
      </c>
      <c r="D39" s="24">
        <v>68050821</v>
      </c>
      <c r="E39" s="24">
        <v>7080978</v>
      </c>
      <c r="F39" s="24">
        <v>2753100</v>
      </c>
      <c r="G39" s="24">
        <v>0</v>
      </c>
      <c r="H39" s="24">
        <v>470875</v>
      </c>
      <c r="I39" s="24">
        <f t="shared" si="0"/>
        <v>293039118</v>
      </c>
      <c r="K39" s="37"/>
    </row>
    <row r="40" spans="1:11" x14ac:dyDescent="0.25">
      <c r="A40" s="16">
        <v>1044</v>
      </c>
      <c r="B40" s="17" t="s">
        <v>46</v>
      </c>
      <c r="C40" s="23">
        <v>999166</v>
      </c>
      <c r="D40" s="23">
        <v>199189</v>
      </c>
      <c r="E40" s="23">
        <v>84013</v>
      </c>
      <c r="F40" s="23">
        <v>0</v>
      </c>
      <c r="G40" s="23">
        <v>0</v>
      </c>
      <c r="H40" s="23">
        <v>68776</v>
      </c>
      <c r="I40" s="23">
        <f t="shared" si="0"/>
        <v>1351144</v>
      </c>
      <c r="K40" s="37"/>
    </row>
    <row r="41" spans="1:11" x14ac:dyDescent="0.25">
      <c r="A41" s="16">
        <v>1046</v>
      </c>
      <c r="B41" s="17" t="s">
        <v>47</v>
      </c>
      <c r="C41" s="24">
        <v>531318</v>
      </c>
      <c r="D41" s="24">
        <v>0</v>
      </c>
      <c r="E41" s="24">
        <v>27037</v>
      </c>
      <c r="F41" s="24">
        <v>0</v>
      </c>
      <c r="G41" s="24">
        <v>0</v>
      </c>
      <c r="H41" s="24">
        <v>1153485</v>
      </c>
      <c r="I41" s="24">
        <f t="shared" si="0"/>
        <v>1711840</v>
      </c>
      <c r="K41" s="37"/>
    </row>
    <row r="42" spans="1:11" x14ac:dyDescent="0.25">
      <c r="A42" s="16">
        <v>1047</v>
      </c>
      <c r="B42" s="17" t="s">
        <v>48</v>
      </c>
      <c r="C42" s="23">
        <v>96633949</v>
      </c>
      <c r="D42" s="23">
        <v>17195141</v>
      </c>
      <c r="E42" s="23">
        <v>3782836</v>
      </c>
      <c r="F42" s="23">
        <v>1064097</v>
      </c>
      <c r="G42" s="23">
        <v>0</v>
      </c>
      <c r="H42" s="23">
        <v>662722</v>
      </c>
      <c r="I42" s="23">
        <f t="shared" si="0"/>
        <v>119338745</v>
      </c>
      <c r="K42" s="37"/>
    </row>
    <row r="43" spans="1:11" x14ac:dyDescent="0.25">
      <c r="A43" s="16">
        <v>1048</v>
      </c>
      <c r="B43" s="17" t="s">
        <v>49</v>
      </c>
      <c r="C43" s="24">
        <v>29166328</v>
      </c>
      <c r="D43" s="24">
        <v>4381582</v>
      </c>
      <c r="E43" s="24">
        <v>1476859</v>
      </c>
      <c r="F43" s="24">
        <v>1198951</v>
      </c>
      <c r="G43" s="24">
        <v>0</v>
      </c>
      <c r="H43" s="24">
        <v>334505</v>
      </c>
      <c r="I43" s="24">
        <f t="shared" si="0"/>
        <v>36558225</v>
      </c>
      <c r="K43" s="37"/>
    </row>
    <row r="44" spans="1:11" x14ac:dyDescent="0.25">
      <c r="A44" s="16">
        <v>1050</v>
      </c>
      <c r="B44" s="17" t="s">
        <v>50</v>
      </c>
      <c r="C44" s="23">
        <v>5150</v>
      </c>
      <c r="D44" s="23">
        <v>0</v>
      </c>
      <c r="E44" s="23">
        <v>0</v>
      </c>
      <c r="F44" s="23">
        <v>0</v>
      </c>
      <c r="G44" s="23">
        <v>0</v>
      </c>
      <c r="H44" s="23">
        <v>4876</v>
      </c>
      <c r="I44" s="23">
        <f t="shared" si="0"/>
        <v>10026</v>
      </c>
      <c r="K44" s="37"/>
    </row>
    <row r="45" spans="1:11" x14ac:dyDescent="0.25">
      <c r="A45" s="16">
        <v>1052</v>
      </c>
      <c r="B45" s="17" t="s">
        <v>51</v>
      </c>
      <c r="C45" s="24">
        <v>14006385</v>
      </c>
      <c r="D45" s="24">
        <v>2153316</v>
      </c>
      <c r="E45" s="24">
        <v>712570</v>
      </c>
      <c r="F45" s="24">
        <v>258</v>
      </c>
      <c r="G45" s="24">
        <v>0</v>
      </c>
      <c r="H45" s="24">
        <v>275988</v>
      </c>
      <c r="I45" s="24">
        <f t="shared" si="0"/>
        <v>17148517</v>
      </c>
      <c r="K45" s="37"/>
    </row>
    <row r="46" spans="1:11" x14ac:dyDescent="0.25">
      <c r="A46" s="16">
        <v>1054</v>
      </c>
      <c r="B46" s="17" t="s">
        <v>52</v>
      </c>
      <c r="C46" s="23">
        <v>14605114</v>
      </c>
      <c r="D46" s="23">
        <v>1781186</v>
      </c>
      <c r="E46" s="23">
        <v>628263</v>
      </c>
      <c r="F46" s="23">
        <v>182542</v>
      </c>
      <c r="G46" s="23">
        <v>7500</v>
      </c>
      <c r="H46" s="23">
        <v>432408</v>
      </c>
      <c r="I46" s="23">
        <f t="shared" si="0"/>
        <v>17637013</v>
      </c>
      <c r="K46" s="37"/>
    </row>
    <row r="47" spans="1:11" x14ac:dyDescent="0.25">
      <c r="A47" s="16">
        <v>1055</v>
      </c>
      <c r="B47" s="17" t="s">
        <v>53</v>
      </c>
      <c r="C47" s="24">
        <v>21363618</v>
      </c>
      <c r="D47" s="24">
        <v>2359939</v>
      </c>
      <c r="E47" s="24">
        <v>991188</v>
      </c>
      <c r="F47" s="24">
        <v>304</v>
      </c>
      <c r="G47" s="24">
        <v>0</v>
      </c>
      <c r="H47" s="24">
        <v>307979</v>
      </c>
      <c r="I47" s="24">
        <f t="shared" si="0"/>
        <v>25023028</v>
      </c>
      <c r="K47" s="37"/>
    </row>
    <row r="48" spans="1:11" x14ac:dyDescent="0.25">
      <c r="A48" s="16">
        <v>1057</v>
      </c>
      <c r="B48" s="17" t="s">
        <v>54</v>
      </c>
      <c r="C48" s="23">
        <v>45660</v>
      </c>
      <c r="D48" s="23">
        <v>3285</v>
      </c>
      <c r="E48" s="23">
        <v>16714</v>
      </c>
      <c r="F48" s="23">
        <v>0</v>
      </c>
      <c r="G48" s="23">
        <v>0</v>
      </c>
      <c r="H48" s="23">
        <v>894066</v>
      </c>
      <c r="I48" s="23">
        <f t="shared" si="0"/>
        <v>959725</v>
      </c>
      <c r="K48" s="37"/>
    </row>
    <row r="49" spans="1:11" x14ac:dyDescent="0.25">
      <c r="A49" s="16">
        <v>1058</v>
      </c>
      <c r="B49" s="17" t="s">
        <v>55</v>
      </c>
      <c r="C49" s="24">
        <v>14535834</v>
      </c>
      <c r="D49" s="24">
        <v>38797</v>
      </c>
      <c r="E49" s="24">
        <v>491703</v>
      </c>
      <c r="F49" s="24">
        <v>0</v>
      </c>
      <c r="G49" s="24">
        <v>27500</v>
      </c>
      <c r="H49" s="24">
        <v>951015</v>
      </c>
      <c r="I49" s="24">
        <f t="shared" si="0"/>
        <v>16044849</v>
      </c>
      <c r="K49" s="37"/>
    </row>
    <row r="50" spans="1:11" x14ac:dyDescent="0.25">
      <c r="A50" s="16">
        <v>1062</v>
      </c>
      <c r="B50" s="17" t="s">
        <v>56</v>
      </c>
      <c r="C50" s="23">
        <v>32784478</v>
      </c>
      <c r="D50" s="23">
        <v>6135227</v>
      </c>
      <c r="E50" s="23">
        <v>1757037</v>
      </c>
      <c r="F50" s="23">
        <v>0</v>
      </c>
      <c r="G50" s="23">
        <v>0</v>
      </c>
      <c r="H50" s="23">
        <v>3752226</v>
      </c>
      <c r="I50" s="23">
        <f t="shared" si="0"/>
        <v>44428968</v>
      </c>
      <c r="K50" s="37"/>
    </row>
    <row r="51" spans="1:11" x14ac:dyDescent="0.25">
      <c r="A51" s="16">
        <v>1065</v>
      </c>
      <c r="B51" s="17" t="s">
        <v>57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K51" s="37"/>
    </row>
    <row r="52" spans="1:11" x14ac:dyDescent="0.25">
      <c r="A52" s="16">
        <v>1066</v>
      </c>
      <c r="B52" s="17" t="s">
        <v>58</v>
      </c>
      <c r="C52" s="23">
        <v>124964163</v>
      </c>
      <c r="D52" s="23">
        <v>8951799</v>
      </c>
      <c r="E52" s="23">
        <v>3345422</v>
      </c>
      <c r="F52" s="23">
        <v>1647006</v>
      </c>
      <c r="G52" s="23">
        <v>0</v>
      </c>
      <c r="H52" s="23">
        <v>273407</v>
      </c>
      <c r="I52" s="23">
        <v>139181797</v>
      </c>
      <c r="K52" s="37"/>
    </row>
    <row r="53" spans="1:11" x14ac:dyDescent="0.25">
      <c r="A53" s="16">
        <v>1067</v>
      </c>
      <c r="B53" s="17" t="s">
        <v>59</v>
      </c>
      <c r="C53" s="24">
        <v>44778382</v>
      </c>
      <c r="D53" s="24">
        <v>5883</v>
      </c>
      <c r="E53" s="24">
        <v>2279</v>
      </c>
      <c r="F53" s="24">
        <v>2910886</v>
      </c>
      <c r="G53" s="24">
        <v>0</v>
      </c>
      <c r="H53" s="24">
        <v>34930</v>
      </c>
      <c r="I53" s="24">
        <f t="shared" si="0"/>
        <v>47732360</v>
      </c>
      <c r="K53" s="37"/>
    </row>
    <row r="54" spans="1:11" x14ac:dyDescent="0.25">
      <c r="A54" s="16">
        <v>1068</v>
      </c>
      <c r="B54" s="17" t="s">
        <v>60</v>
      </c>
      <c r="C54" s="23">
        <v>46</v>
      </c>
      <c r="D54" s="23">
        <v>0</v>
      </c>
      <c r="E54" s="23">
        <v>446</v>
      </c>
      <c r="F54" s="23">
        <v>0</v>
      </c>
      <c r="G54" s="23">
        <v>0</v>
      </c>
      <c r="H54" s="23">
        <v>530</v>
      </c>
      <c r="I54" s="23">
        <f t="shared" si="0"/>
        <v>1022</v>
      </c>
      <c r="K54" s="37"/>
    </row>
    <row r="55" spans="1:11" x14ac:dyDescent="0.25">
      <c r="A55" s="16">
        <v>1069</v>
      </c>
      <c r="B55" s="17" t="s">
        <v>61</v>
      </c>
      <c r="C55" s="24">
        <v>1655673</v>
      </c>
      <c r="D55" s="24">
        <v>103584</v>
      </c>
      <c r="E55" s="24">
        <v>59754</v>
      </c>
      <c r="F55" s="24">
        <v>0</v>
      </c>
      <c r="G55" s="24">
        <v>0</v>
      </c>
      <c r="H55" s="24">
        <v>30318</v>
      </c>
      <c r="I55" s="24">
        <f t="shared" si="0"/>
        <v>1849329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212943473</v>
      </c>
      <c r="D56" s="23">
        <v>9398816</v>
      </c>
      <c r="E56" s="23">
        <v>9435241</v>
      </c>
      <c r="F56" s="23">
        <v>1921439</v>
      </c>
      <c r="G56" s="23">
        <v>0</v>
      </c>
      <c r="H56" s="23">
        <v>5459438</v>
      </c>
      <c r="I56" s="23">
        <f t="shared" si="0"/>
        <v>239158407</v>
      </c>
      <c r="K56" s="37"/>
    </row>
    <row r="57" spans="1:11" x14ac:dyDescent="0.25">
      <c r="A57" s="13"/>
      <c r="B57" s="19" t="s">
        <v>63</v>
      </c>
      <c r="C57" s="15">
        <f t="shared" ref="C57:I57" si="1">SUM(C7:C56)</f>
        <v>3317851256</v>
      </c>
      <c r="D57" s="15">
        <f t="shared" si="1"/>
        <v>624441578</v>
      </c>
      <c r="E57" s="15">
        <f t="shared" si="1"/>
        <v>103252450</v>
      </c>
      <c r="F57" s="15">
        <f t="shared" si="1"/>
        <v>1056634253</v>
      </c>
      <c r="G57" s="15">
        <f t="shared" si="1"/>
        <v>37500</v>
      </c>
      <c r="H57" s="15">
        <f t="shared" si="1"/>
        <v>33211405</v>
      </c>
      <c r="I57" s="15">
        <f t="shared" si="1"/>
        <v>5135428442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F1" workbookViewId="0">
      <selection activeCell="J9" sqref="J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1.28515625" style="12" customWidth="1"/>
    <col min="8" max="8" width="15.28515625" style="12" customWidth="1"/>
    <col min="9" max="9" width="19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69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17500</v>
      </c>
      <c r="I7" s="22">
        <f t="shared" ref="I7:I38" si="0">SUM(C7:H7)</f>
        <v>17500</v>
      </c>
      <c r="K7" s="9"/>
    </row>
    <row r="8" spans="1:11" x14ac:dyDescent="0.25">
      <c r="A8" s="16">
        <v>1002</v>
      </c>
      <c r="B8" s="17" t="s">
        <v>14</v>
      </c>
      <c r="C8" s="23">
        <v>2124197</v>
      </c>
      <c r="D8" s="23">
        <v>100741</v>
      </c>
      <c r="E8" s="23">
        <v>32266</v>
      </c>
      <c r="F8" s="23">
        <v>7999</v>
      </c>
      <c r="G8" s="23">
        <v>0</v>
      </c>
      <c r="H8" s="23">
        <v>46128</v>
      </c>
      <c r="I8" s="23">
        <f t="shared" si="0"/>
        <v>2311331</v>
      </c>
      <c r="K8" s="9"/>
    </row>
    <row r="9" spans="1:11" x14ac:dyDescent="0.25">
      <c r="A9" s="16">
        <v>1005</v>
      </c>
      <c r="B9" s="17" t="s">
        <v>15</v>
      </c>
      <c r="C9" s="24">
        <v>279245</v>
      </c>
      <c r="D9" s="24">
        <v>0</v>
      </c>
      <c r="E9" s="24">
        <v>74442</v>
      </c>
      <c r="F9" s="24">
        <v>0</v>
      </c>
      <c r="G9" s="24">
        <v>0</v>
      </c>
      <c r="H9" s="24">
        <v>13497</v>
      </c>
      <c r="I9" s="24">
        <f t="shared" si="0"/>
        <v>367184</v>
      </c>
      <c r="K9" s="9"/>
    </row>
    <row r="10" spans="1:11" x14ac:dyDescent="0.25">
      <c r="A10" s="16">
        <v>1006</v>
      </c>
      <c r="B10" s="17" t="s">
        <v>16</v>
      </c>
      <c r="C10" s="23">
        <v>138</v>
      </c>
      <c r="D10" s="23">
        <v>0</v>
      </c>
      <c r="E10" s="23">
        <v>428</v>
      </c>
      <c r="F10" s="23">
        <v>0</v>
      </c>
      <c r="G10" s="23">
        <v>0</v>
      </c>
      <c r="H10" s="23">
        <v>24900</v>
      </c>
      <c r="I10" s="23">
        <f t="shared" si="0"/>
        <v>25466</v>
      </c>
      <c r="K10" s="9"/>
    </row>
    <row r="11" spans="1:11" x14ac:dyDescent="0.25">
      <c r="A11" s="16">
        <v>1007</v>
      </c>
      <c r="B11" s="17" t="s">
        <v>17</v>
      </c>
      <c r="C11" s="24">
        <v>219619346</v>
      </c>
      <c r="D11" s="24">
        <v>7868484</v>
      </c>
      <c r="E11" s="24">
        <v>2697895</v>
      </c>
      <c r="F11" s="24">
        <v>258956301</v>
      </c>
      <c r="G11" s="24">
        <v>2500</v>
      </c>
      <c r="H11" s="24">
        <v>1939368</v>
      </c>
      <c r="I11" s="24">
        <f t="shared" si="0"/>
        <v>491083894</v>
      </c>
      <c r="K11" s="9"/>
    </row>
    <row r="12" spans="1:11" x14ac:dyDescent="0.25">
      <c r="A12" s="16">
        <v>1008</v>
      </c>
      <c r="B12" s="17" t="s">
        <v>18</v>
      </c>
      <c r="C12" s="23">
        <v>183099</v>
      </c>
      <c r="D12" s="23">
        <v>0</v>
      </c>
      <c r="E12" s="23">
        <v>1338</v>
      </c>
      <c r="F12" s="23">
        <v>0</v>
      </c>
      <c r="G12" s="23">
        <v>0</v>
      </c>
      <c r="H12" s="23">
        <v>9130</v>
      </c>
      <c r="I12" s="23">
        <f t="shared" si="0"/>
        <v>193567</v>
      </c>
      <c r="K12" s="9"/>
    </row>
    <row r="13" spans="1:11" x14ac:dyDescent="0.25">
      <c r="A13" s="16">
        <v>1010</v>
      </c>
      <c r="B13" s="17" t="s">
        <v>19</v>
      </c>
      <c r="C13" s="24">
        <v>4507398</v>
      </c>
      <c r="D13" s="24">
        <v>326869</v>
      </c>
      <c r="E13" s="24">
        <v>296350</v>
      </c>
      <c r="F13" s="24">
        <v>39394</v>
      </c>
      <c r="G13" s="24">
        <v>0</v>
      </c>
      <c r="H13" s="24">
        <v>32550</v>
      </c>
      <c r="I13" s="24">
        <f t="shared" si="0"/>
        <v>5202561</v>
      </c>
      <c r="K13" s="9"/>
    </row>
    <row r="14" spans="1:11" x14ac:dyDescent="0.25">
      <c r="A14" s="16">
        <v>1011</v>
      </c>
      <c r="B14" s="17" t="s">
        <v>20</v>
      </c>
      <c r="C14" s="23">
        <v>15831646</v>
      </c>
      <c r="D14" s="23">
        <v>11076180</v>
      </c>
      <c r="E14" s="23">
        <v>899855</v>
      </c>
      <c r="F14" s="23">
        <v>0</v>
      </c>
      <c r="G14" s="23">
        <v>0</v>
      </c>
      <c r="H14" s="23">
        <v>380541</v>
      </c>
      <c r="I14" s="23">
        <f t="shared" si="0"/>
        <v>28188222</v>
      </c>
      <c r="K14" s="9"/>
    </row>
    <row r="15" spans="1:11" x14ac:dyDescent="0.25">
      <c r="A15" s="16">
        <v>1012</v>
      </c>
      <c r="B15" s="17" t="s">
        <v>21</v>
      </c>
      <c r="C15" s="24">
        <v>10233890</v>
      </c>
      <c r="D15" s="24">
        <v>0</v>
      </c>
      <c r="E15" s="24">
        <v>16699</v>
      </c>
      <c r="F15" s="24">
        <v>0</v>
      </c>
      <c r="G15" s="24">
        <v>0</v>
      </c>
      <c r="H15" s="24">
        <v>27781</v>
      </c>
      <c r="I15" s="24">
        <f t="shared" si="0"/>
        <v>10278370</v>
      </c>
      <c r="K15" s="9"/>
    </row>
    <row r="16" spans="1:11" x14ac:dyDescent="0.25">
      <c r="A16" s="16">
        <v>1013</v>
      </c>
      <c r="B16" s="17" t="s">
        <v>22</v>
      </c>
      <c r="C16" s="23">
        <v>316163525</v>
      </c>
      <c r="D16" s="23">
        <v>163658511</v>
      </c>
      <c r="E16" s="23">
        <v>14074329</v>
      </c>
      <c r="F16" s="23">
        <v>0</v>
      </c>
      <c r="G16" s="23">
        <v>0</v>
      </c>
      <c r="H16" s="23">
        <v>2770049</v>
      </c>
      <c r="I16" s="23">
        <f t="shared" si="0"/>
        <v>496666414</v>
      </c>
      <c r="K16" s="9"/>
    </row>
    <row r="17" spans="1:11" x14ac:dyDescent="0.25">
      <c r="A17" s="16">
        <v>1014</v>
      </c>
      <c r="B17" s="17" t="s">
        <v>23</v>
      </c>
      <c r="C17" s="24">
        <v>46</v>
      </c>
      <c r="D17" s="24">
        <v>0</v>
      </c>
      <c r="E17" s="24">
        <v>874</v>
      </c>
      <c r="F17" s="24">
        <v>0</v>
      </c>
      <c r="G17" s="24">
        <v>0</v>
      </c>
      <c r="H17" s="24">
        <v>20290</v>
      </c>
      <c r="I17" s="24">
        <f t="shared" si="0"/>
        <v>21210</v>
      </c>
      <c r="K17" s="9"/>
    </row>
    <row r="18" spans="1:11" x14ac:dyDescent="0.25">
      <c r="A18" s="16">
        <v>1016</v>
      </c>
      <c r="B18" s="17" t="s">
        <v>24</v>
      </c>
      <c r="C18" s="23">
        <v>566410126</v>
      </c>
      <c r="D18" s="23">
        <v>209155583</v>
      </c>
      <c r="E18" s="23">
        <v>25802557</v>
      </c>
      <c r="F18" s="23">
        <v>3001024</v>
      </c>
      <c r="G18" s="23">
        <v>0</v>
      </c>
      <c r="H18" s="23">
        <v>4505316</v>
      </c>
      <c r="I18" s="23">
        <f t="shared" si="0"/>
        <v>808874606</v>
      </c>
      <c r="K18" s="9"/>
    </row>
    <row r="19" spans="1:11" x14ac:dyDescent="0.25">
      <c r="A19" s="16">
        <v>1017</v>
      </c>
      <c r="B19" s="17" t="s">
        <v>25</v>
      </c>
      <c r="C19" s="24">
        <v>62857532</v>
      </c>
      <c r="D19" s="24">
        <v>3979167</v>
      </c>
      <c r="E19" s="24">
        <v>2025070</v>
      </c>
      <c r="F19" s="24">
        <v>702042</v>
      </c>
      <c r="G19" s="24">
        <v>0</v>
      </c>
      <c r="H19" s="24">
        <v>904037</v>
      </c>
      <c r="I19" s="24">
        <f t="shared" si="0"/>
        <v>70467848</v>
      </c>
      <c r="K19" s="9"/>
    </row>
    <row r="20" spans="1:11" x14ac:dyDescent="0.25">
      <c r="A20" s="16">
        <v>1018</v>
      </c>
      <c r="B20" s="17" t="s">
        <v>26</v>
      </c>
      <c r="C20" s="23">
        <v>27289357</v>
      </c>
      <c r="D20" s="23">
        <v>1571935</v>
      </c>
      <c r="E20" s="23">
        <v>1556257</v>
      </c>
      <c r="F20" s="23">
        <v>2838063</v>
      </c>
      <c r="G20" s="23">
        <v>0</v>
      </c>
      <c r="H20" s="23">
        <v>121482</v>
      </c>
      <c r="I20" s="23">
        <f t="shared" si="0"/>
        <v>33377094</v>
      </c>
      <c r="K20" s="9"/>
    </row>
    <row r="21" spans="1:11" x14ac:dyDescent="0.25">
      <c r="A21" s="16">
        <v>1019</v>
      </c>
      <c r="B21" s="17" t="s">
        <v>27</v>
      </c>
      <c r="C21" s="24">
        <v>22640410</v>
      </c>
      <c r="D21" s="24">
        <v>10212125</v>
      </c>
      <c r="E21" s="24">
        <v>748886</v>
      </c>
      <c r="F21" s="24">
        <v>24545</v>
      </c>
      <c r="G21" s="24">
        <v>0</v>
      </c>
      <c r="H21" s="24">
        <v>519711</v>
      </c>
      <c r="I21" s="24">
        <f t="shared" si="0"/>
        <v>34145677</v>
      </c>
      <c r="K21" s="9"/>
    </row>
    <row r="22" spans="1:11" x14ac:dyDescent="0.25">
      <c r="A22" s="16">
        <v>1020</v>
      </c>
      <c r="B22" s="17" t="s">
        <v>28</v>
      </c>
      <c r="C22" s="23">
        <v>18255607</v>
      </c>
      <c r="D22" s="23">
        <v>4932893</v>
      </c>
      <c r="E22" s="23">
        <v>590705</v>
      </c>
      <c r="F22" s="23">
        <v>9935747</v>
      </c>
      <c r="G22" s="23">
        <v>0</v>
      </c>
      <c r="H22" s="23">
        <v>63176</v>
      </c>
      <c r="I22" s="23">
        <f t="shared" si="0"/>
        <v>33778128</v>
      </c>
      <c r="K22" s="9"/>
    </row>
    <row r="23" spans="1:11" x14ac:dyDescent="0.25">
      <c r="A23" s="16">
        <v>1022</v>
      </c>
      <c r="B23" s="17" t="s">
        <v>29</v>
      </c>
      <c r="C23" s="24">
        <v>2404333</v>
      </c>
      <c r="D23" s="24">
        <v>9625</v>
      </c>
      <c r="E23" s="24">
        <v>25687</v>
      </c>
      <c r="F23" s="24">
        <v>0</v>
      </c>
      <c r="G23" s="24">
        <v>0</v>
      </c>
      <c r="H23" s="24">
        <v>3770</v>
      </c>
      <c r="I23" s="24">
        <f t="shared" si="0"/>
        <v>2443415</v>
      </c>
      <c r="K23" s="9"/>
    </row>
    <row r="24" spans="1:11" x14ac:dyDescent="0.25">
      <c r="A24" s="16">
        <v>1023</v>
      </c>
      <c r="B24" s="17" t="s">
        <v>30</v>
      </c>
      <c r="C24" s="23">
        <v>21386194</v>
      </c>
      <c r="D24" s="23">
        <v>2098814</v>
      </c>
      <c r="E24" s="23">
        <v>539417</v>
      </c>
      <c r="F24" s="23">
        <v>191901</v>
      </c>
      <c r="G24" s="23">
        <v>0</v>
      </c>
      <c r="H24" s="23">
        <v>532762</v>
      </c>
      <c r="I24" s="23">
        <f t="shared" si="0"/>
        <v>24749088</v>
      </c>
      <c r="K24" s="9"/>
    </row>
    <row r="25" spans="1:11" x14ac:dyDescent="0.25">
      <c r="A25" s="16">
        <v>1024</v>
      </c>
      <c r="B25" s="17" t="s">
        <v>31</v>
      </c>
      <c r="C25" s="24">
        <v>572848056</v>
      </c>
      <c r="D25" s="24">
        <v>58366505</v>
      </c>
      <c r="E25" s="24">
        <v>11930507</v>
      </c>
      <c r="F25" s="24">
        <v>32935027</v>
      </c>
      <c r="G25" s="24">
        <v>0</v>
      </c>
      <c r="H25" s="24">
        <v>3535460</v>
      </c>
      <c r="I25" s="24">
        <f t="shared" si="0"/>
        <v>679615555</v>
      </c>
      <c r="K25" s="9"/>
    </row>
    <row r="26" spans="1:11" x14ac:dyDescent="0.25">
      <c r="A26" s="16">
        <v>1025</v>
      </c>
      <c r="B26" s="17" t="s">
        <v>32</v>
      </c>
      <c r="C26" s="23">
        <v>644</v>
      </c>
      <c r="D26" s="23">
        <v>0</v>
      </c>
      <c r="E26" s="23">
        <v>2579</v>
      </c>
      <c r="F26" s="23">
        <v>0</v>
      </c>
      <c r="G26" s="23">
        <v>0</v>
      </c>
      <c r="H26" s="23">
        <v>148579</v>
      </c>
      <c r="I26" s="23">
        <f t="shared" si="0"/>
        <v>151802</v>
      </c>
      <c r="K26" s="9"/>
    </row>
    <row r="27" spans="1:11" x14ac:dyDescent="0.25">
      <c r="A27" s="16">
        <v>1026</v>
      </c>
      <c r="B27" s="17" t="s">
        <v>33</v>
      </c>
      <c r="C27" s="24">
        <v>1344961</v>
      </c>
      <c r="D27" s="24">
        <v>0</v>
      </c>
      <c r="E27" s="24">
        <v>0</v>
      </c>
      <c r="F27" s="24">
        <v>0</v>
      </c>
      <c r="G27" s="24">
        <v>0</v>
      </c>
      <c r="H27" s="24">
        <v>44366</v>
      </c>
      <c r="I27" s="24">
        <f t="shared" si="0"/>
        <v>1389327</v>
      </c>
      <c r="K27" s="9"/>
    </row>
    <row r="28" spans="1:11" x14ac:dyDescent="0.25">
      <c r="A28" s="16">
        <v>1027</v>
      </c>
      <c r="B28" s="17" t="s">
        <v>34</v>
      </c>
      <c r="C28" s="23">
        <v>39685601</v>
      </c>
      <c r="D28" s="23">
        <v>732973</v>
      </c>
      <c r="E28" s="23">
        <v>492504</v>
      </c>
      <c r="F28" s="23">
        <v>26191367</v>
      </c>
      <c r="G28" s="23">
        <v>2500</v>
      </c>
      <c r="H28" s="23">
        <v>528281</v>
      </c>
      <c r="I28" s="23">
        <f t="shared" si="0"/>
        <v>67633226</v>
      </c>
      <c r="K28" s="9"/>
    </row>
    <row r="29" spans="1:11" x14ac:dyDescent="0.25">
      <c r="A29" s="16">
        <v>1028</v>
      </c>
      <c r="B29" s="17" t="s">
        <v>35</v>
      </c>
      <c r="C29" s="24">
        <v>41817950</v>
      </c>
      <c r="D29" s="24">
        <v>1258667</v>
      </c>
      <c r="E29" s="24">
        <v>442594</v>
      </c>
      <c r="F29" s="24">
        <v>29704585</v>
      </c>
      <c r="G29" s="24">
        <v>0</v>
      </c>
      <c r="H29" s="24">
        <v>67512</v>
      </c>
      <c r="I29" s="24">
        <f t="shared" si="0"/>
        <v>73291308</v>
      </c>
      <c r="K29" s="9"/>
    </row>
    <row r="30" spans="1:11" x14ac:dyDescent="0.25">
      <c r="A30" s="16">
        <v>1030</v>
      </c>
      <c r="B30" s="17" t="s">
        <v>36</v>
      </c>
      <c r="C30" s="23">
        <v>46493786</v>
      </c>
      <c r="D30" s="23">
        <v>5680081</v>
      </c>
      <c r="E30" s="23">
        <v>998650</v>
      </c>
      <c r="F30" s="23">
        <v>16733975</v>
      </c>
      <c r="G30" s="23">
        <v>0</v>
      </c>
      <c r="H30" s="23">
        <v>2329491</v>
      </c>
      <c r="I30" s="23">
        <f t="shared" si="0"/>
        <v>72235983</v>
      </c>
      <c r="K30" s="9"/>
    </row>
    <row r="31" spans="1:11" x14ac:dyDescent="0.25">
      <c r="A31" s="16">
        <v>1031</v>
      </c>
      <c r="B31" s="17" t="s">
        <v>37</v>
      </c>
      <c r="C31" s="24">
        <v>207559</v>
      </c>
      <c r="D31" s="24">
        <v>23944</v>
      </c>
      <c r="E31" s="24">
        <v>8062</v>
      </c>
      <c r="F31" s="24">
        <v>0</v>
      </c>
      <c r="G31" s="24">
        <v>0</v>
      </c>
      <c r="H31" s="24">
        <v>94624</v>
      </c>
      <c r="I31" s="24">
        <f t="shared" si="0"/>
        <v>334189</v>
      </c>
      <c r="K31" s="9"/>
    </row>
    <row r="32" spans="1:11" x14ac:dyDescent="0.25">
      <c r="A32" s="16">
        <v>1033</v>
      </c>
      <c r="B32" s="17" t="s">
        <v>38</v>
      </c>
      <c r="C32" s="23">
        <v>667039</v>
      </c>
      <c r="D32" s="23">
        <v>34996</v>
      </c>
      <c r="E32" s="23">
        <v>22299</v>
      </c>
      <c r="F32" s="23">
        <v>0</v>
      </c>
      <c r="G32" s="23">
        <v>0</v>
      </c>
      <c r="H32" s="23">
        <v>32940</v>
      </c>
      <c r="I32" s="23">
        <f t="shared" si="0"/>
        <v>757274</v>
      </c>
      <c r="K32" s="9"/>
    </row>
    <row r="33" spans="1:11" x14ac:dyDescent="0.25">
      <c r="A33" s="16">
        <v>1034</v>
      </c>
      <c r="B33" s="17" t="s">
        <v>39</v>
      </c>
      <c r="C33" s="24">
        <v>581062</v>
      </c>
      <c r="D33" s="24">
        <v>250</v>
      </c>
      <c r="E33" s="24">
        <v>5090</v>
      </c>
      <c r="F33" s="24">
        <v>0</v>
      </c>
      <c r="G33" s="24">
        <v>0</v>
      </c>
      <c r="H33" s="24">
        <v>34353</v>
      </c>
      <c r="I33" s="24">
        <f t="shared" si="0"/>
        <v>620755</v>
      </c>
      <c r="K33" s="9"/>
    </row>
    <row r="34" spans="1:11" x14ac:dyDescent="0.25">
      <c r="A34" s="16">
        <v>1037</v>
      </c>
      <c r="B34" s="17" t="s">
        <v>40</v>
      </c>
      <c r="C34" s="23">
        <v>3701595</v>
      </c>
      <c r="D34" s="23">
        <v>40138</v>
      </c>
      <c r="E34" s="23">
        <v>173324</v>
      </c>
      <c r="F34" s="23">
        <v>78497</v>
      </c>
      <c r="G34" s="23">
        <v>0</v>
      </c>
      <c r="H34" s="23">
        <v>195196</v>
      </c>
      <c r="I34" s="23">
        <f t="shared" si="0"/>
        <v>4188750</v>
      </c>
      <c r="K34" s="9"/>
    </row>
    <row r="35" spans="1:11" x14ac:dyDescent="0.25">
      <c r="A35" s="16">
        <v>1038</v>
      </c>
      <c r="B35" s="17" t="s">
        <v>41</v>
      </c>
      <c r="C35" s="24">
        <v>19144564</v>
      </c>
      <c r="D35" s="24">
        <v>0</v>
      </c>
      <c r="E35" s="24">
        <v>17174</v>
      </c>
      <c r="F35" s="24">
        <v>0</v>
      </c>
      <c r="G35" s="24">
        <v>0</v>
      </c>
      <c r="H35" s="24">
        <v>46370</v>
      </c>
      <c r="I35" s="24">
        <f t="shared" si="0"/>
        <v>19208108</v>
      </c>
      <c r="K35" s="9"/>
    </row>
    <row r="36" spans="1:11" x14ac:dyDescent="0.25">
      <c r="A36" s="16">
        <v>1039</v>
      </c>
      <c r="B36" s="17" t="s">
        <v>42</v>
      </c>
      <c r="C36" s="23">
        <v>1437226</v>
      </c>
      <c r="D36" s="23">
        <v>2052095</v>
      </c>
      <c r="E36" s="23">
        <v>17275</v>
      </c>
      <c r="F36" s="23">
        <v>0</v>
      </c>
      <c r="G36" s="23">
        <v>0</v>
      </c>
      <c r="H36" s="23">
        <v>81430</v>
      </c>
      <c r="I36" s="23">
        <f t="shared" si="0"/>
        <v>3588026</v>
      </c>
      <c r="K36" s="9"/>
    </row>
    <row r="37" spans="1:11" x14ac:dyDescent="0.25">
      <c r="A37" s="16">
        <v>1040</v>
      </c>
      <c r="B37" s="17" t="s">
        <v>43</v>
      </c>
      <c r="C37" s="24">
        <v>57429619</v>
      </c>
      <c r="D37" s="24">
        <v>14432062</v>
      </c>
      <c r="E37" s="24">
        <v>1639465</v>
      </c>
      <c r="F37" s="24">
        <v>563623</v>
      </c>
      <c r="G37" s="24">
        <v>0</v>
      </c>
      <c r="H37" s="24">
        <v>1296159</v>
      </c>
      <c r="I37" s="24">
        <f t="shared" si="0"/>
        <v>75360928</v>
      </c>
      <c r="K37" s="9"/>
    </row>
    <row r="38" spans="1:11" x14ac:dyDescent="0.25">
      <c r="A38" s="16">
        <v>1042</v>
      </c>
      <c r="B38" s="17" t="s">
        <v>44</v>
      </c>
      <c r="C38" s="23">
        <v>258199563</v>
      </c>
      <c r="D38" s="23">
        <v>0</v>
      </c>
      <c r="E38" s="23">
        <v>27804</v>
      </c>
      <c r="F38" s="23">
        <v>514699761</v>
      </c>
      <c r="G38" s="23">
        <v>0</v>
      </c>
      <c r="H38" s="23">
        <v>8520</v>
      </c>
      <c r="I38" s="23">
        <f t="shared" si="0"/>
        <v>772935648</v>
      </c>
      <c r="K38" s="9"/>
    </row>
    <row r="39" spans="1:11" x14ac:dyDescent="0.25">
      <c r="A39" s="16">
        <v>1043</v>
      </c>
      <c r="B39" s="17" t="s">
        <v>45</v>
      </c>
      <c r="C39" s="24">
        <v>357105010</v>
      </c>
      <c r="D39" s="24">
        <v>60648201</v>
      </c>
      <c r="E39" s="24">
        <v>7806251</v>
      </c>
      <c r="F39" s="24">
        <v>195642596</v>
      </c>
      <c r="G39" s="24">
        <v>0</v>
      </c>
      <c r="H39" s="24">
        <v>461318</v>
      </c>
      <c r="I39" s="24">
        <f t="shared" ref="I39:I56" si="1">SUM(C39:H39)</f>
        <v>621663376</v>
      </c>
      <c r="K39" s="9"/>
    </row>
    <row r="40" spans="1:11" x14ac:dyDescent="0.25">
      <c r="A40" s="16">
        <v>1044</v>
      </c>
      <c r="B40" s="17" t="s">
        <v>46</v>
      </c>
      <c r="C40" s="23">
        <v>1264647</v>
      </c>
      <c r="D40" s="23">
        <v>194759</v>
      </c>
      <c r="E40" s="23">
        <v>110248</v>
      </c>
      <c r="F40" s="23">
        <v>0</v>
      </c>
      <c r="G40" s="23">
        <v>0</v>
      </c>
      <c r="H40" s="23">
        <v>92314</v>
      </c>
      <c r="I40" s="23">
        <f t="shared" si="1"/>
        <v>1661968</v>
      </c>
      <c r="K40" s="9"/>
    </row>
    <row r="41" spans="1:11" x14ac:dyDescent="0.25">
      <c r="A41" s="16">
        <v>1046</v>
      </c>
      <c r="B41" s="17" t="s">
        <v>47</v>
      </c>
      <c r="C41" s="24">
        <v>3966780</v>
      </c>
      <c r="D41" s="24">
        <v>0</v>
      </c>
      <c r="E41" s="24">
        <v>192431</v>
      </c>
      <c r="F41" s="24">
        <v>0</v>
      </c>
      <c r="G41" s="24">
        <v>32500</v>
      </c>
      <c r="H41" s="24">
        <v>945930</v>
      </c>
      <c r="I41" s="24">
        <f t="shared" si="1"/>
        <v>5137641</v>
      </c>
      <c r="K41" s="9"/>
    </row>
    <row r="42" spans="1:11" x14ac:dyDescent="0.25">
      <c r="A42" s="16">
        <v>1047</v>
      </c>
      <c r="B42" s="17" t="s">
        <v>48</v>
      </c>
      <c r="C42" s="23">
        <v>129429923</v>
      </c>
      <c r="D42" s="23">
        <v>38859910</v>
      </c>
      <c r="E42" s="23">
        <v>6026702</v>
      </c>
      <c r="F42" s="23">
        <v>53171</v>
      </c>
      <c r="G42" s="23">
        <v>0</v>
      </c>
      <c r="H42" s="23">
        <v>782845</v>
      </c>
      <c r="I42" s="23">
        <f t="shared" si="1"/>
        <v>175152551</v>
      </c>
      <c r="K42" s="9"/>
    </row>
    <row r="43" spans="1:11" x14ac:dyDescent="0.25">
      <c r="A43" s="16">
        <v>1048</v>
      </c>
      <c r="B43" s="17" t="s">
        <v>49</v>
      </c>
      <c r="C43" s="24">
        <v>61952862</v>
      </c>
      <c r="D43" s="24">
        <v>6482597</v>
      </c>
      <c r="E43" s="24">
        <v>1564857</v>
      </c>
      <c r="F43" s="24">
        <v>772864</v>
      </c>
      <c r="G43" s="24">
        <v>0</v>
      </c>
      <c r="H43" s="24">
        <v>822056</v>
      </c>
      <c r="I43" s="24">
        <f t="shared" si="1"/>
        <v>71595236</v>
      </c>
      <c r="K43" s="9"/>
    </row>
    <row r="44" spans="1:11" x14ac:dyDescent="0.25">
      <c r="A44" s="16">
        <v>1050</v>
      </c>
      <c r="B44" s="17" t="s">
        <v>50</v>
      </c>
      <c r="C44" s="23">
        <v>8716</v>
      </c>
      <c r="D44" s="23">
        <v>0</v>
      </c>
      <c r="E44" s="23">
        <v>445</v>
      </c>
      <c r="F44" s="23">
        <v>0</v>
      </c>
      <c r="G44" s="23">
        <v>0</v>
      </c>
      <c r="H44" s="23">
        <v>13012</v>
      </c>
      <c r="I44" s="23">
        <f t="shared" si="1"/>
        <v>22173</v>
      </c>
      <c r="K44" s="9"/>
    </row>
    <row r="45" spans="1:11" x14ac:dyDescent="0.25">
      <c r="A45" s="16">
        <v>1052</v>
      </c>
      <c r="B45" s="17" t="s">
        <v>51</v>
      </c>
      <c r="C45" s="24">
        <v>15244180</v>
      </c>
      <c r="D45" s="24">
        <v>662589</v>
      </c>
      <c r="E45" s="24">
        <v>867395</v>
      </c>
      <c r="F45" s="24">
        <v>208</v>
      </c>
      <c r="G45" s="24">
        <v>0</v>
      </c>
      <c r="H45" s="24">
        <v>318791</v>
      </c>
      <c r="I45" s="24">
        <f t="shared" si="1"/>
        <v>17093163</v>
      </c>
      <c r="K45" s="9"/>
    </row>
    <row r="46" spans="1:11" x14ac:dyDescent="0.25">
      <c r="A46" s="16">
        <v>1054</v>
      </c>
      <c r="B46" s="17" t="s">
        <v>52</v>
      </c>
      <c r="C46" s="23">
        <v>27921255</v>
      </c>
      <c r="D46" s="23">
        <v>3881936</v>
      </c>
      <c r="E46" s="23">
        <v>1264487</v>
      </c>
      <c r="F46" s="23">
        <v>1274511</v>
      </c>
      <c r="G46" s="23">
        <v>2500</v>
      </c>
      <c r="H46" s="23">
        <v>521220</v>
      </c>
      <c r="I46" s="23">
        <f t="shared" si="1"/>
        <v>34865909</v>
      </c>
      <c r="K46" s="9"/>
    </row>
    <row r="47" spans="1:11" x14ac:dyDescent="0.25">
      <c r="A47" s="16">
        <v>1055</v>
      </c>
      <c r="B47" s="17" t="s">
        <v>53</v>
      </c>
      <c r="C47" s="24">
        <v>51122877</v>
      </c>
      <c r="D47" s="24">
        <v>1698611</v>
      </c>
      <c r="E47" s="24">
        <v>1773052</v>
      </c>
      <c r="F47" s="24">
        <v>0</v>
      </c>
      <c r="G47" s="24">
        <v>0</v>
      </c>
      <c r="H47" s="24">
        <v>303930</v>
      </c>
      <c r="I47" s="24">
        <f t="shared" si="1"/>
        <v>54898470</v>
      </c>
      <c r="K47" s="9"/>
    </row>
    <row r="48" spans="1:11" x14ac:dyDescent="0.25">
      <c r="A48" s="16">
        <v>1057</v>
      </c>
      <c r="B48" s="17" t="s">
        <v>54</v>
      </c>
      <c r="C48" s="23">
        <v>150685</v>
      </c>
      <c r="D48" s="23">
        <v>177483</v>
      </c>
      <c r="E48" s="23">
        <v>17893</v>
      </c>
      <c r="F48" s="23">
        <v>0</v>
      </c>
      <c r="G48" s="23">
        <v>0</v>
      </c>
      <c r="H48" s="23">
        <v>876136</v>
      </c>
      <c r="I48" s="23">
        <f t="shared" si="1"/>
        <v>1222197</v>
      </c>
      <c r="K48" s="9"/>
    </row>
    <row r="49" spans="1:11" x14ac:dyDescent="0.25">
      <c r="A49" s="16">
        <v>1058</v>
      </c>
      <c r="B49" s="17" t="s">
        <v>55</v>
      </c>
      <c r="C49" s="24">
        <v>15722782</v>
      </c>
      <c r="D49" s="24">
        <v>3087104</v>
      </c>
      <c r="E49" s="24">
        <v>486623</v>
      </c>
      <c r="F49" s="24">
        <v>150059</v>
      </c>
      <c r="G49" s="24">
        <v>5000</v>
      </c>
      <c r="H49" s="24">
        <v>1229592</v>
      </c>
      <c r="I49" s="24">
        <f t="shared" si="1"/>
        <v>20681160</v>
      </c>
      <c r="K49" s="9"/>
    </row>
    <row r="50" spans="1:11" x14ac:dyDescent="0.25">
      <c r="A50" s="16">
        <v>1062</v>
      </c>
      <c r="B50" s="17" t="s">
        <v>56</v>
      </c>
      <c r="C50" s="23">
        <v>33095883</v>
      </c>
      <c r="D50" s="23">
        <v>2339492</v>
      </c>
      <c r="E50" s="23">
        <v>1096329</v>
      </c>
      <c r="F50" s="23">
        <v>23054</v>
      </c>
      <c r="G50" s="23">
        <v>0</v>
      </c>
      <c r="H50" s="23">
        <v>1042942</v>
      </c>
      <c r="I50" s="23">
        <f t="shared" si="1"/>
        <v>37597700</v>
      </c>
      <c r="K50" s="9"/>
    </row>
    <row r="51" spans="1:11" x14ac:dyDescent="0.25">
      <c r="A51" s="16">
        <v>1065</v>
      </c>
      <c r="B51" s="17" t="s">
        <v>57</v>
      </c>
      <c r="C51" s="24">
        <v>91210000</v>
      </c>
      <c r="D51" s="24">
        <v>9475926</v>
      </c>
      <c r="E51" s="24">
        <v>1767664</v>
      </c>
      <c r="F51" s="24">
        <v>19310</v>
      </c>
      <c r="G51" s="24">
        <v>0</v>
      </c>
      <c r="H51" s="24">
        <v>468118</v>
      </c>
      <c r="I51" s="24">
        <f t="shared" si="1"/>
        <v>102941018</v>
      </c>
      <c r="K51" s="9"/>
    </row>
    <row r="52" spans="1:11" x14ac:dyDescent="0.25">
      <c r="A52" s="16">
        <v>1066</v>
      </c>
      <c r="B52" s="17" t="s">
        <v>58</v>
      </c>
      <c r="C52" s="23">
        <v>123053581</v>
      </c>
      <c r="D52" s="23">
        <v>9348087</v>
      </c>
      <c r="E52" s="23">
        <v>2983847</v>
      </c>
      <c r="F52" s="23">
        <v>902785</v>
      </c>
      <c r="G52" s="23">
        <v>0</v>
      </c>
      <c r="H52" s="23">
        <v>411279</v>
      </c>
      <c r="I52" s="23">
        <f t="shared" si="1"/>
        <v>136699579</v>
      </c>
      <c r="K52" s="9"/>
    </row>
    <row r="53" spans="1:11" x14ac:dyDescent="0.25">
      <c r="A53" s="16">
        <v>1067</v>
      </c>
      <c r="B53" s="17" t="s">
        <v>59</v>
      </c>
      <c r="C53" s="24">
        <v>1851435</v>
      </c>
      <c r="D53" s="24">
        <v>0</v>
      </c>
      <c r="E53" s="24">
        <v>0</v>
      </c>
      <c r="F53" s="24">
        <v>3135032</v>
      </c>
      <c r="G53" s="24">
        <v>0</v>
      </c>
      <c r="H53" s="24">
        <v>42717</v>
      </c>
      <c r="I53" s="24">
        <f t="shared" si="1"/>
        <v>5029184</v>
      </c>
      <c r="K53" s="9"/>
    </row>
    <row r="54" spans="1:11" x14ac:dyDescent="0.25">
      <c r="A54" s="16">
        <v>1068</v>
      </c>
      <c r="B54" s="17" t="s">
        <v>60</v>
      </c>
      <c r="C54" s="23">
        <v>184</v>
      </c>
      <c r="D54" s="23">
        <v>0</v>
      </c>
      <c r="E54" s="23">
        <v>1320</v>
      </c>
      <c r="F54" s="23">
        <v>0</v>
      </c>
      <c r="G54" s="23">
        <v>0</v>
      </c>
      <c r="H54" s="23">
        <v>46455</v>
      </c>
      <c r="I54" s="23">
        <f t="shared" si="1"/>
        <v>47959</v>
      </c>
      <c r="K54" s="9"/>
    </row>
    <row r="55" spans="1:11" x14ac:dyDescent="0.25">
      <c r="A55" s="16">
        <v>1069</v>
      </c>
      <c r="B55" s="17" t="s">
        <v>61</v>
      </c>
      <c r="C55" s="24">
        <v>3043256</v>
      </c>
      <c r="D55" s="24">
        <v>27908</v>
      </c>
      <c r="E55" s="24">
        <v>80934</v>
      </c>
      <c r="F55" s="24">
        <v>90107</v>
      </c>
      <c r="G55" s="24">
        <v>0</v>
      </c>
      <c r="H55" s="24">
        <v>42650</v>
      </c>
      <c r="I55" s="24">
        <f t="shared" si="1"/>
        <v>3284855</v>
      </c>
      <c r="K55" s="9"/>
    </row>
    <row r="56" spans="1:11" ht="15" customHeight="1" x14ac:dyDescent="0.25">
      <c r="A56" s="16">
        <v>1070</v>
      </c>
      <c r="B56" s="17" t="s">
        <v>62</v>
      </c>
      <c r="C56" s="23">
        <v>212314714</v>
      </c>
      <c r="D56" s="23">
        <v>6665567</v>
      </c>
      <c r="E56" s="23">
        <v>7737869</v>
      </c>
      <c r="F56" s="23">
        <v>1245313</v>
      </c>
      <c r="G56" s="23">
        <v>0</v>
      </c>
      <c r="H56" s="23">
        <v>2834553</v>
      </c>
      <c r="I56" s="23">
        <f t="shared" si="1"/>
        <v>230798016</v>
      </c>
      <c r="K56" s="9"/>
    </row>
    <row r="57" spans="1:11" x14ac:dyDescent="0.25">
      <c r="A57" s="13" t="s">
        <v>70</v>
      </c>
      <c r="B57" s="18" t="s">
        <v>63</v>
      </c>
      <c r="C57" s="15">
        <f t="shared" ref="C57:I57" si="2">SUM(C7:C56)</f>
        <v>3462204084</v>
      </c>
      <c r="D57" s="15">
        <f t="shared" si="2"/>
        <v>641162808</v>
      </c>
      <c r="E57" s="15">
        <f t="shared" si="2"/>
        <v>98938729</v>
      </c>
      <c r="F57" s="15">
        <f t="shared" si="2"/>
        <v>1099912861</v>
      </c>
      <c r="G57" s="15">
        <f t="shared" si="2"/>
        <v>45000</v>
      </c>
      <c r="H57" s="15">
        <f t="shared" si="2"/>
        <v>31631127</v>
      </c>
      <c r="I57" s="15">
        <f t="shared" si="2"/>
        <v>5333894609</v>
      </c>
      <c r="J57" s="9"/>
      <c r="K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K57"/>
  <sheetViews>
    <sheetView topLeftCell="C1" workbookViewId="0">
      <selection activeCell="J1" sqref="J1:K104857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2.85546875" style="12" bestFit="1" customWidth="1"/>
    <col min="4" max="4" width="20.140625" style="12" bestFit="1" customWidth="1"/>
    <col min="5" max="5" width="18.85546875" style="12" bestFit="1" customWidth="1"/>
    <col min="6" max="6" width="20.14062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71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22">
        <f>SUM(C7:H7)</f>
        <v>12500</v>
      </c>
      <c r="K7" s="37"/>
    </row>
    <row r="8" spans="1:11" x14ac:dyDescent="0.25">
      <c r="A8" s="16">
        <v>1002</v>
      </c>
      <c r="B8" s="17" t="s">
        <v>14</v>
      </c>
      <c r="C8" s="23">
        <v>975278</v>
      </c>
      <c r="D8" s="23">
        <v>171770</v>
      </c>
      <c r="E8" s="23">
        <v>32622</v>
      </c>
      <c r="F8" s="23">
        <v>0</v>
      </c>
      <c r="G8" s="23">
        <v>0</v>
      </c>
      <c r="H8" s="23">
        <v>55628</v>
      </c>
      <c r="I8" s="23">
        <f t="shared" ref="I8:I56" si="0">SUM(C8:H8)</f>
        <v>1235298</v>
      </c>
      <c r="K8" s="37"/>
    </row>
    <row r="9" spans="1:11" x14ac:dyDescent="0.25">
      <c r="A9" s="16">
        <v>1005</v>
      </c>
      <c r="B9" s="17" t="s">
        <v>15</v>
      </c>
      <c r="C9" s="24">
        <v>25147</v>
      </c>
      <c r="D9" s="24">
        <v>0</v>
      </c>
      <c r="E9" s="24">
        <v>21886</v>
      </c>
      <c r="F9" s="24">
        <v>0</v>
      </c>
      <c r="G9" s="24">
        <v>0</v>
      </c>
      <c r="H9" s="24">
        <v>11965</v>
      </c>
      <c r="I9" s="24">
        <f t="shared" si="0"/>
        <v>58998</v>
      </c>
      <c r="K9" s="37"/>
    </row>
    <row r="10" spans="1:11" x14ac:dyDescent="0.25">
      <c r="A10" s="16">
        <v>1006</v>
      </c>
      <c r="B10" s="17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  <c r="K10" s="37"/>
    </row>
    <row r="11" spans="1:11" x14ac:dyDescent="0.25">
      <c r="A11" s="16">
        <v>1007</v>
      </c>
      <c r="B11" s="17" t="s">
        <v>17</v>
      </c>
      <c r="C11" s="24">
        <v>71512650</v>
      </c>
      <c r="D11" s="24">
        <v>14012084</v>
      </c>
      <c r="E11" s="24">
        <v>2097507</v>
      </c>
      <c r="F11" s="24">
        <v>28932080</v>
      </c>
      <c r="G11" s="24">
        <v>0</v>
      </c>
      <c r="H11" s="24">
        <v>1666946</v>
      </c>
      <c r="I11" s="24">
        <f t="shared" si="0"/>
        <v>118221267</v>
      </c>
      <c r="K11" s="37"/>
    </row>
    <row r="12" spans="1:11" x14ac:dyDescent="0.25">
      <c r="A12" s="16">
        <v>1008</v>
      </c>
      <c r="B12" s="17" t="s">
        <v>18</v>
      </c>
      <c r="C12" s="23">
        <v>4099376</v>
      </c>
      <c r="D12" s="23">
        <v>0</v>
      </c>
      <c r="E12" s="23">
        <v>169717</v>
      </c>
      <c r="F12" s="23">
        <v>0</v>
      </c>
      <c r="G12" s="23">
        <v>0</v>
      </c>
      <c r="H12" s="23">
        <v>30880</v>
      </c>
      <c r="I12" s="23">
        <f t="shared" si="0"/>
        <v>4299973</v>
      </c>
      <c r="K12" s="37"/>
    </row>
    <row r="13" spans="1:11" x14ac:dyDescent="0.25">
      <c r="A13" s="16">
        <v>1010</v>
      </c>
      <c r="B13" s="17" t="s">
        <v>19</v>
      </c>
      <c r="C13" s="24">
        <v>5880067</v>
      </c>
      <c r="D13" s="24">
        <v>532641</v>
      </c>
      <c r="E13" s="24">
        <v>288595</v>
      </c>
      <c r="F13" s="24">
        <v>715362</v>
      </c>
      <c r="G13" s="24">
        <v>0</v>
      </c>
      <c r="H13" s="24">
        <v>29659</v>
      </c>
      <c r="I13" s="24">
        <f t="shared" si="0"/>
        <v>7446324</v>
      </c>
      <c r="K13" s="37"/>
    </row>
    <row r="14" spans="1:11" x14ac:dyDescent="0.25">
      <c r="A14" s="16">
        <v>1011</v>
      </c>
      <c r="B14" s="17" t="s">
        <v>20</v>
      </c>
      <c r="C14" s="23">
        <v>29313772</v>
      </c>
      <c r="D14" s="23">
        <v>19105859</v>
      </c>
      <c r="E14" s="23">
        <v>1932136</v>
      </c>
      <c r="F14" s="23">
        <v>0</v>
      </c>
      <c r="G14" s="23">
        <v>0</v>
      </c>
      <c r="H14" s="23">
        <v>937486</v>
      </c>
      <c r="I14" s="23">
        <f t="shared" si="0"/>
        <v>51289253</v>
      </c>
      <c r="K14" s="37"/>
    </row>
    <row r="15" spans="1:11" x14ac:dyDescent="0.25">
      <c r="A15" s="16">
        <v>1012</v>
      </c>
      <c r="B15" s="17" t="s">
        <v>21</v>
      </c>
      <c r="C15" s="24">
        <v>224368</v>
      </c>
      <c r="D15" s="24">
        <v>3736</v>
      </c>
      <c r="E15" s="24">
        <v>17735</v>
      </c>
      <c r="F15" s="24">
        <v>0</v>
      </c>
      <c r="G15" s="24">
        <v>0</v>
      </c>
      <c r="H15" s="24">
        <v>18151</v>
      </c>
      <c r="I15" s="24">
        <f t="shared" si="0"/>
        <v>263990</v>
      </c>
      <c r="K15" s="37"/>
    </row>
    <row r="16" spans="1:11" x14ac:dyDescent="0.25">
      <c r="A16" s="16">
        <v>1013</v>
      </c>
      <c r="B16" s="17" t="s">
        <v>22</v>
      </c>
      <c r="C16" s="23">
        <v>334387228</v>
      </c>
      <c r="D16" s="23">
        <v>139405930</v>
      </c>
      <c r="E16" s="23">
        <v>15191381</v>
      </c>
      <c r="F16" s="23">
        <v>135386</v>
      </c>
      <c r="G16" s="23">
        <v>0</v>
      </c>
      <c r="H16" s="23">
        <v>4760031</v>
      </c>
      <c r="I16" s="23">
        <f t="shared" si="0"/>
        <v>493879956</v>
      </c>
      <c r="K16" s="37"/>
    </row>
    <row r="17" spans="1:11" x14ac:dyDescent="0.25">
      <c r="A17" s="16">
        <v>1014</v>
      </c>
      <c r="B17" s="17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22328</v>
      </c>
      <c r="I17" s="24">
        <f t="shared" si="0"/>
        <v>22328</v>
      </c>
      <c r="K17" s="37"/>
    </row>
    <row r="18" spans="1:11" x14ac:dyDescent="0.25">
      <c r="A18" s="16">
        <v>1016</v>
      </c>
      <c r="B18" s="17" t="s">
        <v>24</v>
      </c>
      <c r="C18" s="23">
        <v>519075134</v>
      </c>
      <c r="D18" s="23">
        <v>181531420</v>
      </c>
      <c r="E18" s="23">
        <v>22032013</v>
      </c>
      <c r="F18" s="23">
        <v>62971471</v>
      </c>
      <c r="G18" s="23">
        <v>0</v>
      </c>
      <c r="H18" s="23">
        <v>21128091</v>
      </c>
      <c r="I18" s="23">
        <f t="shared" si="0"/>
        <v>806738129</v>
      </c>
      <c r="K18" s="37"/>
    </row>
    <row r="19" spans="1:11" x14ac:dyDescent="0.25">
      <c r="A19" s="16">
        <v>1017</v>
      </c>
      <c r="B19" s="17" t="s">
        <v>25</v>
      </c>
      <c r="C19" s="24">
        <v>80897400</v>
      </c>
      <c r="D19" s="24">
        <v>2910543</v>
      </c>
      <c r="E19" s="24">
        <v>2510077</v>
      </c>
      <c r="F19" s="24">
        <v>14233097</v>
      </c>
      <c r="G19" s="24">
        <v>0</v>
      </c>
      <c r="H19" s="24">
        <v>890726</v>
      </c>
      <c r="I19" s="24">
        <f t="shared" si="0"/>
        <v>101441843</v>
      </c>
      <c r="K19" s="37"/>
    </row>
    <row r="20" spans="1:11" x14ac:dyDescent="0.25">
      <c r="A20" s="16">
        <v>1018</v>
      </c>
      <c r="B20" s="17" t="s">
        <v>26</v>
      </c>
      <c r="C20" s="23">
        <v>4605053</v>
      </c>
      <c r="D20" s="23">
        <v>1224214</v>
      </c>
      <c r="E20" s="23">
        <v>466814</v>
      </c>
      <c r="F20" s="23">
        <v>0</v>
      </c>
      <c r="G20" s="23">
        <v>0</v>
      </c>
      <c r="H20" s="23">
        <v>39512</v>
      </c>
      <c r="I20" s="23">
        <f t="shared" si="0"/>
        <v>6335593</v>
      </c>
      <c r="K20" s="37"/>
    </row>
    <row r="21" spans="1:11" x14ac:dyDescent="0.25">
      <c r="A21" s="16">
        <v>1019</v>
      </c>
      <c r="B21" s="17" t="s">
        <v>27</v>
      </c>
      <c r="C21" s="24">
        <v>292213306</v>
      </c>
      <c r="D21" s="24">
        <v>10994627</v>
      </c>
      <c r="E21" s="24">
        <v>4808979</v>
      </c>
      <c r="F21" s="24">
        <v>22599077</v>
      </c>
      <c r="G21" s="24">
        <v>0</v>
      </c>
      <c r="H21" s="24">
        <v>606884</v>
      </c>
      <c r="I21" s="24">
        <f t="shared" si="0"/>
        <v>331222873</v>
      </c>
      <c r="K21" s="37"/>
    </row>
    <row r="22" spans="1:11" x14ac:dyDescent="0.25">
      <c r="A22" s="16">
        <v>1020</v>
      </c>
      <c r="B22" s="17" t="s">
        <v>28</v>
      </c>
      <c r="C22" s="23">
        <v>29921793</v>
      </c>
      <c r="D22" s="23">
        <v>7386105</v>
      </c>
      <c r="E22" s="23">
        <v>955510</v>
      </c>
      <c r="F22" s="23">
        <v>26348128</v>
      </c>
      <c r="G22" s="23">
        <v>0</v>
      </c>
      <c r="H22" s="23">
        <v>227301</v>
      </c>
      <c r="I22" s="23">
        <f t="shared" si="0"/>
        <v>64838837</v>
      </c>
      <c r="K22" s="37"/>
    </row>
    <row r="23" spans="1:11" x14ac:dyDescent="0.25">
      <c r="A23" s="16">
        <v>1022</v>
      </c>
      <c r="B23" s="17" t="s">
        <v>29</v>
      </c>
      <c r="C23" s="24">
        <v>287016</v>
      </c>
      <c r="D23" s="24">
        <v>2772</v>
      </c>
      <c r="E23" s="24">
        <v>1940</v>
      </c>
      <c r="F23" s="24">
        <v>0</v>
      </c>
      <c r="G23" s="24">
        <v>0</v>
      </c>
      <c r="H23" s="24">
        <v>6160</v>
      </c>
      <c r="I23" s="24">
        <f t="shared" si="0"/>
        <v>297888</v>
      </c>
      <c r="K23" s="37"/>
    </row>
    <row r="24" spans="1:11" x14ac:dyDescent="0.25">
      <c r="A24" s="16">
        <v>1023</v>
      </c>
      <c r="B24" s="17" t="s">
        <v>30</v>
      </c>
      <c r="C24" s="23">
        <v>59153912</v>
      </c>
      <c r="D24" s="23">
        <v>3650233</v>
      </c>
      <c r="E24" s="23">
        <v>1691002</v>
      </c>
      <c r="F24" s="23">
        <v>17608750</v>
      </c>
      <c r="G24" s="23">
        <v>0</v>
      </c>
      <c r="H24" s="23">
        <v>412259</v>
      </c>
      <c r="I24" s="23">
        <f t="shared" si="0"/>
        <v>82516156</v>
      </c>
      <c r="K24" s="37"/>
    </row>
    <row r="25" spans="1:11" x14ac:dyDescent="0.25">
      <c r="A25" s="16">
        <v>1024</v>
      </c>
      <c r="B25" s="17" t="s">
        <v>31</v>
      </c>
      <c r="C25" s="24">
        <v>629416446</v>
      </c>
      <c r="D25" s="24">
        <v>67083647</v>
      </c>
      <c r="E25" s="24">
        <v>16323643</v>
      </c>
      <c r="F25" s="24">
        <v>52226488</v>
      </c>
      <c r="G25" s="24">
        <v>0</v>
      </c>
      <c r="H25" s="24">
        <v>3327444</v>
      </c>
      <c r="I25" s="24">
        <f t="shared" si="0"/>
        <v>768377668</v>
      </c>
      <c r="K25" s="37"/>
    </row>
    <row r="26" spans="1:11" x14ac:dyDescent="0.25">
      <c r="A26" s="16">
        <v>1025</v>
      </c>
      <c r="B26" s="17" t="s">
        <v>32</v>
      </c>
      <c r="C26" s="23">
        <v>149922</v>
      </c>
      <c r="D26" s="23">
        <v>0</v>
      </c>
      <c r="E26" s="23">
        <v>11429</v>
      </c>
      <c r="F26" s="23">
        <v>0</v>
      </c>
      <c r="G26" s="23">
        <v>0</v>
      </c>
      <c r="H26" s="23">
        <v>36322</v>
      </c>
      <c r="I26" s="23">
        <f t="shared" si="0"/>
        <v>197673</v>
      </c>
      <c r="K26" s="37"/>
    </row>
    <row r="27" spans="1:11" x14ac:dyDescent="0.25">
      <c r="A27" s="16">
        <v>1026</v>
      </c>
      <c r="B27" s="17" t="s">
        <v>33</v>
      </c>
      <c r="C27" s="24">
        <v>549780</v>
      </c>
      <c r="D27" s="24">
        <v>0</v>
      </c>
      <c r="E27" s="24">
        <v>890</v>
      </c>
      <c r="F27" s="24">
        <v>0</v>
      </c>
      <c r="G27" s="24">
        <v>0</v>
      </c>
      <c r="H27" s="24">
        <v>34748</v>
      </c>
      <c r="I27" s="24">
        <f t="shared" si="0"/>
        <v>585418</v>
      </c>
      <c r="K27" s="37"/>
    </row>
    <row r="28" spans="1:11" x14ac:dyDescent="0.25">
      <c r="A28" s="16">
        <v>1027</v>
      </c>
      <c r="B28" s="17" t="s">
        <v>34</v>
      </c>
      <c r="C28" s="23">
        <v>132514544</v>
      </c>
      <c r="D28" s="23">
        <v>2303264</v>
      </c>
      <c r="E28" s="23">
        <v>2541756</v>
      </c>
      <c r="F28" s="23">
        <v>352026</v>
      </c>
      <c r="G28" s="23">
        <v>0</v>
      </c>
      <c r="H28" s="23">
        <v>376159</v>
      </c>
      <c r="I28" s="23">
        <f t="shared" si="0"/>
        <v>138087749</v>
      </c>
      <c r="K28" s="37"/>
    </row>
    <row r="29" spans="1:11" x14ac:dyDescent="0.25">
      <c r="A29" s="16">
        <v>1028</v>
      </c>
      <c r="B29" s="17" t="s">
        <v>35</v>
      </c>
      <c r="C29" s="24">
        <v>28689827</v>
      </c>
      <c r="D29" s="24">
        <v>1920458</v>
      </c>
      <c r="E29" s="24">
        <v>1092718</v>
      </c>
      <c r="F29" s="24">
        <v>36808482</v>
      </c>
      <c r="G29" s="24">
        <v>0</v>
      </c>
      <c r="H29" s="24">
        <v>52303</v>
      </c>
      <c r="I29" s="24">
        <f t="shared" si="0"/>
        <v>68563788</v>
      </c>
      <c r="K29" s="37"/>
    </row>
    <row r="30" spans="1:11" x14ac:dyDescent="0.25">
      <c r="A30" s="16">
        <v>1030</v>
      </c>
      <c r="B30" s="17" t="s">
        <v>36</v>
      </c>
      <c r="C30" s="23">
        <v>98746548</v>
      </c>
      <c r="D30" s="23">
        <v>4294259</v>
      </c>
      <c r="E30" s="23">
        <v>2922799</v>
      </c>
      <c r="F30" s="23">
        <v>93142829</v>
      </c>
      <c r="G30" s="23">
        <v>0</v>
      </c>
      <c r="H30" s="23">
        <v>1015214</v>
      </c>
      <c r="I30" s="23">
        <f t="shared" si="0"/>
        <v>200121649</v>
      </c>
      <c r="K30" s="37"/>
    </row>
    <row r="31" spans="1:11" x14ac:dyDescent="0.25">
      <c r="A31" s="16">
        <v>1031</v>
      </c>
      <c r="B31" s="17" t="s">
        <v>37</v>
      </c>
      <c r="C31" s="24">
        <v>22716</v>
      </c>
      <c r="D31" s="24">
        <v>0</v>
      </c>
      <c r="E31" s="24">
        <v>2653</v>
      </c>
      <c r="F31" s="24">
        <v>0</v>
      </c>
      <c r="G31" s="24">
        <v>0</v>
      </c>
      <c r="H31" s="24">
        <v>1690</v>
      </c>
      <c r="I31" s="24">
        <f t="shared" si="0"/>
        <v>27059</v>
      </c>
      <c r="K31" s="37"/>
    </row>
    <row r="32" spans="1:11" x14ac:dyDescent="0.25">
      <c r="A32" s="16">
        <v>1033</v>
      </c>
      <c r="B32" s="17" t="s">
        <v>38</v>
      </c>
      <c r="C32" s="23">
        <v>578731</v>
      </c>
      <c r="D32" s="23">
        <v>56893</v>
      </c>
      <c r="E32" s="23">
        <v>23795</v>
      </c>
      <c r="F32" s="23">
        <v>47545</v>
      </c>
      <c r="G32" s="23">
        <v>0</v>
      </c>
      <c r="H32" s="23">
        <v>38081</v>
      </c>
      <c r="I32" s="23">
        <f t="shared" si="0"/>
        <v>745045</v>
      </c>
      <c r="K32" s="37"/>
    </row>
    <row r="33" spans="1:11" x14ac:dyDescent="0.25">
      <c r="A33" s="16">
        <v>1034</v>
      </c>
      <c r="B33" s="17" t="s">
        <v>39</v>
      </c>
      <c r="C33" s="24">
        <v>5970372</v>
      </c>
      <c r="D33" s="24">
        <v>26857</v>
      </c>
      <c r="E33" s="24">
        <v>10251</v>
      </c>
      <c r="F33" s="24">
        <v>0</v>
      </c>
      <c r="G33" s="24">
        <v>0</v>
      </c>
      <c r="H33" s="24">
        <v>40656</v>
      </c>
      <c r="I33" s="24">
        <f t="shared" si="0"/>
        <v>6048136</v>
      </c>
      <c r="K33" s="37"/>
    </row>
    <row r="34" spans="1:11" x14ac:dyDescent="0.25">
      <c r="A34" s="16">
        <v>1037</v>
      </c>
      <c r="B34" s="17" t="s">
        <v>40</v>
      </c>
      <c r="C34" s="23">
        <v>7343688</v>
      </c>
      <c r="D34" s="23">
        <v>66716</v>
      </c>
      <c r="E34" s="23">
        <v>191829</v>
      </c>
      <c r="F34" s="23">
        <v>141155</v>
      </c>
      <c r="G34" s="23">
        <v>0</v>
      </c>
      <c r="H34" s="23">
        <v>174808</v>
      </c>
      <c r="I34" s="23">
        <f t="shared" si="0"/>
        <v>7918196</v>
      </c>
      <c r="K34" s="37"/>
    </row>
    <row r="35" spans="1:11" x14ac:dyDescent="0.25">
      <c r="A35" s="16">
        <v>1038</v>
      </c>
      <c r="B35" s="17" t="s">
        <v>41</v>
      </c>
      <c r="C35" s="24">
        <v>13242834</v>
      </c>
      <c r="D35" s="24">
        <v>0</v>
      </c>
      <c r="E35" s="24">
        <v>1284</v>
      </c>
      <c r="F35" s="24">
        <v>0</v>
      </c>
      <c r="G35" s="24">
        <v>0</v>
      </c>
      <c r="H35" s="24">
        <v>29860</v>
      </c>
      <c r="I35" s="24">
        <f t="shared" si="0"/>
        <v>13273978</v>
      </c>
      <c r="K35" s="37"/>
    </row>
    <row r="36" spans="1:11" x14ac:dyDescent="0.25">
      <c r="A36" s="16">
        <v>1039</v>
      </c>
      <c r="B36" s="17" t="s">
        <v>42</v>
      </c>
      <c r="C36" s="23">
        <v>671214</v>
      </c>
      <c r="D36" s="23">
        <v>386903</v>
      </c>
      <c r="E36" s="23">
        <v>29744</v>
      </c>
      <c r="F36" s="23">
        <v>0</v>
      </c>
      <c r="G36" s="23">
        <v>0</v>
      </c>
      <c r="H36" s="23">
        <v>102470</v>
      </c>
      <c r="I36" s="23">
        <f t="shared" si="0"/>
        <v>1190331</v>
      </c>
      <c r="K36" s="37"/>
    </row>
    <row r="37" spans="1:11" x14ac:dyDescent="0.25">
      <c r="A37" s="16">
        <v>1040</v>
      </c>
      <c r="B37" s="17" t="s">
        <v>43</v>
      </c>
      <c r="C37" s="24">
        <v>63453079</v>
      </c>
      <c r="D37" s="24">
        <v>10982457</v>
      </c>
      <c r="E37" s="24">
        <v>1829117</v>
      </c>
      <c r="F37" s="24">
        <v>317874</v>
      </c>
      <c r="G37" s="24">
        <v>0</v>
      </c>
      <c r="H37" s="24">
        <v>1123462</v>
      </c>
      <c r="I37" s="24">
        <f t="shared" si="0"/>
        <v>77705989</v>
      </c>
      <c r="K37" s="37"/>
    </row>
    <row r="38" spans="1:11" x14ac:dyDescent="0.25">
      <c r="A38" s="16">
        <v>1042</v>
      </c>
      <c r="B38" s="17" t="s">
        <v>44</v>
      </c>
      <c r="C38" s="23">
        <v>79515377</v>
      </c>
      <c r="D38" s="23">
        <v>0</v>
      </c>
      <c r="E38" s="23">
        <v>2111255</v>
      </c>
      <c r="F38" s="23">
        <v>4162562</v>
      </c>
      <c r="G38" s="23">
        <v>0</v>
      </c>
      <c r="H38" s="23">
        <v>9200</v>
      </c>
      <c r="I38" s="23">
        <f t="shared" si="0"/>
        <v>85798394</v>
      </c>
      <c r="K38" s="37"/>
    </row>
    <row r="39" spans="1:11" x14ac:dyDescent="0.25">
      <c r="A39" s="16">
        <v>1043</v>
      </c>
      <c r="B39" s="17" t="s">
        <v>45</v>
      </c>
      <c r="C39" s="24">
        <v>393979859</v>
      </c>
      <c r="D39" s="24">
        <v>52197340</v>
      </c>
      <c r="E39" s="24">
        <v>11747616</v>
      </c>
      <c r="F39" s="24">
        <v>6972763</v>
      </c>
      <c r="G39" s="24">
        <v>0</v>
      </c>
      <c r="H39" s="24">
        <v>1088462</v>
      </c>
      <c r="I39" s="24">
        <f t="shared" si="0"/>
        <v>465986040</v>
      </c>
      <c r="K39" s="37"/>
    </row>
    <row r="40" spans="1:11" x14ac:dyDescent="0.25">
      <c r="A40" s="16">
        <v>1044</v>
      </c>
      <c r="B40" s="17" t="s">
        <v>46</v>
      </c>
      <c r="C40" s="23">
        <v>3035386</v>
      </c>
      <c r="D40" s="23">
        <v>917019</v>
      </c>
      <c r="E40" s="23">
        <v>90439</v>
      </c>
      <c r="F40" s="23">
        <v>0</v>
      </c>
      <c r="G40" s="23">
        <v>0</v>
      </c>
      <c r="H40" s="23">
        <v>169107</v>
      </c>
      <c r="I40" s="23">
        <f t="shared" si="0"/>
        <v>4211951</v>
      </c>
      <c r="K40" s="37"/>
    </row>
    <row r="41" spans="1:11" x14ac:dyDescent="0.25">
      <c r="A41" s="16">
        <v>1046</v>
      </c>
      <c r="B41" s="17" t="s">
        <v>47</v>
      </c>
      <c r="C41" s="24">
        <v>17581</v>
      </c>
      <c r="D41" s="24">
        <v>104824</v>
      </c>
      <c r="E41" s="24">
        <v>7646</v>
      </c>
      <c r="F41" s="24">
        <v>0</v>
      </c>
      <c r="G41" s="24">
        <v>0</v>
      </c>
      <c r="H41" s="24">
        <v>693652</v>
      </c>
      <c r="I41" s="24">
        <f t="shared" si="0"/>
        <v>823703</v>
      </c>
      <c r="K41" s="37"/>
    </row>
    <row r="42" spans="1:11" x14ac:dyDescent="0.25">
      <c r="A42" s="16">
        <v>1047</v>
      </c>
      <c r="B42" s="17" t="s">
        <v>48</v>
      </c>
      <c r="C42" s="23">
        <v>85420452</v>
      </c>
      <c r="D42" s="23">
        <v>25022739</v>
      </c>
      <c r="E42" s="23">
        <v>3249752</v>
      </c>
      <c r="F42" s="23">
        <v>17077</v>
      </c>
      <c r="G42" s="23">
        <v>0</v>
      </c>
      <c r="H42" s="23">
        <v>697443</v>
      </c>
      <c r="I42" s="23">
        <f t="shared" si="0"/>
        <v>114407463</v>
      </c>
      <c r="K42" s="37"/>
    </row>
    <row r="43" spans="1:11" x14ac:dyDescent="0.25">
      <c r="A43" s="16">
        <v>1048</v>
      </c>
      <c r="B43" s="17" t="s">
        <v>49</v>
      </c>
      <c r="C43" s="24">
        <v>53161137</v>
      </c>
      <c r="D43" s="24">
        <v>5493512</v>
      </c>
      <c r="E43" s="24">
        <v>2268595</v>
      </c>
      <c r="F43" s="24">
        <v>94628</v>
      </c>
      <c r="G43" s="24">
        <v>0</v>
      </c>
      <c r="H43" s="24">
        <v>740541</v>
      </c>
      <c r="I43" s="24">
        <f t="shared" si="0"/>
        <v>61758413</v>
      </c>
      <c r="K43" s="37"/>
    </row>
    <row r="44" spans="1:11" x14ac:dyDescent="0.25">
      <c r="A44" s="16">
        <v>1050</v>
      </c>
      <c r="B44" s="17" t="s">
        <v>50</v>
      </c>
      <c r="C44" s="23">
        <v>6440</v>
      </c>
      <c r="D44" s="23">
        <v>0</v>
      </c>
      <c r="E44" s="23">
        <v>445</v>
      </c>
      <c r="F44" s="23">
        <v>0</v>
      </c>
      <c r="G44" s="23">
        <v>0</v>
      </c>
      <c r="H44" s="23">
        <v>290</v>
      </c>
      <c r="I44" s="23">
        <f t="shared" si="0"/>
        <v>7175</v>
      </c>
      <c r="K44" s="37"/>
    </row>
    <row r="45" spans="1:11" x14ac:dyDescent="0.25">
      <c r="A45" s="16">
        <v>1052</v>
      </c>
      <c r="B45" s="17" t="s">
        <v>51</v>
      </c>
      <c r="C45" s="24">
        <v>124526421</v>
      </c>
      <c r="D45" s="24">
        <v>1958142</v>
      </c>
      <c r="E45" s="24">
        <v>5233917</v>
      </c>
      <c r="F45" s="24">
        <v>77670</v>
      </c>
      <c r="G45" s="24">
        <v>0</v>
      </c>
      <c r="H45" s="24">
        <v>396145</v>
      </c>
      <c r="I45" s="24">
        <f t="shared" si="0"/>
        <v>132192295</v>
      </c>
      <c r="K45" s="37"/>
    </row>
    <row r="46" spans="1:11" x14ac:dyDescent="0.25">
      <c r="A46" s="16">
        <v>1054</v>
      </c>
      <c r="B46" s="17" t="s">
        <v>52</v>
      </c>
      <c r="C46" s="23">
        <v>134136681</v>
      </c>
      <c r="D46" s="23">
        <v>4803969</v>
      </c>
      <c r="E46" s="23">
        <v>4593520</v>
      </c>
      <c r="F46" s="23">
        <v>92229</v>
      </c>
      <c r="G46" s="23">
        <v>7500</v>
      </c>
      <c r="H46" s="23">
        <v>427810</v>
      </c>
      <c r="I46" s="23">
        <f t="shared" si="0"/>
        <v>144061709</v>
      </c>
      <c r="K46" s="37"/>
    </row>
    <row r="47" spans="1:11" x14ac:dyDescent="0.25">
      <c r="A47" s="16">
        <v>1055</v>
      </c>
      <c r="B47" s="17" t="s">
        <v>53</v>
      </c>
      <c r="C47" s="24">
        <v>1464555954</v>
      </c>
      <c r="D47" s="24">
        <v>31827914</v>
      </c>
      <c r="E47" s="24">
        <v>23639381</v>
      </c>
      <c r="F47" s="24">
        <v>205</v>
      </c>
      <c r="G47" s="24">
        <v>0</v>
      </c>
      <c r="H47" s="24">
        <v>218100</v>
      </c>
      <c r="I47" s="24">
        <f t="shared" si="0"/>
        <v>1520241554</v>
      </c>
      <c r="K47" s="37"/>
    </row>
    <row r="48" spans="1:11" x14ac:dyDescent="0.25">
      <c r="A48" s="16">
        <v>1057</v>
      </c>
      <c r="B48" s="17" t="s">
        <v>54</v>
      </c>
      <c r="C48" s="23">
        <v>484651</v>
      </c>
      <c r="D48" s="23">
        <v>159</v>
      </c>
      <c r="E48" s="23">
        <v>33699</v>
      </c>
      <c r="F48" s="23">
        <v>0</v>
      </c>
      <c r="G48" s="23">
        <v>0</v>
      </c>
      <c r="H48" s="23">
        <v>690779</v>
      </c>
      <c r="I48" s="23">
        <f t="shared" si="0"/>
        <v>1209288</v>
      </c>
      <c r="K48" s="37"/>
    </row>
    <row r="49" spans="1:11" x14ac:dyDescent="0.25">
      <c r="A49" s="16">
        <v>1058</v>
      </c>
      <c r="B49" s="17" t="s">
        <v>55</v>
      </c>
      <c r="C49" s="24">
        <v>297638507</v>
      </c>
      <c r="D49" s="24">
        <v>4711648</v>
      </c>
      <c r="E49" s="24">
        <v>7120767</v>
      </c>
      <c r="F49" s="24">
        <v>211946</v>
      </c>
      <c r="G49" s="24">
        <v>10000</v>
      </c>
      <c r="H49" s="24">
        <v>10052729</v>
      </c>
      <c r="I49" s="24">
        <f t="shared" si="0"/>
        <v>319745597</v>
      </c>
      <c r="K49" s="37"/>
    </row>
    <row r="50" spans="1:11" x14ac:dyDescent="0.25">
      <c r="A50" s="16">
        <v>1062</v>
      </c>
      <c r="B50" s="17" t="s">
        <v>56</v>
      </c>
      <c r="C50" s="23">
        <v>226265214</v>
      </c>
      <c r="D50" s="23">
        <v>15707275</v>
      </c>
      <c r="E50" s="23">
        <v>22147670</v>
      </c>
      <c r="F50" s="23">
        <v>18131</v>
      </c>
      <c r="G50" s="23">
        <v>0</v>
      </c>
      <c r="H50" s="23">
        <v>3225953</v>
      </c>
      <c r="I50" s="23">
        <f t="shared" si="0"/>
        <v>267364243</v>
      </c>
      <c r="K50" s="37"/>
    </row>
    <row r="51" spans="1:11" x14ac:dyDescent="0.25">
      <c r="A51" s="16">
        <v>1065</v>
      </c>
      <c r="B51" s="17" t="s">
        <v>57</v>
      </c>
      <c r="C51" s="24">
        <v>462695513</v>
      </c>
      <c r="D51" s="24">
        <v>30343689</v>
      </c>
      <c r="E51" s="24">
        <v>5663453</v>
      </c>
      <c r="F51" s="24">
        <v>779892</v>
      </c>
      <c r="G51" s="24">
        <v>438891</v>
      </c>
      <c r="H51" s="24">
        <v>3598295</v>
      </c>
      <c r="I51" s="24">
        <f t="shared" si="0"/>
        <v>503519733</v>
      </c>
      <c r="K51" s="37"/>
    </row>
    <row r="52" spans="1:11" x14ac:dyDescent="0.25">
      <c r="A52" s="16">
        <v>1066</v>
      </c>
      <c r="B52" s="17" t="s">
        <v>58</v>
      </c>
      <c r="C52" s="23">
        <v>252146412</v>
      </c>
      <c r="D52" s="23">
        <v>18551572</v>
      </c>
      <c r="E52" s="23">
        <v>7719135</v>
      </c>
      <c r="F52" s="23">
        <v>673840</v>
      </c>
      <c r="G52" s="23">
        <v>0</v>
      </c>
      <c r="H52" s="23">
        <v>757492</v>
      </c>
      <c r="I52" s="23">
        <f t="shared" si="0"/>
        <v>279848451</v>
      </c>
      <c r="K52" s="37"/>
    </row>
    <row r="53" spans="1:11" x14ac:dyDescent="0.25">
      <c r="A53" s="16">
        <v>1067</v>
      </c>
      <c r="B53" s="17" t="s">
        <v>59</v>
      </c>
      <c r="C53" s="24">
        <v>2660804</v>
      </c>
      <c r="D53" s="24">
        <v>7620</v>
      </c>
      <c r="E53" s="24">
        <v>6292</v>
      </c>
      <c r="F53" s="24">
        <v>3786226</v>
      </c>
      <c r="G53" s="24">
        <v>0</v>
      </c>
      <c r="H53" s="24">
        <v>37811</v>
      </c>
      <c r="I53" s="24">
        <f t="shared" si="0"/>
        <v>6498753</v>
      </c>
      <c r="K53" s="37"/>
    </row>
    <row r="54" spans="1:11" x14ac:dyDescent="0.25">
      <c r="A54" s="16">
        <v>1068</v>
      </c>
      <c r="B54" s="17" t="s">
        <v>60</v>
      </c>
      <c r="C54" s="23">
        <v>92717396</v>
      </c>
      <c r="D54" s="23">
        <v>0</v>
      </c>
      <c r="E54" s="23">
        <v>1723117</v>
      </c>
      <c r="F54" s="23">
        <v>141484017</v>
      </c>
      <c r="G54" s="23">
        <v>0</v>
      </c>
      <c r="H54" s="23">
        <v>9094</v>
      </c>
      <c r="I54" s="23">
        <f t="shared" si="0"/>
        <v>235933624</v>
      </c>
      <c r="K54" s="37"/>
    </row>
    <row r="55" spans="1:11" x14ac:dyDescent="0.25">
      <c r="A55" s="16">
        <v>1069</v>
      </c>
      <c r="B55" s="17" t="s">
        <v>61</v>
      </c>
      <c r="C55" s="24">
        <v>5227238</v>
      </c>
      <c r="D55" s="24">
        <v>472752</v>
      </c>
      <c r="E55" s="24">
        <v>54778</v>
      </c>
      <c r="F55" s="24">
        <v>280325</v>
      </c>
      <c r="G55" s="24">
        <v>0</v>
      </c>
      <c r="H55" s="24">
        <v>28187</v>
      </c>
      <c r="I55" s="24">
        <f t="shared" si="0"/>
        <v>6063280</v>
      </c>
      <c r="K55" s="37"/>
    </row>
    <row r="56" spans="1:11" ht="15" customHeight="1" x14ac:dyDescent="0.25">
      <c r="A56" s="16">
        <v>1070</v>
      </c>
      <c r="B56" s="17" t="s">
        <v>62</v>
      </c>
      <c r="C56" s="23">
        <v>177328926</v>
      </c>
      <c r="D56" s="23">
        <v>34090630</v>
      </c>
      <c r="E56" s="23">
        <v>6167428</v>
      </c>
      <c r="F56" s="23">
        <v>1183431</v>
      </c>
      <c r="G56" s="23">
        <v>0</v>
      </c>
      <c r="H56" s="23">
        <v>2467981</v>
      </c>
      <c r="I56" s="23">
        <f t="shared" si="0"/>
        <v>221238396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6269441150</v>
      </c>
      <c r="D57" s="15">
        <f t="shared" si="1"/>
        <v>694264192</v>
      </c>
      <c r="E57" s="15">
        <f t="shared" si="1"/>
        <v>180778727</v>
      </c>
      <c r="F57" s="15">
        <f t="shared" si="1"/>
        <v>516414692</v>
      </c>
      <c r="G57" s="15">
        <f t="shared" si="1"/>
        <v>456391</v>
      </c>
      <c r="H57" s="15">
        <f t="shared" si="1"/>
        <v>62518795</v>
      </c>
      <c r="I57" s="15">
        <f t="shared" si="1"/>
        <v>7723873947</v>
      </c>
      <c r="K57" s="37"/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K57"/>
  <sheetViews>
    <sheetView topLeftCell="A27" workbookViewId="0">
      <selection activeCell="J7" sqref="J7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4" width="20.140625" style="4" bestFit="1" customWidth="1"/>
    <col min="5" max="5" width="18.85546875" style="4" bestFit="1" customWidth="1"/>
    <col min="6" max="6" width="20.140625" style="4" bestFit="1" customWidth="1"/>
    <col min="7" max="7" width="15" style="4" bestFit="1" customWidth="1"/>
    <col min="8" max="8" width="18.85546875" style="4" bestFit="1" customWidth="1"/>
    <col min="9" max="9" width="19.85546875" style="4" customWidth="1"/>
    <col min="10" max="16384" width="9.140625" style="4"/>
  </cols>
  <sheetData>
    <row r="1" spans="1:11" x14ac:dyDescent="0.25">
      <c r="A1" s="3"/>
      <c r="B1" s="3"/>
      <c r="D1" s="5"/>
      <c r="E1" s="5"/>
      <c r="I1" s="6" t="s">
        <v>0</v>
      </c>
    </row>
    <row r="2" spans="1:11" x14ac:dyDescent="0.25">
      <c r="A2" s="3"/>
      <c r="B2" s="3"/>
      <c r="D2" s="5"/>
      <c r="E2" s="5"/>
      <c r="I2" s="6" t="s">
        <v>1</v>
      </c>
    </row>
    <row r="3" spans="1:11" x14ac:dyDescent="0.25">
      <c r="A3" s="3"/>
      <c r="D3" s="5"/>
      <c r="E3" s="5"/>
      <c r="I3" s="6" t="s">
        <v>2</v>
      </c>
    </row>
    <row r="4" spans="1:11" x14ac:dyDescent="0.25">
      <c r="A4" s="40" t="s">
        <v>72</v>
      </c>
      <c r="B4" s="40"/>
      <c r="C4" s="40"/>
      <c r="D4" s="40"/>
      <c r="E4" s="40"/>
      <c r="F4" s="40"/>
      <c r="G4" s="40"/>
      <c r="H4" s="40"/>
      <c r="I4" s="40"/>
    </row>
    <row r="5" spans="1:1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</row>
    <row r="6" spans="1:1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6">
        <v>1001</v>
      </c>
      <c r="B7" s="17" t="s">
        <v>13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22740</v>
      </c>
      <c r="I7" s="31">
        <f>SUM(C7:H7)</f>
        <v>22740</v>
      </c>
      <c r="K7" s="37"/>
    </row>
    <row r="8" spans="1:11" x14ac:dyDescent="0.25">
      <c r="A8" s="16">
        <v>1002</v>
      </c>
      <c r="B8" s="17" t="s">
        <v>14</v>
      </c>
      <c r="C8" s="28">
        <v>1798259</v>
      </c>
      <c r="D8" s="28">
        <v>224598</v>
      </c>
      <c r="E8" s="28">
        <v>31922</v>
      </c>
      <c r="F8" s="28">
        <v>0</v>
      </c>
      <c r="G8" s="28">
        <v>0</v>
      </c>
      <c r="H8" s="28">
        <v>52330</v>
      </c>
      <c r="I8" s="32">
        <f t="shared" ref="I8:I56" si="0">SUM(C8:H8)</f>
        <v>2107109</v>
      </c>
      <c r="K8" s="37"/>
    </row>
    <row r="9" spans="1:11" x14ac:dyDescent="0.25">
      <c r="A9" s="16">
        <v>1005</v>
      </c>
      <c r="B9" s="17" t="s">
        <v>15</v>
      </c>
      <c r="C9" s="30">
        <v>828</v>
      </c>
      <c r="D9" s="30">
        <v>0</v>
      </c>
      <c r="E9" s="30">
        <v>8471</v>
      </c>
      <c r="F9" s="30">
        <v>0</v>
      </c>
      <c r="G9" s="30">
        <v>0</v>
      </c>
      <c r="H9" s="30">
        <v>5220</v>
      </c>
      <c r="I9" s="33">
        <f t="shared" si="0"/>
        <v>14519</v>
      </c>
      <c r="K9" s="37"/>
    </row>
    <row r="10" spans="1:11" x14ac:dyDescent="0.25">
      <c r="A10" s="16">
        <v>1006</v>
      </c>
      <c r="B10" s="17" t="s">
        <v>16</v>
      </c>
      <c r="C10" s="28">
        <v>120</v>
      </c>
      <c r="D10" s="28">
        <v>0</v>
      </c>
      <c r="E10" s="28">
        <v>873</v>
      </c>
      <c r="F10" s="28">
        <v>0</v>
      </c>
      <c r="G10" s="28">
        <v>0</v>
      </c>
      <c r="H10" s="28">
        <v>290</v>
      </c>
      <c r="I10" s="32">
        <f t="shared" si="0"/>
        <v>1283</v>
      </c>
      <c r="K10" s="37"/>
    </row>
    <row r="11" spans="1:11" x14ac:dyDescent="0.25">
      <c r="A11" s="16">
        <v>1007</v>
      </c>
      <c r="B11" s="17" t="s">
        <v>17</v>
      </c>
      <c r="C11" s="30">
        <v>40557726</v>
      </c>
      <c r="D11" s="30">
        <v>8622331</v>
      </c>
      <c r="E11" s="30">
        <v>1804936</v>
      </c>
      <c r="F11" s="30">
        <v>115945</v>
      </c>
      <c r="G11" s="30">
        <v>0</v>
      </c>
      <c r="H11" s="30">
        <v>1446024</v>
      </c>
      <c r="I11" s="33">
        <f t="shared" si="0"/>
        <v>52546962</v>
      </c>
      <c r="K11" s="37"/>
    </row>
    <row r="12" spans="1:11" x14ac:dyDescent="0.25">
      <c r="A12" s="16">
        <v>1008</v>
      </c>
      <c r="B12" s="17" t="s">
        <v>18</v>
      </c>
      <c r="C12" s="28">
        <v>136257023</v>
      </c>
      <c r="D12" s="28">
        <v>0</v>
      </c>
      <c r="E12" s="28">
        <v>3134900</v>
      </c>
      <c r="F12" s="28">
        <v>20328073</v>
      </c>
      <c r="G12" s="28">
        <v>0</v>
      </c>
      <c r="H12" s="28">
        <v>7295</v>
      </c>
      <c r="I12" s="32">
        <f t="shared" si="0"/>
        <v>159727291</v>
      </c>
      <c r="K12" s="37"/>
    </row>
    <row r="13" spans="1:11" x14ac:dyDescent="0.25">
      <c r="A13" s="16">
        <v>1010</v>
      </c>
      <c r="B13" s="17" t="s">
        <v>19</v>
      </c>
      <c r="C13" s="30">
        <v>7044465</v>
      </c>
      <c r="D13" s="30">
        <v>1004926</v>
      </c>
      <c r="E13" s="30">
        <v>396396</v>
      </c>
      <c r="F13" s="30">
        <v>161129</v>
      </c>
      <c r="G13" s="30">
        <v>0</v>
      </c>
      <c r="H13" s="30">
        <v>125254</v>
      </c>
      <c r="I13" s="33">
        <f t="shared" si="0"/>
        <v>8732170</v>
      </c>
      <c r="K13" s="37"/>
    </row>
    <row r="14" spans="1:11" x14ac:dyDescent="0.25">
      <c r="A14" s="16">
        <v>1011</v>
      </c>
      <c r="B14" s="17" t="s">
        <v>20</v>
      </c>
      <c r="C14" s="28">
        <v>15209021</v>
      </c>
      <c r="D14" s="28">
        <v>14114814</v>
      </c>
      <c r="E14" s="28">
        <v>921522</v>
      </c>
      <c r="F14" s="28">
        <v>3504</v>
      </c>
      <c r="G14" s="28">
        <v>0</v>
      </c>
      <c r="H14" s="28">
        <v>1090084</v>
      </c>
      <c r="I14" s="32">
        <f t="shared" si="0"/>
        <v>31338945</v>
      </c>
      <c r="K14" s="37"/>
    </row>
    <row r="15" spans="1:11" x14ac:dyDescent="0.25">
      <c r="A15" s="16">
        <v>1012</v>
      </c>
      <c r="B15" s="17" t="s">
        <v>21</v>
      </c>
      <c r="C15" s="30">
        <v>15088933</v>
      </c>
      <c r="D15" s="30">
        <v>893312</v>
      </c>
      <c r="E15" s="30">
        <v>202980</v>
      </c>
      <c r="F15" s="30">
        <v>0</v>
      </c>
      <c r="G15" s="30">
        <v>0</v>
      </c>
      <c r="H15" s="30">
        <v>39722</v>
      </c>
      <c r="I15" s="33">
        <f t="shared" si="0"/>
        <v>16224947</v>
      </c>
      <c r="K15" s="37"/>
    </row>
    <row r="16" spans="1:11" x14ac:dyDescent="0.25">
      <c r="A16" s="16">
        <v>1013</v>
      </c>
      <c r="B16" s="17" t="s">
        <v>22</v>
      </c>
      <c r="C16" s="28">
        <v>266530950</v>
      </c>
      <c r="D16" s="28">
        <v>173842659</v>
      </c>
      <c r="E16" s="28">
        <v>11538996</v>
      </c>
      <c r="F16" s="28">
        <v>338237</v>
      </c>
      <c r="G16" s="28">
        <v>0</v>
      </c>
      <c r="H16" s="28">
        <v>4122611</v>
      </c>
      <c r="I16" s="32">
        <f t="shared" si="0"/>
        <v>456373453</v>
      </c>
      <c r="K16" s="37"/>
    </row>
    <row r="17" spans="1:11" x14ac:dyDescent="0.25">
      <c r="A17" s="16">
        <v>1014</v>
      </c>
      <c r="B17" s="17" t="s">
        <v>23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20240</v>
      </c>
      <c r="I17" s="33">
        <f t="shared" si="0"/>
        <v>20240</v>
      </c>
      <c r="K17" s="37"/>
    </row>
    <row r="18" spans="1:11" x14ac:dyDescent="0.25">
      <c r="A18" s="16">
        <v>1016</v>
      </c>
      <c r="B18" s="17" t="s">
        <v>24</v>
      </c>
      <c r="C18" s="28">
        <v>489477488</v>
      </c>
      <c r="D18" s="28">
        <v>160932448</v>
      </c>
      <c r="E18" s="28">
        <v>22659070</v>
      </c>
      <c r="F18" s="28">
        <v>2122193</v>
      </c>
      <c r="G18" s="28">
        <v>0</v>
      </c>
      <c r="H18" s="28">
        <v>8152674</v>
      </c>
      <c r="I18" s="32">
        <f t="shared" si="0"/>
        <v>683343873</v>
      </c>
      <c r="K18" s="37"/>
    </row>
    <row r="19" spans="1:11" x14ac:dyDescent="0.25">
      <c r="A19" s="16">
        <v>1017</v>
      </c>
      <c r="B19" s="17" t="s">
        <v>25</v>
      </c>
      <c r="C19" s="30">
        <v>76782836</v>
      </c>
      <c r="D19" s="30">
        <v>2960402</v>
      </c>
      <c r="E19" s="30">
        <v>1783468</v>
      </c>
      <c r="F19" s="30">
        <v>14090035</v>
      </c>
      <c r="G19" s="30">
        <v>0</v>
      </c>
      <c r="H19" s="30">
        <v>704506</v>
      </c>
      <c r="I19" s="33">
        <f t="shared" si="0"/>
        <v>96321247</v>
      </c>
      <c r="K19" s="37"/>
    </row>
    <row r="20" spans="1:11" x14ac:dyDescent="0.25">
      <c r="A20" s="16">
        <v>1018</v>
      </c>
      <c r="B20" s="17" t="s">
        <v>26</v>
      </c>
      <c r="C20" s="28">
        <v>61636769</v>
      </c>
      <c r="D20" s="28">
        <v>2045583</v>
      </c>
      <c r="E20" s="28">
        <v>3077658</v>
      </c>
      <c r="F20" s="28">
        <v>112614614</v>
      </c>
      <c r="G20" s="28">
        <v>0</v>
      </c>
      <c r="H20" s="28">
        <v>40750</v>
      </c>
      <c r="I20" s="32">
        <f t="shared" si="0"/>
        <v>179415374</v>
      </c>
      <c r="K20" s="37"/>
    </row>
    <row r="21" spans="1:11" x14ac:dyDescent="0.25">
      <c r="A21" s="16">
        <v>1019</v>
      </c>
      <c r="B21" s="17" t="s">
        <v>27</v>
      </c>
      <c r="C21" s="30">
        <v>17456478</v>
      </c>
      <c r="D21" s="30">
        <v>4574481</v>
      </c>
      <c r="E21" s="30">
        <v>649224</v>
      </c>
      <c r="F21" s="30">
        <v>34343</v>
      </c>
      <c r="G21" s="30">
        <v>2500</v>
      </c>
      <c r="H21" s="30">
        <v>808076</v>
      </c>
      <c r="I21" s="33">
        <f t="shared" si="0"/>
        <v>23525102</v>
      </c>
      <c r="K21" s="37"/>
    </row>
    <row r="22" spans="1:11" x14ac:dyDescent="0.25">
      <c r="A22" s="16">
        <v>1020</v>
      </c>
      <c r="B22" s="17" t="s">
        <v>28</v>
      </c>
      <c r="C22" s="28">
        <v>33160183</v>
      </c>
      <c r="D22" s="28">
        <v>11064979</v>
      </c>
      <c r="E22" s="28">
        <v>1174798</v>
      </c>
      <c r="F22" s="28">
        <v>15052832</v>
      </c>
      <c r="G22" s="28">
        <v>0</v>
      </c>
      <c r="H22" s="28">
        <v>176645</v>
      </c>
      <c r="I22" s="32">
        <f t="shared" si="0"/>
        <v>60629437</v>
      </c>
      <c r="K22" s="37"/>
    </row>
    <row r="23" spans="1:11" x14ac:dyDescent="0.25">
      <c r="A23" s="16">
        <v>1022</v>
      </c>
      <c r="B23" s="17" t="s">
        <v>29</v>
      </c>
      <c r="C23" s="30">
        <v>536905</v>
      </c>
      <c r="D23" s="30">
        <v>101137</v>
      </c>
      <c r="E23" s="30">
        <v>23026</v>
      </c>
      <c r="F23" s="30">
        <v>0</v>
      </c>
      <c r="G23" s="30">
        <v>0</v>
      </c>
      <c r="H23" s="30">
        <v>4820</v>
      </c>
      <c r="I23" s="33">
        <f t="shared" si="0"/>
        <v>665888</v>
      </c>
      <c r="K23" s="37"/>
    </row>
    <row r="24" spans="1:11" x14ac:dyDescent="0.25">
      <c r="A24" s="16">
        <v>1023</v>
      </c>
      <c r="B24" s="17" t="s">
        <v>30</v>
      </c>
      <c r="C24" s="28">
        <v>19523914</v>
      </c>
      <c r="D24" s="28">
        <v>2290134</v>
      </c>
      <c r="E24" s="28">
        <v>572836</v>
      </c>
      <c r="F24" s="28">
        <v>656147</v>
      </c>
      <c r="G24" s="28">
        <v>0</v>
      </c>
      <c r="H24" s="28">
        <v>837653</v>
      </c>
      <c r="I24" s="32">
        <f t="shared" si="0"/>
        <v>23880684</v>
      </c>
      <c r="K24" s="37"/>
    </row>
    <row r="25" spans="1:11" x14ac:dyDescent="0.25">
      <c r="A25" s="16">
        <v>1024</v>
      </c>
      <c r="B25" s="17" t="s">
        <v>31</v>
      </c>
      <c r="C25" s="30">
        <v>566526921</v>
      </c>
      <c r="D25" s="30">
        <v>46288815</v>
      </c>
      <c r="E25" s="30">
        <v>12775118</v>
      </c>
      <c r="F25" s="30">
        <v>118664645</v>
      </c>
      <c r="G25" s="30">
        <v>0</v>
      </c>
      <c r="H25" s="30">
        <v>3260894</v>
      </c>
      <c r="I25" s="33">
        <f t="shared" si="0"/>
        <v>747516393</v>
      </c>
      <c r="K25" s="37"/>
    </row>
    <row r="26" spans="1:11" x14ac:dyDescent="0.25">
      <c r="A26" s="16">
        <v>1025</v>
      </c>
      <c r="B26" s="17" t="s">
        <v>32</v>
      </c>
      <c r="C26" s="28">
        <v>70871</v>
      </c>
      <c r="D26" s="28">
        <v>3966</v>
      </c>
      <c r="E26" s="28">
        <v>13893</v>
      </c>
      <c r="F26" s="28">
        <v>0</v>
      </c>
      <c r="G26" s="28">
        <v>0</v>
      </c>
      <c r="H26" s="28">
        <v>73615</v>
      </c>
      <c r="I26" s="32">
        <f t="shared" si="0"/>
        <v>162345</v>
      </c>
      <c r="K26" s="37"/>
    </row>
    <row r="27" spans="1:11" x14ac:dyDescent="0.25">
      <c r="A27" s="16">
        <v>1026</v>
      </c>
      <c r="B27" s="17" t="s">
        <v>33</v>
      </c>
      <c r="C27" s="30">
        <v>739441</v>
      </c>
      <c r="D27" s="30">
        <v>1297</v>
      </c>
      <c r="E27" s="30">
        <v>890</v>
      </c>
      <c r="F27" s="30">
        <v>0</v>
      </c>
      <c r="G27" s="30">
        <v>0</v>
      </c>
      <c r="H27" s="30">
        <v>34391</v>
      </c>
      <c r="I27" s="33">
        <f t="shared" si="0"/>
        <v>776019</v>
      </c>
      <c r="K27" s="37"/>
    </row>
    <row r="28" spans="1:11" x14ac:dyDescent="0.25">
      <c r="A28" s="16">
        <v>1027</v>
      </c>
      <c r="B28" s="17" t="s">
        <v>34</v>
      </c>
      <c r="C28" s="28">
        <v>35283866</v>
      </c>
      <c r="D28" s="28">
        <v>2552956</v>
      </c>
      <c r="E28" s="28">
        <v>970475</v>
      </c>
      <c r="F28" s="28">
        <v>10560845</v>
      </c>
      <c r="G28" s="28">
        <v>5000</v>
      </c>
      <c r="H28" s="28">
        <v>338228</v>
      </c>
      <c r="I28" s="32">
        <f t="shared" si="0"/>
        <v>49711370</v>
      </c>
      <c r="K28" s="37"/>
    </row>
    <row r="29" spans="1:11" x14ac:dyDescent="0.25">
      <c r="A29" s="16">
        <v>1028</v>
      </c>
      <c r="B29" s="17" t="s">
        <v>35</v>
      </c>
      <c r="C29" s="30">
        <v>52772519</v>
      </c>
      <c r="D29" s="30">
        <v>2153296</v>
      </c>
      <c r="E29" s="30">
        <v>601460</v>
      </c>
      <c r="F29" s="30">
        <v>66844476</v>
      </c>
      <c r="G29" s="30">
        <v>0</v>
      </c>
      <c r="H29" s="30">
        <v>60880</v>
      </c>
      <c r="I29" s="33">
        <f t="shared" si="0"/>
        <v>122432631</v>
      </c>
      <c r="K29" s="37"/>
    </row>
    <row r="30" spans="1:11" x14ac:dyDescent="0.25">
      <c r="A30" s="16">
        <v>1030</v>
      </c>
      <c r="B30" s="17" t="s">
        <v>36</v>
      </c>
      <c r="C30" s="28">
        <v>118826669</v>
      </c>
      <c r="D30" s="28">
        <v>4476983</v>
      </c>
      <c r="E30" s="28">
        <v>1110581</v>
      </c>
      <c r="F30" s="28">
        <v>57888</v>
      </c>
      <c r="G30" s="28">
        <v>0</v>
      </c>
      <c r="H30" s="28">
        <v>1073625</v>
      </c>
      <c r="I30" s="32">
        <f t="shared" si="0"/>
        <v>125545746</v>
      </c>
      <c r="K30" s="37"/>
    </row>
    <row r="31" spans="1:11" x14ac:dyDescent="0.25">
      <c r="A31" s="16">
        <v>1031</v>
      </c>
      <c r="B31" s="17" t="s">
        <v>37</v>
      </c>
      <c r="C31" s="30">
        <v>92090</v>
      </c>
      <c r="D31" s="30">
        <v>8002</v>
      </c>
      <c r="E31" s="30">
        <v>4901</v>
      </c>
      <c r="F31" s="30">
        <v>0</v>
      </c>
      <c r="G31" s="30">
        <v>0</v>
      </c>
      <c r="H31" s="30">
        <v>5590</v>
      </c>
      <c r="I31" s="33">
        <f t="shared" si="0"/>
        <v>110583</v>
      </c>
      <c r="K31" s="37"/>
    </row>
    <row r="32" spans="1:11" x14ac:dyDescent="0.25">
      <c r="A32" s="16">
        <v>1033</v>
      </c>
      <c r="B32" s="17" t="s">
        <v>38</v>
      </c>
      <c r="C32" s="28">
        <v>1446205</v>
      </c>
      <c r="D32" s="28">
        <v>63745</v>
      </c>
      <c r="E32" s="28">
        <v>19065</v>
      </c>
      <c r="F32" s="28">
        <v>54289</v>
      </c>
      <c r="G32" s="28">
        <v>0</v>
      </c>
      <c r="H32" s="28">
        <v>41521</v>
      </c>
      <c r="I32" s="32">
        <f t="shared" si="0"/>
        <v>1624825</v>
      </c>
      <c r="K32" s="37"/>
    </row>
    <row r="33" spans="1:11" x14ac:dyDescent="0.25">
      <c r="A33" s="16">
        <v>1034</v>
      </c>
      <c r="B33" s="17" t="s">
        <v>39</v>
      </c>
      <c r="C33" s="30">
        <v>1056843</v>
      </c>
      <c r="D33" s="30">
        <v>245944</v>
      </c>
      <c r="E33" s="30">
        <v>21694</v>
      </c>
      <c r="F33" s="30">
        <v>0</v>
      </c>
      <c r="G33" s="30">
        <v>0</v>
      </c>
      <c r="H33" s="30">
        <v>35493</v>
      </c>
      <c r="I33" s="33">
        <f t="shared" si="0"/>
        <v>1359974</v>
      </c>
      <c r="K33" s="37"/>
    </row>
    <row r="34" spans="1:11" x14ac:dyDescent="0.25">
      <c r="A34" s="16">
        <v>1037</v>
      </c>
      <c r="B34" s="17" t="s">
        <v>40</v>
      </c>
      <c r="C34" s="28">
        <v>3426912</v>
      </c>
      <c r="D34" s="28">
        <v>10424</v>
      </c>
      <c r="E34" s="28">
        <v>165965</v>
      </c>
      <c r="F34" s="28">
        <v>22825</v>
      </c>
      <c r="G34" s="28">
        <v>0</v>
      </c>
      <c r="H34" s="28">
        <v>239514</v>
      </c>
      <c r="I34" s="32">
        <f t="shared" si="0"/>
        <v>3865640</v>
      </c>
      <c r="K34" s="37"/>
    </row>
    <row r="35" spans="1:11" x14ac:dyDescent="0.25">
      <c r="A35" s="16">
        <v>1038</v>
      </c>
      <c r="B35" s="17" t="s">
        <v>41</v>
      </c>
      <c r="C35" s="30">
        <v>7992491</v>
      </c>
      <c r="D35" s="30">
        <v>0</v>
      </c>
      <c r="E35" s="30">
        <v>44194</v>
      </c>
      <c r="F35" s="30">
        <v>0</v>
      </c>
      <c r="G35" s="30">
        <v>0</v>
      </c>
      <c r="H35" s="30">
        <v>33485</v>
      </c>
      <c r="I35" s="33">
        <f t="shared" si="0"/>
        <v>8070170</v>
      </c>
      <c r="K35" s="37"/>
    </row>
    <row r="36" spans="1:11" x14ac:dyDescent="0.25">
      <c r="A36" s="16">
        <v>1039</v>
      </c>
      <c r="B36" s="17" t="s">
        <v>42</v>
      </c>
      <c r="C36" s="28">
        <v>670632</v>
      </c>
      <c r="D36" s="28">
        <v>36259</v>
      </c>
      <c r="E36" s="28">
        <v>25138</v>
      </c>
      <c r="F36" s="28">
        <v>0</v>
      </c>
      <c r="G36" s="28">
        <v>0</v>
      </c>
      <c r="H36" s="28">
        <v>105988</v>
      </c>
      <c r="I36" s="32">
        <f t="shared" si="0"/>
        <v>838017</v>
      </c>
      <c r="K36" s="37"/>
    </row>
    <row r="37" spans="1:11" x14ac:dyDescent="0.25">
      <c r="A37" s="16">
        <v>1040</v>
      </c>
      <c r="B37" s="17" t="s">
        <v>43</v>
      </c>
      <c r="C37" s="30">
        <v>71658784</v>
      </c>
      <c r="D37" s="30">
        <v>28861783</v>
      </c>
      <c r="E37" s="30">
        <v>1419054</v>
      </c>
      <c r="F37" s="30">
        <v>289401</v>
      </c>
      <c r="G37" s="30">
        <v>0</v>
      </c>
      <c r="H37" s="30">
        <v>1428464</v>
      </c>
      <c r="I37" s="33">
        <f t="shared" si="0"/>
        <v>103657486</v>
      </c>
      <c r="K37" s="37"/>
    </row>
    <row r="38" spans="1:11" x14ac:dyDescent="0.25">
      <c r="A38" s="16">
        <v>1042</v>
      </c>
      <c r="B38" s="17" t="s">
        <v>44</v>
      </c>
      <c r="C38" s="28">
        <v>96548125</v>
      </c>
      <c r="D38" s="28">
        <v>0</v>
      </c>
      <c r="E38" s="28">
        <v>950380</v>
      </c>
      <c r="F38" s="28">
        <v>149955741</v>
      </c>
      <c r="G38" s="28">
        <v>0</v>
      </c>
      <c r="H38" s="28">
        <v>107724</v>
      </c>
      <c r="I38" s="32">
        <f t="shared" si="0"/>
        <v>247561970</v>
      </c>
      <c r="K38" s="37"/>
    </row>
    <row r="39" spans="1:11" x14ac:dyDescent="0.25">
      <c r="A39" s="16">
        <v>1043</v>
      </c>
      <c r="B39" s="17" t="s">
        <v>45</v>
      </c>
      <c r="C39" s="30">
        <v>332011737</v>
      </c>
      <c r="D39" s="30">
        <v>47124215</v>
      </c>
      <c r="E39" s="30">
        <v>10711065</v>
      </c>
      <c r="F39" s="30">
        <v>1682330</v>
      </c>
      <c r="G39" s="30">
        <v>0</v>
      </c>
      <c r="H39" s="30">
        <v>1884321</v>
      </c>
      <c r="I39" s="33">
        <f t="shared" si="0"/>
        <v>393413668</v>
      </c>
      <c r="K39" s="37"/>
    </row>
    <row r="40" spans="1:11" x14ac:dyDescent="0.25">
      <c r="A40" s="16">
        <v>1044</v>
      </c>
      <c r="B40" s="17" t="s">
        <v>46</v>
      </c>
      <c r="C40" s="28">
        <v>2650018</v>
      </c>
      <c r="D40" s="28">
        <v>662167</v>
      </c>
      <c r="E40" s="28">
        <v>78178</v>
      </c>
      <c r="F40" s="28">
        <v>0</v>
      </c>
      <c r="G40" s="28">
        <v>2500</v>
      </c>
      <c r="H40" s="28">
        <v>161695</v>
      </c>
      <c r="I40" s="32">
        <f t="shared" si="0"/>
        <v>3554558</v>
      </c>
      <c r="K40" s="37"/>
    </row>
    <row r="41" spans="1:11" x14ac:dyDescent="0.25">
      <c r="A41" s="16">
        <v>1046</v>
      </c>
      <c r="B41" s="17" t="s">
        <v>47</v>
      </c>
      <c r="C41" s="30">
        <v>244230</v>
      </c>
      <c r="D41" s="30">
        <v>3305</v>
      </c>
      <c r="E41" s="30">
        <v>8971</v>
      </c>
      <c r="F41" s="30">
        <v>0</v>
      </c>
      <c r="G41" s="30">
        <v>2500</v>
      </c>
      <c r="H41" s="30">
        <v>595213</v>
      </c>
      <c r="I41" s="33">
        <f t="shared" si="0"/>
        <v>854219</v>
      </c>
      <c r="K41" s="37"/>
    </row>
    <row r="42" spans="1:11" x14ac:dyDescent="0.25">
      <c r="A42" s="16">
        <v>1047</v>
      </c>
      <c r="B42" s="17" t="s">
        <v>48</v>
      </c>
      <c r="C42" s="28">
        <v>99029860</v>
      </c>
      <c r="D42" s="28">
        <v>27327659</v>
      </c>
      <c r="E42" s="28">
        <v>3798856</v>
      </c>
      <c r="F42" s="28">
        <v>6164</v>
      </c>
      <c r="G42" s="28">
        <v>0</v>
      </c>
      <c r="H42" s="28">
        <v>1228305</v>
      </c>
      <c r="I42" s="32">
        <f t="shared" si="0"/>
        <v>131390844</v>
      </c>
      <c r="K42" s="37"/>
    </row>
    <row r="43" spans="1:11" x14ac:dyDescent="0.25">
      <c r="A43" s="16">
        <v>1048</v>
      </c>
      <c r="B43" s="17" t="s">
        <v>49</v>
      </c>
      <c r="C43" s="30">
        <v>37114252</v>
      </c>
      <c r="D43" s="30">
        <v>3678312</v>
      </c>
      <c r="E43" s="30">
        <v>1477845</v>
      </c>
      <c r="F43" s="30">
        <v>2131418</v>
      </c>
      <c r="G43" s="30">
        <v>0</v>
      </c>
      <c r="H43" s="30">
        <v>679033</v>
      </c>
      <c r="I43" s="33">
        <f t="shared" si="0"/>
        <v>45080860</v>
      </c>
      <c r="K43" s="37"/>
    </row>
    <row r="44" spans="1:11" x14ac:dyDescent="0.25">
      <c r="A44" s="16">
        <v>1050</v>
      </c>
      <c r="B44" s="17" t="s">
        <v>50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32">
        <f t="shared" si="0"/>
        <v>0</v>
      </c>
      <c r="K44" s="37"/>
    </row>
    <row r="45" spans="1:11" x14ac:dyDescent="0.25">
      <c r="A45" s="16">
        <v>1052</v>
      </c>
      <c r="B45" s="17" t="s">
        <v>51</v>
      </c>
      <c r="C45" s="30">
        <v>15015006</v>
      </c>
      <c r="D45" s="30">
        <v>1736164</v>
      </c>
      <c r="E45" s="30">
        <v>693868</v>
      </c>
      <c r="F45" s="30">
        <v>65284</v>
      </c>
      <c r="G45" s="30">
        <v>0</v>
      </c>
      <c r="H45" s="30">
        <v>511986</v>
      </c>
      <c r="I45" s="33">
        <f t="shared" si="0"/>
        <v>18022308</v>
      </c>
      <c r="K45" s="37"/>
    </row>
    <row r="46" spans="1:11" x14ac:dyDescent="0.25">
      <c r="A46" s="16">
        <v>1054</v>
      </c>
      <c r="B46" s="17" t="s">
        <v>52</v>
      </c>
      <c r="C46" s="28">
        <v>43716425</v>
      </c>
      <c r="D46" s="28">
        <v>2140439</v>
      </c>
      <c r="E46" s="28">
        <v>942218</v>
      </c>
      <c r="F46" s="28">
        <v>672738</v>
      </c>
      <c r="G46" s="28">
        <v>5000</v>
      </c>
      <c r="H46" s="28">
        <v>500008</v>
      </c>
      <c r="I46" s="32">
        <f t="shared" si="0"/>
        <v>47976828</v>
      </c>
      <c r="K46" s="37"/>
    </row>
    <row r="47" spans="1:11" x14ac:dyDescent="0.25">
      <c r="A47" s="16">
        <v>1055</v>
      </c>
      <c r="B47" s="17" t="s">
        <v>53</v>
      </c>
      <c r="C47" s="30">
        <v>28201381</v>
      </c>
      <c r="D47" s="30">
        <v>2155038</v>
      </c>
      <c r="E47" s="30">
        <v>1152460</v>
      </c>
      <c r="F47" s="30">
        <v>10808</v>
      </c>
      <c r="G47" s="30">
        <v>0</v>
      </c>
      <c r="H47" s="30">
        <v>228239</v>
      </c>
      <c r="I47" s="33">
        <f t="shared" si="0"/>
        <v>31747926</v>
      </c>
      <c r="K47" s="37"/>
    </row>
    <row r="48" spans="1:11" x14ac:dyDescent="0.25">
      <c r="A48" s="16">
        <v>1057</v>
      </c>
      <c r="B48" s="17" t="s">
        <v>54</v>
      </c>
      <c r="C48" s="28">
        <v>387891</v>
      </c>
      <c r="D48" s="28">
        <v>203368</v>
      </c>
      <c r="E48" s="28">
        <v>50254</v>
      </c>
      <c r="F48" s="28">
        <v>0</v>
      </c>
      <c r="G48" s="28">
        <v>2500</v>
      </c>
      <c r="H48" s="28">
        <v>451207</v>
      </c>
      <c r="I48" s="32">
        <f t="shared" si="0"/>
        <v>1095220</v>
      </c>
      <c r="K48" s="37"/>
    </row>
    <row r="49" spans="1:11" x14ac:dyDescent="0.25">
      <c r="A49" s="16">
        <v>1058</v>
      </c>
      <c r="B49" s="17" t="s">
        <v>55</v>
      </c>
      <c r="C49" s="30">
        <v>20889070</v>
      </c>
      <c r="D49" s="30">
        <v>3895173</v>
      </c>
      <c r="E49" s="30">
        <v>628281</v>
      </c>
      <c r="F49" s="30">
        <v>0</v>
      </c>
      <c r="G49" s="30">
        <v>15000</v>
      </c>
      <c r="H49" s="30">
        <v>947047</v>
      </c>
      <c r="I49" s="33">
        <f t="shared" si="0"/>
        <v>26374571</v>
      </c>
      <c r="K49" s="37"/>
    </row>
    <row r="50" spans="1:11" x14ac:dyDescent="0.25">
      <c r="A50" s="16">
        <v>1062</v>
      </c>
      <c r="B50" s="17" t="s">
        <v>56</v>
      </c>
      <c r="C50" s="28">
        <v>57262438</v>
      </c>
      <c r="D50" s="28">
        <v>9519364</v>
      </c>
      <c r="E50" s="28">
        <v>1769345</v>
      </c>
      <c r="F50" s="28">
        <v>47246</v>
      </c>
      <c r="G50" s="28">
        <v>0</v>
      </c>
      <c r="H50" s="28">
        <v>2294421</v>
      </c>
      <c r="I50" s="32">
        <f t="shared" si="0"/>
        <v>70892814</v>
      </c>
      <c r="K50" s="37"/>
    </row>
    <row r="51" spans="1:11" x14ac:dyDescent="0.25">
      <c r="A51" s="16">
        <v>1065</v>
      </c>
      <c r="B51" s="17" t="s">
        <v>57</v>
      </c>
      <c r="C51" s="30">
        <v>90861671</v>
      </c>
      <c r="D51" s="30">
        <v>11580402</v>
      </c>
      <c r="E51" s="30">
        <v>2297068</v>
      </c>
      <c r="F51" s="30">
        <v>485895</v>
      </c>
      <c r="G51" s="30">
        <v>375093</v>
      </c>
      <c r="H51" s="30">
        <v>1519875</v>
      </c>
      <c r="I51" s="33">
        <f t="shared" si="0"/>
        <v>107120004</v>
      </c>
      <c r="K51" s="37"/>
    </row>
    <row r="52" spans="1:11" x14ac:dyDescent="0.25">
      <c r="A52" s="16">
        <v>1066</v>
      </c>
      <c r="B52" s="17" t="s">
        <v>58</v>
      </c>
      <c r="C52" s="28">
        <v>225361137</v>
      </c>
      <c r="D52" s="28">
        <v>9546867</v>
      </c>
      <c r="E52" s="28">
        <v>7720654</v>
      </c>
      <c r="F52" s="28">
        <v>44929</v>
      </c>
      <c r="G52" s="28">
        <v>0</v>
      </c>
      <c r="H52" s="28">
        <v>561096</v>
      </c>
      <c r="I52" s="32">
        <f t="shared" si="0"/>
        <v>243234683</v>
      </c>
      <c r="K52" s="37"/>
    </row>
    <row r="53" spans="1:11" x14ac:dyDescent="0.25">
      <c r="A53" s="16">
        <v>1067</v>
      </c>
      <c r="B53" s="17" t="s">
        <v>59</v>
      </c>
      <c r="C53" s="30">
        <v>4387877</v>
      </c>
      <c r="D53" s="30">
        <v>21729</v>
      </c>
      <c r="E53" s="30">
        <v>3169</v>
      </c>
      <c r="F53" s="30">
        <v>3329690</v>
      </c>
      <c r="G53" s="30">
        <v>0</v>
      </c>
      <c r="H53" s="30">
        <v>81220</v>
      </c>
      <c r="I53" s="33">
        <f t="shared" si="0"/>
        <v>7823685</v>
      </c>
      <c r="K53" s="37"/>
    </row>
    <row r="54" spans="1:11" x14ac:dyDescent="0.25">
      <c r="A54" s="16">
        <v>1068</v>
      </c>
      <c r="B54" s="17" t="s">
        <v>60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32">
        <f t="shared" si="0"/>
        <v>0</v>
      </c>
      <c r="K54" s="37"/>
    </row>
    <row r="55" spans="1:11" x14ac:dyDescent="0.25">
      <c r="A55" s="16">
        <v>1069</v>
      </c>
      <c r="B55" s="17" t="s">
        <v>61</v>
      </c>
      <c r="C55" s="30">
        <v>4473704</v>
      </c>
      <c r="D55" s="30">
        <v>726440</v>
      </c>
      <c r="E55" s="30">
        <v>67072</v>
      </c>
      <c r="F55" s="30">
        <v>0</v>
      </c>
      <c r="G55" s="30">
        <v>0</v>
      </c>
      <c r="H55" s="30">
        <v>32583</v>
      </c>
      <c r="I55" s="33">
        <f t="shared" si="0"/>
        <v>5299799</v>
      </c>
      <c r="K55" s="37"/>
    </row>
    <row r="56" spans="1:11" x14ac:dyDescent="0.25">
      <c r="A56" s="16">
        <v>1070</v>
      </c>
      <c r="B56" s="17" t="s">
        <v>62</v>
      </c>
      <c r="C56" s="28">
        <v>92031319</v>
      </c>
      <c r="D56" s="28">
        <v>10919011</v>
      </c>
      <c r="E56" s="28">
        <v>2747460</v>
      </c>
      <c r="F56" s="28">
        <v>862896</v>
      </c>
      <c r="G56" s="28">
        <v>0</v>
      </c>
      <c r="H56" s="28">
        <v>13809671</v>
      </c>
      <c r="I56" s="32">
        <f t="shared" si="0"/>
        <v>120370357</v>
      </c>
      <c r="K56" s="37"/>
    </row>
    <row r="57" spans="1:11" x14ac:dyDescent="0.25">
      <c r="A57" s="13" t="s">
        <v>70</v>
      </c>
      <c r="B57" s="19" t="s">
        <v>63</v>
      </c>
      <c r="C57" s="15">
        <f t="shared" ref="C57:I57" si="1">SUM(C7:C56)</f>
        <v>3191812283</v>
      </c>
      <c r="D57" s="15">
        <f t="shared" si="1"/>
        <v>598614927</v>
      </c>
      <c r="E57" s="15">
        <f t="shared" si="1"/>
        <v>100250648</v>
      </c>
      <c r="F57" s="15">
        <f t="shared" si="1"/>
        <v>521306560</v>
      </c>
      <c r="G57" s="15">
        <f t="shared" si="1"/>
        <v>410093</v>
      </c>
      <c r="H57" s="15">
        <f t="shared" si="1"/>
        <v>49982266</v>
      </c>
      <c r="I57" s="15">
        <f t="shared" si="1"/>
        <v>4462376777</v>
      </c>
      <c r="K57" s="37"/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CC162-D937-44E1-AAE3-05D60679E54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5e455d7-0589-4f86-a925-625e3720bbd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1</vt:i4>
      </vt:variant>
    </vt:vector>
  </HeadingPairs>
  <TitlesOfParts>
    <vt:vector size="33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  <vt:lpstr>'28'!Área_de_impresión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2025-02-14T17:48:39Z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