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\Documents\CalorieCounter\"/>
    </mc:Choice>
  </mc:AlternateContent>
  <xr:revisionPtr revIDLastSave="0" documentId="13_ncr:1_{7ABFF2BC-EF0A-47A3-AD5C-5EEF035485D0}" xr6:coauthVersionLast="47" xr6:coauthVersionMax="47" xr10:uidLastSave="{00000000-0000-0000-0000-000000000000}"/>
  <bookViews>
    <workbookView xWindow="3804" yWindow="3804" windowWidth="30960" windowHeight="12204" activeTab="1" xr2:uid="{D8E9F558-5B01-4236-B0C8-C7B1FA21CE5D}"/>
  </bookViews>
  <sheets>
    <sheet name="Sheet1" sheetId="1" r:id="rId1"/>
    <sheet name="Home 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" i="2" l="1"/>
  <c r="U36" i="2" s="1"/>
  <c r="U37" i="2" s="1"/>
  <c r="U38" i="2" s="1"/>
  <c r="D80" i="2"/>
  <c r="E80" i="2" s="1"/>
  <c r="D79" i="2"/>
  <c r="E79" i="2" s="1"/>
  <c r="D78" i="2"/>
  <c r="E78" i="2" s="1"/>
  <c r="E81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D25" i="2"/>
  <c r="D23" i="2"/>
  <c r="D21" i="2"/>
  <c r="D19" i="2"/>
  <c r="L16" i="1"/>
  <c r="L20" i="1" s="1"/>
  <c r="L27" i="1"/>
  <c r="L26" i="1"/>
  <c r="L28" i="1" s="1"/>
  <c r="C26" i="1"/>
  <c r="C27" i="1" s="1"/>
  <c r="C28" i="1" s="1"/>
  <c r="C29" i="1" s="1"/>
  <c r="E67" i="2" l="1"/>
  <c r="D81" i="2"/>
  <c r="D67" i="2"/>
  <c r="D74" i="2"/>
  <c r="E74" i="2"/>
  <c r="L19" i="1"/>
  <c r="L23" i="1"/>
  <c r="L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54404-DE38-499A-9753-52721C904C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<sst xmlns="http://schemas.openxmlformats.org/spreadsheetml/2006/main" count="180" uniqueCount="99">
  <si>
    <t>*</t>
  </si>
  <si>
    <t>BMR</t>
  </si>
  <si>
    <t>Male</t>
  </si>
  <si>
    <t>+</t>
  </si>
  <si>
    <t>(6.3 x bodyweight in lbs.)</t>
  </si>
  <si>
    <t>-</t>
  </si>
  <si>
    <t>(12.9 x height in inches)</t>
  </si>
  <si>
    <t>(6.8 by age)</t>
  </si>
  <si>
    <t>Female</t>
  </si>
  <si>
    <t>Adult</t>
  </si>
  <si>
    <t>(4.3 x bodyweight in lbs.)</t>
  </si>
  <si>
    <t>(4.7 x height in inches)</t>
  </si>
  <si>
    <t>(4.7 by age)</t>
  </si>
  <si>
    <t>Sedentary</t>
  </si>
  <si>
    <t>Very Active</t>
  </si>
  <si>
    <t>Moderately Active</t>
  </si>
  <si>
    <t>Lightly Active</t>
  </si>
  <si>
    <t>Extra Active</t>
  </si>
  <si>
    <t>Activity Level</t>
  </si>
  <si>
    <t>Multiplier</t>
  </si>
  <si>
    <t>Gender</t>
  </si>
  <si>
    <t>Age</t>
  </si>
  <si>
    <t>Height</t>
  </si>
  <si>
    <t>Weight</t>
  </si>
  <si>
    <t>cm</t>
  </si>
  <si>
    <t>in</t>
  </si>
  <si>
    <t>kg</t>
  </si>
  <si>
    <t>lbs</t>
  </si>
  <si>
    <t>years</t>
  </si>
  <si>
    <t>M</t>
  </si>
  <si>
    <t>Activity level</t>
  </si>
  <si>
    <t>Calorie Needs</t>
  </si>
  <si>
    <t>Maintenance Calories</t>
  </si>
  <si>
    <t>Calories to:</t>
  </si>
  <si>
    <t>Lose Weight</t>
  </si>
  <si>
    <t>Maintain weight</t>
  </si>
  <si>
    <t>Gain weight</t>
  </si>
  <si>
    <t>Accelerated</t>
  </si>
  <si>
    <t>Controlled</t>
  </si>
  <si>
    <t>User Input</t>
  </si>
  <si>
    <t>Units</t>
  </si>
  <si>
    <t>Input Height</t>
  </si>
  <si>
    <t>Maintain</t>
  </si>
  <si>
    <t>Lose weight</t>
  </si>
  <si>
    <t>Output</t>
  </si>
  <si>
    <t>inches</t>
  </si>
  <si>
    <t>1. Total daily Calorie needs =</t>
  </si>
  <si>
    <t>a. Base Metabolic Rate (BMR)</t>
  </si>
  <si>
    <t>a. BMR Calcuations:</t>
  </si>
  <si>
    <t>b. Activity multiplier</t>
  </si>
  <si>
    <t>b. Activity Multiplier index:</t>
  </si>
  <si>
    <t xml:space="preserve"> = BMR</t>
  </si>
  <si>
    <t>Do not allow height to be too small or too large</t>
  </si>
  <si>
    <t>Allow inches or centimetres</t>
  </si>
  <si>
    <t>Do not allow to be blank</t>
  </si>
  <si>
    <t>User inputs their height</t>
  </si>
  <si>
    <t>Allow kilograms or pounds</t>
  </si>
  <si>
    <t>Do not allow weight to be too small or too large</t>
  </si>
  <si>
    <t>User inputs their age</t>
  </si>
  <si>
    <t>Measured in years</t>
  </si>
  <si>
    <t>Do not allow age to be &lt;18</t>
  </si>
  <si>
    <t>Do not allow age to be &gt;120</t>
  </si>
  <si>
    <t>User selects an estimated activity level from a dropdown menu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</si>
  <si>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</si>
  <si>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</si>
  <si>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</si>
  <si>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User selects Gender from dropdown menu</t>
  </si>
  <si>
    <t>Set to either Male or Female - used in BMR formula</t>
  </si>
  <si>
    <t>M / F</t>
  </si>
  <si>
    <t>1 - 5</t>
  </si>
  <si>
    <t>Outputs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</si>
  <si>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</si>
  <si>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</si>
  <si>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</si>
  <si>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</si>
  <si>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</si>
  <si>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</si>
  <si>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</si>
  <si>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</si>
  <si>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</si>
  <si>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</si>
  <si>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Calories</t>
  </si>
  <si>
    <t>Calories per 1g</t>
  </si>
  <si>
    <t>Daily Grams</t>
  </si>
  <si>
    <t>Pre-defined Macro scenario splits:</t>
  </si>
  <si>
    <t>Lookup table/array:</t>
  </si>
  <si>
    <t>Standard</t>
  </si>
  <si>
    <t>High Protein</t>
  </si>
  <si>
    <t>Low Carb</t>
  </si>
  <si>
    <t>Height Variable</t>
  </si>
  <si>
    <t>Weight Variable</t>
  </si>
  <si>
    <t>Age variable</t>
  </si>
  <si>
    <t>Gender Variable</t>
  </si>
  <si>
    <t>Activity Level variable</t>
  </si>
  <si>
    <t>Calculation</t>
  </si>
  <si>
    <t>Calorie variable</t>
  </si>
  <si>
    <t>Get Step 1</t>
  </si>
  <si>
    <t>Personal Data</t>
  </si>
  <si>
    <t>User selection: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</si>
</sst>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###&quot;g&quot;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0" fillId="2" borderId="0" xfId="0" applyNumberForma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5" fillId="5" borderId="16" xfId="0" applyFont="1" applyFill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center"/>
    </xf>
    <xf numFmtId="0" fontId="4" fillId="2" borderId="13" xfId="0" quotePrefix="1" applyFont="1" applyFill="1" applyBorder="1"/>
    <xf numFmtId="0" fontId="1" fillId="2" borderId="18" xfId="0" applyFont="1" applyFill="1" applyBorder="1"/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20" xfId="0" applyFill="1" applyBorder="1"/>
    <xf numFmtId="0" fontId="0" fillId="6" borderId="3" xfId="0" applyFill="1" applyBorder="1"/>
    <xf numFmtId="0" fontId="0" fillId="6" borderId="1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6" borderId="11" xfId="0" applyFill="1" applyBorder="1"/>
    <xf numFmtId="0" fontId="0" fillId="6" borderId="4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21" xfId="0" applyFill="1" applyBorder="1"/>
    <xf numFmtId="0" fontId="0" fillId="6" borderId="5" xfId="0" applyFill="1" applyBorder="1"/>
    <xf numFmtId="0" fontId="0" fillId="6" borderId="4" xfId="0" applyFill="1" applyBorder="1"/>
    <xf numFmtId="0" fontId="0" fillId="6" borderId="1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9" xfId="0" applyFill="1" applyBorder="1"/>
    <xf numFmtId="0" fontId="0" fillId="7" borderId="2" xfId="0" applyFill="1" applyBorder="1"/>
    <xf numFmtId="0" fontId="0" fillId="7" borderId="20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21" xfId="0" applyFill="1" applyBorder="1"/>
    <xf numFmtId="0" fontId="0" fillId="7" borderId="5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/>
    <xf numFmtId="0" fontId="0" fillId="8" borderId="7" xfId="0" applyFill="1" applyBorder="1"/>
    <xf numFmtId="0" fontId="0" fillId="6" borderId="1" xfId="0" applyFill="1" applyBorder="1"/>
    <xf numFmtId="0" fontId="0" fillId="7" borderId="1" xfId="0" applyFill="1" applyBorder="1"/>
    <xf numFmtId="9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1" fillId="3" borderId="0" xfId="0" applyFont="1" applyFill="1"/>
    <xf numFmtId="0" fontId="9" fillId="8" borderId="6" xfId="0" applyFont="1" applyFill="1" applyBorder="1"/>
    <xf numFmtId="0" fontId="9" fillId="6" borderId="1" xfId="0" applyFont="1" applyFill="1" applyBorder="1"/>
    <xf numFmtId="0" fontId="9" fillId="9" borderId="1" xfId="0" applyFont="1" applyFill="1" applyBorder="1"/>
    <xf numFmtId="0" fontId="3" fillId="3" borderId="0" xfId="0" applyFont="1" applyFill="1"/>
    <xf numFmtId="167" fontId="0" fillId="10" borderId="1" xfId="0" applyNumberFormat="1" applyFill="1" applyBorder="1"/>
    <xf numFmtId="167" fontId="0" fillId="3" borderId="0" xfId="0" applyNumberFormat="1" applyFill="1"/>
    <xf numFmtId="0" fontId="9" fillId="4" borderId="6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9" fillId="5" borderId="1" xfId="0" applyFont="1" applyFill="1" applyBorder="1"/>
    <xf numFmtId="0" fontId="0" fillId="8" borderId="0" xfId="0" applyFill="1"/>
    <xf numFmtId="0" fontId="12" fillId="3" borderId="0" xfId="0" applyFont="1" applyFill="1"/>
    <xf numFmtId="0" fontId="13" fillId="3" borderId="0" xfId="0" applyFont="1" applyFill="1"/>
    <xf numFmtId="0" fontId="0" fillId="3" borderId="1" xfId="0" applyFill="1" applyBorder="1" applyAlignment="1">
      <alignment horizontal="left" indent="1"/>
    </xf>
    <xf numFmtId="0" fontId="10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'Home Page'!$B$62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'Home Page'!$B$64:$B$66</c:f>
              <c:strCache>
                <c:ptCount val="3"/>
                <c:pt idx="0">
                  <c:v>Protein</c:v>
                </c:pt>
                <c:pt idx="1">
                  <c:v>Carbohydrate</c:v>
                </c:pt>
                <c:pt idx="2">
                  <c:v>Fat</c:v>
                </c:pt>
              </c:strCache>
            </c:strRef>
          </c:cat>
          <c:val>
            <c:numRef>
              <c:f>'Home Page'!$E$64:$E$66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770730</xdr:colOff>
      <xdr:row>0</xdr:row>
      <xdr:rowOff>0</xdr:rowOff>
    </xdr:from>
    <xdr:ext cx="6569619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1380330" y="0"/>
          <a:ext cx="6569619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</a:p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Initial Calorie Calculation</a:t>
          </a: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499533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499533" y="10405533"/>
          <a:ext cx="3835400" cy="50376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11</xdr:col>
      <xdr:colOff>270934</xdr:colOff>
      <xdr:row>53</xdr:row>
      <xdr:rowOff>25399</xdr:rowOff>
    </xdr:from>
    <xdr:to>
      <xdr:col>18</xdr:col>
      <xdr:colOff>474134</xdr:colOff>
      <xdr:row>74</xdr:row>
      <xdr:rowOff>110066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347133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347133" y="9186332"/>
          <a:ext cx="3835400" cy="1016001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347134</xdr:colOff>
      <xdr:row>58</xdr:row>
      <xdr:rowOff>88899</xdr:rowOff>
    </xdr:from>
    <xdr:to>
      <xdr:col>11</xdr:col>
      <xdr:colOff>12700</xdr:colOff>
      <xdr:row>59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7344834" y="10921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0</xdr:col>
      <xdr:colOff>531173</xdr:colOff>
      <xdr:row>7</xdr:row>
      <xdr:rowOff>47653</xdr:rowOff>
    </xdr:from>
    <xdr:ext cx="3340338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531173" y="13515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254000</xdr:rowOff>
    </xdr:from>
    <xdr:to>
      <xdr:col>19</xdr:col>
      <xdr:colOff>101600</xdr:colOff>
      <xdr:row>35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259820" y="3670300"/>
          <a:ext cx="1363980" cy="29743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558800</xdr:colOff>
      <xdr:row>12</xdr:row>
      <xdr:rowOff>152400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252200" y="2286000"/>
          <a:ext cx="3327400" cy="2755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482600</xdr:colOff>
      <xdr:row>17</xdr:row>
      <xdr:rowOff>101600</xdr:rowOff>
    </xdr:from>
    <xdr:to>
      <xdr:col>19</xdr:col>
      <xdr:colOff>1968500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176000" y="3340100"/>
          <a:ext cx="3314700" cy="134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241300</xdr:colOff>
      <xdr:row>22</xdr:row>
      <xdr:rowOff>139700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0934700" y="4381500"/>
          <a:ext cx="3619500" cy="1003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21</xdr:row>
      <xdr:rowOff>165100</xdr:rowOff>
    </xdr:from>
    <xdr:to>
      <xdr:col>20</xdr:col>
      <xdr:colOff>0</xdr:colOff>
      <xdr:row>26</xdr:row>
      <xdr:rowOff>76200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239500" y="4229100"/>
          <a:ext cx="3289300" cy="8001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152400</xdr:rowOff>
    </xdr:from>
    <xdr:to>
      <xdr:col>15</xdr:col>
      <xdr:colOff>76200</xdr:colOff>
      <xdr:row>18</xdr:row>
      <xdr:rowOff>81280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35160" y="33909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347134</xdr:colOff>
      <xdr:row>59</xdr:row>
      <xdr:rowOff>76199</xdr:rowOff>
    </xdr:from>
    <xdr:to>
      <xdr:col>11</xdr:col>
      <xdr:colOff>12700</xdr:colOff>
      <xdr:row>59</xdr:row>
      <xdr:rowOff>355600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7344834" y="112775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9D7-6FA0-48AB-86D7-D1D8B1615219}">
  <dimension ref="B4:M29"/>
  <sheetViews>
    <sheetView workbookViewId="0">
      <selection activeCell="B10" sqref="B10:F29"/>
    </sheetView>
  </sheetViews>
  <sheetFormatPr defaultRowHeight="14.4" x14ac:dyDescent="0.3"/>
  <cols>
    <col min="1" max="1" width="8.88671875" style="1"/>
    <col min="2" max="2" width="26.44140625" style="1" customWidth="1"/>
    <col min="3" max="3" width="15.5546875" style="1" customWidth="1"/>
    <col min="4" max="4" width="13.21875" style="1" customWidth="1"/>
    <col min="5" max="5" width="3.88671875" style="1" customWidth="1"/>
    <col min="6" max="6" width="17.33203125" style="1" customWidth="1"/>
    <col min="7" max="7" width="4.88671875" style="1" customWidth="1"/>
    <col min="8" max="9" width="8.88671875" style="1"/>
    <col min="10" max="10" width="18.88671875" style="1" bestFit="1" customWidth="1"/>
    <col min="11" max="11" width="8.88671875" style="1"/>
    <col min="12" max="12" width="9.33203125" style="1" bestFit="1" customWidth="1"/>
    <col min="13" max="16384" width="8.88671875" style="1"/>
  </cols>
  <sheetData>
    <row r="4" spans="2:12" x14ac:dyDescent="0.3">
      <c r="J4" s="1" t="s">
        <v>22</v>
      </c>
      <c r="K4" s="1" t="s">
        <v>24</v>
      </c>
      <c r="L4" s="4">
        <v>172.5</v>
      </c>
    </row>
    <row r="5" spans="2:12" x14ac:dyDescent="0.3">
      <c r="K5" s="1" t="s">
        <v>25</v>
      </c>
      <c r="L5" s="4"/>
    </row>
    <row r="6" spans="2:12" x14ac:dyDescent="0.3">
      <c r="J6" s="1" t="s">
        <v>23</v>
      </c>
      <c r="K6" s="1" t="s">
        <v>26</v>
      </c>
      <c r="L6" s="4">
        <v>82.5</v>
      </c>
    </row>
    <row r="7" spans="2:12" x14ac:dyDescent="0.3">
      <c r="K7" s="1" t="s">
        <v>27</v>
      </c>
      <c r="L7" s="4"/>
    </row>
    <row r="8" spans="2:12" x14ac:dyDescent="0.3">
      <c r="J8" s="1" t="s">
        <v>21</v>
      </c>
      <c r="K8" s="1" t="s">
        <v>28</v>
      </c>
      <c r="L8" s="4">
        <v>37</v>
      </c>
    </row>
    <row r="9" spans="2:12" x14ac:dyDescent="0.3">
      <c r="L9" s="4"/>
    </row>
    <row r="10" spans="2:12" ht="23.4" x14ac:dyDescent="0.45">
      <c r="B10" s="23" t="s">
        <v>46</v>
      </c>
      <c r="C10" s="24"/>
      <c r="D10" s="25" t="s">
        <v>47</v>
      </c>
      <c r="E10" s="26" t="s">
        <v>0</v>
      </c>
      <c r="F10" s="28" t="s">
        <v>49</v>
      </c>
      <c r="J10" s="1" t="s">
        <v>20</v>
      </c>
      <c r="L10" s="4" t="s">
        <v>29</v>
      </c>
    </row>
    <row r="11" spans="2:12" x14ac:dyDescent="0.3">
      <c r="L11" s="4"/>
    </row>
    <row r="12" spans="2:12" x14ac:dyDescent="0.3">
      <c r="B12" s="19" t="s">
        <v>48</v>
      </c>
      <c r="C12" s="21" t="s">
        <v>9</v>
      </c>
      <c r="D12" s="16"/>
      <c r="E12" s="16"/>
      <c r="F12" s="21" t="s">
        <v>9</v>
      </c>
      <c r="J12" s="1" t="s">
        <v>18</v>
      </c>
      <c r="L12" s="4" t="s">
        <v>13</v>
      </c>
    </row>
    <row r="13" spans="2:12" x14ac:dyDescent="0.3">
      <c r="B13" s="16"/>
      <c r="C13" s="22" t="s">
        <v>2</v>
      </c>
      <c r="D13" s="16"/>
      <c r="E13" s="16"/>
      <c r="F13" s="22" t="s">
        <v>8</v>
      </c>
      <c r="L13" s="3"/>
    </row>
    <row r="14" spans="2:12" x14ac:dyDescent="0.3">
      <c r="B14" s="16"/>
      <c r="C14" s="17">
        <v>66</v>
      </c>
      <c r="D14" s="16"/>
      <c r="E14" s="16"/>
      <c r="F14" s="17">
        <v>655</v>
      </c>
      <c r="J14" s="1" t="s">
        <v>33</v>
      </c>
    </row>
    <row r="15" spans="2:12" x14ac:dyDescent="0.3">
      <c r="B15" s="16"/>
      <c r="C15" s="18" t="s">
        <v>3</v>
      </c>
      <c r="D15" s="16"/>
      <c r="E15" s="16"/>
      <c r="F15" s="18" t="s">
        <v>3</v>
      </c>
      <c r="K15" s="5" t="s">
        <v>35</v>
      </c>
    </row>
    <row r="16" spans="2:12" x14ac:dyDescent="0.3">
      <c r="B16" s="16"/>
      <c r="C16" s="17" t="s">
        <v>4</v>
      </c>
      <c r="D16" s="16"/>
      <c r="E16" s="16"/>
      <c r="F16" s="17" t="s">
        <v>10</v>
      </c>
      <c r="K16" s="10" t="s">
        <v>32</v>
      </c>
      <c r="L16" s="11">
        <f>IF(L10="M",((66+(13.7*L6)+(5*L4)-(L8*6.8))*VLOOKUP(L12,D25:F29,3,0)),IF(L10="F",((655+(9.6*L6)+(1.8*L4)-(L8*4.7))*VLOOKUP(L12,D25:F29,3,0)),"Please specifiy correct gender"))</f>
        <v>2168.58</v>
      </c>
    </row>
    <row r="17" spans="2:13" x14ac:dyDescent="0.3">
      <c r="B17" s="16"/>
      <c r="C17" s="18" t="s">
        <v>3</v>
      </c>
      <c r="D17" s="16"/>
      <c r="E17" s="16"/>
      <c r="F17" s="18" t="s">
        <v>3</v>
      </c>
    </row>
    <row r="18" spans="2:13" x14ac:dyDescent="0.3">
      <c r="B18" s="16"/>
      <c r="C18" s="17" t="s">
        <v>6</v>
      </c>
      <c r="D18" s="16"/>
      <c r="E18" s="16"/>
      <c r="F18" s="17" t="s">
        <v>11</v>
      </c>
      <c r="K18" s="5" t="s">
        <v>36</v>
      </c>
    </row>
    <row r="19" spans="2:13" x14ac:dyDescent="0.3">
      <c r="B19" s="16"/>
      <c r="C19" s="18" t="s">
        <v>5</v>
      </c>
      <c r="D19" s="16"/>
      <c r="E19" s="16"/>
      <c r="F19" s="18" t="s">
        <v>5</v>
      </c>
      <c r="K19" s="10" t="s">
        <v>37</v>
      </c>
      <c r="L19" s="9">
        <f>L16+500</f>
        <v>2668.58</v>
      </c>
      <c r="M19" s="8"/>
    </row>
    <row r="20" spans="2:13" x14ac:dyDescent="0.3">
      <c r="B20" s="16"/>
      <c r="C20" s="17" t="s">
        <v>7</v>
      </c>
      <c r="D20" s="16"/>
      <c r="E20" s="16"/>
      <c r="F20" s="17" t="s">
        <v>12</v>
      </c>
      <c r="K20" s="10" t="s">
        <v>38</v>
      </c>
      <c r="L20" s="9">
        <f>L16+250</f>
        <v>2418.58</v>
      </c>
      <c r="M20" s="8"/>
    </row>
    <row r="21" spans="2:13" x14ac:dyDescent="0.3">
      <c r="B21" s="16"/>
      <c r="C21" s="27" t="s">
        <v>51</v>
      </c>
      <c r="D21" s="16"/>
      <c r="E21" s="16"/>
      <c r="F21" s="27" t="s">
        <v>51</v>
      </c>
    </row>
    <row r="22" spans="2:13" x14ac:dyDescent="0.3">
      <c r="K22" s="5" t="s">
        <v>34</v>
      </c>
    </row>
    <row r="23" spans="2:13" x14ac:dyDescent="0.3">
      <c r="K23" s="10" t="s">
        <v>37</v>
      </c>
      <c r="L23" s="9">
        <f>L16-500</f>
        <v>1668.58</v>
      </c>
      <c r="M23" s="8"/>
    </row>
    <row r="24" spans="2:13" x14ac:dyDescent="0.3">
      <c r="B24" s="20" t="s">
        <v>50</v>
      </c>
      <c r="C24" s="2"/>
      <c r="D24" s="30" t="s">
        <v>18</v>
      </c>
      <c r="E24" s="2"/>
      <c r="F24" s="30" t="s">
        <v>19</v>
      </c>
      <c r="K24" s="10" t="s">
        <v>38</v>
      </c>
      <c r="L24" s="9">
        <f>L16-250</f>
        <v>1918.58</v>
      </c>
      <c r="M24" s="8"/>
    </row>
    <row r="25" spans="2:13" x14ac:dyDescent="0.3">
      <c r="B25" s="2"/>
      <c r="C25" s="2">
        <v>1</v>
      </c>
      <c r="D25" s="2" t="s">
        <v>13</v>
      </c>
      <c r="E25" s="2"/>
      <c r="F25" s="29">
        <v>1.2</v>
      </c>
    </row>
    <row r="26" spans="2:13" x14ac:dyDescent="0.3">
      <c r="B26" s="2"/>
      <c r="C26" s="2">
        <f>C25+1</f>
        <v>2</v>
      </c>
      <c r="D26" s="2" t="s">
        <v>16</v>
      </c>
      <c r="E26" s="2"/>
      <c r="F26" s="29">
        <v>1.375</v>
      </c>
      <c r="K26" s="6" t="s">
        <v>1</v>
      </c>
      <c r="L26" s="7">
        <f>(66+(13.7*L6)+(5*L4)-(L8*6.8))</f>
        <v>1807.15</v>
      </c>
    </row>
    <row r="27" spans="2:13" x14ac:dyDescent="0.3">
      <c r="B27" s="2"/>
      <c r="C27" s="2">
        <f t="shared" ref="C27:C29" si="0">C26+1</f>
        <v>3</v>
      </c>
      <c r="D27" s="2" t="s">
        <v>15</v>
      </c>
      <c r="E27" s="2"/>
      <c r="F27" s="29">
        <v>1.55</v>
      </c>
      <c r="K27" s="6" t="s">
        <v>30</v>
      </c>
      <c r="L27" s="6">
        <f>VLOOKUP(L12,D25:F29,3,0)</f>
        <v>1.2</v>
      </c>
    </row>
    <row r="28" spans="2:13" x14ac:dyDescent="0.3">
      <c r="B28" s="2"/>
      <c r="C28" s="2">
        <f t="shared" si="0"/>
        <v>4</v>
      </c>
      <c r="D28" s="2" t="s">
        <v>14</v>
      </c>
      <c r="E28" s="2"/>
      <c r="F28" s="29">
        <v>1.7250000000000001</v>
      </c>
      <c r="K28" s="6" t="s">
        <v>31</v>
      </c>
      <c r="L28" s="7">
        <f>L26*VLOOKUP(L12,D25:F29,3,0)</f>
        <v>2168.58</v>
      </c>
    </row>
    <row r="29" spans="2:13" x14ac:dyDescent="0.3">
      <c r="B29" s="2"/>
      <c r="C29" s="2">
        <f t="shared" si="0"/>
        <v>5</v>
      </c>
      <c r="D29" s="2" t="s">
        <v>17</v>
      </c>
      <c r="E29" s="2"/>
      <c r="F29" s="29">
        <v>1.9</v>
      </c>
    </row>
  </sheetData>
  <dataValidations count="1">
    <dataValidation type="list" allowBlank="1" showInputMessage="1" showErrorMessage="1" sqref="L12" xr:uid="{0FA183F8-6F45-4E3B-97C7-DC7593FF2C19}">
      <formula1>$D$25:$D$29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064-2537-4F5B-935D-AE4FF7853691}">
  <dimension ref="B12:X86"/>
  <sheetViews>
    <sheetView tabSelected="1" topLeftCell="A19" zoomScale="60" zoomScaleNormal="60" workbookViewId="0">
      <selection activeCell="I57" sqref="I57"/>
    </sheetView>
  </sheetViews>
  <sheetFormatPr defaultRowHeight="14.4" x14ac:dyDescent="0.3"/>
  <cols>
    <col min="1" max="1" width="7.21875" style="12" customWidth="1"/>
    <col min="2" max="2" width="15.33203125" style="12" customWidth="1"/>
    <col min="3" max="3" width="14.21875" style="12" customWidth="1"/>
    <col min="4" max="4" width="14.77734375" style="12" customWidth="1"/>
    <col min="5" max="5" width="11.5546875" style="12" customWidth="1"/>
    <col min="6" max="6" width="8.88671875" style="12"/>
    <col min="7" max="7" width="3.33203125" style="12" customWidth="1"/>
    <col min="8" max="13" width="8.88671875" style="12"/>
    <col min="14" max="14" width="16.21875" style="12" customWidth="1"/>
    <col min="15" max="19" width="8.88671875" style="12"/>
    <col min="20" max="20" width="29.33203125" style="12" bestFit="1" customWidth="1"/>
    <col min="21" max="21" width="25.88671875" style="12" bestFit="1" customWidth="1"/>
    <col min="22" max="22" width="30.44140625" style="12" bestFit="1" customWidth="1"/>
    <col min="23" max="23" width="3.21875" style="12" bestFit="1" customWidth="1"/>
    <col min="24" max="24" width="25.88671875" style="12" bestFit="1" customWidth="1"/>
    <col min="25" max="16384" width="8.88671875" style="12"/>
  </cols>
  <sheetData>
    <row r="12" spans="2:16" x14ac:dyDescent="0.3">
      <c r="G12" s="33" t="s">
        <v>55</v>
      </c>
      <c r="H12" s="34"/>
      <c r="I12" s="34"/>
      <c r="J12" s="34"/>
      <c r="K12" s="34"/>
      <c r="L12" s="34"/>
      <c r="M12" s="34"/>
      <c r="N12" s="35"/>
    </row>
    <row r="13" spans="2:16" x14ac:dyDescent="0.3">
      <c r="G13" s="45" t="s">
        <v>53</v>
      </c>
      <c r="H13" s="38"/>
      <c r="I13" s="38"/>
      <c r="J13" s="38"/>
      <c r="K13" s="38"/>
      <c r="L13" s="38"/>
      <c r="M13" s="38"/>
      <c r="N13" s="39"/>
      <c r="P13" s="12" t="s">
        <v>89</v>
      </c>
    </row>
    <row r="14" spans="2:16" x14ac:dyDescent="0.3">
      <c r="G14" s="45" t="s">
        <v>52</v>
      </c>
      <c r="H14" s="38"/>
      <c r="I14" s="38"/>
      <c r="J14" s="38"/>
      <c r="K14" s="38"/>
      <c r="L14" s="38"/>
      <c r="M14" s="38"/>
      <c r="N14" s="39"/>
    </row>
    <row r="15" spans="2:16" x14ac:dyDescent="0.3">
      <c r="G15" s="44" t="s">
        <v>54</v>
      </c>
      <c r="H15" s="42"/>
      <c r="I15" s="42"/>
      <c r="J15" s="42"/>
      <c r="K15" s="42"/>
      <c r="L15" s="42"/>
      <c r="M15" s="42"/>
      <c r="N15" s="43"/>
    </row>
    <row r="16" spans="2:16" ht="30.6" customHeight="1" x14ac:dyDescent="0.3">
      <c r="B16" s="76" t="s">
        <v>97</v>
      </c>
      <c r="C16" s="77" t="s">
        <v>40</v>
      </c>
      <c r="D16" s="78" t="s">
        <v>39</v>
      </c>
    </row>
    <row r="17" spans="2:24" x14ac:dyDescent="0.3">
      <c r="B17" s="13" t="s">
        <v>22</v>
      </c>
      <c r="C17" s="56" t="s">
        <v>24</v>
      </c>
      <c r="D17" s="31" t="s">
        <v>41</v>
      </c>
      <c r="G17" s="33" t="s">
        <v>55</v>
      </c>
      <c r="H17" s="34"/>
      <c r="I17" s="34"/>
      <c r="J17" s="34"/>
      <c r="K17" s="34"/>
      <c r="L17" s="34"/>
      <c r="M17" s="34"/>
      <c r="N17" s="35"/>
    </row>
    <row r="18" spans="2:24" x14ac:dyDescent="0.3">
      <c r="B18" s="14"/>
      <c r="C18" s="57" t="s">
        <v>45</v>
      </c>
      <c r="D18" s="32"/>
      <c r="G18" s="45" t="s">
        <v>56</v>
      </c>
      <c r="H18" s="38"/>
      <c r="I18" s="38"/>
      <c r="J18" s="38"/>
      <c r="K18" s="38"/>
      <c r="L18" s="38"/>
      <c r="M18" s="38"/>
      <c r="N18" s="39"/>
      <c r="P18" s="12" t="s">
        <v>90</v>
      </c>
    </row>
    <row r="19" spans="2:24" ht="23.4" x14ac:dyDescent="0.45">
      <c r="B19" s="13" t="s">
        <v>23</v>
      </c>
      <c r="C19" s="56" t="s">
        <v>26</v>
      </c>
      <c r="D19" s="31" t="str">
        <f>"Input" &amp; B19</f>
        <v>InputWeight</v>
      </c>
      <c r="G19" s="45" t="s">
        <v>57</v>
      </c>
      <c r="H19" s="38"/>
      <c r="I19" s="38"/>
      <c r="J19" s="38"/>
      <c r="K19" s="38"/>
      <c r="L19" s="38"/>
      <c r="M19" s="38"/>
      <c r="N19" s="39"/>
      <c r="T19" s="23" t="s">
        <v>46</v>
      </c>
      <c r="U19" s="24"/>
      <c r="V19" s="25" t="s">
        <v>47</v>
      </c>
      <c r="W19" s="26" t="s">
        <v>0</v>
      </c>
      <c r="X19" s="28" t="s">
        <v>49</v>
      </c>
    </row>
    <row r="20" spans="2:24" x14ac:dyDescent="0.3">
      <c r="B20" s="14"/>
      <c r="C20" s="57" t="s">
        <v>27</v>
      </c>
      <c r="D20" s="32"/>
      <c r="G20" s="44" t="s">
        <v>54</v>
      </c>
      <c r="H20" s="42"/>
      <c r="I20" s="42"/>
      <c r="J20" s="42"/>
      <c r="K20" s="42"/>
      <c r="L20" s="42"/>
      <c r="M20" s="42"/>
      <c r="N20" s="43"/>
      <c r="T20" s="1"/>
      <c r="U20" s="1"/>
      <c r="V20" s="1"/>
      <c r="W20" s="1"/>
      <c r="X20" s="1"/>
    </row>
    <row r="21" spans="2:24" x14ac:dyDescent="0.3">
      <c r="B21" s="13" t="s">
        <v>21</v>
      </c>
      <c r="C21" s="56" t="s">
        <v>28</v>
      </c>
      <c r="D21" s="31" t="str">
        <f>"Input" &amp; B21</f>
        <v>InputAge</v>
      </c>
      <c r="T21" s="19" t="s">
        <v>48</v>
      </c>
      <c r="U21" s="21" t="s">
        <v>9</v>
      </c>
      <c r="V21" s="16"/>
      <c r="W21" s="16"/>
      <c r="X21" s="21" t="s">
        <v>9</v>
      </c>
    </row>
    <row r="22" spans="2:24" x14ac:dyDescent="0.3">
      <c r="B22" s="14"/>
      <c r="C22" s="57"/>
      <c r="D22" s="32"/>
      <c r="G22" s="33" t="s">
        <v>58</v>
      </c>
      <c r="H22" s="34"/>
      <c r="I22" s="34"/>
      <c r="J22" s="34"/>
      <c r="K22" s="34"/>
      <c r="L22" s="34"/>
      <c r="M22" s="34"/>
      <c r="N22" s="35"/>
      <c r="T22" s="16"/>
      <c r="U22" s="22" t="s">
        <v>2</v>
      </c>
      <c r="V22" s="16"/>
      <c r="W22" s="16"/>
      <c r="X22" s="22" t="s">
        <v>8</v>
      </c>
    </row>
    <row r="23" spans="2:24" x14ac:dyDescent="0.3">
      <c r="B23" s="13" t="s">
        <v>20</v>
      </c>
      <c r="C23" s="56" t="s">
        <v>68</v>
      </c>
      <c r="D23" s="31" t="str">
        <f>"Select" &amp; B23</f>
        <v>SelectGender</v>
      </c>
      <c r="G23" s="45" t="s">
        <v>59</v>
      </c>
      <c r="H23" s="38"/>
      <c r="I23" s="38"/>
      <c r="J23" s="38"/>
      <c r="K23" s="38"/>
      <c r="L23" s="38"/>
      <c r="M23" s="38"/>
      <c r="N23" s="39"/>
      <c r="P23" s="12" t="s">
        <v>91</v>
      </c>
      <c r="T23" s="16"/>
      <c r="U23" s="17">
        <v>66</v>
      </c>
      <c r="V23" s="16"/>
      <c r="W23" s="16"/>
      <c r="X23" s="17">
        <v>655</v>
      </c>
    </row>
    <row r="24" spans="2:24" x14ac:dyDescent="0.3">
      <c r="B24" s="14"/>
      <c r="C24" s="57"/>
      <c r="D24" s="32"/>
      <c r="G24" s="45" t="s">
        <v>60</v>
      </c>
      <c r="H24" s="38"/>
      <c r="I24" s="38"/>
      <c r="J24" s="38"/>
      <c r="K24" s="38"/>
      <c r="L24" s="38"/>
      <c r="M24" s="38"/>
      <c r="N24" s="39"/>
      <c r="T24" s="16"/>
      <c r="U24" s="18" t="s">
        <v>3</v>
      </c>
      <c r="V24" s="16"/>
      <c r="W24" s="16"/>
      <c r="X24" s="18" t="s">
        <v>3</v>
      </c>
    </row>
    <row r="25" spans="2:24" x14ac:dyDescent="0.3">
      <c r="B25" s="13" t="s">
        <v>18</v>
      </c>
      <c r="C25" s="58" t="s">
        <v>69</v>
      </c>
      <c r="D25" s="31" t="str">
        <f>"Estimate " &amp; B25</f>
        <v>Estimate Activity Level</v>
      </c>
      <c r="G25" s="44" t="s">
        <v>61</v>
      </c>
      <c r="H25" s="42"/>
      <c r="I25" s="42"/>
      <c r="J25" s="42"/>
      <c r="K25" s="42"/>
      <c r="L25" s="42"/>
      <c r="M25" s="42"/>
      <c r="N25" s="43"/>
      <c r="T25" s="16"/>
      <c r="U25" s="17" t="s">
        <v>4</v>
      </c>
      <c r="V25" s="16"/>
      <c r="W25" s="16"/>
      <c r="X25" s="17" t="s">
        <v>10</v>
      </c>
    </row>
    <row r="26" spans="2:24" x14ac:dyDescent="0.3">
      <c r="B26" s="14"/>
      <c r="C26" s="57"/>
      <c r="D26" s="32"/>
      <c r="T26" s="16"/>
      <c r="U26" s="18" t="s">
        <v>3</v>
      </c>
      <c r="V26" s="16"/>
      <c r="W26" s="16"/>
      <c r="X26" s="18" t="s">
        <v>3</v>
      </c>
    </row>
    <row r="27" spans="2:24" x14ac:dyDescent="0.3">
      <c r="B27" s="13" t="s">
        <v>33</v>
      </c>
      <c r="C27" s="56"/>
      <c r="D27" s="46"/>
      <c r="G27" s="33" t="s">
        <v>66</v>
      </c>
      <c r="H27" s="34"/>
      <c r="I27" s="34"/>
      <c r="J27" s="34"/>
      <c r="K27" s="34"/>
      <c r="L27" s="34"/>
      <c r="M27" s="34"/>
      <c r="N27" s="35"/>
      <c r="P27" s="12" t="s">
        <v>92</v>
      </c>
      <c r="T27" s="16"/>
      <c r="U27" s="17" t="s">
        <v>6</v>
      </c>
      <c r="V27" s="16"/>
      <c r="W27" s="16"/>
      <c r="X27" s="17" t="s">
        <v>11</v>
      </c>
    </row>
    <row r="28" spans="2:24" x14ac:dyDescent="0.3">
      <c r="B28" s="15"/>
      <c r="C28" s="59" t="s">
        <v>42</v>
      </c>
      <c r="D28" s="47"/>
      <c r="G28" s="44" t="s">
        <v>67</v>
      </c>
      <c r="H28" s="42"/>
      <c r="I28" s="42"/>
      <c r="J28" s="42"/>
      <c r="K28" s="42"/>
      <c r="L28" s="42"/>
      <c r="M28" s="42"/>
      <c r="N28" s="43"/>
      <c r="T28" s="16"/>
      <c r="U28" s="18" t="s">
        <v>5</v>
      </c>
      <c r="V28" s="16"/>
      <c r="W28" s="16"/>
      <c r="X28" s="18" t="s">
        <v>5</v>
      </c>
    </row>
    <row r="29" spans="2:24" x14ac:dyDescent="0.3">
      <c r="B29" s="15"/>
      <c r="C29" s="59" t="s">
        <v>36</v>
      </c>
      <c r="D29" s="47" t="s">
        <v>70</v>
      </c>
      <c r="T29" s="16"/>
      <c r="U29" s="17" t="s">
        <v>7</v>
      </c>
      <c r="V29" s="16"/>
      <c r="W29" s="16"/>
      <c r="X29" s="17" t="s">
        <v>12</v>
      </c>
    </row>
    <row r="30" spans="2:24" x14ac:dyDescent="0.3">
      <c r="B30" s="14"/>
      <c r="C30" s="57" t="s">
        <v>43</v>
      </c>
      <c r="D30" s="48"/>
      <c r="G30" s="33" t="s">
        <v>62</v>
      </c>
      <c r="H30" s="34"/>
      <c r="I30" s="34"/>
      <c r="J30" s="34"/>
      <c r="K30" s="34"/>
      <c r="L30" s="34"/>
      <c r="M30" s="34"/>
      <c r="N30" s="35"/>
      <c r="T30" s="16"/>
      <c r="U30" s="27" t="s">
        <v>51</v>
      </c>
      <c r="V30" s="16"/>
      <c r="W30" s="16"/>
      <c r="X30" s="27" t="s">
        <v>51</v>
      </c>
    </row>
    <row r="31" spans="2:24" x14ac:dyDescent="0.3">
      <c r="G31" s="36">
        <v>1</v>
      </c>
      <c r="H31" s="37" t="s">
        <v>13</v>
      </c>
      <c r="I31" s="38"/>
      <c r="J31" s="38"/>
      <c r="K31" s="38"/>
      <c r="L31" s="38"/>
      <c r="M31" s="38"/>
      <c r="N31" s="39"/>
      <c r="T31" s="1"/>
      <c r="U31" s="1"/>
      <c r="V31" s="1"/>
      <c r="W31" s="1"/>
      <c r="X31" s="1"/>
    </row>
    <row r="32" spans="2:24" x14ac:dyDescent="0.3">
      <c r="G32" s="36">
        <v>2</v>
      </c>
      <c r="H32" s="37" t="s">
        <v>16</v>
      </c>
      <c r="I32" s="38"/>
      <c r="J32" s="38"/>
      <c r="K32" s="38"/>
      <c r="L32" s="38"/>
      <c r="M32" s="38"/>
      <c r="N32" s="39"/>
      <c r="T32" s="1"/>
      <c r="U32" s="1"/>
      <c r="V32" s="1"/>
      <c r="W32" s="1"/>
      <c r="X32" s="1"/>
    </row>
    <row r="33" spans="7:24" x14ac:dyDescent="0.3">
      <c r="G33" s="36">
        <v>3</v>
      </c>
      <c r="H33" s="37" t="s">
        <v>15</v>
      </c>
      <c r="I33" s="38"/>
      <c r="J33" s="38"/>
      <c r="K33" s="38"/>
      <c r="L33" s="38"/>
      <c r="M33" s="38"/>
      <c r="N33" s="39"/>
      <c r="P33" s="12" t="s">
        <v>93</v>
      </c>
      <c r="T33" s="20" t="s">
        <v>50</v>
      </c>
      <c r="U33" s="2"/>
      <c r="V33" s="30" t="s">
        <v>18</v>
      </c>
      <c r="W33" s="2"/>
      <c r="X33" s="30" t="s">
        <v>19</v>
      </c>
    </row>
    <row r="34" spans="7:24" x14ac:dyDescent="0.3">
      <c r="G34" s="36">
        <v>4</v>
      </c>
      <c r="H34" s="37" t="s">
        <v>14</v>
      </c>
      <c r="I34" s="38"/>
      <c r="J34" s="38"/>
      <c r="K34" s="38"/>
      <c r="L34" s="38"/>
      <c r="M34" s="38"/>
      <c r="N34" s="39"/>
      <c r="T34" s="2"/>
      <c r="U34" s="2">
        <v>1</v>
      </c>
      <c r="V34" s="2" t="s">
        <v>13</v>
      </c>
      <c r="W34" s="2"/>
      <c r="X34" s="29">
        <v>1.2</v>
      </c>
    </row>
    <row r="35" spans="7:24" x14ac:dyDescent="0.3">
      <c r="G35" s="40">
        <v>5</v>
      </c>
      <c r="H35" s="41" t="s">
        <v>17</v>
      </c>
      <c r="I35" s="42"/>
      <c r="J35" s="42"/>
      <c r="K35" s="42"/>
      <c r="L35" s="42"/>
      <c r="M35" s="42"/>
      <c r="N35" s="43"/>
      <c r="T35" s="2"/>
      <c r="U35" s="2">
        <f>U34+1</f>
        <v>2</v>
      </c>
      <c r="V35" s="2" t="s">
        <v>16</v>
      </c>
      <c r="W35" s="2"/>
      <c r="X35" s="29">
        <v>1.375</v>
      </c>
    </row>
    <row r="36" spans="7:24" x14ac:dyDescent="0.3">
      <c r="P36" s="79" t="s">
        <v>94</v>
      </c>
      <c r="Q36" s="79"/>
      <c r="T36" s="2"/>
      <c r="U36" s="2">
        <f t="shared" ref="U36:U38" si="0">U35+1</f>
        <v>3</v>
      </c>
      <c r="V36" s="2" t="s">
        <v>15</v>
      </c>
      <c r="W36" s="2"/>
      <c r="X36" s="29">
        <v>1.55</v>
      </c>
    </row>
    <row r="37" spans="7:24" x14ac:dyDescent="0.3">
      <c r="G37" s="49" t="s">
        <v>65</v>
      </c>
      <c r="H37" s="50"/>
      <c r="I37" s="50"/>
      <c r="J37" s="50"/>
      <c r="K37" s="50"/>
      <c r="L37" s="50"/>
      <c r="M37" s="50"/>
      <c r="N37" s="46"/>
      <c r="T37" s="2"/>
      <c r="U37" s="2">
        <f t="shared" si="0"/>
        <v>4</v>
      </c>
      <c r="V37" s="2" t="s">
        <v>14</v>
      </c>
      <c r="W37" s="2"/>
      <c r="X37" s="29">
        <v>1.7250000000000001</v>
      </c>
    </row>
    <row r="38" spans="7:24" x14ac:dyDescent="0.3">
      <c r="G38" s="51" t="s">
        <v>63</v>
      </c>
      <c r="H38" s="52"/>
      <c r="I38" s="52"/>
      <c r="J38" s="52"/>
      <c r="K38" s="52"/>
      <c r="L38" s="52"/>
      <c r="M38" s="52"/>
      <c r="N38" s="47"/>
      <c r="T38" s="2"/>
      <c r="U38" s="2">
        <f t="shared" si="0"/>
        <v>5</v>
      </c>
      <c r="V38" s="2" t="s">
        <v>17</v>
      </c>
      <c r="W38" s="2"/>
      <c r="X38" s="29">
        <v>1.9</v>
      </c>
    </row>
    <row r="39" spans="7:24" x14ac:dyDescent="0.3">
      <c r="G39" s="51" t="s">
        <v>64</v>
      </c>
      <c r="H39" s="52"/>
      <c r="I39" s="52"/>
      <c r="J39" s="52"/>
      <c r="K39" s="52"/>
      <c r="L39" s="52"/>
      <c r="M39" s="52"/>
      <c r="N39" s="47"/>
      <c r="P39" s="80" t="s">
        <v>95</v>
      </c>
      <c r="Q39" s="80"/>
    </row>
    <row r="40" spans="7:24" x14ac:dyDescent="0.3">
      <c r="G40" s="53" t="s">
        <v>71</v>
      </c>
      <c r="H40" s="54"/>
      <c r="I40" s="54"/>
      <c r="J40" s="54"/>
      <c r="K40" s="54"/>
      <c r="L40" s="54"/>
      <c r="M40" s="54"/>
      <c r="N40" s="55"/>
    </row>
    <row r="55" spans="2:9" x14ac:dyDescent="0.3">
      <c r="B55" s="83" t="s">
        <v>33</v>
      </c>
      <c r="C55" s="84" t="s">
        <v>72</v>
      </c>
      <c r="D55" s="63"/>
    </row>
    <row r="56" spans="2:9" x14ac:dyDescent="0.3">
      <c r="B56" s="59" t="s">
        <v>42</v>
      </c>
      <c r="C56" s="59">
        <v>2500</v>
      </c>
      <c r="D56" s="47" t="s">
        <v>96</v>
      </c>
    </row>
    <row r="57" spans="2:9" ht="18" x14ac:dyDescent="0.35">
      <c r="B57" s="59" t="s">
        <v>36</v>
      </c>
      <c r="C57" s="59">
        <v>3000</v>
      </c>
      <c r="D57" s="47" t="s">
        <v>44</v>
      </c>
      <c r="I57" s="82" t="s">
        <v>98</v>
      </c>
    </row>
    <row r="58" spans="2:9" ht="28.8" x14ac:dyDescent="0.55000000000000004">
      <c r="B58" s="57" t="s">
        <v>43</v>
      </c>
      <c r="C58" s="57">
        <v>2000</v>
      </c>
      <c r="D58" s="48"/>
      <c r="H58" s="81">
        <v>1</v>
      </c>
      <c r="I58" s="81" t="s">
        <v>86</v>
      </c>
    </row>
    <row r="59" spans="2:9" ht="28.8" x14ac:dyDescent="0.55000000000000004">
      <c r="H59" s="81">
        <v>2</v>
      </c>
      <c r="I59" s="81" t="s">
        <v>87</v>
      </c>
    </row>
    <row r="60" spans="2:9" ht="28.8" x14ac:dyDescent="0.55000000000000004">
      <c r="H60" s="81">
        <v>3</v>
      </c>
      <c r="I60" s="81" t="s">
        <v>88</v>
      </c>
    </row>
    <row r="61" spans="2:9" x14ac:dyDescent="0.3">
      <c r="B61" s="69" t="s">
        <v>84</v>
      </c>
    </row>
    <row r="62" spans="2:9" x14ac:dyDescent="0.3">
      <c r="B62" s="70" t="s">
        <v>73</v>
      </c>
      <c r="C62" s="61"/>
    </row>
    <row r="63" spans="2:9" x14ac:dyDescent="0.3">
      <c r="B63" s="62" t="s">
        <v>77</v>
      </c>
      <c r="C63" s="63" t="s">
        <v>78</v>
      </c>
      <c r="D63" s="66" t="s">
        <v>81</v>
      </c>
      <c r="E63" s="68" t="s">
        <v>83</v>
      </c>
    </row>
    <row r="64" spans="2:9" x14ac:dyDescent="0.3">
      <c r="B64" s="60" t="s">
        <v>74</v>
      </c>
      <c r="C64" s="64">
        <v>0.2</v>
      </c>
      <c r="D64" s="65">
        <f>$C$56*C64</f>
        <v>500</v>
      </c>
      <c r="E64" s="74">
        <f>D64/$C$84</f>
        <v>125</v>
      </c>
    </row>
    <row r="65" spans="2:5" x14ac:dyDescent="0.3">
      <c r="B65" s="60" t="s">
        <v>75</v>
      </c>
      <c r="C65" s="64">
        <v>0.3</v>
      </c>
      <c r="D65" s="65">
        <f t="shared" ref="D65:D66" si="1">$C$56*C65</f>
        <v>750</v>
      </c>
      <c r="E65" s="74">
        <f>D65/$C$85</f>
        <v>187.5</v>
      </c>
    </row>
    <row r="66" spans="2:5" x14ac:dyDescent="0.3">
      <c r="B66" s="60" t="s">
        <v>76</v>
      </c>
      <c r="C66" s="64">
        <v>0.5</v>
      </c>
      <c r="D66" s="65">
        <f t="shared" si="1"/>
        <v>1250</v>
      </c>
      <c r="E66" s="74">
        <f>D66/$C$86</f>
        <v>138.88888888888889</v>
      </c>
    </row>
    <row r="67" spans="2:5" x14ac:dyDescent="0.3">
      <c r="D67" s="65">
        <f>SUM(D64:D66)</f>
        <v>2500</v>
      </c>
      <c r="E67" s="74">
        <f>SUM(E64:E66)</f>
        <v>451.38888888888891</v>
      </c>
    </row>
    <row r="68" spans="2:5" x14ac:dyDescent="0.3">
      <c r="E68" s="75"/>
    </row>
    <row r="69" spans="2:5" x14ac:dyDescent="0.3">
      <c r="B69" s="70" t="s">
        <v>79</v>
      </c>
      <c r="C69" s="61"/>
      <c r="E69" s="75"/>
    </row>
    <row r="70" spans="2:5" x14ac:dyDescent="0.3">
      <c r="B70" s="62" t="s">
        <v>77</v>
      </c>
      <c r="C70" s="63" t="s">
        <v>78</v>
      </c>
      <c r="D70" s="66" t="s">
        <v>81</v>
      </c>
      <c r="E70" s="74" t="s">
        <v>83</v>
      </c>
    </row>
    <row r="71" spans="2:5" x14ac:dyDescent="0.3">
      <c r="B71" s="60" t="s">
        <v>74</v>
      </c>
      <c r="C71" s="64">
        <v>0.45</v>
      </c>
      <c r="D71" s="65">
        <f t="shared" ref="D71:D73" si="2">$C$56*C71</f>
        <v>1125</v>
      </c>
      <c r="E71" s="74">
        <f>D71/$C$84</f>
        <v>281.25</v>
      </c>
    </row>
    <row r="72" spans="2:5" x14ac:dyDescent="0.3">
      <c r="B72" s="60" t="s">
        <v>75</v>
      </c>
      <c r="C72" s="64">
        <v>0.3</v>
      </c>
      <c r="D72" s="65">
        <f t="shared" si="2"/>
        <v>750</v>
      </c>
      <c r="E72" s="74">
        <f>D72/$C$85</f>
        <v>187.5</v>
      </c>
    </row>
    <row r="73" spans="2:5" x14ac:dyDescent="0.3">
      <c r="B73" s="60" t="s">
        <v>76</v>
      </c>
      <c r="C73" s="64">
        <v>0.25</v>
      </c>
      <c r="D73" s="65">
        <f t="shared" si="2"/>
        <v>625</v>
      </c>
      <c r="E73" s="74">
        <f>D73/$C$86</f>
        <v>69.444444444444443</v>
      </c>
    </row>
    <row r="74" spans="2:5" x14ac:dyDescent="0.3">
      <c r="D74" s="65">
        <f>SUM(D71:D73)</f>
        <v>2500</v>
      </c>
      <c r="E74" s="74">
        <f>SUM(E71:E73)</f>
        <v>538.19444444444446</v>
      </c>
    </row>
    <row r="75" spans="2:5" x14ac:dyDescent="0.3">
      <c r="E75" s="75"/>
    </row>
    <row r="76" spans="2:5" x14ac:dyDescent="0.3">
      <c r="B76" s="70" t="s">
        <v>80</v>
      </c>
      <c r="C76" s="61"/>
      <c r="E76" s="75"/>
    </row>
    <row r="77" spans="2:5" x14ac:dyDescent="0.3">
      <c r="B77" s="62" t="s">
        <v>77</v>
      </c>
      <c r="C77" s="63" t="s">
        <v>78</v>
      </c>
      <c r="D77" s="66" t="s">
        <v>81</v>
      </c>
      <c r="E77" s="74" t="s">
        <v>83</v>
      </c>
    </row>
    <row r="78" spans="2:5" x14ac:dyDescent="0.3">
      <c r="B78" s="60" t="s">
        <v>74</v>
      </c>
      <c r="C78" s="64">
        <v>0.2</v>
      </c>
      <c r="D78" s="65">
        <f t="shared" ref="D78:D80" si="3">$C$56*C78</f>
        <v>500</v>
      </c>
      <c r="E78" s="74">
        <f>D78/$C$84</f>
        <v>125</v>
      </c>
    </row>
    <row r="79" spans="2:5" x14ac:dyDescent="0.3">
      <c r="B79" s="60" t="s">
        <v>75</v>
      </c>
      <c r="C79" s="64">
        <v>0.1</v>
      </c>
      <c r="D79" s="65">
        <f t="shared" si="3"/>
        <v>250</v>
      </c>
      <c r="E79" s="74">
        <f>D79/$C$85</f>
        <v>62.5</v>
      </c>
    </row>
    <row r="80" spans="2:5" x14ac:dyDescent="0.3">
      <c r="B80" s="60" t="s">
        <v>76</v>
      </c>
      <c r="C80" s="64">
        <v>0.7</v>
      </c>
      <c r="D80" s="65">
        <f t="shared" si="3"/>
        <v>1750</v>
      </c>
      <c r="E80" s="74">
        <f>D80/$C$86</f>
        <v>194.44444444444446</v>
      </c>
    </row>
    <row r="81" spans="2:5" x14ac:dyDescent="0.3">
      <c r="D81" s="65">
        <f>SUM(D78:D80)</f>
        <v>2500</v>
      </c>
      <c r="E81" s="74">
        <f>SUM(E78:E80)</f>
        <v>381.94444444444446</v>
      </c>
    </row>
    <row r="82" spans="2:5" x14ac:dyDescent="0.3">
      <c r="B82" s="73" t="s">
        <v>85</v>
      </c>
    </row>
    <row r="83" spans="2:5" x14ac:dyDescent="0.3">
      <c r="B83" s="71" t="s">
        <v>77</v>
      </c>
      <c r="C83" s="72" t="s">
        <v>82</v>
      </c>
    </row>
    <row r="84" spans="2:5" x14ac:dyDescent="0.3">
      <c r="B84" s="60" t="s">
        <v>74</v>
      </c>
      <c r="C84" s="67">
        <v>4</v>
      </c>
    </row>
    <row r="85" spans="2:5" x14ac:dyDescent="0.3">
      <c r="B85" s="60" t="s">
        <v>75</v>
      </c>
      <c r="C85" s="67">
        <v>4</v>
      </c>
    </row>
    <row r="86" spans="2:5" x14ac:dyDescent="0.3">
      <c r="B86" s="60" t="s">
        <v>76</v>
      </c>
      <c r="C86" s="67">
        <v>9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Daniel Kelly</cp:lastModifiedBy>
  <dcterms:created xsi:type="dcterms:W3CDTF">2021-09-20T13:05:30Z</dcterms:created>
  <dcterms:modified xsi:type="dcterms:W3CDTF">2021-09-21T18:08:36Z</dcterms:modified>
</cp:coreProperties>
</file>