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ell\Documents\CalorieCounter\"/>
    </mc:Choice>
  </mc:AlternateContent>
  <xr:revisionPtr revIDLastSave="0" documentId="13_ncr:1_{8D9CA790-F0A8-42EE-B15C-60796BC6C193}" xr6:coauthVersionLast="47" xr6:coauthVersionMax="47" xr10:uidLastSave="{00000000-0000-0000-0000-000000000000}"/>
  <bookViews>
    <workbookView xWindow="-120" yWindow="-120" windowWidth="51840" windowHeight="21240" xr2:uid="{D8E9F558-5B01-4236-B0C8-C7B1FA21CE5D}"/>
  </bookViews>
  <sheets>
    <sheet name="Overall Site Logic" sheetId="2" r:id="rId1"/>
    <sheet name="PDCT formul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6" i="2" l="1"/>
  <c r="M116" i="2"/>
  <c r="I116" i="2"/>
  <c r="Q115" i="2"/>
  <c r="M115" i="2"/>
  <c r="I115" i="2"/>
  <c r="Q114" i="2"/>
  <c r="M114" i="2"/>
  <c r="I114" i="2"/>
  <c r="J114" i="2" s="1"/>
  <c r="H108" i="2"/>
  <c r="H107" i="2"/>
  <c r="M96" i="2"/>
  <c r="K96" i="2"/>
  <c r="I96" i="2"/>
  <c r="K94" i="2"/>
  <c r="I94" i="2"/>
  <c r="U35" i="2"/>
  <c r="U36" i="2" s="1"/>
  <c r="U37" i="2" s="1"/>
  <c r="U38" i="2" s="1"/>
  <c r="D80" i="2"/>
  <c r="E80" i="2" s="1"/>
  <c r="D79" i="2"/>
  <c r="E79" i="2" s="1"/>
  <c r="D78" i="2"/>
  <c r="E78" i="2" s="1"/>
  <c r="D73" i="2"/>
  <c r="E73" i="2" s="1"/>
  <c r="D72" i="2"/>
  <c r="E72" i="2" s="1"/>
  <c r="D71" i="2"/>
  <c r="E71" i="2" s="1"/>
  <c r="D66" i="2"/>
  <c r="E66" i="2" s="1"/>
  <c r="D65" i="2"/>
  <c r="E65" i="2" s="1"/>
  <c r="D64" i="2"/>
  <c r="E64" i="2" s="1"/>
  <c r="D25" i="2"/>
  <c r="D23" i="2"/>
  <c r="D21" i="2"/>
  <c r="D19" i="2"/>
  <c r="L16" i="1"/>
  <c r="L20" i="1" s="1"/>
  <c r="L27" i="1"/>
  <c r="L26" i="1"/>
  <c r="L28" i="1" s="1"/>
  <c r="C26" i="1"/>
  <c r="C27" i="1" s="1"/>
  <c r="C28" i="1" s="1"/>
  <c r="C29" i="1" s="1"/>
  <c r="E81" i="2" l="1"/>
  <c r="M94" i="2"/>
  <c r="O94" i="2" s="1"/>
  <c r="N100" i="2" s="1"/>
  <c r="M100" i="2" s="1"/>
  <c r="S116" i="2" s="1"/>
  <c r="R116" i="2" s="1"/>
  <c r="K100" i="2"/>
  <c r="O116" i="2" s="1"/>
  <c r="N116" i="2" s="1"/>
  <c r="E67" i="2"/>
  <c r="D81" i="2"/>
  <c r="D67" i="2"/>
  <c r="D74" i="2"/>
  <c r="E74" i="2"/>
  <c r="L19" i="1"/>
  <c r="L23" i="1"/>
  <c r="L24" i="1"/>
  <c r="I100" i="2" l="1"/>
  <c r="N99" i="2"/>
  <c r="K99" i="2" s="1"/>
  <c r="O115" i="2" s="1"/>
  <c r="N115" i="2" s="1"/>
  <c r="N98" i="2"/>
  <c r="K116" i="2"/>
  <c r="J116" i="2" s="1"/>
  <c r="M98" i="2"/>
  <c r="I98" i="2"/>
  <c r="K114" i="2" s="1"/>
  <c r="M99" i="2"/>
  <c r="S115" i="2" s="1"/>
  <c r="R115" i="2" s="1"/>
  <c r="I99" i="2"/>
  <c r="K115" i="2" s="1"/>
  <c r="J115" i="2" s="1"/>
  <c r="N101" i="2" l="1"/>
  <c r="P101" i="2" s="1"/>
  <c r="K98" i="2"/>
  <c r="M101" i="2"/>
  <c r="S114" i="2"/>
  <c r="R114" i="2" s="1"/>
  <c r="I101" i="2"/>
  <c r="O114" i="2" l="1"/>
  <c r="N114" i="2" s="1"/>
  <c r="K101" i="2"/>
  <c r="I102" i="2"/>
  <c r="K117" i="2"/>
  <c r="M102" i="2"/>
  <c r="S117" i="2"/>
  <c r="K102" i="2" l="1"/>
  <c r="O1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A54404-DE38-499A-9753-52721C904CEC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<sst xmlns="http://schemas.openxmlformats.org/spreadsheetml/2006/main" count="250" uniqueCount="142">
  <si>
    <t>*</t>
  </si>
  <si>
    <t>BMR</t>
  </si>
  <si>
    <t>Male</t>
  </si>
  <si>
    <t>+</t>
  </si>
  <si>
    <t>(6.3 x bodyweight in lbs.)</t>
  </si>
  <si>
    <t>-</t>
  </si>
  <si>
    <t>(12.9 x height in inches)</t>
  </si>
  <si>
    <t>(6.8 by age)</t>
  </si>
  <si>
    <t>Female</t>
  </si>
  <si>
    <t>Adult</t>
  </si>
  <si>
    <t>(4.3 x bodyweight in lbs.)</t>
  </si>
  <si>
    <t>(4.7 x height in inches)</t>
  </si>
  <si>
    <t>(4.7 by age)</t>
  </si>
  <si>
    <t>Sedentary</t>
  </si>
  <si>
    <t>Very Active</t>
  </si>
  <si>
    <t>Moderately Active</t>
  </si>
  <si>
    <t>Lightly Active</t>
  </si>
  <si>
    <t>Extra Active</t>
  </si>
  <si>
    <t>Activity Level</t>
  </si>
  <si>
    <t>Multiplier</t>
  </si>
  <si>
    <t>Gender</t>
  </si>
  <si>
    <t>Age</t>
  </si>
  <si>
    <t>Height</t>
  </si>
  <si>
    <t>Weight</t>
  </si>
  <si>
    <t>cm</t>
  </si>
  <si>
    <t>in</t>
  </si>
  <si>
    <t>kg</t>
  </si>
  <si>
    <t>lbs</t>
  </si>
  <si>
    <t>years</t>
  </si>
  <si>
    <t>M</t>
  </si>
  <si>
    <t>Activity level</t>
  </si>
  <si>
    <t>Calorie Needs</t>
  </si>
  <si>
    <t>Maintenance Calories</t>
  </si>
  <si>
    <t>Calories to:</t>
  </si>
  <si>
    <t>Lose Weight</t>
  </si>
  <si>
    <t>Maintain weight</t>
  </si>
  <si>
    <t>Gain weight</t>
  </si>
  <si>
    <t>Accelerated</t>
  </si>
  <si>
    <t>Controlled</t>
  </si>
  <si>
    <t>User Input</t>
  </si>
  <si>
    <t>Units</t>
  </si>
  <si>
    <t>Input Height</t>
  </si>
  <si>
    <t>Maintain</t>
  </si>
  <si>
    <t>Lose weight</t>
  </si>
  <si>
    <t>Output</t>
  </si>
  <si>
    <t>inches</t>
  </si>
  <si>
    <t>1. Total daily Calorie needs =</t>
  </si>
  <si>
    <t>a. Base Metabolic Rate (BMR)</t>
  </si>
  <si>
    <t>a. BMR Calcuations:</t>
  </si>
  <si>
    <t>b. Activity multiplier</t>
  </si>
  <si>
    <t>b. Activity Multiplier index:</t>
  </si>
  <si>
    <t xml:space="preserve"> = BMR</t>
  </si>
  <si>
    <t>Do not allow height to be too small or too large</t>
  </si>
  <si>
    <t>Allow inches or centimetres</t>
  </si>
  <si>
    <t>Do not allow to be blank</t>
  </si>
  <si>
    <t>User inputs their height</t>
  </si>
  <si>
    <t>Allow kilograms or pounds</t>
  </si>
  <si>
    <t>Do not allow weight to be too small or too large</t>
  </si>
  <si>
    <t>User inputs their age</t>
  </si>
  <si>
    <t>Measured in years</t>
  </si>
  <si>
    <t>Do not allow age to be &lt;18</t>
  </si>
  <si>
    <t>Do not allow age to be &gt;120</t>
  </si>
  <si>
    <t>User selects an estimated activity level from a dropdown menu</t>
  </si>
  <si>
    <t>To obtain "Gain Weight" goal - take maintenance plus 500 calories</t>
  </si>
  <si>
    <t>To obtain "Lose Weight" goal - take maintenance less 500 calories</t>
  </si>
  <si>
    <t>Maintenance Daily Calorie goal is output of calculation (See BMR formula)</t>
  </si>
  <si>
    <t>User selects Gender from dropdown menu</t>
  </si>
  <si>
    <t>Set to either Male or Female - used in BMR formula</t>
  </si>
  <si>
    <t>M / F</t>
  </si>
  <si>
    <t>1 - 5</t>
  </si>
  <si>
    <t>Outputs</t>
  </si>
  <si>
    <t>User ticks a box for which of the three scenarios to carry forwards to Step 2</t>
  </si>
  <si>
    <t>Examples:</t>
  </si>
  <si>
    <t>Scenario 1: Standard split</t>
  </si>
  <si>
    <t>Protein</t>
  </si>
  <si>
    <t>Carbohydrate</t>
  </si>
  <si>
    <t>Fat</t>
  </si>
  <si>
    <t>Macronutrient</t>
  </si>
  <si>
    <t>Allocation</t>
  </si>
  <si>
    <t>Scenario 2: High Protein</t>
  </si>
  <si>
    <t>Scenario 3: Low Carb</t>
  </si>
  <si>
    <t>Calories</t>
  </si>
  <si>
    <t>Calories per 1g</t>
  </si>
  <si>
    <t>Daily Grams</t>
  </si>
  <si>
    <t>Pre-defined Macro scenario splits:</t>
  </si>
  <si>
    <t>Lookup table/array:</t>
  </si>
  <si>
    <t>Standard</t>
  </si>
  <si>
    <t>High Protein</t>
  </si>
  <si>
    <t>Low Carb</t>
  </si>
  <si>
    <t>Height Variable</t>
  </si>
  <si>
    <t>Weight Variable</t>
  </si>
  <si>
    <t>Age variable</t>
  </si>
  <si>
    <t>Gender Variable</t>
  </si>
  <si>
    <t>Activity Level variable</t>
  </si>
  <si>
    <t>Calculation</t>
  </si>
  <si>
    <t>Calorie variable</t>
  </si>
  <si>
    <t>Get Step 1</t>
  </si>
  <si>
    <t>Personal Data</t>
  </si>
  <si>
    <t>User selection:</t>
  </si>
  <si>
    <t>Carb</t>
  </si>
  <si>
    <t>chicken</t>
  </si>
  <si>
    <t>fish</t>
  </si>
  <si>
    <t>steak</t>
  </si>
  <si>
    <t>bread</t>
  </si>
  <si>
    <t>pasta</t>
  </si>
  <si>
    <t>rice</t>
  </si>
  <si>
    <t>cheese</t>
  </si>
  <si>
    <t>Olive Oil</t>
  </si>
  <si>
    <t>Avocado</t>
  </si>
  <si>
    <t>calories</t>
  </si>
  <si>
    <t>grams</t>
  </si>
  <si>
    <t>cal/g</t>
  </si>
  <si>
    <t>Breakfast</t>
  </si>
  <si>
    <t>Lunch</t>
  </si>
  <si>
    <t>Dinner</t>
  </si>
  <si>
    <t>Total</t>
  </si>
  <si>
    <t>step 3</t>
  </si>
  <si>
    <t>step 4</t>
  </si>
  <si>
    <t>check</t>
  </si>
  <si>
    <t>food</t>
  </si>
  <si>
    <t>Sample Meal ratios:</t>
  </si>
  <si>
    <t>meal plan generator</t>
  </si>
  <si>
    <t>index#:</t>
  </si>
  <si>
    <t>*Also Include 1 serving of Fresh Vegetables with each meal (Broccoli, Lettuce, Cauliflower, Red/Green/Yellow Peppers, Mushrooms etc)</t>
  </si>
  <si>
    <t>**Fresh vegetables are often considered "free" caloric content, due to their other health benefits - fibre, micronutrients, glycemic index etc</t>
  </si>
  <si>
    <t>Meal:</t>
  </si>
  <si>
    <t>meal plan ratio calculator</t>
  </si>
  <si>
    <t>Foods lookup index</t>
  </si>
  <si>
    <t>Turkey</t>
  </si>
  <si>
    <t>Pork</t>
  </si>
  <si>
    <t>Potatoes</t>
  </si>
  <si>
    <t>Quinoa</t>
  </si>
  <si>
    <t>Nuts</t>
  </si>
  <si>
    <t>Mixed Seeds</t>
  </si>
  <si>
    <t>from step 2</t>
  </si>
  <si>
    <t>from step 1</t>
  </si>
  <si>
    <t>split per meal</t>
  </si>
  <si>
    <t>Final index will be larger to provide variety</t>
  </si>
  <si>
    <t>Initial index to test &amp; develop formulas</t>
  </si>
  <si>
    <t>Index is used in meal plan</t>
  </si>
  <si>
    <t>generator lookup for each</t>
  </si>
  <si>
    <t>food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</si>
</sst>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##&quot;g&quot;"/>
    <numFmt numFmtId="166" formatCode="#,##0_ ;\-#,##0\ "/>
  </numFmts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Abadi"/>
      <family val="2"/>
    </font>
    <font>
      <b/>
      <sz val="11"/>
      <color theme="1"/>
      <name val="Abadi"/>
      <family val="2"/>
    </font>
    <font>
      <sz val="11"/>
      <name val="Abadi"/>
      <family val="2"/>
    </font>
    <font>
      <sz val="11"/>
      <color theme="4"/>
      <name val="Abadi"/>
      <family val="2"/>
    </font>
    <font>
      <sz val="18"/>
      <color theme="1"/>
      <name val="Abadi"/>
      <family val="2"/>
    </font>
    <font>
      <sz val="11"/>
      <color rgb="FFFF0000"/>
      <name val="Abadi"/>
      <family val="2"/>
    </font>
    <font>
      <u/>
      <sz val="11"/>
      <color theme="4"/>
      <name val="Abadi"/>
      <family val="2"/>
    </font>
    <font>
      <u/>
      <sz val="11"/>
      <color rgb="FFFF0000"/>
      <name val="Abadi"/>
      <family val="2"/>
    </font>
    <font>
      <sz val="11"/>
      <color theme="0" tint="-0.34998626667073579"/>
      <name val="Abadi"/>
      <family val="2"/>
    </font>
    <font>
      <b/>
      <u/>
      <sz val="14"/>
      <color rgb="FFFF0000"/>
      <name val="Abadi"/>
      <family val="2"/>
    </font>
    <font>
      <sz val="22"/>
      <color theme="1"/>
      <name val="Abadi"/>
      <family val="2"/>
    </font>
    <font>
      <b/>
      <u/>
      <sz val="11"/>
      <color theme="1"/>
      <name val="Abadi"/>
      <family val="2"/>
    </font>
    <font>
      <sz val="11"/>
      <color theme="0" tint="-0.499984740745262"/>
      <name val="Abadi"/>
      <family val="2"/>
    </font>
    <font>
      <sz val="11"/>
      <color theme="5" tint="-0.249977111117893"/>
      <name val="Abad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3" fillId="2" borderId="0" xfId="0" applyFont="1" applyFill="1" applyAlignment="1">
      <alignment horizontal="right"/>
    </xf>
    <xf numFmtId="164" fontId="3" fillId="2" borderId="0" xfId="1" applyNumberFormat="1" applyFont="1" applyFill="1" applyAlignment="1">
      <alignment horizontal="right"/>
    </xf>
    <xf numFmtId="164" fontId="0" fillId="2" borderId="0" xfId="0" applyNumberFormat="1" applyFill="1"/>
    <xf numFmtId="164" fontId="4" fillId="2" borderId="0" xfId="0" applyNumberFormat="1" applyFont="1" applyFill="1"/>
    <xf numFmtId="0" fontId="4" fillId="2" borderId="0" xfId="0" applyFont="1" applyFill="1" applyAlignment="1">
      <alignment horizontal="right"/>
    </xf>
    <xf numFmtId="164" fontId="4" fillId="2" borderId="0" xfId="1" applyNumberFormat="1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0" fontId="6" fillId="2" borderId="0" xfId="0" applyFont="1" applyFill="1"/>
    <xf numFmtId="0" fontId="7" fillId="2" borderId="0" xfId="0" applyFont="1" applyFill="1"/>
    <xf numFmtId="0" fontId="4" fillId="2" borderId="14" xfId="0" applyFont="1" applyFill="1" applyBorder="1"/>
    <xf numFmtId="0" fontId="4" fillId="2" borderId="15" xfId="0" applyFont="1" applyFill="1" applyBorder="1" applyAlignment="1">
      <alignment horizontal="left"/>
    </xf>
    <xf numFmtId="0" fontId="5" fillId="5" borderId="16" xfId="0" applyFont="1" applyFill="1" applyBorder="1"/>
    <xf numFmtId="0" fontId="4" fillId="2" borderId="17" xfId="0" applyFont="1" applyFill="1" applyBorder="1"/>
    <xf numFmtId="0" fontId="4" fillId="2" borderId="17" xfId="0" applyFont="1" applyFill="1" applyBorder="1" applyAlignment="1">
      <alignment horizontal="right"/>
    </xf>
    <xf numFmtId="0" fontId="8" fillId="2" borderId="17" xfId="0" applyFont="1" applyFill="1" applyBorder="1" applyAlignment="1">
      <alignment horizontal="center"/>
    </xf>
    <xf numFmtId="0" fontId="4" fillId="2" borderId="13" xfId="0" quotePrefix="1" applyFont="1" applyFill="1" applyBorder="1"/>
    <xf numFmtId="0" fontId="1" fillId="2" borderId="18" xfId="0" applyFont="1" applyFill="1" applyBorder="1"/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9" fillId="3" borderId="0" xfId="0" applyFont="1" applyFill="1"/>
    <xf numFmtId="0" fontId="9" fillId="6" borderId="2" xfId="0" applyFont="1" applyFill="1" applyBorder="1"/>
    <xf numFmtId="0" fontId="9" fillId="6" borderId="20" xfId="0" applyFont="1" applyFill="1" applyBorder="1"/>
    <xf numFmtId="0" fontId="9" fillId="6" borderId="3" xfId="0" applyFont="1" applyFill="1" applyBorder="1"/>
    <xf numFmtId="0" fontId="9" fillId="6" borderId="10" xfId="0" applyFont="1" applyFill="1" applyBorder="1"/>
    <xf numFmtId="0" fontId="9" fillId="6" borderId="0" xfId="0" applyFont="1" applyFill="1" applyBorder="1"/>
    <xf numFmtId="0" fontId="9" fillId="6" borderId="11" xfId="0" applyFont="1" applyFill="1" applyBorder="1"/>
    <xf numFmtId="0" fontId="9" fillId="6" borderId="4" xfId="0" applyFont="1" applyFill="1" applyBorder="1"/>
    <xf numFmtId="0" fontId="9" fillId="6" borderId="21" xfId="0" applyFont="1" applyFill="1" applyBorder="1"/>
    <xf numFmtId="0" fontId="9" fillId="6" borderId="5" xfId="0" applyFont="1" applyFill="1" applyBorder="1"/>
    <xf numFmtId="0" fontId="10" fillId="4" borderId="6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7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left" indent="1"/>
    </xf>
    <xf numFmtId="0" fontId="9" fillId="3" borderId="8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left" indent="1"/>
    </xf>
    <xf numFmtId="0" fontId="9" fillId="3" borderId="9" xfId="0" applyFont="1" applyFill="1" applyBorder="1" applyAlignment="1">
      <alignment horizontal="center"/>
    </xf>
    <xf numFmtId="0" fontId="11" fillId="5" borderId="16" xfId="0" applyFont="1" applyFill="1" applyBorder="1"/>
    <xf numFmtId="0" fontId="12" fillId="2" borderId="17" xfId="0" applyFont="1" applyFill="1" applyBorder="1"/>
    <xf numFmtId="0" fontId="12" fillId="2" borderId="17" xfId="0" applyFont="1" applyFill="1" applyBorder="1" applyAlignment="1">
      <alignment horizontal="right"/>
    </xf>
    <xf numFmtId="0" fontId="13" fillId="2" borderId="17" xfId="0" applyFont="1" applyFill="1" applyBorder="1" applyAlignment="1">
      <alignment horizontal="center"/>
    </xf>
    <xf numFmtId="0" fontId="14" fillId="2" borderId="18" xfId="0" applyFont="1" applyFill="1" applyBorder="1"/>
    <xf numFmtId="0" fontId="9" fillId="2" borderId="0" xfId="0" applyFont="1" applyFill="1"/>
    <xf numFmtId="0" fontId="15" fillId="2" borderId="0" xfId="0" applyFont="1" applyFill="1"/>
    <xf numFmtId="0" fontId="12" fillId="2" borderId="14" xfId="0" applyFont="1" applyFill="1" applyBorder="1"/>
    <xf numFmtId="0" fontId="12" fillId="2" borderId="0" xfId="0" applyFont="1" applyFill="1"/>
    <xf numFmtId="0" fontId="12" fillId="2" borderId="15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0" xfId="0" quotePrefix="1" applyFont="1" applyFill="1" applyAlignment="1">
      <alignment horizontal="left"/>
    </xf>
    <xf numFmtId="49" fontId="9" fillId="3" borderId="8" xfId="0" applyNumberFormat="1" applyFont="1" applyFill="1" applyBorder="1" applyAlignment="1">
      <alignment horizontal="center"/>
    </xf>
    <xf numFmtId="0" fontId="9" fillId="7" borderId="3" xfId="0" applyFont="1" applyFill="1" applyBorder="1"/>
    <xf numFmtId="0" fontId="9" fillId="3" borderId="10" xfId="0" applyFont="1" applyFill="1" applyBorder="1" applyAlignment="1">
      <alignment horizontal="left" indent="1"/>
    </xf>
    <xf numFmtId="0" fontId="9" fillId="3" borderId="12" xfId="0" applyFont="1" applyFill="1" applyBorder="1" applyAlignment="1">
      <alignment horizontal="center"/>
    </xf>
    <xf numFmtId="0" fontId="9" fillId="7" borderId="11" xfId="0" applyFont="1" applyFill="1" applyBorder="1"/>
    <xf numFmtId="0" fontId="9" fillId="7" borderId="9" xfId="0" applyFont="1" applyFill="1" applyBorder="1"/>
    <xf numFmtId="0" fontId="12" fillId="2" borderId="13" xfId="0" quotePrefix="1" applyFont="1" applyFill="1" applyBorder="1"/>
    <xf numFmtId="0" fontId="9" fillId="6" borderId="10" xfId="0" applyFont="1" applyFill="1" applyBorder="1" applyAlignment="1">
      <alignment horizontal="left"/>
    </xf>
    <xf numFmtId="0" fontId="9" fillId="6" borderId="0" xfId="0" applyFont="1" applyFill="1" applyBorder="1" applyAlignment="1">
      <alignment horizontal="left"/>
    </xf>
    <xf numFmtId="0" fontId="16" fillId="2" borderId="0" xfId="0" applyFont="1" applyFill="1"/>
    <xf numFmtId="0" fontId="14" fillId="2" borderId="0" xfId="0" applyFont="1" applyFill="1"/>
    <xf numFmtId="0" fontId="14" fillId="2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9" fillId="6" borderId="4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10" fillId="5" borderId="1" xfId="0" applyFont="1" applyFill="1" applyBorder="1"/>
    <xf numFmtId="0" fontId="9" fillId="7" borderId="2" xfId="0" applyFont="1" applyFill="1" applyBorder="1"/>
    <xf numFmtId="0" fontId="9" fillId="7" borderId="20" xfId="0" applyFont="1" applyFill="1" applyBorder="1"/>
    <xf numFmtId="0" fontId="9" fillId="7" borderId="10" xfId="0" applyFont="1" applyFill="1" applyBorder="1"/>
    <xf numFmtId="0" fontId="9" fillId="7" borderId="0" xfId="0" applyFont="1" applyFill="1" applyBorder="1"/>
    <xf numFmtId="0" fontId="9" fillId="8" borderId="0" xfId="0" applyFont="1" applyFill="1"/>
    <xf numFmtId="0" fontId="9" fillId="7" borderId="4" xfId="0" applyFont="1" applyFill="1" applyBorder="1"/>
    <xf numFmtId="0" fontId="9" fillId="7" borderId="21" xfId="0" applyFont="1" applyFill="1" applyBorder="1"/>
    <xf numFmtId="0" fontId="9" fillId="7" borderId="5" xfId="0" applyFont="1" applyFill="1" applyBorder="1"/>
    <xf numFmtId="0" fontId="9" fillId="3" borderId="1" xfId="0" applyFont="1" applyFill="1" applyBorder="1" applyAlignment="1">
      <alignment horizontal="left" indent="1"/>
    </xf>
    <xf numFmtId="0" fontId="17" fillId="3" borderId="1" xfId="0" applyFont="1" applyFill="1" applyBorder="1" applyAlignment="1">
      <alignment horizontal="center"/>
    </xf>
    <xf numFmtId="0" fontId="9" fillId="7" borderId="1" xfId="0" applyFont="1" applyFill="1" applyBorder="1"/>
    <xf numFmtId="0" fontId="18" fillId="3" borderId="0" xfId="0" applyFont="1" applyFill="1"/>
    <xf numFmtId="0" fontId="19" fillId="3" borderId="0" xfId="0" applyFont="1" applyFill="1"/>
    <xf numFmtId="0" fontId="20" fillId="3" borderId="0" xfId="0" applyFont="1" applyFill="1"/>
    <xf numFmtId="0" fontId="10" fillId="8" borderId="6" xfId="0" applyFont="1" applyFill="1" applyBorder="1"/>
    <xf numFmtId="0" fontId="9" fillId="8" borderId="7" xfId="0" applyFont="1" applyFill="1" applyBorder="1"/>
    <xf numFmtId="0" fontId="9" fillId="6" borderId="1" xfId="0" applyFont="1" applyFill="1" applyBorder="1"/>
    <xf numFmtId="0" fontId="9" fillId="5" borderId="1" xfId="0" applyFont="1" applyFill="1" applyBorder="1"/>
    <xf numFmtId="0" fontId="9" fillId="10" borderId="1" xfId="0" applyFont="1" applyFill="1" applyBorder="1"/>
    <xf numFmtId="0" fontId="9" fillId="3" borderId="1" xfId="0" applyFont="1" applyFill="1" applyBorder="1"/>
    <xf numFmtId="9" fontId="9" fillId="3" borderId="1" xfId="0" applyNumberFormat="1" applyFont="1" applyFill="1" applyBorder="1"/>
    <xf numFmtId="0" fontId="9" fillId="5" borderId="1" xfId="0" applyFont="1" applyFill="1" applyBorder="1" applyAlignment="1">
      <alignment horizontal="center"/>
    </xf>
    <xf numFmtId="165" fontId="9" fillId="10" borderId="1" xfId="0" applyNumberFormat="1" applyFont="1" applyFill="1" applyBorder="1"/>
    <xf numFmtId="165" fontId="9" fillId="3" borderId="0" xfId="0" applyNumberFormat="1" applyFont="1" applyFill="1"/>
    <xf numFmtId="0" fontId="21" fillId="3" borderId="0" xfId="0" applyFont="1" applyFill="1"/>
    <xf numFmtId="0" fontId="10" fillId="6" borderId="1" xfId="0" applyFont="1" applyFill="1" applyBorder="1"/>
    <xf numFmtId="0" fontId="10" fillId="9" borderId="1" xfId="0" applyFont="1" applyFill="1" applyBorder="1"/>
    <xf numFmtId="0" fontId="9" fillId="9" borderId="1" xfId="0" applyFont="1" applyFill="1" applyBorder="1"/>
    <xf numFmtId="0" fontId="9" fillId="3" borderId="6" xfId="0" applyFont="1" applyFill="1" applyBorder="1"/>
    <xf numFmtId="0" fontId="9" fillId="3" borderId="22" xfId="0" applyFont="1" applyFill="1" applyBorder="1" applyAlignment="1">
      <alignment horizontal="center"/>
    </xf>
    <xf numFmtId="0" fontId="9" fillId="3" borderId="22" xfId="0" applyFont="1" applyFill="1" applyBorder="1"/>
    <xf numFmtId="0" fontId="9" fillId="3" borderId="7" xfId="0" applyFont="1" applyFill="1" applyBorder="1"/>
    <xf numFmtId="164" fontId="9" fillId="3" borderId="22" xfId="1" applyNumberFormat="1" applyFont="1" applyFill="1" applyBorder="1" applyAlignment="1">
      <alignment horizontal="center"/>
    </xf>
    <xf numFmtId="164" fontId="12" fillId="3" borderId="22" xfId="0" applyNumberFormat="1" applyFont="1" applyFill="1" applyBorder="1"/>
    <xf numFmtId="0" fontId="12" fillId="11" borderId="7" xfId="0" applyFont="1" applyFill="1" applyBorder="1"/>
    <xf numFmtId="0" fontId="9" fillId="3" borderId="2" xfId="0" applyFont="1" applyFill="1" applyBorder="1"/>
    <xf numFmtId="0" fontId="9" fillId="7" borderId="20" xfId="0" applyFont="1" applyFill="1" applyBorder="1" applyAlignment="1">
      <alignment horizontal="right"/>
    </xf>
    <xf numFmtId="9" fontId="9" fillId="7" borderId="20" xfId="0" applyNumberFormat="1" applyFont="1" applyFill="1" applyBorder="1"/>
    <xf numFmtId="0" fontId="9" fillId="3" borderId="4" xfId="0" applyFont="1" applyFill="1" applyBorder="1"/>
    <xf numFmtId="0" fontId="9" fillId="3" borderId="21" xfId="0" applyFont="1" applyFill="1" applyBorder="1"/>
    <xf numFmtId="3" fontId="9" fillId="3" borderId="21" xfId="0" applyNumberFormat="1" applyFont="1" applyFill="1" applyBorder="1" applyAlignment="1">
      <alignment horizontal="center"/>
    </xf>
    <xf numFmtId="0" fontId="9" fillId="3" borderId="5" xfId="0" applyFont="1" applyFill="1" applyBorder="1"/>
    <xf numFmtId="0" fontId="9" fillId="3" borderId="0" xfId="0" applyFont="1" applyFill="1" applyAlignment="1">
      <alignment horizontal="right"/>
    </xf>
    <xf numFmtId="0" fontId="14" fillId="3" borderId="10" xfId="0" applyFont="1" applyFill="1" applyBorder="1"/>
    <xf numFmtId="9" fontId="14" fillId="3" borderId="0" xfId="2" applyFont="1" applyFill="1" applyBorder="1"/>
    <xf numFmtId="0" fontId="9" fillId="3" borderId="0" xfId="0" applyFont="1" applyFill="1" applyBorder="1"/>
    <xf numFmtId="0" fontId="9" fillId="3" borderId="0" xfId="0" applyFont="1" applyFill="1" applyBorder="1" applyAlignment="1">
      <alignment horizontal="right" indent="1"/>
    </xf>
    <xf numFmtId="3" fontId="9" fillId="11" borderId="0" xfId="0" applyNumberFormat="1" applyFont="1" applyFill="1" applyBorder="1" applyAlignment="1">
      <alignment horizontal="center"/>
    </xf>
    <xf numFmtId="3" fontId="12" fillId="11" borderId="0" xfId="1" applyNumberFormat="1" applyFont="1" applyFill="1" applyBorder="1" applyAlignment="1">
      <alignment horizontal="center"/>
    </xf>
    <xf numFmtId="0" fontId="12" fillId="3" borderId="0" xfId="0" applyFont="1" applyFill="1" applyBorder="1"/>
    <xf numFmtId="0" fontId="9" fillId="3" borderId="11" xfId="0" applyFont="1" applyFill="1" applyBorder="1"/>
    <xf numFmtId="3" fontId="9" fillId="3" borderId="0" xfId="0" applyNumberFormat="1" applyFont="1" applyFill="1" applyBorder="1" applyAlignment="1">
      <alignment horizontal="center"/>
    </xf>
    <xf numFmtId="3" fontId="12" fillId="3" borderId="0" xfId="1" applyNumberFormat="1" applyFont="1" applyFill="1" applyBorder="1" applyAlignment="1">
      <alignment horizontal="center"/>
    </xf>
    <xf numFmtId="0" fontId="21" fillId="3" borderId="11" xfId="0" applyFont="1" applyFill="1" applyBorder="1"/>
    <xf numFmtId="0" fontId="9" fillId="3" borderId="10" xfId="0" applyFont="1" applyFill="1" applyBorder="1"/>
    <xf numFmtId="3" fontId="9" fillId="3" borderId="0" xfId="1" applyNumberFormat="1" applyFont="1" applyFill="1" applyBorder="1" applyAlignment="1">
      <alignment horizontal="center"/>
    </xf>
    <xf numFmtId="3" fontId="14" fillId="3" borderId="0" xfId="1" applyNumberFormat="1" applyFont="1" applyFill="1" applyBorder="1" applyAlignment="1">
      <alignment horizontal="center"/>
    </xf>
    <xf numFmtId="0" fontId="14" fillId="3" borderId="0" xfId="0" applyFont="1" applyFill="1" applyBorder="1"/>
    <xf numFmtId="0" fontId="21" fillId="3" borderId="21" xfId="0" applyFont="1" applyFill="1" applyBorder="1"/>
    <xf numFmtId="0" fontId="22" fillId="3" borderId="22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22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22" fillId="3" borderId="0" xfId="0" applyFont="1" applyFill="1"/>
    <xf numFmtId="0" fontId="22" fillId="3" borderId="21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10" fillId="6" borderId="6" xfId="0" applyFont="1" applyFill="1" applyBorder="1"/>
    <xf numFmtId="0" fontId="10" fillId="6" borderId="22" xfId="0" applyFont="1" applyFill="1" applyBorder="1"/>
    <xf numFmtId="0" fontId="10" fillId="6" borderId="7" xfId="0" applyFont="1" applyFill="1" applyBorder="1"/>
    <xf numFmtId="0" fontId="10" fillId="3" borderId="22" xfId="0" applyFont="1" applyFill="1" applyBorder="1"/>
    <xf numFmtId="0" fontId="10" fillId="8" borderId="22" xfId="0" applyFont="1" applyFill="1" applyBorder="1"/>
    <xf numFmtId="0" fontId="10" fillId="8" borderId="7" xfId="0" applyFont="1" applyFill="1" applyBorder="1"/>
    <xf numFmtId="0" fontId="10" fillId="7" borderId="6" xfId="0" applyFont="1" applyFill="1" applyBorder="1"/>
    <xf numFmtId="0" fontId="9" fillId="7" borderId="22" xfId="0" applyFont="1" applyFill="1" applyBorder="1"/>
    <xf numFmtId="0" fontId="9" fillId="7" borderId="7" xfId="0" applyFont="1" applyFill="1" applyBorder="1"/>
    <xf numFmtId="0" fontId="9" fillId="6" borderId="6" xfId="0" applyFont="1" applyFill="1" applyBorder="1"/>
    <xf numFmtId="0" fontId="9" fillId="6" borderId="22" xfId="0" applyFont="1" applyFill="1" applyBorder="1"/>
    <xf numFmtId="0" fontId="9" fillId="6" borderId="7" xfId="0" applyFont="1" applyFill="1" applyBorder="1"/>
    <xf numFmtId="0" fontId="9" fillId="8" borderId="6" xfId="0" applyFont="1" applyFill="1" applyBorder="1"/>
    <xf numFmtId="0" fontId="9" fillId="8" borderId="22" xfId="0" applyFont="1" applyFill="1" applyBorder="1"/>
    <xf numFmtId="0" fontId="9" fillId="7" borderId="6" xfId="0" applyFont="1" applyFill="1" applyBorder="1"/>
    <xf numFmtId="0" fontId="10" fillId="3" borderId="2" xfId="0" applyFont="1" applyFill="1" applyBorder="1"/>
    <xf numFmtId="0" fontId="9" fillId="3" borderId="23" xfId="0" applyFont="1" applyFill="1" applyBorder="1"/>
    <xf numFmtId="0" fontId="9" fillId="3" borderId="24" xfId="0" applyFont="1" applyFill="1" applyBorder="1"/>
    <xf numFmtId="2" fontId="9" fillId="3" borderId="23" xfId="0" applyNumberFormat="1" applyFont="1" applyFill="1" applyBorder="1" applyAlignment="1">
      <alignment horizontal="left" indent="1"/>
    </xf>
    <xf numFmtId="166" fontId="9" fillId="3" borderId="24" xfId="1" applyNumberFormat="1" applyFont="1" applyFill="1" applyBorder="1" applyAlignment="1">
      <alignment horizontal="left" indent="1"/>
    </xf>
    <xf numFmtId="166" fontId="9" fillId="3" borderId="25" xfId="1" applyNumberFormat="1" applyFont="1" applyFill="1" applyBorder="1" applyAlignment="1">
      <alignment horizontal="left" indent="1"/>
    </xf>
    <xf numFmtId="166" fontId="9" fillId="3" borderId="23" xfId="1" applyNumberFormat="1" applyFont="1" applyFill="1" applyBorder="1" applyAlignment="1">
      <alignment horizontal="left" indent="1"/>
    </xf>
    <xf numFmtId="166" fontId="9" fillId="3" borderId="21" xfId="1" applyNumberFormat="1" applyFont="1" applyFill="1" applyBorder="1" applyAlignment="1">
      <alignment horizontal="left" indent="1"/>
    </xf>
    <xf numFmtId="166" fontId="9" fillId="3" borderId="5" xfId="1" applyNumberFormat="1" applyFont="1" applyFill="1" applyBorder="1" applyAlignment="1">
      <alignment horizontal="left" indent="1"/>
    </xf>
    <xf numFmtId="166" fontId="9" fillId="3" borderId="4" xfId="1" applyNumberFormat="1" applyFont="1" applyFill="1" applyBorder="1" applyAlignment="1">
      <alignment horizontal="left" indent="1"/>
    </xf>
    <xf numFmtId="0" fontId="9" fillId="3" borderId="0" xfId="0" applyFont="1" applyFill="1" applyAlignment="1">
      <alignment horizontal="left" inden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'Overall Site Logic'!$B$62</c:f>
              <c:strCache>
                <c:ptCount val="1"/>
                <c:pt idx="0">
                  <c:v>Scenario 1: Standard split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0D-4BA4-A982-F08B2C6809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0D-4BA4-A982-F08B2C6809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0D-4BA4-A982-F08B2C6809A0}"/>
              </c:ext>
            </c:extLst>
          </c:dPt>
          <c:dLbls>
            <c:spPr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>
                <a:solidFill>
                  <a:schemeClr val="accent1">
                    <a:shade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'Overall Site Logic'!$B$64:$B$66</c:f>
              <c:strCache>
                <c:ptCount val="3"/>
                <c:pt idx="0">
                  <c:v>Protein</c:v>
                </c:pt>
                <c:pt idx="1">
                  <c:v>Carbohydrate</c:v>
                </c:pt>
                <c:pt idx="2">
                  <c:v>Fat</c:v>
                </c:pt>
              </c:strCache>
            </c:strRef>
          </c:cat>
          <c:val>
            <c:numRef>
              <c:f>'Overall Site Logic'!$E$64:$E$66</c:f>
              <c:numCache>
                <c:formatCode>###"g"</c:formatCode>
                <c:ptCount val="3"/>
                <c:pt idx="0">
                  <c:v>125</c:v>
                </c:pt>
                <c:pt idx="1">
                  <c:v>187.5</c:v>
                </c:pt>
                <c:pt idx="2">
                  <c:v>138.88888888888889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250-808E-460EE02755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57</xdr:row>
      <xdr:rowOff>76201</xdr:rowOff>
    </xdr:from>
    <xdr:to>
      <xdr:col>11</xdr:col>
      <xdr:colOff>12699</xdr:colOff>
      <xdr:row>57</xdr:row>
      <xdr:rowOff>330200</xdr:rowOff>
    </xdr:to>
    <xdr:sp macro="" textlink="">
      <xdr:nvSpPr>
        <xdr:cNvPr id="29" name="Multiplication Sign 28">
          <a:extLst>
            <a:ext uri="{FF2B5EF4-FFF2-40B4-BE49-F238E27FC236}">
              <a16:creationId xmlns:a16="http://schemas.microsoft.com/office/drawing/2014/main" id="{275CA630-DCDE-478D-B7DC-82AB141459F8}"/>
            </a:ext>
          </a:extLst>
        </xdr:cNvPr>
        <xdr:cNvSpPr/>
      </xdr:nvSpPr>
      <xdr:spPr>
        <a:xfrm>
          <a:off x="7302500" y="10541001"/>
          <a:ext cx="317499" cy="253999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4</xdr:col>
      <xdr:colOff>7620</xdr:colOff>
      <xdr:row>12</xdr:row>
      <xdr:rowOff>53340</xdr:rowOff>
    </xdr:from>
    <xdr:to>
      <xdr:col>6</xdr:col>
      <xdr:colOff>22860</xdr:colOff>
      <xdr:row>16</xdr:row>
      <xdr:rowOff>160020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AB65260-B21D-4B36-9B09-A0A1C6442FD4}"/>
            </a:ext>
          </a:extLst>
        </xdr:cNvPr>
        <xdr:cNvCxnSpPr/>
      </xdr:nvCxnSpPr>
      <xdr:spPr>
        <a:xfrm flipV="1">
          <a:off x="5547360" y="419100"/>
          <a:ext cx="1234440" cy="8382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</xdr:row>
      <xdr:rowOff>7620</xdr:rowOff>
    </xdr:from>
    <xdr:to>
      <xdr:col>6</xdr:col>
      <xdr:colOff>15240</xdr:colOff>
      <xdr:row>19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B8EC7AF-D1B2-4C13-9EA7-CB6888C82E04}"/>
            </a:ext>
          </a:extLst>
        </xdr:cNvPr>
        <xdr:cNvCxnSpPr/>
      </xdr:nvCxnSpPr>
      <xdr:spPr>
        <a:xfrm flipV="1">
          <a:off x="5539740" y="1470660"/>
          <a:ext cx="1234440" cy="20574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21</xdr:row>
      <xdr:rowOff>50800</xdr:rowOff>
    </xdr:from>
    <xdr:to>
      <xdr:col>6</xdr:col>
      <xdr:colOff>22860</xdr:colOff>
      <xdr:row>23</xdr:row>
      <xdr:rowOff>53340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942F590-5A38-44E3-9588-CB46E9EFB5A6}"/>
            </a:ext>
          </a:extLst>
        </xdr:cNvPr>
        <xdr:cNvCxnSpPr/>
      </xdr:nvCxnSpPr>
      <xdr:spPr>
        <a:xfrm>
          <a:off x="3530600" y="4114800"/>
          <a:ext cx="1369060" cy="35814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63500</xdr:colOff>
      <xdr:row>25</xdr:row>
      <xdr:rowOff>114300</xdr:rowOff>
    </xdr:from>
    <xdr:to>
      <xdr:col>5</xdr:col>
      <xdr:colOff>601980</xdr:colOff>
      <xdr:row>32</xdr:row>
      <xdr:rowOff>175260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3392A13-22F3-41D7-AF08-FFBDC5E9F389}"/>
            </a:ext>
          </a:extLst>
        </xdr:cNvPr>
        <xdr:cNvCxnSpPr/>
      </xdr:nvCxnSpPr>
      <xdr:spPr>
        <a:xfrm>
          <a:off x="3543300" y="4889500"/>
          <a:ext cx="1325880" cy="130556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25400</xdr:colOff>
      <xdr:row>28</xdr:row>
      <xdr:rowOff>63500</xdr:rowOff>
    </xdr:from>
    <xdr:to>
      <xdr:col>6</xdr:col>
      <xdr:colOff>7620</xdr:colOff>
      <xdr:row>37</xdr:row>
      <xdr:rowOff>144780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8205A1E-A163-411A-B8DF-34566D8DABE8}"/>
            </a:ext>
          </a:extLst>
        </xdr:cNvPr>
        <xdr:cNvCxnSpPr/>
      </xdr:nvCxnSpPr>
      <xdr:spPr>
        <a:xfrm>
          <a:off x="3505200" y="5372100"/>
          <a:ext cx="1379220" cy="168148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23</xdr:row>
      <xdr:rowOff>7620</xdr:rowOff>
    </xdr:from>
    <xdr:to>
      <xdr:col>5</xdr:col>
      <xdr:colOff>594360</xdr:colOff>
      <xdr:row>27</xdr:row>
      <xdr:rowOff>22860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1B8AA1F-FE37-48C1-A313-AE12054F9C33}"/>
            </a:ext>
          </a:extLst>
        </xdr:cNvPr>
        <xdr:cNvCxnSpPr/>
      </xdr:nvCxnSpPr>
      <xdr:spPr>
        <a:xfrm>
          <a:off x="5547360" y="2385060"/>
          <a:ext cx="1196340" cy="74676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770730</xdr:colOff>
      <xdr:row>0</xdr:row>
      <xdr:rowOff>0</xdr:rowOff>
    </xdr:from>
    <xdr:ext cx="6569619" cy="1595180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0C2E686-092B-4D0C-8315-48D8F2070BCC}"/>
            </a:ext>
          </a:extLst>
        </xdr:cNvPr>
        <xdr:cNvSpPr/>
      </xdr:nvSpPr>
      <xdr:spPr>
        <a:xfrm>
          <a:off x="1380330" y="0"/>
          <a:ext cx="6569619" cy="159518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Step 1 </a:t>
          </a:r>
        </a:p>
        <a:p>
          <a:pPr algn="ctr"/>
          <a:r>
            <a:rPr lang="en-US" sz="48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Initial Calorie Calculation</a:t>
          </a:r>
        </a:p>
      </xdr:txBody>
    </xdr:sp>
    <xdr:clientData/>
  </xdr:oneCellAnchor>
  <xdr:oneCellAnchor>
    <xdr:from>
      <xdr:col>8</xdr:col>
      <xdr:colOff>239385</xdr:colOff>
      <xdr:row>40</xdr:row>
      <xdr:rowOff>177800</xdr:rowOff>
    </xdr:from>
    <xdr:ext cx="6838219" cy="1782924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8D938F6-4BA6-4DBE-96A4-622C42F251F1}"/>
            </a:ext>
          </a:extLst>
        </xdr:cNvPr>
        <xdr:cNvSpPr/>
      </xdr:nvSpPr>
      <xdr:spPr>
        <a:xfrm>
          <a:off x="5852785" y="7628467"/>
          <a:ext cx="6838219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Step 2 </a:t>
          </a:r>
        </a:p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Macro Split Calculation</a:t>
          </a:r>
        </a:p>
      </xdr:txBody>
    </xdr:sp>
    <xdr:clientData/>
  </xdr:oneCellAnchor>
  <xdr:twoCellAnchor>
    <xdr:from>
      <xdr:col>6</xdr:col>
      <xdr:colOff>209127</xdr:colOff>
      <xdr:row>58</xdr:row>
      <xdr:rowOff>33863</xdr:rowOff>
    </xdr:from>
    <xdr:to>
      <xdr:col>7</xdr:col>
      <xdr:colOff>262467</xdr:colOff>
      <xdr:row>59</xdr:row>
      <xdr:rowOff>50799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DBC91D47-34FD-41B4-BE15-BD5548336CA5}"/>
            </a:ext>
          </a:extLst>
        </xdr:cNvPr>
        <xdr:cNvSpPr/>
      </xdr:nvSpPr>
      <xdr:spPr>
        <a:xfrm>
          <a:off x="4984327" y="10202330"/>
          <a:ext cx="281940" cy="31326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A</a:t>
          </a:r>
        </a:p>
      </xdr:txBody>
    </xdr:sp>
    <xdr:clientData/>
  </xdr:twoCellAnchor>
  <xdr:twoCellAnchor>
    <xdr:from>
      <xdr:col>0</xdr:col>
      <xdr:colOff>38100</xdr:colOff>
      <xdr:row>59</xdr:row>
      <xdr:rowOff>160866</xdr:rowOff>
    </xdr:from>
    <xdr:to>
      <xdr:col>5</xdr:col>
      <xdr:colOff>169333</xdr:colOff>
      <xdr:row>86</xdr:row>
      <xdr:rowOff>169333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F4FAA6C-6130-4958-BD07-2415E6D91AF7}"/>
            </a:ext>
          </a:extLst>
        </xdr:cNvPr>
        <xdr:cNvSpPr/>
      </xdr:nvSpPr>
      <xdr:spPr>
        <a:xfrm>
          <a:off x="38100" y="11413066"/>
          <a:ext cx="4157133" cy="4999567"/>
        </a:xfrm>
        <a:prstGeom prst="rect">
          <a:avLst/>
        </a:prstGeom>
        <a:noFill/>
        <a:ln w="28575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12</xdr:col>
      <xdr:colOff>490462</xdr:colOff>
      <xdr:row>52</xdr:row>
      <xdr:rowOff>72570</xdr:rowOff>
    </xdr:from>
    <xdr:to>
      <xdr:col>19</xdr:col>
      <xdr:colOff>617462</xdr:colOff>
      <xdr:row>73</xdr:row>
      <xdr:rowOff>149981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4D46754-FE24-40D9-A572-EF1B67B55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53</xdr:row>
      <xdr:rowOff>59265</xdr:rowOff>
    </xdr:from>
    <xdr:to>
      <xdr:col>5</xdr:col>
      <xdr:colOff>16933</xdr:colOff>
      <xdr:row>58</xdr:row>
      <xdr:rowOff>143933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74079768-E16E-4FBD-A77F-32305AFCCA0C}"/>
            </a:ext>
          </a:extLst>
        </xdr:cNvPr>
        <xdr:cNvSpPr/>
      </xdr:nvSpPr>
      <xdr:spPr>
        <a:xfrm>
          <a:off x="25400" y="9812865"/>
          <a:ext cx="4017433" cy="1214968"/>
        </a:xfrm>
        <a:prstGeom prst="rect">
          <a:avLst/>
        </a:prstGeom>
        <a:noFill/>
        <a:ln w="28575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10</xdr:col>
      <xdr:colOff>347134</xdr:colOff>
      <xdr:row>58</xdr:row>
      <xdr:rowOff>88899</xdr:rowOff>
    </xdr:from>
    <xdr:to>
      <xdr:col>11</xdr:col>
      <xdr:colOff>12700</xdr:colOff>
      <xdr:row>59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BB358FFF-A600-45C8-8C67-CCCE49A8CC40}"/>
            </a:ext>
          </a:extLst>
        </xdr:cNvPr>
        <xdr:cNvSpPr/>
      </xdr:nvSpPr>
      <xdr:spPr>
        <a:xfrm>
          <a:off x="7344834" y="10921999"/>
          <a:ext cx="275166" cy="279401"/>
        </a:xfrm>
        <a:prstGeom prst="rect">
          <a:avLst/>
        </a:prstGeom>
        <a:noFill/>
        <a:ln w="412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5</xdr:col>
      <xdr:colOff>217593</xdr:colOff>
      <xdr:row>67</xdr:row>
      <xdr:rowOff>16930</xdr:rowOff>
    </xdr:from>
    <xdr:to>
      <xdr:col>5</xdr:col>
      <xdr:colOff>499533</xdr:colOff>
      <xdr:row>68</xdr:row>
      <xdr:rowOff>143933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92BF3D41-E720-4AA8-9B55-6023D8DEB9EF}"/>
            </a:ext>
          </a:extLst>
        </xdr:cNvPr>
        <xdr:cNvSpPr/>
      </xdr:nvSpPr>
      <xdr:spPr>
        <a:xfrm>
          <a:off x="4383193" y="12826997"/>
          <a:ext cx="281940" cy="31326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B</a:t>
          </a:r>
        </a:p>
      </xdr:txBody>
    </xdr:sp>
    <xdr:clientData/>
  </xdr:twoCellAnchor>
  <xdr:twoCellAnchor>
    <xdr:from>
      <xdr:col>11</xdr:col>
      <xdr:colOff>132927</xdr:colOff>
      <xdr:row>63</xdr:row>
      <xdr:rowOff>8463</xdr:rowOff>
    </xdr:from>
    <xdr:to>
      <xdr:col>11</xdr:col>
      <xdr:colOff>414867</xdr:colOff>
      <xdr:row>64</xdr:row>
      <xdr:rowOff>135465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CFA70F95-026F-4825-8AA6-A19D30D8FDC8}"/>
            </a:ext>
          </a:extLst>
        </xdr:cNvPr>
        <xdr:cNvSpPr/>
      </xdr:nvSpPr>
      <xdr:spPr>
        <a:xfrm>
          <a:off x="7575127" y="12073463"/>
          <a:ext cx="281940" cy="31326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C</a:t>
          </a:r>
        </a:p>
      </xdr:txBody>
    </xdr:sp>
    <xdr:clientData/>
  </xdr:twoCellAnchor>
  <xdr:twoCellAnchor>
    <xdr:from>
      <xdr:col>5</xdr:col>
      <xdr:colOff>533400</xdr:colOff>
      <xdr:row>45</xdr:row>
      <xdr:rowOff>67733</xdr:rowOff>
    </xdr:from>
    <xdr:to>
      <xdr:col>5</xdr:col>
      <xdr:colOff>592667</xdr:colOff>
      <xdr:row>89</xdr:row>
      <xdr:rowOff>160866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9BF91F4D-B5F4-420D-8553-B9B4FCC40A16}"/>
            </a:ext>
          </a:extLst>
        </xdr:cNvPr>
        <xdr:cNvCxnSpPr/>
      </xdr:nvCxnSpPr>
      <xdr:spPr>
        <a:xfrm>
          <a:off x="4699000" y="8449733"/>
          <a:ext cx="59267" cy="7874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580435</xdr:colOff>
      <xdr:row>48</xdr:row>
      <xdr:rowOff>174653</xdr:rowOff>
    </xdr:from>
    <xdr:ext cx="2022605" cy="655885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7ADF88EB-0ACE-4DC2-8872-26A3EAF611E1}"/>
            </a:ext>
          </a:extLst>
        </xdr:cNvPr>
        <xdr:cNvSpPr/>
      </xdr:nvSpPr>
      <xdr:spPr>
        <a:xfrm>
          <a:off x="2129835" y="9115453"/>
          <a:ext cx="2022605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Javascript</a:t>
          </a:r>
        </a:p>
      </xdr:txBody>
    </xdr:sp>
    <xdr:clientData/>
  </xdr:oneCellAnchor>
  <xdr:oneCellAnchor>
    <xdr:from>
      <xdr:col>6</xdr:col>
      <xdr:colOff>184040</xdr:colOff>
      <xdr:row>49</xdr:row>
      <xdr:rowOff>22253</xdr:rowOff>
    </xdr:from>
    <xdr:ext cx="3340338" cy="655885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D9B43F6E-3483-437F-B4AE-C7F84ECCF19C}"/>
            </a:ext>
          </a:extLst>
        </xdr:cNvPr>
        <xdr:cNvSpPr/>
      </xdr:nvSpPr>
      <xdr:spPr>
        <a:xfrm>
          <a:off x="4959240" y="9149320"/>
          <a:ext cx="3340338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Browser window</a:t>
          </a:r>
        </a:p>
      </xdr:txBody>
    </xdr:sp>
    <xdr:clientData/>
  </xdr:oneCellAnchor>
  <xdr:twoCellAnchor>
    <xdr:from>
      <xdr:col>5</xdr:col>
      <xdr:colOff>358563</xdr:colOff>
      <xdr:row>59</xdr:row>
      <xdr:rowOff>50799</xdr:rowOff>
    </xdr:from>
    <xdr:to>
      <xdr:col>7</xdr:col>
      <xdr:colOff>121497</xdr:colOff>
      <xdr:row>67</xdr:row>
      <xdr:rowOff>16930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B4E8786C-3CBA-480B-9203-D09133A1CBDC}"/>
            </a:ext>
          </a:extLst>
        </xdr:cNvPr>
        <xdr:cNvCxnSpPr>
          <a:stCxn id="20" idx="4"/>
          <a:endCxn id="34" idx="0"/>
        </xdr:cNvCxnSpPr>
      </xdr:nvCxnSpPr>
      <xdr:spPr>
        <a:xfrm flipH="1">
          <a:off x="4689263" y="11302999"/>
          <a:ext cx="601134" cy="15790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499533</xdr:colOff>
      <xdr:row>63</xdr:row>
      <xdr:rowOff>165098</xdr:rowOff>
    </xdr:from>
    <xdr:to>
      <xdr:col>11</xdr:col>
      <xdr:colOff>132927</xdr:colOff>
      <xdr:row>67</xdr:row>
      <xdr:rowOff>173565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F3B14547-2562-495F-A69D-B8A2DD3BE813}"/>
            </a:ext>
          </a:extLst>
        </xdr:cNvPr>
        <xdr:cNvCxnSpPr>
          <a:stCxn id="34" idx="6"/>
          <a:endCxn id="35" idx="2"/>
        </xdr:cNvCxnSpPr>
      </xdr:nvCxnSpPr>
      <xdr:spPr>
        <a:xfrm flipV="1">
          <a:off x="4665133" y="12230098"/>
          <a:ext cx="2909994" cy="7535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296333</xdr:colOff>
      <xdr:row>8</xdr:row>
      <xdr:rowOff>50800</xdr:rowOff>
    </xdr:from>
    <xdr:to>
      <xdr:col>5</xdr:col>
      <xdr:colOff>321733</xdr:colOff>
      <xdr:row>41</xdr:row>
      <xdr:rowOff>59267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B9614E70-EB03-4BD0-8E9A-F63D0A7F5358}"/>
            </a:ext>
          </a:extLst>
        </xdr:cNvPr>
        <xdr:cNvCxnSpPr/>
      </xdr:nvCxnSpPr>
      <xdr:spPr>
        <a:xfrm>
          <a:off x="4461933" y="1540933"/>
          <a:ext cx="25400" cy="61552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431800</xdr:colOff>
      <xdr:row>41</xdr:row>
      <xdr:rowOff>42334</xdr:rowOff>
    </xdr:from>
    <xdr:to>
      <xdr:col>22</xdr:col>
      <xdr:colOff>160868</xdr:colOff>
      <xdr:row>41</xdr:row>
      <xdr:rowOff>59267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A9B1731A-7082-4291-84C1-368C3A06E8C8}"/>
            </a:ext>
          </a:extLst>
        </xdr:cNvPr>
        <xdr:cNvCxnSpPr/>
      </xdr:nvCxnSpPr>
      <xdr:spPr>
        <a:xfrm flipH="1" flipV="1">
          <a:off x="431800" y="7679267"/>
          <a:ext cx="13978468" cy="169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182980</xdr:colOff>
      <xdr:row>8</xdr:row>
      <xdr:rowOff>13787</xdr:rowOff>
    </xdr:from>
    <xdr:ext cx="1818447" cy="593304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5D6570CD-C0CB-4C60-B009-4505DA51DC34}"/>
            </a:ext>
          </a:extLst>
        </xdr:cNvPr>
        <xdr:cNvSpPr/>
      </xdr:nvSpPr>
      <xdr:spPr>
        <a:xfrm>
          <a:off x="10165180" y="1503920"/>
          <a:ext cx="1818447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Javascript</a:t>
          </a:r>
        </a:p>
      </xdr:txBody>
    </xdr:sp>
    <xdr:clientData/>
  </xdr:oneCellAnchor>
  <xdr:oneCellAnchor>
    <xdr:from>
      <xdr:col>0</xdr:col>
      <xdr:colOff>531173</xdr:colOff>
      <xdr:row>7</xdr:row>
      <xdr:rowOff>47653</xdr:rowOff>
    </xdr:from>
    <xdr:ext cx="3340338" cy="655885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39AA8D9-D57C-45E1-BCFD-13F832E1FCFB}"/>
            </a:ext>
          </a:extLst>
        </xdr:cNvPr>
        <xdr:cNvSpPr/>
      </xdr:nvSpPr>
      <xdr:spPr>
        <a:xfrm>
          <a:off x="531173" y="1351520"/>
          <a:ext cx="3340338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Browser window</a:t>
          </a:r>
        </a:p>
      </xdr:txBody>
    </xdr:sp>
    <xdr:clientData/>
  </xdr:oneCellAnchor>
  <xdr:twoCellAnchor>
    <xdr:from>
      <xdr:col>5</xdr:col>
      <xdr:colOff>287867</xdr:colOff>
      <xdr:row>8</xdr:row>
      <xdr:rowOff>16934</xdr:rowOff>
    </xdr:from>
    <xdr:to>
      <xdr:col>20</xdr:col>
      <xdr:colOff>516467</xdr:colOff>
      <xdr:row>8</xdr:row>
      <xdr:rowOff>42334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F0125F83-EF35-4CC9-A9F9-5C8DDF25F3E4}"/>
            </a:ext>
          </a:extLst>
        </xdr:cNvPr>
        <xdr:cNvCxnSpPr/>
      </xdr:nvCxnSpPr>
      <xdr:spPr>
        <a:xfrm flipH="1">
          <a:off x="4453467" y="1507067"/>
          <a:ext cx="9093200" cy="25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566420</xdr:colOff>
      <xdr:row>18</xdr:row>
      <xdr:rowOff>254000</xdr:rowOff>
    </xdr:from>
    <xdr:to>
      <xdr:col>19</xdr:col>
      <xdr:colOff>101600</xdr:colOff>
      <xdr:row>35</xdr:row>
      <xdr:rowOff>91440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5F349D78-A7FE-4000-9E45-DA3813CB08F6}"/>
            </a:ext>
          </a:extLst>
        </xdr:cNvPr>
        <xdr:cNvCxnSpPr/>
      </xdr:nvCxnSpPr>
      <xdr:spPr>
        <a:xfrm flipV="1">
          <a:off x="11259820" y="3670300"/>
          <a:ext cx="1363980" cy="297434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558800</xdr:colOff>
      <xdr:row>12</xdr:row>
      <xdr:rowOff>152400</xdr:rowOff>
    </xdr:from>
    <xdr:to>
      <xdr:col>20</xdr:col>
      <xdr:colOff>50800</xdr:colOff>
      <xdr:row>26</xdr:row>
      <xdr:rowOff>88900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F2A485A0-3C04-40C3-8789-2B7A36887037}"/>
            </a:ext>
          </a:extLst>
        </xdr:cNvPr>
        <xdr:cNvCxnSpPr/>
      </xdr:nvCxnSpPr>
      <xdr:spPr>
        <a:xfrm>
          <a:off x="11252200" y="2286000"/>
          <a:ext cx="3327400" cy="27559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482600</xdr:colOff>
      <xdr:row>17</xdr:row>
      <xdr:rowOff>101600</xdr:rowOff>
    </xdr:from>
    <xdr:to>
      <xdr:col>19</xdr:col>
      <xdr:colOff>1968500</xdr:colOff>
      <xdr:row>24</xdr:row>
      <xdr:rowOff>88900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A7DD39E6-906E-49DE-8B61-E5FC556B80E4}"/>
            </a:ext>
          </a:extLst>
        </xdr:cNvPr>
        <xdr:cNvCxnSpPr/>
      </xdr:nvCxnSpPr>
      <xdr:spPr>
        <a:xfrm>
          <a:off x="11176000" y="3340100"/>
          <a:ext cx="3314700" cy="13462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241300</xdr:colOff>
      <xdr:row>22</xdr:row>
      <xdr:rowOff>139700</xdr:rowOff>
    </xdr:from>
    <xdr:to>
      <xdr:col>20</xdr:col>
      <xdr:colOff>25400</xdr:colOff>
      <xdr:row>28</xdr:row>
      <xdr:rowOff>76200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3D955087-FBF0-4FA8-A271-102EC973E894}"/>
            </a:ext>
          </a:extLst>
        </xdr:cNvPr>
        <xdr:cNvCxnSpPr/>
      </xdr:nvCxnSpPr>
      <xdr:spPr>
        <a:xfrm>
          <a:off x="10934700" y="4381500"/>
          <a:ext cx="3619500" cy="10033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546100</xdr:colOff>
      <xdr:row>21</xdr:row>
      <xdr:rowOff>165100</xdr:rowOff>
    </xdr:from>
    <xdr:to>
      <xdr:col>20</xdr:col>
      <xdr:colOff>0</xdr:colOff>
      <xdr:row>26</xdr:row>
      <xdr:rowOff>76200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AFE91153-A319-4EEB-B382-3AD725BE8700}"/>
            </a:ext>
          </a:extLst>
        </xdr:cNvPr>
        <xdr:cNvCxnSpPr/>
      </xdr:nvCxnSpPr>
      <xdr:spPr>
        <a:xfrm flipV="1">
          <a:off x="11239500" y="4229100"/>
          <a:ext cx="3289300" cy="8001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279400</xdr:colOff>
      <xdr:row>32</xdr:row>
      <xdr:rowOff>76200</xdr:rowOff>
    </xdr:from>
    <xdr:to>
      <xdr:col>20</xdr:col>
      <xdr:colOff>1587500</xdr:colOff>
      <xdr:row>36</xdr:row>
      <xdr:rowOff>63500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86CC298B-02D2-4903-ACAA-9D4B1F2BEB02}"/>
            </a:ext>
          </a:extLst>
        </xdr:cNvPr>
        <xdr:cNvCxnSpPr/>
      </xdr:nvCxnSpPr>
      <xdr:spPr>
        <a:xfrm>
          <a:off x="11582400" y="6096000"/>
          <a:ext cx="4533900" cy="6985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25400</xdr:colOff>
      <xdr:row>12</xdr:row>
      <xdr:rowOff>88900</xdr:rowOff>
    </xdr:from>
    <xdr:to>
      <xdr:col>15</xdr:col>
      <xdr:colOff>0</xdr:colOff>
      <xdr:row>13</xdr:row>
      <xdr:rowOff>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57665B18-3B04-4548-9D2C-5A152B1D715D}"/>
            </a:ext>
          </a:extLst>
        </xdr:cNvPr>
        <xdr:cNvCxnSpPr/>
      </xdr:nvCxnSpPr>
      <xdr:spPr>
        <a:xfrm flipV="1">
          <a:off x="9906000" y="2222500"/>
          <a:ext cx="584200" cy="889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60960</xdr:colOff>
      <xdr:row>17</xdr:row>
      <xdr:rowOff>152400</xdr:rowOff>
    </xdr:from>
    <xdr:to>
      <xdr:col>15</xdr:col>
      <xdr:colOff>76200</xdr:colOff>
      <xdr:row>18</xdr:row>
      <xdr:rowOff>81280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A1E50AC1-9A1D-47BF-A856-8E3B83B61D6F}"/>
            </a:ext>
          </a:extLst>
        </xdr:cNvPr>
        <xdr:cNvCxnSpPr/>
      </xdr:nvCxnSpPr>
      <xdr:spPr>
        <a:xfrm flipV="1">
          <a:off x="9535160" y="3390900"/>
          <a:ext cx="624840" cy="10668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22</xdr:row>
      <xdr:rowOff>114300</xdr:rowOff>
    </xdr:from>
    <xdr:to>
      <xdr:col>15</xdr:col>
      <xdr:colOff>12700</xdr:colOff>
      <xdr:row>23</xdr:row>
      <xdr:rowOff>12700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C44FBFE2-D0D7-430D-B971-F98129237C0D}"/>
            </a:ext>
          </a:extLst>
        </xdr:cNvPr>
        <xdr:cNvCxnSpPr/>
      </xdr:nvCxnSpPr>
      <xdr:spPr>
        <a:xfrm flipV="1">
          <a:off x="9893300" y="4356100"/>
          <a:ext cx="609600" cy="762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35560</xdr:colOff>
      <xdr:row>26</xdr:row>
      <xdr:rowOff>127000</xdr:rowOff>
    </xdr:from>
    <xdr:to>
      <xdr:col>15</xdr:col>
      <xdr:colOff>50800</xdr:colOff>
      <xdr:row>27</xdr:row>
      <xdr:rowOff>55880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3B86B60B-DB4F-4148-9B46-85DEBBD3FBF4}"/>
            </a:ext>
          </a:extLst>
        </xdr:cNvPr>
        <xdr:cNvCxnSpPr/>
      </xdr:nvCxnSpPr>
      <xdr:spPr>
        <a:xfrm flipV="1">
          <a:off x="9509760" y="5080000"/>
          <a:ext cx="624840" cy="10668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32</xdr:row>
      <xdr:rowOff>114300</xdr:rowOff>
    </xdr:from>
    <xdr:to>
      <xdr:col>15</xdr:col>
      <xdr:colOff>12700</xdr:colOff>
      <xdr:row>32</xdr:row>
      <xdr:rowOff>139700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13B65467-1CB5-4E93-AE10-F2ACDD3A8853}"/>
            </a:ext>
          </a:extLst>
        </xdr:cNvPr>
        <xdr:cNvCxnSpPr/>
      </xdr:nvCxnSpPr>
      <xdr:spPr>
        <a:xfrm flipV="1">
          <a:off x="9893300" y="6134100"/>
          <a:ext cx="609600" cy="254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10160</xdr:colOff>
      <xdr:row>35</xdr:row>
      <xdr:rowOff>101600</xdr:rowOff>
    </xdr:from>
    <xdr:to>
      <xdr:col>14</xdr:col>
      <xdr:colOff>596900</xdr:colOff>
      <xdr:row>37</xdr:row>
      <xdr:rowOff>106680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116289A3-01B6-4EBF-BEDF-6F0B54497C05}"/>
            </a:ext>
          </a:extLst>
        </xdr:cNvPr>
        <xdr:cNvCxnSpPr/>
      </xdr:nvCxnSpPr>
      <xdr:spPr>
        <a:xfrm flipV="1">
          <a:off x="9890760" y="6654800"/>
          <a:ext cx="586740" cy="36068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393700</xdr:colOff>
      <xdr:row>39</xdr:row>
      <xdr:rowOff>38100</xdr:rowOff>
    </xdr:from>
    <xdr:to>
      <xdr:col>15</xdr:col>
      <xdr:colOff>88900</xdr:colOff>
      <xdr:row>43</xdr:row>
      <xdr:rowOff>114300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A7F0DF19-DAD0-4929-8B8C-E65A2A0781E2}"/>
            </a:ext>
          </a:extLst>
        </xdr:cNvPr>
        <xdr:cNvCxnSpPr/>
      </xdr:nvCxnSpPr>
      <xdr:spPr>
        <a:xfrm flipH="1">
          <a:off x="7327900" y="7302500"/>
          <a:ext cx="3251200" cy="7874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736600</xdr:colOff>
      <xdr:row>43</xdr:row>
      <xdr:rowOff>114300</xdr:rowOff>
    </xdr:from>
    <xdr:to>
      <xdr:col>10</xdr:col>
      <xdr:colOff>469900</xdr:colOff>
      <xdr:row>43</xdr:row>
      <xdr:rowOff>165100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48ECBF03-A47E-4889-B976-42C5587B3295}"/>
            </a:ext>
          </a:extLst>
        </xdr:cNvPr>
        <xdr:cNvCxnSpPr/>
      </xdr:nvCxnSpPr>
      <xdr:spPr>
        <a:xfrm flipH="1">
          <a:off x="4216400" y="8089900"/>
          <a:ext cx="3187700" cy="508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800100</xdr:colOff>
      <xdr:row>43</xdr:row>
      <xdr:rowOff>152400</xdr:rowOff>
    </xdr:from>
    <xdr:to>
      <xdr:col>5</xdr:col>
      <xdr:colOff>12700</xdr:colOff>
      <xdr:row>56</xdr:row>
      <xdr:rowOff>152400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2481D76F-1FEC-4B9A-9FA6-87EB297F15A8}"/>
            </a:ext>
          </a:extLst>
        </xdr:cNvPr>
        <xdr:cNvCxnSpPr/>
      </xdr:nvCxnSpPr>
      <xdr:spPr>
        <a:xfrm flipH="1">
          <a:off x="3327400" y="8128000"/>
          <a:ext cx="1016000" cy="23114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546100</xdr:colOff>
      <xdr:row>36</xdr:row>
      <xdr:rowOff>12700</xdr:rowOff>
    </xdr:from>
    <xdr:to>
      <xdr:col>15</xdr:col>
      <xdr:colOff>546100</xdr:colOff>
      <xdr:row>38</xdr:row>
      <xdr:rowOff>25400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DAD6A634-E7B5-488C-8C31-D6A7F839F553}"/>
            </a:ext>
          </a:extLst>
        </xdr:cNvPr>
        <xdr:cNvCxnSpPr/>
      </xdr:nvCxnSpPr>
      <xdr:spPr>
        <a:xfrm>
          <a:off x="11036300" y="6743700"/>
          <a:ext cx="0" cy="3683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1028700</xdr:colOff>
      <xdr:row>29</xdr:row>
      <xdr:rowOff>76200</xdr:rowOff>
    </xdr:from>
    <xdr:to>
      <xdr:col>21</xdr:col>
      <xdr:colOff>762000</xdr:colOff>
      <xdr:row>29</xdr:row>
      <xdr:rowOff>76200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632EDC91-8CCF-4E21-AFA4-0F40A105DFBF}"/>
            </a:ext>
          </a:extLst>
        </xdr:cNvPr>
        <xdr:cNvCxnSpPr/>
      </xdr:nvCxnSpPr>
      <xdr:spPr>
        <a:xfrm>
          <a:off x="16027400" y="5562600"/>
          <a:ext cx="1511300" cy="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749300</xdr:colOff>
      <xdr:row>19</xdr:row>
      <xdr:rowOff>0</xdr:rowOff>
    </xdr:from>
    <xdr:to>
      <xdr:col>21</xdr:col>
      <xdr:colOff>825500</xdr:colOff>
      <xdr:row>29</xdr:row>
      <xdr:rowOff>63500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D38D76C6-7DF0-4591-8E13-98B772637D39}"/>
            </a:ext>
          </a:extLst>
        </xdr:cNvPr>
        <xdr:cNvCxnSpPr/>
      </xdr:nvCxnSpPr>
      <xdr:spPr>
        <a:xfrm flipV="1">
          <a:off x="17526000" y="3708400"/>
          <a:ext cx="76200" cy="18415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347134</xdr:colOff>
      <xdr:row>59</xdr:row>
      <xdr:rowOff>76199</xdr:rowOff>
    </xdr:from>
    <xdr:to>
      <xdr:col>11</xdr:col>
      <xdr:colOff>12700</xdr:colOff>
      <xdr:row>59</xdr:row>
      <xdr:rowOff>355600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F4286021-8E95-47BB-8A93-B2CE2A1AA76B}"/>
            </a:ext>
          </a:extLst>
        </xdr:cNvPr>
        <xdr:cNvSpPr/>
      </xdr:nvSpPr>
      <xdr:spPr>
        <a:xfrm>
          <a:off x="7344834" y="11277599"/>
          <a:ext cx="275166" cy="279401"/>
        </a:xfrm>
        <a:prstGeom prst="rect">
          <a:avLst/>
        </a:prstGeom>
        <a:noFill/>
        <a:ln w="412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10</xdr:col>
      <xdr:colOff>334434</xdr:colOff>
      <xdr:row>57</xdr:row>
      <xdr:rowOff>76199</xdr:rowOff>
    </xdr:from>
    <xdr:to>
      <xdr:col>11</xdr:col>
      <xdr:colOff>0</xdr:colOff>
      <xdr:row>57</xdr:row>
      <xdr:rowOff>355600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3580770B-336B-495F-8B04-6A28883A7733}"/>
            </a:ext>
          </a:extLst>
        </xdr:cNvPr>
        <xdr:cNvSpPr/>
      </xdr:nvSpPr>
      <xdr:spPr>
        <a:xfrm>
          <a:off x="7332134" y="10540999"/>
          <a:ext cx="275166" cy="279401"/>
        </a:xfrm>
        <a:prstGeom prst="rect">
          <a:avLst/>
        </a:prstGeom>
        <a:noFill/>
        <a:ln w="412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oneCellAnchor>
    <xdr:from>
      <xdr:col>13</xdr:col>
      <xdr:colOff>638528</xdr:colOff>
      <xdr:row>79</xdr:row>
      <xdr:rowOff>139097</xdr:rowOff>
    </xdr:from>
    <xdr:ext cx="6838219" cy="1782924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B3A95B-2388-4151-A69C-782093151A47}"/>
            </a:ext>
          </a:extLst>
        </xdr:cNvPr>
        <xdr:cNvSpPr/>
      </xdr:nvSpPr>
      <xdr:spPr>
        <a:xfrm>
          <a:off x="9662785" y="15673011"/>
          <a:ext cx="6838219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Step 3 </a:t>
          </a:r>
        </a:p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Macro Split Calculation</a:t>
          </a:r>
        </a:p>
      </xdr:txBody>
    </xdr:sp>
    <xdr:clientData/>
  </xdr:oneCellAnchor>
  <xdr:twoCellAnchor>
    <xdr:from>
      <xdr:col>3</xdr:col>
      <xdr:colOff>850900</xdr:colOff>
      <xdr:row>57</xdr:row>
      <xdr:rowOff>0</xdr:rowOff>
    </xdr:from>
    <xdr:to>
      <xdr:col>14</xdr:col>
      <xdr:colOff>177800</xdr:colOff>
      <xdr:row>93</xdr:row>
      <xdr:rowOff>114300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EFD7F835-D595-48CC-98B2-20BFEBF20432}"/>
            </a:ext>
          </a:extLst>
        </xdr:cNvPr>
        <xdr:cNvCxnSpPr/>
      </xdr:nvCxnSpPr>
      <xdr:spPr>
        <a:xfrm>
          <a:off x="2997200" y="10502900"/>
          <a:ext cx="6934200" cy="70485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064-2537-4F5B-935D-AE4FF7853691}">
  <dimension ref="B12:X119"/>
  <sheetViews>
    <sheetView tabSelected="1" zoomScale="80" zoomScaleNormal="80" workbookViewId="0">
      <selection sqref="A1:X1048576"/>
    </sheetView>
  </sheetViews>
  <sheetFormatPr defaultColWidth="8.85546875" defaultRowHeight="15" x14ac:dyDescent="0.25"/>
  <cols>
    <col min="1" max="1" width="1.7109375" style="27" customWidth="1"/>
    <col min="2" max="2" width="15.28515625" style="27" customWidth="1"/>
    <col min="3" max="3" width="14.28515625" style="27" customWidth="1"/>
    <col min="4" max="4" width="14.7109375" style="27" customWidth="1"/>
    <col min="5" max="5" width="12.7109375" style="27" customWidth="1"/>
    <col min="6" max="6" width="8.85546875" style="27"/>
    <col min="7" max="7" width="3.28515625" style="27" customWidth="1"/>
    <col min="8" max="8" width="8.85546875" style="27"/>
    <col min="9" max="10" width="9" style="27" bestFit="1" customWidth="1"/>
    <col min="11" max="11" width="9.140625" style="27" bestFit="1" customWidth="1"/>
    <col min="12" max="12" width="8.85546875" style="27"/>
    <col min="13" max="13" width="10" style="27" bestFit="1" customWidth="1"/>
    <col min="14" max="14" width="16.28515625" style="27" customWidth="1"/>
    <col min="15" max="15" width="9" style="27" bestFit="1" customWidth="1"/>
    <col min="16" max="16" width="10.7109375" style="27" customWidth="1"/>
    <col min="17" max="17" width="13" style="27" customWidth="1"/>
    <col min="18" max="18" width="9" style="27" bestFit="1" customWidth="1"/>
    <col min="19" max="19" width="9.7109375" style="27" customWidth="1"/>
    <col min="20" max="20" width="29.28515625" style="27" bestFit="1" customWidth="1"/>
    <col min="21" max="21" width="25.85546875" style="27" bestFit="1" customWidth="1"/>
    <col min="22" max="22" width="30.42578125" style="27" bestFit="1" customWidth="1"/>
    <col min="23" max="23" width="3.28515625" style="27" bestFit="1" customWidth="1"/>
    <col min="24" max="24" width="25.85546875" style="27" bestFit="1" customWidth="1"/>
    <col min="25" max="16384" width="8.85546875" style="27"/>
  </cols>
  <sheetData>
    <row r="12" spans="2:16" x14ac:dyDescent="0.25">
      <c r="G12" s="28" t="s">
        <v>55</v>
      </c>
      <c r="H12" s="29"/>
      <c r="I12" s="29"/>
      <c r="J12" s="29"/>
      <c r="K12" s="29"/>
      <c r="L12" s="29"/>
      <c r="M12" s="29"/>
      <c r="N12" s="30"/>
    </row>
    <row r="13" spans="2:16" x14ac:dyDescent="0.25">
      <c r="G13" s="31" t="s">
        <v>53</v>
      </c>
      <c r="H13" s="32"/>
      <c r="I13" s="32"/>
      <c r="J13" s="32"/>
      <c r="K13" s="32"/>
      <c r="L13" s="32"/>
      <c r="M13" s="32"/>
      <c r="N13" s="33"/>
      <c r="P13" s="27" t="s">
        <v>89</v>
      </c>
    </row>
    <row r="14" spans="2:16" x14ac:dyDescent="0.25">
      <c r="G14" s="31" t="s">
        <v>52</v>
      </c>
      <c r="H14" s="32"/>
      <c r="I14" s="32"/>
      <c r="J14" s="32"/>
      <c r="K14" s="32"/>
      <c r="L14" s="32"/>
      <c r="M14" s="32"/>
      <c r="N14" s="33"/>
    </row>
    <row r="15" spans="2:16" x14ac:dyDescent="0.25">
      <c r="G15" s="34" t="s">
        <v>54</v>
      </c>
      <c r="H15" s="35"/>
      <c r="I15" s="35"/>
      <c r="J15" s="35"/>
      <c r="K15" s="35"/>
      <c r="L15" s="35"/>
      <c r="M15" s="35"/>
      <c r="N15" s="36"/>
    </row>
    <row r="16" spans="2:16" ht="30.6" customHeight="1" x14ac:dyDescent="0.25">
      <c r="B16" s="37" t="s">
        <v>97</v>
      </c>
      <c r="C16" s="38" t="s">
        <v>40</v>
      </c>
      <c r="D16" s="39" t="s">
        <v>39</v>
      </c>
    </row>
    <row r="17" spans="2:24" x14ac:dyDescent="0.25">
      <c r="B17" s="40" t="s">
        <v>22</v>
      </c>
      <c r="C17" s="41" t="s">
        <v>24</v>
      </c>
      <c r="D17" s="164" t="s">
        <v>41</v>
      </c>
      <c r="G17" s="28" t="s">
        <v>55</v>
      </c>
      <c r="H17" s="29"/>
      <c r="I17" s="29"/>
      <c r="J17" s="29"/>
      <c r="K17" s="29"/>
      <c r="L17" s="29"/>
      <c r="M17" s="29"/>
      <c r="N17" s="30"/>
    </row>
    <row r="18" spans="2:24" x14ac:dyDescent="0.25">
      <c r="B18" s="42"/>
      <c r="C18" s="43" t="s">
        <v>45</v>
      </c>
      <c r="D18" s="165"/>
      <c r="G18" s="31" t="s">
        <v>56</v>
      </c>
      <c r="H18" s="32"/>
      <c r="I18" s="32"/>
      <c r="J18" s="32"/>
      <c r="K18" s="32"/>
      <c r="L18" s="32"/>
      <c r="M18" s="32"/>
      <c r="N18" s="33"/>
      <c r="P18" s="27" t="s">
        <v>90</v>
      </c>
    </row>
    <row r="19" spans="2:24" ht="23.25" x14ac:dyDescent="0.35">
      <c r="B19" s="40" t="s">
        <v>23</v>
      </c>
      <c r="C19" s="41" t="s">
        <v>26</v>
      </c>
      <c r="D19" s="164" t="str">
        <f>"Input" &amp; B19</f>
        <v>InputWeight</v>
      </c>
      <c r="G19" s="31" t="s">
        <v>57</v>
      </c>
      <c r="H19" s="32"/>
      <c r="I19" s="32"/>
      <c r="J19" s="32"/>
      <c r="K19" s="32"/>
      <c r="L19" s="32"/>
      <c r="M19" s="32"/>
      <c r="N19" s="33"/>
      <c r="T19" s="44" t="s">
        <v>46</v>
      </c>
      <c r="U19" s="45"/>
      <c r="V19" s="46" t="s">
        <v>47</v>
      </c>
      <c r="W19" s="47" t="s">
        <v>0</v>
      </c>
      <c r="X19" s="48" t="s">
        <v>49</v>
      </c>
    </row>
    <row r="20" spans="2:24" x14ac:dyDescent="0.25">
      <c r="B20" s="42"/>
      <c r="C20" s="43" t="s">
        <v>27</v>
      </c>
      <c r="D20" s="165"/>
      <c r="G20" s="34" t="s">
        <v>54</v>
      </c>
      <c r="H20" s="35"/>
      <c r="I20" s="35"/>
      <c r="J20" s="35"/>
      <c r="K20" s="35"/>
      <c r="L20" s="35"/>
      <c r="M20" s="35"/>
      <c r="N20" s="36"/>
      <c r="T20" s="49"/>
      <c r="U20" s="49"/>
      <c r="V20" s="49"/>
      <c r="W20" s="49"/>
      <c r="X20" s="49"/>
    </row>
    <row r="21" spans="2:24" x14ac:dyDescent="0.25">
      <c r="B21" s="40" t="s">
        <v>21</v>
      </c>
      <c r="C21" s="41" t="s">
        <v>28</v>
      </c>
      <c r="D21" s="164" t="str">
        <f>"Input" &amp; B21</f>
        <v>InputAge</v>
      </c>
      <c r="T21" s="50" t="s">
        <v>48</v>
      </c>
      <c r="U21" s="51" t="s">
        <v>9</v>
      </c>
      <c r="V21" s="52"/>
      <c r="W21" s="52"/>
      <c r="X21" s="51" t="s">
        <v>9</v>
      </c>
    </row>
    <row r="22" spans="2:24" x14ac:dyDescent="0.25">
      <c r="B22" s="42"/>
      <c r="C22" s="43"/>
      <c r="D22" s="165"/>
      <c r="G22" s="28" t="s">
        <v>58</v>
      </c>
      <c r="H22" s="29"/>
      <c r="I22" s="29"/>
      <c r="J22" s="29"/>
      <c r="K22" s="29"/>
      <c r="L22" s="29"/>
      <c r="M22" s="29"/>
      <c r="N22" s="30"/>
      <c r="T22" s="52"/>
      <c r="U22" s="53" t="s">
        <v>2</v>
      </c>
      <c r="V22" s="52"/>
      <c r="W22" s="52"/>
      <c r="X22" s="53" t="s">
        <v>8</v>
      </c>
    </row>
    <row r="23" spans="2:24" x14ac:dyDescent="0.25">
      <c r="B23" s="40" t="s">
        <v>20</v>
      </c>
      <c r="C23" s="41" t="s">
        <v>68</v>
      </c>
      <c r="D23" s="164" t="str">
        <f>"Select" &amp; B23</f>
        <v>SelectGender</v>
      </c>
      <c r="G23" s="31" t="s">
        <v>59</v>
      </c>
      <c r="H23" s="32"/>
      <c r="I23" s="32"/>
      <c r="J23" s="32"/>
      <c r="K23" s="32"/>
      <c r="L23" s="32"/>
      <c r="M23" s="32"/>
      <c r="N23" s="33"/>
      <c r="P23" s="27" t="s">
        <v>91</v>
      </c>
      <c r="T23" s="52"/>
      <c r="U23" s="54">
        <v>66</v>
      </c>
      <c r="V23" s="52"/>
      <c r="W23" s="52"/>
      <c r="X23" s="54">
        <v>655</v>
      </c>
    </row>
    <row r="24" spans="2:24" x14ac:dyDescent="0.25">
      <c r="B24" s="42"/>
      <c r="C24" s="43"/>
      <c r="D24" s="165"/>
      <c r="G24" s="31" t="s">
        <v>60</v>
      </c>
      <c r="H24" s="32"/>
      <c r="I24" s="32"/>
      <c r="J24" s="32"/>
      <c r="K24" s="32"/>
      <c r="L24" s="32"/>
      <c r="M24" s="32"/>
      <c r="N24" s="33"/>
      <c r="T24" s="52"/>
      <c r="U24" s="55" t="s">
        <v>3</v>
      </c>
      <c r="V24" s="52"/>
      <c r="W24" s="52"/>
      <c r="X24" s="55" t="s">
        <v>3</v>
      </c>
    </row>
    <row r="25" spans="2:24" x14ac:dyDescent="0.25">
      <c r="B25" s="40" t="s">
        <v>18</v>
      </c>
      <c r="C25" s="56" t="s">
        <v>69</v>
      </c>
      <c r="D25" s="164" t="str">
        <f>"Estimate " &amp; B25</f>
        <v>Estimate Activity Level</v>
      </c>
      <c r="G25" s="34" t="s">
        <v>61</v>
      </c>
      <c r="H25" s="35"/>
      <c r="I25" s="35"/>
      <c r="J25" s="35"/>
      <c r="K25" s="35"/>
      <c r="L25" s="35"/>
      <c r="M25" s="35"/>
      <c r="N25" s="36"/>
      <c r="T25" s="52"/>
      <c r="U25" s="54" t="s">
        <v>4</v>
      </c>
      <c r="V25" s="52"/>
      <c r="W25" s="52"/>
      <c r="X25" s="54" t="s">
        <v>10</v>
      </c>
    </row>
    <row r="26" spans="2:24" x14ac:dyDescent="0.25">
      <c r="B26" s="42"/>
      <c r="C26" s="43"/>
      <c r="D26" s="165"/>
      <c r="T26" s="52"/>
      <c r="U26" s="55" t="s">
        <v>3</v>
      </c>
      <c r="V26" s="52"/>
      <c r="W26" s="52"/>
      <c r="X26" s="55" t="s">
        <v>3</v>
      </c>
    </row>
    <row r="27" spans="2:24" x14ac:dyDescent="0.25">
      <c r="B27" s="40" t="s">
        <v>33</v>
      </c>
      <c r="C27" s="41"/>
      <c r="D27" s="57"/>
      <c r="G27" s="28" t="s">
        <v>66</v>
      </c>
      <c r="H27" s="29"/>
      <c r="I27" s="29"/>
      <c r="J27" s="29"/>
      <c r="K27" s="29"/>
      <c r="L27" s="29"/>
      <c r="M27" s="29"/>
      <c r="N27" s="30"/>
      <c r="P27" s="27" t="s">
        <v>92</v>
      </c>
      <c r="T27" s="52"/>
      <c r="U27" s="54" t="s">
        <v>6</v>
      </c>
      <c r="V27" s="52"/>
      <c r="W27" s="52"/>
      <c r="X27" s="54" t="s">
        <v>11</v>
      </c>
    </row>
    <row r="28" spans="2:24" x14ac:dyDescent="0.25">
      <c r="B28" s="58"/>
      <c r="C28" s="59" t="s">
        <v>42</v>
      </c>
      <c r="D28" s="60"/>
      <c r="G28" s="34" t="s">
        <v>67</v>
      </c>
      <c r="H28" s="35"/>
      <c r="I28" s="35"/>
      <c r="J28" s="35"/>
      <c r="K28" s="35"/>
      <c r="L28" s="35"/>
      <c r="M28" s="35"/>
      <c r="N28" s="36"/>
      <c r="T28" s="52"/>
      <c r="U28" s="55" t="s">
        <v>5</v>
      </c>
      <c r="V28" s="52"/>
      <c r="W28" s="52"/>
      <c r="X28" s="55" t="s">
        <v>5</v>
      </c>
    </row>
    <row r="29" spans="2:24" x14ac:dyDescent="0.25">
      <c r="B29" s="58"/>
      <c r="C29" s="59" t="s">
        <v>36</v>
      </c>
      <c r="D29" s="60" t="s">
        <v>70</v>
      </c>
      <c r="T29" s="52"/>
      <c r="U29" s="54" t="s">
        <v>7</v>
      </c>
      <c r="V29" s="52"/>
      <c r="W29" s="52"/>
      <c r="X29" s="54" t="s">
        <v>12</v>
      </c>
    </row>
    <row r="30" spans="2:24" x14ac:dyDescent="0.25">
      <c r="B30" s="42"/>
      <c r="C30" s="43" t="s">
        <v>43</v>
      </c>
      <c r="D30" s="61"/>
      <c r="G30" s="28" t="s">
        <v>62</v>
      </c>
      <c r="H30" s="29"/>
      <c r="I30" s="29"/>
      <c r="J30" s="29"/>
      <c r="K30" s="29"/>
      <c r="L30" s="29"/>
      <c r="M30" s="29"/>
      <c r="N30" s="30"/>
      <c r="T30" s="52"/>
      <c r="U30" s="62" t="s">
        <v>51</v>
      </c>
      <c r="V30" s="52"/>
      <c r="W30" s="52"/>
      <c r="X30" s="62" t="s">
        <v>51</v>
      </c>
    </row>
    <row r="31" spans="2:24" x14ac:dyDescent="0.25">
      <c r="G31" s="63">
        <v>1</v>
      </c>
      <c r="H31" s="64" t="s">
        <v>13</v>
      </c>
      <c r="I31" s="32"/>
      <c r="J31" s="32"/>
      <c r="K31" s="32"/>
      <c r="L31" s="32"/>
      <c r="M31" s="32"/>
      <c r="N31" s="33"/>
      <c r="T31" s="49"/>
      <c r="U31" s="49"/>
      <c r="V31" s="49"/>
      <c r="W31" s="49"/>
      <c r="X31" s="49"/>
    </row>
    <row r="32" spans="2:24" x14ac:dyDescent="0.25">
      <c r="G32" s="63">
        <v>2</v>
      </c>
      <c r="H32" s="64" t="s">
        <v>16</v>
      </c>
      <c r="I32" s="32"/>
      <c r="J32" s="32"/>
      <c r="K32" s="32"/>
      <c r="L32" s="32"/>
      <c r="M32" s="32"/>
      <c r="N32" s="33"/>
      <c r="T32" s="49"/>
      <c r="U32" s="49"/>
      <c r="V32" s="49"/>
      <c r="W32" s="49"/>
      <c r="X32" s="49"/>
    </row>
    <row r="33" spans="7:24" x14ac:dyDescent="0.25">
      <c r="G33" s="63">
        <v>3</v>
      </c>
      <c r="H33" s="64" t="s">
        <v>15</v>
      </c>
      <c r="I33" s="32"/>
      <c r="J33" s="32"/>
      <c r="K33" s="32"/>
      <c r="L33" s="32"/>
      <c r="M33" s="32"/>
      <c r="N33" s="33"/>
      <c r="P33" s="27" t="s">
        <v>93</v>
      </c>
      <c r="T33" s="65" t="s">
        <v>50</v>
      </c>
      <c r="U33" s="66"/>
      <c r="V33" s="67" t="s">
        <v>18</v>
      </c>
      <c r="W33" s="66"/>
      <c r="X33" s="67" t="s">
        <v>19</v>
      </c>
    </row>
    <row r="34" spans="7:24" x14ac:dyDescent="0.25">
      <c r="G34" s="63">
        <v>4</v>
      </c>
      <c r="H34" s="64" t="s">
        <v>14</v>
      </c>
      <c r="I34" s="32"/>
      <c r="J34" s="32"/>
      <c r="K34" s="32"/>
      <c r="L34" s="32"/>
      <c r="M34" s="32"/>
      <c r="N34" s="33"/>
      <c r="T34" s="66"/>
      <c r="U34" s="66">
        <v>1</v>
      </c>
      <c r="V34" s="66" t="s">
        <v>13</v>
      </c>
      <c r="W34" s="66"/>
      <c r="X34" s="68">
        <v>1.2</v>
      </c>
    </row>
    <row r="35" spans="7:24" x14ac:dyDescent="0.25">
      <c r="G35" s="69">
        <v>5</v>
      </c>
      <c r="H35" s="70" t="s">
        <v>17</v>
      </c>
      <c r="I35" s="35"/>
      <c r="J35" s="35"/>
      <c r="K35" s="35"/>
      <c r="L35" s="35"/>
      <c r="M35" s="35"/>
      <c r="N35" s="36"/>
      <c r="T35" s="66"/>
      <c r="U35" s="66">
        <f>U34+1</f>
        <v>2</v>
      </c>
      <c r="V35" s="66" t="s">
        <v>16</v>
      </c>
      <c r="W35" s="66"/>
      <c r="X35" s="68">
        <v>1.375</v>
      </c>
    </row>
    <row r="36" spans="7:24" x14ac:dyDescent="0.25">
      <c r="P36" s="71" t="s">
        <v>94</v>
      </c>
      <c r="Q36" s="71"/>
      <c r="T36" s="66"/>
      <c r="U36" s="66">
        <f t="shared" ref="U36:U38" si="0">U35+1</f>
        <v>3</v>
      </c>
      <c r="V36" s="66" t="s">
        <v>15</v>
      </c>
      <c r="W36" s="66"/>
      <c r="X36" s="68">
        <v>1.55</v>
      </c>
    </row>
    <row r="37" spans="7:24" x14ac:dyDescent="0.25">
      <c r="G37" s="72" t="s">
        <v>65</v>
      </c>
      <c r="H37" s="73"/>
      <c r="I37" s="73"/>
      <c r="J37" s="73"/>
      <c r="K37" s="73"/>
      <c r="L37" s="73"/>
      <c r="M37" s="73"/>
      <c r="N37" s="57"/>
      <c r="T37" s="66"/>
      <c r="U37" s="66">
        <f t="shared" si="0"/>
        <v>4</v>
      </c>
      <c r="V37" s="66" t="s">
        <v>14</v>
      </c>
      <c r="W37" s="66"/>
      <c r="X37" s="68">
        <v>1.7250000000000001</v>
      </c>
    </row>
    <row r="38" spans="7:24" x14ac:dyDescent="0.25">
      <c r="G38" s="74" t="s">
        <v>63</v>
      </c>
      <c r="H38" s="75"/>
      <c r="I38" s="75"/>
      <c r="J38" s="75"/>
      <c r="K38" s="75"/>
      <c r="L38" s="75"/>
      <c r="M38" s="75"/>
      <c r="N38" s="60"/>
      <c r="T38" s="66"/>
      <c r="U38" s="66">
        <f t="shared" si="0"/>
        <v>5</v>
      </c>
      <c r="V38" s="66" t="s">
        <v>17</v>
      </c>
      <c r="W38" s="66"/>
      <c r="X38" s="68">
        <v>1.9</v>
      </c>
    </row>
    <row r="39" spans="7:24" x14ac:dyDescent="0.25">
      <c r="G39" s="74" t="s">
        <v>64</v>
      </c>
      <c r="H39" s="75"/>
      <c r="I39" s="75"/>
      <c r="J39" s="75"/>
      <c r="K39" s="75"/>
      <c r="L39" s="75"/>
      <c r="M39" s="75"/>
      <c r="N39" s="60"/>
      <c r="P39" s="76" t="s">
        <v>95</v>
      </c>
      <c r="Q39" s="76"/>
    </row>
    <row r="40" spans="7:24" x14ac:dyDescent="0.25">
      <c r="G40" s="77" t="s">
        <v>71</v>
      </c>
      <c r="H40" s="78"/>
      <c r="I40" s="78"/>
      <c r="J40" s="78"/>
      <c r="K40" s="78"/>
      <c r="L40" s="78"/>
      <c r="M40" s="78"/>
      <c r="N40" s="79"/>
    </row>
    <row r="55" spans="2:9" x14ac:dyDescent="0.25">
      <c r="B55" s="80" t="s">
        <v>33</v>
      </c>
      <c r="C55" s="81" t="s">
        <v>72</v>
      </c>
      <c r="D55" s="82"/>
    </row>
    <row r="56" spans="2:9" x14ac:dyDescent="0.25">
      <c r="B56" s="59" t="s">
        <v>42</v>
      </c>
      <c r="C56" s="59">
        <v>2500</v>
      </c>
      <c r="D56" s="60" t="s">
        <v>96</v>
      </c>
    </row>
    <row r="57" spans="2:9" ht="18.75" x14ac:dyDescent="0.3">
      <c r="B57" s="59"/>
      <c r="C57" s="59"/>
      <c r="D57" s="60" t="s">
        <v>44</v>
      </c>
      <c r="I57" s="83" t="s">
        <v>98</v>
      </c>
    </row>
    <row r="58" spans="2:9" ht="27.75" x14ac:dyDescent="0.4">
      <c r="B58" s="43"/>
      <c r="C58" s="43"/>
      <c r="D58" s="61"/>
      <c r="H58" s="84">
        <v>1</v>
      </c>
      <c r="I58" s="84" t="s">
        <v>86</v>
      </c>
    </row>
    <row r="59" spans="2:9" ht="27.75" x14ac:dyDescent="0.4">
      <c r="H59" s="84">
        <v>2</v>
      </c>
      <c r="I59" s="84" t="s">
        <v>87</v>
      </c>
    </row>
    <row r="60" spans="2:9" ht="27.75" x14ac:dyDescent="0.4">
      <c r="H60" s="84">
        <v>3</v>
      </c>
      <c r="I60" s="84" t="s">
        <v>88</v>
      </c>
    </row>
    <row r="61" spans="2:9" x14ac:dyDescent="0.25">
      <c r="B61" s="85" t="s">
        <v>84</v>
      </c>
    </row>
    <row r="62" spans="2:9" x14ac:dyDescent="0.25">
      <c r="B62" s="86" t="s">
        <v>73</v>
      </c>
      <c r="C62" s="87"/>
    </row>
    <row r="63" spans="2:9" x14ac:dyDescent="0.25">
      <c r="B63" s="88" t="s">
        <v>77</v>
      </c>
      <c r="C63" s="82" t="s">
        <v>78</v>
      </c>
      <c r="D63" s="89" t="s">
        <v>81</v>
      </c>
      <c r="E63" s="90" t="s">
        <v>83</v>
      </c>
    </row>
    <row r="64" spans="2:9" x14ac:dyDescent="0.25">
      <c r="B64" s="91" t="s">
        <v>74</v>
      </c>
      <c r="C64" s="92">
        <v>0.2</v>
      </c>
      <c r="D64" s="93">
        <f>$C$56*C64</f>
        <v>500</v>
      </c>
      <c r="E64" s="94">
        <f>D64/$C$84</f>
        <v>125</v>
      </c>
    </row>
    <row r="65" spans="2:5" x14ac:dyDescent="0.25">
      <c r="B65" s="91" t="s">
        <v>75</v>
      </c>
      <c r="C65" s="92">
        <v>0.3</v>
      </c>
      <c r="D65" s="93">
        <f t="shared" ref="D65:D66" si="1">$C$56*C65</f>
        <v>750</v>
      </c>
      <c r="E65" s="94">
        <f>D65/$C$85</f>
        <v>187.5</v>
      </c>
    </row>
    <row r="66" spans="2:5" x14ac:dyDescent="0.25">
      <c r="B66" s="91" t="s">
        <v>76</v>
      </c>
      <c r="C66" s="92">
        <v>0.5</v>
      </c>
      <c r="D66" s="93">
        <f t="shared" si="1"/>
        <v>1250</v>
      </c>
      <c r="E66" s="94">
        <f>D66/$C$86</f>
        <v>138.88888888888889</v>
      </c>
    </row>
    <row r="67" spans="2:5" x14ac:dyDescent="0.25">
      <c r="D67" s="93">
        <f>SUM(D64:D66)</f>
        <v>2500</v>
      </c>
      <c r="E67" s="94">
        <f>SUM(E64:E66)</f>
        <v>451.38888888888891</v>
      </c>
    </row>
    <row r="68" spans="2:5" x14ac:dyDescent="0.25">
      <c r="E68" s="95"/>
    </row>
    <row r="69" spans="2:5" x14ac:dyDescent="0.25">
      <c r="B69" s="86" t="s">
        <v>79</v>
      </c>
      <c r="C69" s="87"/>
      <c r="E69" s="95"/>
    </row>
    <row r="70" spans="2:5" x14ac:dyDescent="0.25">
      <c r="B70" s="88" t="s">
        <v>77</v>
      </c>
      <c r="C70" s="82" t="s">
        <v>78</v>
      </c>
      <c r="D70" s="89" t="s">
        <v>81</v>
      </c>
      <c r="E70" s="94" t="s">
        <v>83</v>
      </c>
    </row>
    <row r="71" spans="2:5" x14ac:dyDescent="0.25">
      <c r="B71" s="91" t="s">
        <v>74</v>
      </c>
      <c r="C71" s="92">
        <v>0.45</v>
      </c>
      <c r="D71" s="93">
        <f t="shared" ref="D71:D73" si="2">$C$56*C71</f>
        <v>1125</v>
      </c>
      <c r="E71" s="94">
        <f>D71/$C$84</f>
        <v>281.25</v>
      </c>
    </row>
    <row r="72" spans="2:5" x14ac:dyDescent="0.25">
      <c r="B72" s="91" t="s">
        <v>75</v>
      </c>
      <c r="C72" s="92">
        <v>0.3</v>
      </c>
      <c r="D72" s="93">
        <f t="shared" si="2"/>
        <v>750</v>
      </c>
      <c r="E72" s="94">
        <f>D72/$C$85</f>
        <v>187.5</v>
      </c>
    </row>
    <row r="73" spans="2:5" x14ac:dyDescent="0.25">
      <c r="B73" s="91" t="s">
        <v>76</v>
      </c>
      <c r="C73" s="92">
        <v>0.25</v>
      </c>
      <c r="D73" s="93">
        <f t="shared" si="2"/>
        <v>625</v>
      </c>
      <c r="E73" s="94">
        <f>D73/$C$86</f>
        <v>69.444444444444443</v>
      </c>
    </row>
    <row r="74" spans="2:5" x14ac:dyDescent="0.25">
      <c r="D74" s="93">
        <f>SUM(D71:D73)</f>
        <v>2500</v>
      </c>
      <c r="E74" s="94">
        <f>SUM(E71:E73)</f>
        <v>538.19444444444446</v>
      </c>
    </row>
    <row r="75" spans="2:5" x14ac:dyDescent="0.25">
      <c r="E75" s="95"/>
    </row>
    <row r="76" spans="2:5" x14ac:dyDescent="0.25">
      <c r="B76" s="86" t="s">
        <v>80</v>
      </c>
      <c r="C76" s="87"/>
      <c r="E76" s="95"/>
    </row>
    <row r="77" spans="2:5" x14ac:dyDescent="0.25">
      <c r="B77" s="88" t="s">
        <v>77</v>
      </c>
      <c r="C77" s="82" t="s">
        <v>78</v>
      </c>
      <c r="D77" s="89" t="s">
        <v>81</v>
      </c>
      <c r="E77" s="94" t="s">
        <v>83</v>
      </c>
    </row>
    <row r="78" spans="2:5" x14ac:dyDescent="0.25">
      <c r="B78" s="91" t="s">
        <v>74</v>
      </c>
      <c r="C78" s="92">
        <v>0.2</v>
      </c>
      <c r="D78" s="93">
        <f t="shared" ref="D78:D80" si="3">$C$56*C78</f>
        <v>500</v>
      </c>
      <c r="E78" s="94">
        <f>D78/$C$84</f>
        <v>125</v>
      </c>
    </row>
    <row r="79" spans="2:5" x14ac:dyDescent="0.25">
      <c r="B79" s="91" t="s">
        <v>75</v>
      </c>
      <c r="C79" s="92">
        <v>0.1</v>
      </c>
      <c r="D79" s="93">
        <f t="shared" si="3"/>
        <v>250</v>
      </c>
      <c r="E79" s="94">
        <f>D79/$C$85</f>
        <v>62.5</v>
      </c>
    </row>
    <row r="80" spans="2:5" x14ac:dyDescent="0.25">
      <c r="B80" s="91" t="s">
        <v>76</v>
      </c>
      <c r="C80" s="92">
        <v>0.7</v>
      </c>
      <c r="D80" s="93">
        <f t="shared" si="3"/>
        <v>1750</v>
      </c>
      <c r="E80" s="94">
        <f>D80/$C$86</f>
        <v>194.44444444444446</v>
      </c>
    </row>
    <row r="81" spans="2:16" x14ac:dyDescent="0.25">
      <c r="D81" s="93">
        <f>SUM(D78:D80)</f>
        <v>2500</v>
      </c>
      <c r="E81" s="94">
        <f>SUM(E78:E80)</f>
        <v>381.94444444444446</v>
      </c>
    </row>
    <row r="82" spans="2:16" x14ac:dyDescent="0.25">
      <c r="B82" s="96" t="s">
        <v>85</v>
      </c>
    </row>
    <row r="83" spans="2:16" x14ac:dyDescent="0.25">
      <c r="B83" s="97" t="s">
        <v>77</v>
      </c>
      <c r="C83" s="98" t="s">
        <v>82</v>
      </c>
    </row>
    <row r="84" spans="2:16" x14ac:dyDescent="0.25">
      <c r="B84" s="91" t="s">
        <v>74</v>
      </c>
      <c r="C84" s="99">
        <v>4</v>
      </c>
    </row>
    <row r="85" spans="2:16" x14ac:dyDescent="0.25">
      <c r="B85" s="91" t="s">
        <v>75</v>
      </c>
      <c r="C85" s="99">
        <v>4</v>
      </c>
    </row>
    <row r="86" spans="2:16" x14ac:dyDescent="0.25">
      <c r="B86" s="91" t="s">
        <v>76</v>
      </c>
      <c r="C86" s="99">
        <v>9</v>
      </c>
    </row>
    <row r="93" spans="2:16" x14ac:dyDescent="0.25">
      <c r="H93" s="100"/>
      <c r="I93" s="101" t="s">
        <v>74</v>
      </c>
      <c r="J93" s="101"/>
      <c r="K93" s="101" t="s">
        <v>99</v>
      </c>
      <c r="L93" s="101"/>
      <c r="M93" s="101" t="s">
        <v>76</v>
      </c>
      <c r="N93" s="102"/>
      <c r="O93" s="102" t="s">
        <v>115</v>
      </c>
      <c r="P93" s="103"/>
    </row>
    <row r="94" spans="2:16" x14ac:dyDescent="0.25">
      <c r="H94" s="100" t="s">
        <v>109</v>
      </c>
      <c r="I94" s="104">
        <f>D64</f>
        <v>500</v>
      </c>
      <c r="J94" s="104"/>
      <c r="K94" s="104">
        <f>D65</f>
        <v>750</v>
      </c>
      <c r="L94" s="104"/>
      <c r="M94" s="104">
        <f>D66</f>
        <v>1250</v>
      </c>
      <c r="N94" s="102"/>
      <c r="O94" s="105">
        <f>M94+K94+I94</f>
        <v>2500</v>
      </c>
      <c r="P94" s="106" t="s">
        <v>135</v>
      </c>
    </row>
    <row r="96" spans="2:16" x14ac:dyDescent="0.25">
      <c r="E96" s="107"/>
      <c r="F96" s="73"/>
      <c r="G96" s="73"/>
      <c r="H96" s="108" t="s">
        <v>120</v>
      </c>
      <c r="I96" s="109">
        <f>C64</f>
        <v>0.2</v>
      </c>
      <c r="J96" s="73"/>
      <c r="K96" s="109">
        <f>C65</f>
        <v>0.3</v>
      </c>
      <c r="L96" s="73"/>
      <c r="M96" s="109">
        <f>C66</f>
        <v>0.5</v>
      </c>
      <c r="N96" s="73" t="s">
        <v>134</v>
      </c>
      <c r="O96" s="73"/>
      <c r="P96" s="57"/>
    </row>
    <row r="97" spans="4:19" x14ac:dyDescent="0.25">
      <c r="E97" s="110"/>
      <c r="F97" s="111"/>
      <c r="G97" s="111"/>
      <c r="H97" s="111"/>
      <c r="I97" s="112" t="s">
        <v>74</v>
      </c>
      <c r="J97" s="112"/>
      <c r="K97" s="112" t="s">
        <v>99</v>
      </c>
      <c r="L97" s="112"/>
      <c r="M97" s="112" t="s">
        <v>76</v>
      </c>
      <c r="N97" s="112" t="s">
        <v>115</v>
      </c>
      <c r="O97" s="111"/>
      <c r="P97" s="113"/>
    </row>
    <row r="98" spans="4:19" x14ac:dyDescent="0.25">
      <c r="D98" s="114" t="s">
        <v>126</v>
      </c>
      <c r="E98" s="115"/>
      <c r="F98" s="116">
        <v>0.25</v>
      </c>
      <c r="G98" s="117"/>
      <c r="H98" s="118" t="s">
        <v>112</v>
      </c>
      <c r="I98" s="119">
        <f>I$96*$N98</f>
        <v>125</v>
      </c>
      <c r="J98" s="119"/>
      <c r="K98" s="119">
        <f>K$96*$N98</f>
        <v>187.5</v>
      </c>
      <c r="L98" s="119"/>
      <c r="M98" s="119">
        <f>M$96*$N98</f>
        <v>312.5</v>
      </c>
      <c r="N98" s="120">
        <f>O94*F98</f>
        <v>625</v>
      </c>
      <c r="O98" s="121" t="s">
        <v>116</v>
      </c>
      <c r="P98" s="122"/>
    </row>
    <row r="99" spans="4:19" x14ac:dyDescent="0.25">
      <c r="E99" s="115"/>
      <c r="F99" s="116">
        <v>0.35</v>
      </c>
      <c r="G99" s="117"/>
      <c r="H99" s="118" t="s">
        <v>113</v>
      </c>
      <c r="I99" s="123">
        <f>I$96*$N99</f>
        <v>175</v>
      </c>
      <c r="J99" s="123"/>
      <c r="K99" s="123">
        <f>K$96*$N99</f>
        <v>262.5</v>
      </c>
      <c r="L99" s="123"/>
      <c r="M99" s="123">
        <f>M$96*$N99</f>
        <v>437.5</v>
      </c>
      <c r="N99" s="124">
        <f>O94*F99</f>
        <v>875</v>
      </c>
      <c r="O99" s="121" t="s">
        <v>116</v>
      </c>
      <c r="P99" s="122"/>
    </row>
    <row r="100" spans="4:19" x14ac:dyDescent="0.25">
      <c r="E100" s="115" t="s">
        <v>136</v>
      </c>
      <c r="F100" s="116">
        <v>0.4</v>
      </c>
      <c r="G100" s="117"/>
      <c r="H100" s="118" t="s">
        <v>114</v>
      </c>
      <c r="I100" s="123">
        <f>I$96*$N100</f>
        <v>200</v>
      </c>
      <c r="J100" s="123"/>
      <c r="K100" s="123">
        <f>K$96*$N100</f>
        <v>300</v>
      </c>
      <c r="L100" s="123"/>
      <c r="M100" s="123">
        <f>M$96*$N100</f>
        <v>500</v>
      </c>
      <c r="N100" s="124">
        <f>O94*F100</f>
        <v>1000</v>
      </c>
      <c r="O100" s="121" t="s">
        <v>116</v>
      </c>
      <c r="P100" s="125" t="s">
        <v>118</v>
      </c>
    </row>
    <row r="101" spans="4:19" x14ac:dyDescent="0.25">
      <c r="E101" s="126"/>
      <c r="F101" s="117"/>
      <c r="G101" s="117"/>
      <c r="H101" s="118" t="s">
        <v>115</v>
      </c>
      <c r="I101" s="123">
        <f>SUM(I98:I100)</f>
        <v>500</v>
      </c>
      <c r="J101" s="127"/>
      <c r="K101" s="123">
        <f>SUM(K98:K100)</f>
        <v>750</v>
      </c>
      <c r="L101" s="127"/>
      <c r="M101" s="123">
        <f>SUM(M98:M100)</f>
        <v>1250</v>
      </c>
      <c r="N101" s="128">
        <f>N98+N99+N100</f>
        <v>2500</v>
      </c>
      <c r="O101" s="129" t="s">
        <v>117</v>
      </c>
      <c r="P101" s="125" t="b">
        <f>N101=O94</f>
        <v>1</v>
      </c>
    </row>
    <row r="102" spans="4:19" x14ac:dyDescent="0.25">
      <c r="E102" s="110"/>
      <c r="F102" s="111"/>
      <c r="G102" s="111"/>
      <c r="H102" s="130" t="s">
        <v>118</v>
      </c>
      <c r="I102" s="130" t="b">
        <f>I101=I94</f>
        <v>1</v>
      </c>
      <c r="J102" s="130"/>
      <c r="K102" s="130" t="b">
        <f>K101=K94</f>
        <v>1</v>
      </c>
      <c r="L102" s="130"/>
      <c r="M102" s="130" t="b">
        <f>M101=M94</f>
        <v>1</v>
      </c>
      <c r="N102" s="111"/>
      <c r="O102" s="111"/>
      <c r="P102" s="113"/>
    </row>
    <row r="104" spans="4:19" x14ac:dyDescent="0.25">
      <c r="F104" s="100"/>
      <c r="G104" s="102"/>
      <c r="H104" s="131" t="s">
        <v>122</v>
      </c>
      <c r="I104" s="102" t="s">
        <v>74</v>
      </c>
      <c r="J104" s="101" t="s">
        <v>111</v>
      </c>
      <c r="K104" s="102" t="s">
        <v>99</v>
      </c>
      <c r="L104" s="101" t="s">
        <v>111</v>
      </c>
      <c r="M104" s="102" t="s">
        <v>76</v>
      </c>
      <c r="N104" s="132" t="s">
        <v>111</v>
      </c>
    </row>
    <row r="105" spans="4:19" x14ac:dyDescent="0.25">
      <c r="E105" s="114" t="s">
        <v>127</v>
      </c>
      <c r="F105" s="126"/>
      <c r="G105" s="117"/>
      <c r="H105" s="133">
        <v>1</v>
      </c>
      <c r="I105" s="117" t="s">
        <v>100</v>
      </c>
      <c r="J105" s="134">
        <v>2</v>
      </c>
      <c r="K105" s="117" t="s">
        <v>103</v>
      </c>
      <c r="L105" s="117">
        <v>3</v>
      </c>
      <c r="M105" s="117" t="s">
        <v>106</v>
      </c>
      <c r="N105" s="122">
        <v>4.0199999999999996</v>
      </c>
      <c r="O105" s="27" t="s">
        <v>137</v>
      </c>
    </row>
    <row r="106" spans="4:19" x14ac:dyDescent="0.25">
      <c r="D106" s="135"/>
      <c r="E106" s="135"/>
      <c r="F106" s="126"/>
      <c r="G106" s="117"/>
      <c r="H106" s="133">
        <v>2</v>
      </c>
      <c r="I106" s="117" t="s">
        <v>101</v>
      </c>
      <c r="J106" s="134">
        <v>2</v>
      </c>
      <c r="K106" s="117" t="s">
        <v>104</v>
      </c>
      <c r="L106" s="117">
        <v>1.31</v>
      </c>
      <c r="M106" s="117" t="s">
        <v>107</v>
      </c>
      <c r="N106" s="122">
        <v>8.84</v>
      </c>
      <c r="O106" s="27" t="s">
        <v>138</v>
      </c>
    </row>
    <row r="107" spans="4:19" x14ac:dyDescent="0.25">
      <c r="D107" s="135" t="s">
        <v>139</v>
      </c>
      <c r="E107" s="135"/>
      <c r="F107" s="126"/>
      <c r="G107" s="117"/>
      <c r="H107" s="133">
        <f>H106+1</f>
        <v>3</v>
      </c>
      <c r="I107" s="117" t="s">
        <v>128</v>
      </c>
      <c r="J107" s="134">
        <v>1.9</v>
      </c>
      <c r="K107" s="117" t="s">
        <v>130</v>
      </c>
      <c r="L107" s="117">
        <v>0.77</v>
      </c>
      <c r="M107" s="117" t="s">
        <v>132</v>
      </c>
      <c r="N107" s="122">
        <v>6.07</v>
      </c>
    </row>
    <row r="108" spans="4:19" x14ac:dyDescent="0.25">
      <c r="D108" s="135" t="s">
        <v>140</v>
      </c>
      <c r="E108" s="135"/>
      <c r="F108" s="126"/>
      <c r="G108" s="117"/>
      <c r="H108" s="133">
        <f>H107+1</f>
        <v>4</v>
      </c>
      <c r="I108" s="117" t="s">
        <v>129</v>
      </c>
      <c r="J108" s="134">
        <v>2.42</v>
      </c>
      <c r="K108" s="117" t="s">
        <v>131</v>
      </c>
      <c r="L108" s="117">
        <v>1.2</v>
      </c>
      <c r="M108" s="117" t="s">
        <v>133</v>
      </c>
      <c r="N108" s="122">
        <v>5.59</v>
      </c>
    </row>
    <row r="109" spans="4:19" x14ac:dyDescent="0.25">
      <c r="D109" s="135" t="s">
        <v>141</v>
      </c>
      <c r="E109" s="135"/>
      <c r="F109" s="110"/>
      <c r="G109" s="111"/>
      <c r="H109" s="136">
        <v>5</v>
      </c>
      <c r="I109" s="111" t="s">
        <v>102</v>
      </c>
      <c r="J109" s="137">
        <v>3</v>
      </c>
      <c r="K109" s="111" t="s">
        <v>105</v>
      </c>
      <c r="L109" s="111">
        <v>1.3</v>
      </c>
      <c r="M109" s="111" t="s">
        <v>108</v>
      </c>
      <c r="N109" s="113">
        <v>1.6</v>
      </c>
    </row>
    <row r="111" spans="4:19" x14ac:dyDescent="0.25">
      <c r="F111" s="100"/>
      <c r="G111" s="102"/>
      <c r="H111" s="102"/>
      <c r="I111" s="138" t="s">
        <v>74</v>
      </c>
      <c r="J111" s="139"/>
      <c r="K111" s="140"/>
      <c r="L111" s="141"/>
      <c r="M111" s="86" t="s">
        <v>75</v>
      </c>
      <c r="N111" s="142"/>
      <c r="O111" s="143"/>
      <c r="P111" s="141"/>
      <c r="Q111" s="144" t="s">
        <v>76</v>
      </c>
      <c r="R111" s="145"/>
      <c r="S111" s="146"/>
    </row>
    <row r="112" spans="4:19" x14ac:dyDescent="0.25">
      <c r="F112" s="100"/>
      <c r="G112" s="102"/>
      <c r="H112" s="102"/>
      <c r="I112" s="147" t="s">
        <v>119</v>
      </c>
      <c r="J112" s="148" t="s">
        <v>110</v>
      </c>
      <c r="K112" s="149" t="s">
        <v>109</v>
      </c>
      <c r="L112" s="102"/>
      <c r="M112" s="150" t="s">
        <v>119</v>
      </c>
      <c r="N112" s="151" t="s">
        <v>110</v>
      </c>
      <c r="O112" s="87" t="s">
        <v>109</v>
      </c>
      <c r="P112" s="102"/>
      <c r="Q112" s="152" t="s">
        <v>119</v>
      </c>
      <c r="R112" s="145" t="s">
        <v>110</v>
      </c>
      <c r="S112" s="146" t="s">
        <v>109</v>
      </c>
    </row>
    <row r="113" spans="5:19" x14ac:dyDescent="0.25">
      <c r="E113" s="114" t="s">
        <v>121</v>
      </c>
      <c r="F113" s="153" t="s">
        <v>125</v>
      </c>
      <c r="G113" s="117"/>
      <c r="H113" s="117"/>
      <c r="I113" s="126"/>
      <c r="J113" s="117"/>
      <c r="K113" s="122"/>
      <c r="L113" s="117"/>
      <c r="M113" s="126"/>
      <c r="N113" s="117"/>
      <c r="O113" s="122"/>
      <c r="P113" s="117"/>
      <c r="Q113" s="126"/>
      <c r="R113" s="117"/>
      <c r="S113" s="122"/>
    </row>
    <row r="114" spans="5:19" x14ac:dyDescent="0.25">
      <c r="F114" s="154" t="s">
        <v>112</v>
      </c>
      <c r="G114" s="155"/>
      <c r="H114" s="155"/>
      <c r="I114" s="156" t="str">
        <f ca="1">VLOOKUP(RANDBETWEEN(1,5),$H$105:$M$109,2,0)</f>
        <v>fish</v>
      </c>
      <c r="J114" s="157">
        <f ca="1">K114/(VLOOKUP(I114,$I$105:$J$109,2,0))</f>
        <v>62.5</v>
      </c>
      <c r="K114" s="158">
        <f>I98</f>
        <v>125</v>
      </c>
      <c r="L114" s="157"/>
      <c r="M114" s="159" t="str">
        <f ca="1">VLOOKUP(RANDBETWEEN(1,5),$H$105:$M$109,4,0)</f>
        <v>rice</v>
      </c>
      <c r="N114" s="157">
        <f ca="1">O114/(VLOOKUP(M114,$K$105:$L$109,2,0))</f>
        <v>144.23076923076923</v>
      </c>
      <c r="O114" s="158">
        <f>K98</f>
        <v>187.5</v>
      </c>
      <c r="P114" s="157"/>
      <c r="Q114" s="159" t="str">
        <f ca="1">VLOOKUP(RANDBETWEEN(1,5),$H$105:$M$109,6,0)</f>
        <v>Avocado</v>
      </c>
      <c r="R114" s="157">
        <f ca="1">S114/(VLOOKUP(Q114,$M$105:$N$109,2,0))</f>
        <v>195.3125</v>
      </c>
      <c r="S114" s="158">
        <f>M98</f>
        <v>312.5</v>
      </c>
    </row>
    <row r="115" spans="5:19" x14ac:dyDescent="0.25">
      <c r="F115" s="154" t="s">
        <v>113</v>
      </c>
      <c r="G115" s="155"/>
      <c r="H115" s="155"/>
      <c r="I115" s="156" t="str">
        <f ca="1">VLOOKUP(RANDBETWEEN(1,5),$H$105:$M$109,2,0)</f>
        <v>Turkey</v>
      </c>
      <c r="J115" s="157">
        <f ca="1">K115/(VLOOKUP(I115,$I$105:$J$109,2,0))</f>
        <v>92.10526315789474</v>
      </c>
      <c r="K115" s="158">
        <f>I99</f>
        <v>175</v>
      </c>
      <c r="L115" s="157"/>
      <c r="M115" s="159" t="str">
        <f ca="1">VLOOKUP(RANDBETWEEN(1,5),$H$105:$M$109,4,0)</f>
        <v>Potatoes</v>
      </c>
      <c r="N115" s="157">
        <f ca="1">O115/(VLOOKUP(M115,$K$105:$L$109,2,0))</f>
        <v>340.90909090909088</v>
      </c>
      <c r="O115" s="158">
        <f t="shared" ref="O115:O117" si="4">K99</f>
        <v>262.5</v>
      </c>
      <c r="P115" s="157"/>
      <c r="Q115" s="159" t="str">
        <f ca="1">VLOOKUP(RANDBETWEEN(1,5),$H$105:$M$109,6,0)</f>
        <v>Nuts</v>
      </c>
      <c r="R115" s="157">
        <f ca="1">S115/(VLOOKUP(Q115,$M$105:$N$109,2,0))</f>
        <v>72.075782537067539</v>
      </c>
      <c r="S115" s="158">
        <f t="shared" ref="S115:S117" si="5">M99</f>
        <v>437.5</v>
      </c>
    </row>
    <row r="116" spans="5:19" x14ac:dyDescent="0.25">
      <c r="F116" s="154" t="s">
        <v>114</v>
      </c>
      <c r="G116" s="155"/>
      <c r="H116" s="155"/>
      <c r="I116" s="156" t="str">
        <f ca="1">VLOOKUP(RANDBETWEEN(1,5),$H$105:$M$109,2,0)</f>
        <v>chicken</v>
      </c>
      <c r="J116" s="157">
        <f ca="1">K116/(VLOOKUP(I116,$I$105:$J$109,2,0))</f>
        <v>100</v>
      </c>
      <c r="K116" s="158">
        <f>I100</f>
        <v>200</v>
      </c>
      <c r="L116" s="157"/>
      <c r="M116" s="159" t="str">
        <f ca="1">VLOOKUP(RANDBETWEEN(1,5),$H$105:$M$109,4,0)</f>
        <v>Potatoes</v>
      </c>
      <c r="N116" s="157">
        <f ca="1">O116/(VLOOKUP(M116,$K$105:$L$109,2,0))</f>
        <v>389.61038961038957</v>
      </c>
      <c r="O116" s="158">
        <f t="shared" si="4"/>
        <v>300</v>
      </c>
      <c r="P116" s="157"/>
      <c r="Q116" s="159" t="str">
        <f ca="1">VLOOKUP(RANDBETWEEN(1,5),$H$105:$M$109,6,0)</f>
        <v>Mixed Seeds</v>
      </c>
      <c r="R116" s="157">
        <f ca="1">S116/(VLOOKUP(Q116,$M$105:$N$109,2,0))</f>
        <v>89.445438282647586</v>
      </c>
      <c r="S116" s="158">
        <f t="shared" si="5"/>
        <v>500</v>
      </c>
    </row>
    <row r="117" spans="5:19" x14ac:dyDescent="0.25">
      <c r="F117" s="110" t="s">
        <v>115</v>
      </c>
      <c r="G117" s="111"/>
      <c r="H117" s="111"/>
      <c r="I117" s="42"/>
      <c r="J117" s="160"/>
      <c r="K117" s="161">
        <f>I101</f>
        <v>500</v>
      </c>
      <c r="L117" s="160"/>
      <c r="M117" s="162"/>
      <c r="N117" s="160"/>
      <c r="O117" s="161">
        <f t="shared" si="4"/>
        <v>750</v>
      </c>
      <c r="P117" s="160"/>
      <c r="Q117" s="162"/>
      <c r="R117" s="160"/>
      <c r="S117" s="161">
        <f t="shared" si="5"/>
        <v>1250</v>
      </c>
    </row>
    <row r="118" spans="5:19" x14ac:dyDescent="0.25">
      <c r="F118" s="27" t="s">
        <v>123</v>
      </c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</row>
    <row r="119" spans="5:19" x14ac:dyDescent="0.25">
      <c r="F119" s="27" t="s">
        <v>124</v>
      </c>
    </row>
  </sheetData>
  <mergeCells count="5">
    <mergeCell ref="D25:D26"/>
    <mergeCell ref="D23:D24"/>
    <mergeCell ref="D21:D22"/>
    <mergeCell ref="D19:D20"/>
    <mergeCell ref="D17:D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29D7-6FA0-48AB-86D7-D1D8B1615219}">
  <dimension ref="B4:M29"/>
  <sheetViews>
    <sheetView workbookViewId="0">
      <selection activeCell="B10" sqref="B10:F29"/>
    </sheetView>
  </sheetViews>
  <sheetFormatPr defaultColWidth="8.85546875" defaultRowHeight="15" x14ac:dyDescent="0.25"/>
  <cols>
    <col min="1" max="1" width="8.85546875" style="1"/>
    <col min="2" max="2" width="26.42578125" style="1" customWidth="1"/>
    <col min="3" max="3" width="15.5703125" style="1" customWidth="1"/>
    <col min="4" max="4" width="13.28515625" style="1" customWidth="1"/>
    <col min="5" max="5" width="3.85546875" style="1" customWidth="1"/>
    <col min="6" max="6" width="17.28515625" style="1" customWidth="1"/>
    <col min="7" max="7" width="4.85546875" style="1" customWidth="1"/>
    <col min="8" max="9" width="8.85546875" style="1"/>
    <col min="10" max="10" width="18.85546875" style="1" bestFit="1" customWidth="1"/>
    <col min="11" max="11" width="8.85546875" style="1"/>
    <col min="12" max="12" width="9.28515625" style="1" bestFit="1" customWidth="1"/>
    <col min="13" max="16384" width="8.85546875" style="1"/>
  </cols>
  <sheetData>
    <row r="4" spans="2:12" x14ac:dyDescent="0.25">
      <c r="J4" s="1" t="s">
        <v>22</v>
      </c>
      <c r="K4" s="1" t="s">
        <v>24</v>
      </c>
      <c r="L4" s="4">
        <v>172.5</v>
      </c>
    </row>
    <row r="5" spans="2:12" x14ac:dyDescent="0.25">
      <c r="K5" s="1" t="s">
        <v>25</v>
      </c>
      <c r="L5" s="4"/>
    </row>
    <row r="6" spans="2:12" x14ac:dyDescent="0.25">
      <c r="J6" s="1" t="s">
        <v>23</v>
      </c>
      <c r="K6" s="1" t="s">
        <v>26</v>
      </c>
      <c r="L6" s="4">
        <v>82.5</v>
      </c>
    </row>
    <row r="7" spans="2:12" x14ac:dyDescent="0.25">
      <c r="K7" s="1" t="s">
        <v>27</v>
      </c>
      <c r="L7" s="4"/>
    </row>
    <row r="8" spans="2:12" x14ac:dyDescent="0.25">
      <c r="J8" s="1" t="s">
        <v>21</v>
      </c>
      <c r="K8" s="1" t="s">
        <v>28</v>
      </c>
      <c r="L8" s="4">
        <v>37</v>
      </c>
    </row>
    <row r="9" spans="2:12" x14ac:dyDescent="0.25">
      <c r="L9" s="4"/>
    </row>
    <row r="10" spans="2:12" ht="23.25" x14ac:dyDescent="0.35">
      <c r="B10" s="19" t="s">
        <v>46</v>
      </c>
      <c r="C10" s="20"/>
      <c r="D10" s="21" t="s">
        <v>47</v>
      </c>
      <c r="E10" s="22" t="s">
        <v>0</v>
      </c>
      <c r="F10" s="24" t="s">
        <v>49</v>
      </c>
      <c r="J10" s="1" t="s">
        <v>20</v>
      </c>
      <c r="L10" s="4" t="s">
        <v>29</v>
      </c>
    </row>
    <row r="11" spans="2:12" x14ac:dyDescent="0.25">
      <c r="L11" s="4"/>
    </row>
    <row r="12" spans="2:12" x14ac:dyDescent="0.25">
      <c r="B12" s="15" t="s">
        <v>48</v>
      </c>
      <c r="C12" s="17" t="s">
        <v>9</v>
      </c>
      <c r="D12" s="12"/>
      <c r="E12" s="12"/>
      <c r="F12" s="17" t="s">
        <v>9</v>
      </c>
      <c r="J12" s="1" t="s">
        <v>18</v>
      </c>
      <c r="L12" s="4" t="s">
        <v>13</v>
      </c>
    </row>
    <row r="13" spans="2:12" x14ac:dyDescent="0.25">
      <c r="B13" s="12"/>
      <c r="C13" s="18" t="s">
        <v>2</v>
      </c>
      <c r="D13" s="12"/>
      <c r="E13" s="12"/>
      <c r="F13" s="18" t="s">
        <v>8</v>
      </c>
      <c r="L13" s="3"/>
    </row>
    <row r="14" spans="2:12" x14ac:dyDescent="0.25">
      <c r="B14" s="12"/>
      <c r="C14" s="13">
        <v>66</v>
      </c>
      <c r="D14" s="12"/>
      <c r="E14" s="12"/>
      <c r="F14" s="13">
        <v>655</v>
      </c>
      <c r="J14" s="1" t="s">
        <v>33</v>
      </c>
    </row>
    <row r="15" spans="2:12" x14ac:dyDescent="0.25">
      <c r="B15" s="12"/>
      <c r="C15" s="14" t="s">
        <v>3</v>
      </c>
      <c r="D15" s="12"/>
      <c r="E15" s="12"/>
      <c r="F15" s="14" t="s">
        <v>3</v>
      </c>
      <c r="K15" s="5" t="s">
        <v>35</v>
      </c>
    </row>
    <row r="16" spans="2:12" x14ac:dyDescent="0.25">
      <c r="B16" s="12"/>
      <c r="C16" s="13" t="s">
        <v>4</v>
      </c>
      <c r="D16" s="12"/>
      <c r="E16" s="12"/>
      <c r="F16" s="13" t="s">
        <v>10</v>
      </c>
      <c r="K16" s="10" t="s">
        <v>32</v>
      </c>
      <c r="L16" s="11">
        <f>IF(L10="M",((66+(13.7*L6)+(5*L4)-(L8*6.8))*VLOOKUP(L12,D25:F29,3,0)),IF(L10="F",((655+(9.6*L6)+(1.8*L4)-(L8*4.7))*VLOOKUP(L12,D25:F29,3,0)),"Please specifiy correct gender"))</f>
        <v>2168.58</v>
      </c>
    </row>
    <row r="17" spans="2:13" x14ac:dyDescent="0.25">
      <c r="B17" s="12"/>
      <c r="C17" s="14" t="s">
        <v>3</v>
      </c>
      <c r="D17" s="12"/>
      <c r="E17" s="12"/>
      <c r="F17" s="14" t="s">
        <v>3</v>
      </c>
    </row>
    <row r="18" spans="2:13" x14ac:dyDescent="0.25">
      <c r="B18" s="12"/>
      <c r="C18" s="13" t="s">
        <v>6</v>
      </c>
      <c r="D18" s="12"/>
      <c r="E18" s="12"/>
      <c r="F18" s="13" t="s">
        <v>11</v>
      </c>
      <c r="K18" s="5" t="s">
        <v>36</v>
      </c>
    </row>
    <row r="19" spans="2:13" x14ac:dyDescent="0.25">
      <c r="B19" s="12"/>
      <c r="C19" s="14" t="s">
        <v>5</v>
      </c>
      <c r="D19" s="12"/>
      <c r="E19" s="12"/>
      <c r="F19" s="14" t="s">
        <v>5</v>
      </c>
      <c r="K19" s="10" t="s">
        <v>37</v>
      </c>
      <c r="L19" s="9">
        <f>L16+500</f>
        <v>2668.58</v>
      </c>
      <c r="M19" s="8"/>
    </row>
    <row r="20" spans="2:13" x14ac:dyDescent="0.25">
      <c r="B20" s="12"/>
      <c r="C20" s="13" t="s">
        <v>7</v>
      </c>
      <c r="D20" s="12"/>
      <c r="E20" s="12"/>
      <c r="F20" s="13" t="s">
        <v>12</v>
      </c>
      <c r="K20" s="10" t="s">
        <v>38</v>
      </c>
      <c r="L20" s="9">
        <f>L16+250</f>
        <v>2418.58</v>
      </c>
      <c r="M20" s="8"/>
    </row>
    <row r="21" spans="2:13" x14ac:dyDescent="0.25">
      <c r="B21" s="12"/>
      <c r="C21" s="23" t="s">
        <v>51</v>
      </c>
      <c r="D21" s="12"/>
      <c r="E21" s="12"/>
      <c r="F21" s="23" t="s">
        <v>51</v>
      </c>
    </row>
    <row r="22" spans="2:13" x14ac:dyDescent="0.25">
      <c r="K22" s="5" t="s">
        <v>34</v>
      </c>
    </row>
    <row r="23" spans="2:13" x14ac:dyDescent="0.25">
      <c r="K23" s="10" t="s">
        <v>37</v>
      </c>
      <c r="L23" s="9">
        <f>L16-500</f>
        <v>1668.58</v>
      </c>
      <c r="M23" s="8"/>
    </row>
    <row r="24" spans="2:13" x14ac:dyDescent="0.25">
      <c r="B24" s="16" t="s">
        <v>50</v>
      </c>
      <c r="C24" s="2"/>
      <c r="D24" s="26" t="s">
        <v>18</v>
      </c>
      <c r="E24" s="2"/>
      <c r="F24" s="26" t="s">
        <v>19</v>
      </c>
      <c r="K24" s="10" t="s">
        <v>38</v>
      </c>
      <c r="L24" s="9">
        <f>L16-250</f>
        <v>1918.58</v>
      </c>
      <c r="M24" s="8"/>
    </row>
    <row r="25" spans="2:13" x14ac:dyDescent="0.25">
      <c r="B25" s="2"/>
      <c r="C25" s="2">
        <v>1</v>
      </c>
      <c r="D25" s="2" t="s">
        <v>13</v>
      </c>
      <c r="E25" s="2"/>
      <c r="F25" s="25">
        <v>1.2</v>
      </c>
    </row>
    <row r="26" spans="2:13" x14ac:dyDescent="0.25">
      <c r="B26" s="2"/>
      <c r="C26" s="2">
        <f>C25+1</f>
        <v>2</v>
      </c>
      <c r="D26" s="2" t="s">
        <v>16</v>
      </c>
      <c r="E26" s="2"/>
      <c r="F26" s="25">
        <v>1.375</v>
      </c>
      <c r="K26" s="6" t="s">
        <v>1</v>
      </c>
      <c r="L26" s="7">
        <f>(66+(13.7*L6)+(5*L4)-(L8*6.8))</f>
        <v>1807.15</v>
      </c>
    </row>
    <row r="27" spans="2:13" x14ac:dyDescent="0.25">
      <c r="B27" s="2"/>
      <c r="C27" s="2">
        <f t="shared" ref="C27:C29" si="0">C26+1</f>
        <v>3</v>
      </c>
      <c r="D27" s="2" t="s">
        <v>15</v>
      </c>
      <c r="E27" s="2"/>
      <c r="F27" s="25">
        <v>1.55</v>
      </c>
      <c r="K27" s="6" t="s">
        <v>30</v>
      </c>
      <c r="L27" s="6">
        <f>VLOOKUP(L12,D25:F29,3,0)</f>
        <v>1.2</v>
      </c>
    </row>
    <row r="28" spans="2:13" x14ac:dyDescent="0.25">
      <c r="B28" s="2"/>
      <c r="C28" s="2">
        <f t="shared" si="0"/>
        <v>4</v>
      </c>
      <c r="D28" s="2" t="s">
        <v>14</v>
      </c>
      <c r="E28" s="2"/>
      <c r="F28" s="25">
        <v>1.7250000000000001</v>
      </c>
      <c r="K28" s="6" t="s">
        <v>31</v>
      </c>
      <c r="L28" s="7">
        <f>L26*VLOOKUP(L12,D25:F29,3,0)</f>
        <v>2168.58</v>
      </c>
    </row>
    <row r="29" spans="2:13" x14ac:dyDescent="0.25">
      <c r="B29" s="2"/>
      <c r="C29" s="2">
        <f t="shared" si="0"/>
        <v>5</v>
      </c>
      <c r="D29" s="2" t="s">
        <v>17</v>
      </c>
      <c r="E29" s="2"/>
      <c r="F29" s="25">
        <v>1.9</v>
      </c>
    </row>
  </sheetData>
  <dataValidations count="1">
    <dataValidation type="list" allowBlank="1" showInputMessage="1" showErrorMessage="1" sqref="L12" xr:uid="{0FA183F8-6F45-4E3B-97C7-DC7593FF2C19}">
      <formula1>$D$25:$D$29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D A A B Q S w M E F A A C A A g A 1 n Q 0 U 5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N Z 0 N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d D R T i H O k S Z w A A A D W A A A A E w A c A E Z v c m 1 1 b G F z L 1 N l Y 3 R p b 2 4 x L m 0 g o h g A K K A U A A A A A A A A A A A A A A A A A A A A A A A A A A A A b Y 0 9 C 4 M w E I b 3 Q P 5 D S B c F E Z z F K X T t o t B B H K K 9 V j H m S n K C R f z v j c 3 a d z l 4 P 5 7 z M N C E V t T x F i V n n P l R O 3 i I R v c G C l E J A 8 S Z C K p x d Q M E 5 7 o N Y H K 1 O g e W 7 u j m H n F O 0 r 2 9 6 Q U q G Z e y O 1 q F l k K l y y L g I t W o 7 e u E f 9 4 g A + l X z R u n r X + i W x S a d b F n 6 J P 4 L d t 3 G d 1 C Z o J C I g g 2 O o 6 U s 8 n + x Z Z f U E s B A i 0 A F A A C A A g A 1 n Q 0 U 5 M q h j S l A A A A 9 Q A A A B I A A A A A A A A A A A A A A A A A A A A A A E N v b m Z p Z y 9 Q Y W N r Y W d l L n h t b F B L A Q I t A B Q A A g A I A N Z 0 N F M P y u m r p A A A A O k A A A A T A A A A A A A A A A A A A A A A A P E A A A B b Q 2 9 u d G V u d F 9 U e X B l c 1 0 u e G 1 s U E s B A i 0 A F A A C A A g A 1 n Q 0 U 4 h z p E m c A A A A 1 g A A A B M A A A A A A A A A A A A A A A A A 4 g E A A E Z v c m 1 1 b G F z L 1 N l Y 3 R p b 2 4 x L m 1 Q S w U G A A A A A A M A A w D C A A A A y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w c A A A A A A A C h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w V D E z O j M 4 O j M 3 L j c 3 M j c 3 N D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n G d M 6 C o t U m Z h m 7 e + c 0 F l A A A A A A C A A A A A A A Q Z g A A A A E A A C A A A A D X x K X P p m 4 b J T u c v f G b t d j a Q i q U X G E 2 T j V S 0 s 4 o 5 x + k G Q A A A A A O g A A A A A I A A C A A A A C 7 E I Y 4 I e 1 + 4 n U u X X u K / w V S D Y T c J Y O 2 c p P T B w 0 4 d Q 8 J y 1 A A A A B u 8 E O o O d w r Y 9 W F D 8 k a b M r v Q w 3 K m / I A 5 X p g E W 9 + g I R 5 / B c k H O f 8 o M c x g q F L m n s B U b q U m H H V / b I R i 8 f R h 7 F Q G t a 6 u f 3 + M U h u 5 B X Q A o N 0 K S V 3 r U A A A A C 8 1 / Q E + 3 M Q b y u Q 4 A g w E O l u t 7 X T t 0 e 6 y r 4 K V b W X h P L u E W T u 7 t O / z c B J A y d v L z q X U y M 9 V V n / F S 2 8 n 4 M 1 3 + z 7 j 1 R p < / D a t a M a s h u p > 
</file>

<file path=customXml/itemProps1.xml><?xml version="1.0" encoding="utf-8"?>
<ds:datastoreItem xmlns:ds="http://schemas.openxmlformats.org/officeDocument/2006/customXml" ds:itemID="{EAC4C67B-8AA1-4518-AE61-B7477962F8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 Site Logic</vt:lpstr>
      <vt:lpstr>PDCT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Kelly</dc:creator>
  <cp:lastModifiedBy>Daniel Kelly</cp:lastModifiedBy>
  <dcterms:created xsi:type="dcterms:W3CDTF">2021-09-20T13:05:30Z</dcterms:created>
  <dcterms:modified xsi:type="dcterms:W3CDTF">2021-10-14T08:38:37Z</dcterms:modified>
</cp:coreProperties>
</file>