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_de_trabalho1"/>
  <mc:AlternateContent xmlns:mc="http://schemas.openxmlformats.org/markup-compatibility/2006">
    <mc:Choice Requires="x15">
      <x15ac:absPath xmlns:x15ac="http://schemas.microsoft.com/office/spreadsheetml/2010/11/ac" url="C:\DKDEV\PROJETOS\teste\"/>
    </mc:Choice>
  </mc:AlternateContent>
  <xr:revisionPtr revIDLastSave="0" documentId="13_ncr:1_{B682A4CD-955C-460B-8C9F-DB64FBB69908}" xr6:coauthVersionLast="47" xr6:coauthVersionMax="47" xr10:uidLastSave="{00000000-0000-0000-0000-000000000000}"/>
  <bookViews>
    <workbookView xWindow="-120" yWindow="-120" windowWidth="29040" windowHeight="15720" tabRatio="991" xr2:uid="{00000000-000D-0000-FFFF-FFFF00000000}"/>
  </bookViews>
  <sheets>
    <sheet name="plano" sheetId="4" r:id="rId1"/>
    <sheet name="RESUMO DE EFETIVO" sheetId="5" r:id="rId2"/>
    <sheet name="RESUMO SEMANAL P1" sheetId="7" r:id="rId3"/>
    <sheet name="Q5 Q6 Q7" sheetId="19" r:id="rId4"/>
    <sheet name="Q-5 CPE" sheetId="1" r:id="rId5"/>
    <sheet name="QQ-EFETIVO" sheetId="2" r:id="rId6"/>
    <sheet name="CONTROLE PAD" sheetId="3" r:id="rId7"/>
    <sheet name="RELAÇÃO CPE BD POR OPM" sheetId="8" r:id="rId8"/>
    <sheet name="RESUMO GUARDA" sheetId="21" r:id="rId9"/>
    <sheet name="FERIAS NEOS" sheetId="10" r:id="rId10"/>
    <sheet name="FERIAS NEO" sheetId="12" r:id="rId11"/>
    <sheet name="SAUDE SLIDE" sheetId="14" r:id="rId12"/>
    <sheet name="CHEGADA" sheetId="24" r:id="rId13"/>
    <sheet name="SAIDA" sheetId="25" r:id="rId14"/>
    <sheet name="Plan1" sheetId="20" r:id="rId15"/>
    <sheet name="Plan2" sheetId="22" r:id="rId16"/>
    <sheet name="requerida" sheetId="26" r:id="rId17"/>
    <sheet name="Plan3" sheetId="27" r:id="rId18"/>
    <sheet name="Plan5" sheetId="29" r:id="rId19"/>
    <sheet name="Plan6" sheetId="30" r:id="rId20"/>
  </sheets>
  <externalReferences>
    <externalReference r:id="rId21"/>
  </externalReferences>
  <definedNames>
    <definedName name="_xlnm._FilterDatabase" localSheetId="12" hidden="1">CHEGADA!$A$1:$J$5</definedName>
    <definedName name="_xlnm._FilterDatabase" localSheetId="10" hidden="1">'FERIAS NEO'!$D$4:$K$36</definedName>
    <definedName name="_xlnm._FilterDatabase" localSheetId="15" hidden="1">Plan2!$A$1:$E$157</definedName>
    <definedName name="_xlnm._FilterDatabase" localSheetId="0" hidden="1">plano!$A$7:$AC$7</definedName>
    <definedName name="_xlnm._FilterDatabase" localSheetId="7" hidden="1">'RELAÇÃO CPE BD POR OPM'!$A$8:$H$163</definedName>
    <definedName name="_xlnm._FilterDatabase" localSheetId="1" hidden="1">'RESUMO DE EFETIVO'!$A$1:$D$46</definedName>
    <definedName name="_xlnm._FilterDatabase" localSheetId="13" hidden="1">SAIDA!$A$2:$J$34</definedName>
    <definedName name="_GoBack" localSheetId="1">'RESUMO DE EFETIVO'!$A$8</definedName>
    <definedName name="_xlnm.Print_Area" localSheetId="1">'RESUMO DE EFETIVO'!$A$1:$D$69</definedName>
    <definedName name="armdia07">[1]CHAMADA!$M$55:$M$59</definedName>
    <definedName name="armdia08">[1]CHAMADA!$N$55:$N$59</definedName>
    <definedName name="armdia09">[1]CHAMADA!$O$55:$O$59</definedName>
    <definedName name="armdia10">[1]CHAMADA!$P$55:$P$59</definedName>
    <definedName name="armdia11">[1]CHAMADA!$Q$55:$Q$59</definedName>
    <definedName name="armdia12">[1]CHAMADA!$R$55:$R$59</definedName>
    <definedName name="armdia13">[1]CHAMADA!$S$55:$S$59</definedName>
    <definedName name="armdia14">[1]CHAMADA!$T$55:$T$59</definedName>
    <definedName name="armdia15">[1]CHAMADA!$U$55:$U$59</definedName>
    <definedName name="armdia16">[1]CHAMADA!$V$55:$V$59</definedName>
    <definedName name="armdia17">[1]CHAMADA!$W$55:$W$59</definedName>
    <definedName name="armdia18">[1]CHAMADA!$X$55:$X$59</definedName>
    <definedName name="armdia19">[1]CHAMADA!$Y$55:$Y$59</definedName>
    <definedName name="armdia2">[1]CHAMADA!$A$55:$AK$59</definedName>
    <definedName name="armdia20">[1]CHAMADA!$Z$55:$Z$59</definedName>
    <definedName name="armdia21">[1]CHAMADA!$AA$55:$AA$59</definedName>
    <definedName name="armdia22">[1]CHAMADA!$AB$55:$AB$59</definedName>
    <definedName name="armdia23">[1]CHAMADA!$AC$55:$AC$59</definedName>
    <definedName name="armdia24">[1]CHAMADA!$AD$55:$AD$59</definedName>
    <definedName name="armdia25">[1]CHAMADA!$AE$55:$AE$59</definedName>
    <definedName name="armdia26">[1]CHAMADA!$AF$55:$AF$59</definedName>
    <definedName name="armdia27">[1]CHAMADA!$AG$55:$AG$59</definedName>
    <definedName name="armdia28">[1]CHAMADA!$AH$55:$AH$59</definedName>
    <definedName name="armdia29">[1]CHAMADA!$AI$55:$AI$59</definedName>
    <definedName name="armdia30">[1]CHAMADA!$AJ$55:$AJ$59</definedName>
    <definedName name="armdia31">[1]CHAMADA!$AK$55:$AK$59</definedName>
    <definedName name="cava06">[1]CHAMADA!$L$95:$L$120</definedName>
    <definedName name="cava07">[1]CHAMADA!$M$95:$M$120</definedName>
    <definedName name="cava08">[1]CHAMADA!$N$95:$N$120</definedName>
    <definedName name="cava09">[1]CHAMADA!$O$95:$O$120</definedName>
    <definedName name="cava10">[1]CHAMADA!$P$95:$P$120</definedName>
    <definedName name="cava11">[1]CHAMADA!$Q$95:$Q$120</definedName>
    <definedName name="cava12">[1]CHAMADA!$R$95:$R$120</definedName>
    <definedName name="cava13">[1]CHAMADA!$S$95:$S$120</definedName>
    <definedName name="cava14">[1]CHAMADA!$T$95:$T$120</definedName>
    <definedName name="cava15">[1]CHAMADA!$U$95:$U$120</definedName>
    <definedName name="cava16">[1]CHAMADA!$V$95:$V$120</definedName>
    <definedName name="cava17">[1]CHAMADA!$W$95:$W$120</definedName>
    <definedName name="cava18">[1]CHAMADA!$X$95:$X$120</definedName>
    <definedName name="cava19">[1]CHAMADA!$Y$95:$Y$120</definedName>
    <definedName name="cava2">[1]CHAMADA!$A$95:$AK$120</definedName>
    <definedName name="cava20">[1]CHAMADA!$Z$95:$Z$120</definedName>
    <definedName name="cava21">[1]CHAMADA!$AA$95:$AA$120</definedName>
    <definedName name="cava22">[1]CHAMADA!$AB$95:$AB$120</definedName>
    <definedName name="cava23">[1]CHAMADA!$AC$95:$AC$120</definedName>
    <definedName name="cava24">[1]CHAMADA!$AD$95:$AD$120</definedName>
    <definedName name="cava25">[1]CHAMADA!$AE$95:$AE$120</definedName>
    <definedName name="cava26">[1]CHAMADA!$AF$95:$AF$120</definedName>
    <definedName name="cava27">[1]CHAMADA!$AG$95:$AG$120</definedName>
    <definedName name="cava28">[1]CHAMADA!$AH$95:$AH$120</definedName>
    <definedName name="cava29">[1]CHAMADA!$AI$95:$AI$120</definedName>
    <definedName name="cava30">[1]CHAMADA!$AJ$95:$AJ$120</definedName>
    <definedName name="cava31">[1]CHAMADA!$AK$95:$AK$120</definedName>
    <definedName name="ENFE06">[1]CHAMADA!$L$124:$L$128</definedName>
    <definedName name="ENFE07">[1]CHAMADA!$M$124:$M$128</definedName>
    <definedName name="ENFE08">[1]CHAMADA!$N$124:$N$128</definedName>
    <definedName name="ENFE09">[1]CHAMADA!$O$124:$O$128</definedName>
    <definedName name="ENFE10">[1]CHAMADA!$P$124:$P$128</definedName>
    <definedName name="ENFE11">[1]CHAMADA!$Q$124:$Q$128</definedName>
    <definedName name="ENFE12">[1]CHAMADA!$R$124:$R$128</definedName>
    <definedName name="ENFE13">[1]CHAMADA!$S$124:$S$128</definedName>
    <definedName name="ENFE14">[1]CHAMADA!$T$124:$T$128</definedName>
    <definedName name="ENFE15">[1]CHAMADA!$U$124:$U$128</definedName>
    <definedName name="ENFE16">[1]CHAMADA!$V$124:$V$128</definedName>
    <definedName name="ENFE17">[1]CHAMADA!$W$124:$W$128</definedName>
    <definedName name="ENFE18">[1]CHAMADA!$X$124:$X$128</definedName>
    <definedName name="ENFE19">[1]CHAMADA!$Y$124:$Y$128</definedName>
    <definedName name="ENFE2">[1]CHAMADA!$A$124:$AK$128</definedName>
    <definedName name="ENFE20">[1]CHAMADA!$Z$124:$Z$128</definedName>
    <definedName name="ENFE21">[1]CHAMADA!$AA$124:$AA$128</definedName>
    <definedName name="ENFE22">[1]CHAMADA!$AB$124:$AB$128</definedName>
    <definedName name="ENFE23">[1]CHAMADA!$AC$124:$AC$128</definedName>
    <definedName name="ENFE24">[1]CHAMADA!$AD$124:$AD$128</definedName>
    <definedName name="ENFE25">[1]CHAMADA!$AE$124:$AE$128</definedName>
    <definedName name="ENFE26">[1]CHAMADA!$AF$124:$AF$128</definedName>
    <definedName name="ENFE27">[1]CHAMADA!$AG$124:$AG$128</definedName>
    <definedName name="ENFE28">[1]CHAMADA!$AH$124:$AH$128</definedName>
    <definedName name="ENFE29">[1]CHAMADA!$AI$124:$AI$128</definedName>
    <definedName name="ENFE30">[1]CHAMADA!$AJ$124:$AJ$128</definedName>
    <definedName name="ENFE31">[1]CHAMADA!$AK$124:$AK$128</definedName>
    <definedName name="Excel_BuiltIn_Print_Area_1_1_1_1_1_1_1" localSheetId="7">'RELAÇÃO CPE BD POR OPM'!$A$8:$H$416</definedName>
    <definedName name="Excel_BuiltIn_Print_Area_1_1_1_1_1_1_1">plano!$A$7:$W$385</definedName>
    <definedName name="Excel_BuiltIn_Print_Area_1_1_1_1_1_1_1_1" localSheetId="7">'RELAÇÃO CPE BD POR OPM'!$A$8:$H$416</definedName>
    <definedName name="Excel_BuiltIn_Print_Area_1_1_1_1_1_1_1_1">plano!$A$7:$W$385</definedName>
    <definedName name="Excel_BuiltIn_Print_Area_1_1_1_1_1_1_1_1_1" localSheetId="7">'RELAÇÃO CPE BD POR OPM'!$A$8:$H$550</definedName>
    <definedName name="Excel_BuiltIn_Print_Area_1_1_1_1_1_1_1_1_1">plano!$A$7:$W$519</definedName>
    <definedName name="Excel_BuiltIn_Print_Area_1_1_1_1_1_1_1_1_1_1" localSheetId="7">'RELAÇÃO CPE BD POR OPM'!$A$8:$H$550</definedName>
    <definedName name="Excel_BuiltIn_Print_Area_1_1_1_1_1_1_1_1_1_1">plano!$A$7:$W$519</definedName>
    <definedName name="Excel_BuiltIn_Print_Area_1_1_1_1_1_1_1_1_1_1_1" localSheetId="7">'RELAÇÃO CPE BD POR OPM'!$A$8:$H$553</definedName>
    <definedName name="Excel_BuiltIn_Print_Area_1_1_1_1_1_1_1_1_1_1_1">plano!$A$7:$W$522</definedName>
    <definedName name="Excel_BuiltIn_Print_Area_1_1_1_1_1_1_1_1_1_1_1_1" localSheetId="7">'RELAÇÃO CPE BD POR OPM'!$A$8:$H$553</definedName>
    <definedName name="Excel_BuiltIn_Print_Area_1_1_1_1_1_1_1_1_1_1_1_1">plano!$A$7:$W$522</definedName>
    <definedName name="fbaia06">[1]CHAMADA!$L$40:$L$43</definedName>
    <definedName name="fbaia07">[1]CHAMADA!$M$40:$M$43</definedName>
    <definedName name="fbaia08">[1]CHAMADA!$N$40:$N$43</definedName>
    <definedName name="fbaia09">[1]CHAMADA!$O$40:$O$43</definedName>
    <definedName name="fbaia10">[1]CHAMADA!$P$40:$P$43</definedName>
    <definedName name="fbaia11">[1]CHAMADA!$Q$40:$Q$43</definedName>
    <definedName name="fbaia12">[1]CHAMADA!$R$40:$R$43</definedName>
    <definedName name="fbaia13">[1]CHAMADA!$S$40:$S$43</definedName>
    <definedName name="fbaia14">[1]CHAMADA!$T$40:$T$43</definedName>
    <definedName name="fbaia15">[1]CHAMADA!$U$40:$U$43</definedName>
    <definedName name="fbaia16">[1]CHAMADA!$V$40:$V$43</definedName>
    <definedName name="fbaia17">[1]CHAMADA!$W$40:$W$43</definedName>
    <definedName name="fbaia18">[1]CHAMADA!$X$40:$X$43</definedName>
    <definedName name="fbaia19">[1]CHAMADA!$Y$40:$Y$43</definedName>
    <definedName name="fbaia2">[1]CHAMADA!$A$40:$AK$43</definedName>
    <definedName name="fbaia20">[1]CHAMADA!$Z$40:$Z$43</definedName>
    <definedName name="fbaia21">[1]CHAMADA!$AA$40:$AA$43</definedName>
    <definedName name="fbaia22">[1]CHAMADA!$AB$40:$AB$43</definedName>
    <definedName name="fbaia23">[1]CHAMADA!$AC$40:$AC$43</definedName>
    <definedName name="fbaia24">[1]CHAMADA!$AD$40:$AD$43</definedName>
    <definedName name="fbaia25">[1]CHAMADA!$AE$40:$AE$43</definedName>
    <definedName name="fbaia26">[1]CHAMADA!$AF$40:$AF$43</definedName>
    <definedName name="fbaia27">[1]CHAMADA!$AG$40:$AG$43</definedName>
    <definedName name="fbaia28">[1]CHAMADA!$AH$40:$AH$43</definedName>
    <definedName name="fbaia29">[1]CHAMADA!$AI$40:$AI$43</definedName>
    <definedName name="fbaia30">[1]CHAMADA!$AJ$40:$AJ$43</definedName>
    <definedName name="fbaia31">[1]CHAMADA!$AK$40:$AK$43</definedName>
    <definedName name="fdia06">[1]CHAMADA!$L$32:$L$36</definedName>
    <definedName name="fdia07">[1]CHAMADA!$M$32:$M$36</definedName>
    <definedName name="fdia08">[1]CHAMADA!$N$32:$N$36</definedName>
    <definedName name="fdia09">[1]CHAMADA!$O$32:$O$36</definedName>
    <definedName name="fdia10">[1]CHAMADA!$P$32:$P$36</definedName>
    <definedName name="fdia11">[1]CHAMADA!$Q$32:$Q$36</definedName>
    <definedName name="fdia12">[1]CHAMADA!$R$32:$R$36</definedName>
    <definedName name="fdia13">[1]CHAMADA!$S$32:$S$36</definedName>
    <definedName name="fdia14">[1]CHAMADA!$T$32:$T$36</definedName>
    <definedName name="fdia15">[1]CHAMADA!$U$32:$U$36</definedName>
    <definedName name="fdia16">[1]CHAMADA!$V$32:$V$36</definedName>
    <definedName name="fdia17">[1]CHAMADA!$W$32:$W$36</definedName>
    <definedName name="fdia18">[1]CHAMADA!$X$32:$X$36</definedName>
    <definedName name="fdia19">[1]CHAMADA!$Y$32:$Y$36</definedName>
    <definedName name="fdia2">[1]CHAMADA!$A$32:$AK$36</definedName>
    <definedName name="fdia20">[1]CHAMADA!$Z$32:$Z$36</definedName>
    <definedName name="fdia21">[1]CHAMADA!$AA$32:$AA$36</definedName>
    <definedName name="fdia22">[1]CHAMADA!$AB$32:$AB$36</definedName>
    <definedName name="fdia23">[1]CHAMADA!$AC$32:$AC$36</definedName>
    <definedName name="fdia24">[1]CHAMADA!$AD$32:$AD$36</definedName>
    <definedName name="fdia25">[1]CHAMADA!$AE$32:$AE$36</definedName>
    <definedName name="fdia26">[1]CHAMADA!$AF$32:$AF$36</definedName>
    <definedName name="fdia27">[1]CHAMADA!$AG$32:$AG$36</definedName>
    <definedName name="fdia28">[1]CHAMADA!$AH$32:$AH$36</definedName>
    <definedName name="fdia29">[1]CHAMADA!$AI$32:$AI$36</definedName>
    <definedName name="fdia30">[1]CHAMADA!$AJ$32:$AJ$36</definedName>
    <definedName name="fdia31">[1]CHAMADA!$AK$32:$AK$36</definedName>
    <definedName name="mat" localSheetId="7">#REF!</definedName>
    <definedName name="mat" localSheetId="2">#REF!</definedName>
    <definedName name="mat">#REF!</definedName>
    <definedName name="MATRIZZ" localSheetId="7">'RELAÇÃO CPE BD POR OPM'!$B$8:$H$159</definedName>
    <definedName name="MATRIZZ">plano!$B$7:$U$303</definedName>
    <definedName name="mota01">[1]CHAMADA!$G$139:$G$145</definedName>
    <definedName name="mota02">[1]CHAMADA!$H$139:$H$145</definedName>
    <definedName name="mota03">[1]CHAMADA!$I$139:$I$145</definedName>
    <definedName name="mota04">[1]CHAMADA!$J$139:$J$145</definedName>
    <definedName name="mota05">[1]CHAMADA!$K$139:$K$145</definedName>
    <definedName name="mota06">[1]CHAMADA!$L$139:$L$145</definedName>
    <definedName name="mota07">[1]CHAMADA!$M$139:$M$145</definedName>
    <definedName name="mota08">[1]CHAMADA!$N$139:$N$145</definedName>
    <definedName name="mota09">[1]CHAMADA!$O$139:$O$145</definedName>
    <definedName name="mota10">[1]CHAMADA!$P$139:$P$145</definedName>
    <definedName name="mota11">[1]CHAMADA!$Q$139:$Q$145</definedName>
    <definedName name="mota12">[1]CHAMADA!$R$139:$R$145</definedName>
    <definedName name="mota13">[1]CHAMADA!$S$139:$S$145</definedName>
    <definedName name="mota14">[1]CHAMADA!$T$139:$T$145</definedName>
    <definedName name="mota15">[1]CHAMADA!$U$139:$U$145</definedName>
    <definedName name="mota16">[1]CHAMADA!$V$139:$V$145</definedName>
    <definedName name="mota17">[1]CHAMADA!$W$139:$W$145</definedName>
    <definedName name="mota18">[1]CHAMADA!$X$139:$X$145</definedName>
    <definedName name="mota19">[1]CHAMADA!$Y$139:$Y$145</definedName>
    <definedName name="mota2">[1]CHAMADA!$A$139:$AK$145</definedName>
    <definedName name="mota20">[1]CHAMADA!$Z$139:$Z$145</definedName>
    <definedName name="mota21">[1]CHAMADA!$AA$139:$AA$145</definedName>
    <definedName name="mota22">[1]CHAMADA!$AB$139:$AB$145</definedName>
    <definedName name="mota23">[1]CHAMADA!$AC$139:$AC$145</definedName>
    <definedName name="mota24">[1]CHAMADA!$AC$139:$AC$145</definedName>
    <definedName name="mota25">[1]CHAMADA!$AE$139:$AE$145</definedName>
    <definedName name="mota26">[1]CHAMADA!$AF$139:$AF$145</definedName>
    <definedName name="mota27">[1]CHAMADA!$AG$139:$AG$145</definedName>
    <definedName name="mota28">[1]CHAMADA!$AH$139:$AH$145</definedName>
    <definedName name="mota29">[1]CHAMADA!$AI$139:$AI$145</definedName>
    <definedName name="mota30">[1]CHAMADA!$AJ$139:$AJ$145</definedName>
    <definedName name="mota31">[1]CHAMADA!$AK$139:$AK$145</definedName>
    <definedName name="movt01">[1]CHAMADA!$G$186:$G$188</definedName>
    <definedName name="movt02">[1]CHAMADA!$H$186:$H$188</definedName>
    <definedName name="movt03">[1]CHAMADA!$I$186:$I$188</definedName>
    <definedName name="movt04">[1]CHAMADA!$J$186:$J$188</definedName>
    <definedName name="movt05">[1]CHAMADA!$K$186:$K$188</definedName>
    <definedName name="movt06">[1]CHAMADA!$L$186:$L$188</definedName>
    <definedName name="movt07">[1]CHAMADA!$M$186:$M$188</definedName>
    <definedName name="movt08">[1]CHAMADA!$N$186:$N$188</definedName>
    <definedName name="movt09">[1]CHAMADA!$O$186:$O$188</definedName>
    <definedName name="movt10">[1]CHAMADA!$P$186:$P$188</definedName>
    <definedName name="movt11">[1]CHAMADA!$Q$186:$Q$188</definedName>
    <definedName name="movt12">[1]CHAMADA!$R$186:$R$188</definedName>
    <definedName name="movt13">[1]CHAMADA!$S$186:$S$188</definedName>
    <definedName name="movt14">[1]CHAMADA!$T$186</definedName>
    <definedName name="movt15">[1]CHAMADA!$U$186:$U$188</definedName>
    <definedName name="movt16">[1]CHAMADA!$V$186:$V$188</definedName>
    <definedName name="movt17">[1]CHAMADA!$W$186:$W$188</definedName>
    <definedName name="movt18">[1]CHAMADA!$X$186:$X$188</definedName>
    <definedName name="movt19">[1]CHAMADA!$Y$186:$Y$188</definedName>
    <definedName name="movt2">[1]CHAMADA!$A$186:$AK$188</definedName>
    <definedName name="movt20">[1]CHAMADA!$Z$186:$Z$188</definedName>
    <definedName name="movt21">[1]CHAMADA!$AA$186:$AA$188</definedName>
    <definedName name="movt22">[1]CHAMADA!$AB$186:$AB$188</definedName>
    <definedName name="movt23">[1]CHAMADA!$AC$186:$AC$188</definedName>
    <definedName name="movt24">[1]CHAMADA!$AD$186:$AD$188</definedName>
    <definedName name="movt25">[1]CHAMADA!$AE$186:$AE$188</definedName>
    <definedName name="movt26">[1]CHAMADA!$AF$186:$AF$188</definedName>
    <definedName name="movt27">[1]CHAMADA!$AG$186:$AG$188</definedName>
    <definedName name="movt28">[1]CHAMADA!$AH$186:$AH$188</definedName>
    <definedName name="movt29">[1]CHAMADA!$AI$186:$AI$188</definedName>
    <definedName name="movt30">[1]CHAMADA!$AJ$186:$AJ$188</definedName>
    <definedName name="movt31">[1]CHAMADA!$AK$186:$AK$188</definedName>
    <definedName name="NOMEGUERRA" localSheetId="7">#REF!</definedName>
    <definedName name="NOMEGUERRA" localSheetId="2">#REF!</definedName>
    <definedName name="NOMEGUERRA">#REF!</definedName>
    <definedName name="NUMERAL" localSheetId="7">#REF!</definedName>
    <definedName name="NUMERAL" localSheetId="2">#REF!</definedName>
    <definedName name="NUMERAL">#REF!</definedName>
    <definedName name="NUMERAL2" localSheetId="7">'RELAÇÃO CPE BD POR OPM'!$C$8:$C$159</definedName>
    <definedName name="NUMERAL2">plano!$C$7:$C$303</definedName>
    <definedName name="OFICIAL01">[1]CHAMADA!$G$5:$G$11</definedName>
    <definedName name="OFICIAL02">[1]CHAMADA!$H$5:$H$11</definedName>
    <definedName name="OFICIAL03">[1]CHAMADA!$I$5:$I$11</definedName>
    <definedName name="OFICIAL04">[1]CHAMADA!$J$5:$J$11</definedName>
    <definedName name="OFICIAL05">[1]CHAMADA!$K$5:$K$11</definedName>
    <definedName name="OFICIAL06">[1]CHAMADA!$L$5:$L$11</definedName>
    <definedName name="OFICIAL07">[1]CHAMADA!$M$5:$M$11</definedName>
    <definedName name="OFICIAL08">[1]CHAMADA!$N$5:$N$11</definedName>
    <definedName name="OFICIAL09">[1]CHAMADA!$O$5:$O$11</definedName>
    <definedName name="OFICIAL10">[1]CHAMADA!$P$5:$P$11</definedName>
    <definedName name="OFICIAL11">[1]CHAMADA!$Q$5:$Q$11</definedName>
    <definedName name="OFICIAL12">[1]CHAMADA!$R$5:$R$11</definedName>
    <definedName name="OFICIAL13">[1]CHAMADA!$S$5:$S$11</definedName>
    <definedName name="OFICIAL14">[1]CHAMADA!$T$5:$T$11</definedName>
    <definedName name="OFICIAL15">[1]CHAMADA!$U$5:$U$11</definedName>
    <definedName name="OFICIAL16">[1]CHAMADA!$V$5:$V$11</definedName>
    <definedName name="OFICIAL17">[1]CHAMADA!$W$5:$W$11</definedName>
    <definedName name="OFICIAL18">[1]CHAMADA!$X$5:$X$11</definedName>
    <definedName name="OFICIAL19">[1]CHAMADA!$Y$5:$Y$11</definedName>
    <definedName name="OFICIAL2">[1]CHAMADA!$A$5:$AK$26</definedName>
    <definedName name="OFICIAL20">[1]CHAMADA!$Z$5:$Z$11</definedName>
    <definedName name="OFICIAL21">[1]CHAMADA!$AA$5:$AA$11</definedName>
    <definedName name="OFICIAL22">[1]CHAMADA!$AB$5:$AB$11</definedName>
    <definedName name="OFICIAL23">[1]CHAMADA!$AC$5:$AC$11</definedName>
    <definedName name="OFICIAL24">[1]CHAMADA!$AD$5:$AD$11</definedName>
    <definedName name="OFICIAL25">[1]CHAMADA!$AE$5:$AE$11</definedName>
    <definedName name="OFICIAL26">[1]CHAMADA!$AF$5:$AF$11</definedName>
    <definedName name="OFICIAL27">[1]CHAMADA!$AG$5:$AG$11</definedName>
    <definedName name="OFICIAL28">[1]CHAMADA!$AH$5:$AH$11</definedName>
    <definedName name="OFICIAL29">[1]CHAMADA!$AI$5:$AI$11</definedName>
    <definedName name="OFICIAL30">[1]CHAMADA!$AJ$5:$AJ$11</definedName>
    <definedName name="OFICIAL31">[1]CHAMADA!$AK$5:$AK$11</definedName>
    <definedName name="OFIOP01">[1]CHAMADA!$G$13:$G$25</definedName>
    <definedName name="OFIOP02">[1]CHAMADA!$H$13:$H$25</definedName>
    <definedName name="OFIOP03">[1]CHAMADA!$I$13:$I$25</definedName>
    <definedName name="OFIOP04">[1]CHAMADA!$J$13:$J$25</definedName>
    <definedName name="OFIOP05">[1]CHAMADA!$K$13:$K$25</definedName>
    <definedName name="OFIOP06">[1]CHAMADA!$L$13:$L$25</definedName>
    <definedName name="OFIOP07">[1]CHAMADA!$M$13:$M$25</definedName>
    <definedName name="OFIOP08">[1]CHAMADA!$N$13:$N$25</definedName>
    <definedName name="OFIOP09">[1]CHAMADA!$O$13:$O$25</definedName>
    <definedName name="OFIOP10">[1]CHAMADA!$P$13:$P$25</definedName>
    <definedName name="OFIOP11">[1]CHAMADA!$Q$13:$Q$25</definedName>
    <definedName name="OFIOP12">[1]CHAMADA!$R$13:$R$25</definedName>
    <definedName name="OFIOP13">[1]CHAMADA!$S$13:$S$25</definedName>
    <definedName name="OFIOP14">[1]CHAMADA!$T$13:$T$25</definedName>
    <definedName name="OFIOP15">[1]CHAMADA!$U$13:$U$25</definedName>
    <definedName name="OFIOP16">[1]CHAMADA!$V$13:$V$25</definedName>
    <definedName name="OFIOP17">[1]CHAMADA!$W$13:$W$25</definedName>
    <definedName name="OFIOP18">[1]CHAMADA!$X$13:$X$25</definedName>
    <definedName name="OFIOP19">[1]CHAMADA!$Y$13:$Y$25</definedName>
    <definedName name="OFIOP2">[1]CHAMADA!$A$13:$AK$25</definedName>
    <definedName name="OFIOP20">[1]CHAMADA!$Z$13:$Z$25</definedName>
    <definedName name="OFIOP21">[1]CHAMADA!$AA$13:$AA$25</definedName>
    <definedName name="OFIOP22">[1]CHAMADA!$AB$13:$AB$25</definedName>
    <definedName name="OFIOP23">[1]CHAMADA!$AC$13:$AC$25</definedName>
    <definedName name="OFIOP24">[1]CHAMADA!$AD$13:$AD$25</definedName>
    <definedName name="OFIOP25">[1]CHAMADA!$AE$13:$AE$25</definedName>
    <definedName name="OFIOP26">[1]CHAMADA!$AF$13:$AF$25</definedName>
    <definedName name="OFIOP27">[1]CHAMADA!$AG$13:$AG$25</definedName>
    <definedName name="OFIOP28">[1]CHAMADA!$AH$13:$AH$25</definedName>
    <definedName name="OFIOP29">[1]CHAMADA!$AI$13:$AI$25</definedName>
    <definedName name="OFIOP30">[1]CHAMADA!$AJ$13:$AJ$25</definedName>
    <definedName name="OFIOP31">[1]CHAMADA!$AK$13:$AK$25</definedName>
    <definedName name="pmdo06">[1]CHAMADA!$L$193:$L$220</definedName>
    <definedName name="pmdo07">[1]CHAMADA!$M$193:$M$220</definedName>
    <definedName name="pmdo08">[1]CHAMADA!$N$193:$N$220</definedName>
    <definedName name="pmdo09">[1]CHAMADA!$O$193:$O$220</definedName>
    <definedName name="pmdo10">[1]CHAMADA!$P$193:$P$220</definedName>
    <definedName name="pmdo11">[1]CHAMADA!$Q$193:$Q$220</definedName>
    <definedName name="pmdo12">[1]CHAMADA!$R$193:$R$220</definedName>
    <definedName name="pmdo13">[1]CHAMADA!$S$193:$S$220</definedName>
    <definedName name="pmdo14">[1]CHAMADA!$T$193:$T$220</definedName>
    <definedName name="pmdo15">[1]CHAMADA!$U$193:$U$220</definedName>
    <definedName name="pmdo16">[1]CHAMADA!$V$193:$V$220</definedName>
    <definedName name="pmdo17">[1]CHAMADA!$W$193:$W$220</definedName>
    <definedName name="pmdo18">[1]CHAMADA!$X$193:$X$220</definedName>
    <definedName name="pmdo19">[1]CHAMADA!$Y$193:$Y$220</definedName>
    <definedName name="pmdo2">[1]CHAMADA!$A$193:$AK$220</definedName>
    <definedName name="pmdo20">[1]CHAMADA!$Z$193:$Z$220</definedName>
    <definedName name="pmdo21">[1]CHAMADA!$AA$193:$AA$220</definedName>
    <definedName name="pmdo22">[1]CHAMADA!$AB$193:$AB$220</definedName>
    <definedName name="pmdo23">[1]CHAMADA!$AC$193:$AC$220</definedName>
    <definedName name="pmdo24">[1]CHAMADA!$AD$193:$AD$220</definedName>
    <definedName name="pmdo25">[1]CHAMADA!$AE$193:$AE$220</definedName>
    <definedName name="pmdo26">[1]CHAMADA!$AF$193:$AF$220</definedName>
    <definedName name="pmdo27">[1]CHAMADA!$AG$193:$AG$220</definedName>
    <definedName name="pmdo28">[1]CHAMADA!$AH$193:$AH$220</definedName>
    <definedName name="pmdo29">[1]CHAMADA!$AI$193:$AI$220</definedName>
    <definedName name="pmdo30">[1]CHAMADA!$AJ$193:$AJ$220</definedName>
    <definedName name="pmdo31">[1]CHAMADA!$AK$193:$AK$220</definedName>
    <definedName name="pmtd01">[1]CHAMADA!$G$243:$G$269</definedName>
    <definedName name="pmtd02">[1]CHAMADA!$H$243:$H$269</definedName>
    <definedName name="pmtd03">[1]CHAMADA!$I$243:$I$269</definedName>
    <definedName name="pmtd04">[1]CHAMADA!$J$243:$J$269</definedName>
    <definedName name="pmtd05">[1]CHAMADA!$K$243:$K$269</definedName>
    <definedName name="pmtd06">[1]CHAMADA!$L$243:$L$269</definedName>
    <definedName name="pmtd07">[1]CHAMADA!$M$243:$M$269</definedName>
    <definedName name="pmtd08">[1]CHAMADA!$N$243:$N$269</definedName>
    <definedName name="pmtd09">[1]CHAMADA!$O$243:$O$269</definedName>
    <definedName name="pmtd10">[1]CHAMADA!$P$243:$P$269</definedName>
    <definedName name="pmtd11">[1]CHAMADA!$Q$243:$Q$269</definedName>
    <definedName name="pmtd12">[1]CHAMADA!$R$243:$R$269</definedName>
    <definedName name="pmtd13">[1]CHAMADA!$S$243:$S$269</definedName>
    <definedName name="pmtd14">[1]CHAMADA!$T$243:$T$269</definedName>
    <definedName name="pmtd15">[1]CHAMADA!$U$243:$U$269</definedName>
    <definedName name="pmtd16">[1]CHAMADA!$V$243:$V$269</definedName>
    <definedName name="pmtd17">[1]CHAMADA!$W$243:$W$269</definedName>
    <definedName name="pmtd18">[1]CHAMADA!$X$243:$X$269</definedName>
    <definedName name="pmtd19">[1]CHAMADA!$Y$243:$Y$269</definedName>
    <definedName name="pmtd2">[1]CHAMADA!$A$243:$AK$269</definedName>
    <definedName name="pmtd20">[1]CHAMADA!$Z$243:$Z$269</definedName>
    <definedName name="pmtd21">[1]CHAMADA!$AA$243:$AA$269</definedName>
    <definedName name="pmtd22">[1]CHAMADA!$AB$243:$AB$269</definedName>
    <definedName name="pmtd23">[1]CHAMADA!$AC$243:$AC$269</definedName>
    <definedName name="pmtd24">[1]CHAMADA!$AD$243:$AD$269</definedName>
    <definedName name="pmtd25">[1]CHAMADA!$AE$243:$AE$269</definedName>
    <definedName name="pmtd26">[1]CHAMADA!$AF$243:$AF$269</definedName>
    <definedName name="pmtd27">[1]CHAMADA!$AG$243:$AG$269</definedName>
    <definedName name="pmtd28">[1]CHAMADA!$AH$243:$AH$269</definedName>
    <definedName name="pmtd29">[1]CHAMADA!$AI$243:$AI$269</definedName>
    <definedName name="pmtd30">[1]CHAMADA!$AJ$243:$AJ$269</definedName>
    <definedName name="pmtd31">[1]CHAMADA!$AK$243:$AK$269</definedName>
    <definedName name="port01">[1]CHAMADA!$G$63:$G$82</definedName>
    <definedName name="port02">[1]CHAMADA!$H$63:$H$82</definedName>
    <definedName name="port03">[1]CHAMADA!$I$63:$I$82</definedName>
    <definedName name="port04">[1]CHAMADA!$J$63:$J$82</definedName>
    <definedName name="port05">[1]CHAMADA!$K$63:$K$82</definedName>
    <definedName name="port06">[1]CHAMADA!$L$63:$L$82</definedName>
    <definedName name="port07">[1]CHAMADA!$M$63:$M$82</definedName>
    <definedName name="port08">[1]CHAMADA!$N$63:$N$82</definedName>
    <definedName name="port09">[1]CHAMADA!$O$63:$O$82</definedName>
    <definedName name="port10">[1]CHAMADA!$P$63:$P$82</definedName>
    <definedName name="port11">[1]CHAMADA!$Q$63:$Q$82</definedName>
    <definedName name="port12">[1]CHAMADA!$R$63:$R$82</definedName>
    <definedName name="port13">[1]CHAMADA!$S$63:$S$82</definedName>
    <definedName name="port14">[1]CHAMADA!$T$63:$T$82</definedName>
    <definedName name="port15">[1]CHAMADA!$U$63:$U$82</definedName>
    <definedName name="port16">[1]CHAMADA!$V$63:$V$82</definedName>
    <definedName name="port17">[1]CHAMADA!$W$63:$W$82</definedName>
    <definedName name="port18">[1]CHAMADA!$X$63:$X$82</definedName>
    <definedName name="port19">[1]CHAMADA!$Y$63:$Y$82</definedName>
    <definedName name="port2">[1]CHAMADA!$A$63:$AK$82</definedName>
    <definedName name="port20">[1]CHAMADA!$Z$63:$Z$82</definedName>
    <definedName name="port21">[1]CHAMADA!$AA$63:$AA$82</definedName>
    <definedName name="port22">[1]CHAMADA!$AB$63:$AB$82</definedName>
    <definedName name="port23">[1]CHAMADA!$AC$63:$AC$82</definedName>
    <definedName name="port24">[1]CHAMADA!$AD$63:$AD$82</definedName>
    <definedName name="port25">[1]CHAMADA!$AE$63:$AE$82</definedName>
    <definedName name="port26">[1]CHAMADA!$AF$63:$AF$82</definedName>
    <definedName name="port27">[1]CHAMADA!$AG$63:$AG$82</definedName>
    <definedName name="port28">[1]CHAMADA!$AH$63:$AH$82</definedName>
    <definedName name="port29">[1]CHAMADA!$AI$63:$AI$82</definedName>
    <definedName name="port30">[1]CHAMADA!$AJ$63:$AJ$82</definedName>
    <definedName name="port31">[1]CHAMADA!$AK$63:$AK$82</definedName>
    <definedName name="RELAÇÃO">'[1]PLANO DE CHAMADA RESUMIDO'!$A$2:$I$163</definedName>
    <definedName name="seldia01">[1]CHAMADA!$G$47:$G$51</definedName>
    <definedName name="seldia02">[1]CHAMADA!$H$47:$H$51</definedName>
    <definedName name="seldia03">[1]CHAMADA!$I$47:$I$51</definedName>
    <definedName name="seldia04">[1]CHAMADA!$J$47:$J$51</definedName>
    <definedName name="seldia05">[1]CHAMADA!$K$47:$K$51</definedName>
    <definedName name="seldia06">[1]CHAMADA!$L$47:$L$51</definedName>
    <definedName name="seldia07">[1]CHAMADA!$M$47:$M$51</definedName>
    <definedName name="seldia08">[1]CHAMADA!$N$47:$N$51</definedName>
    <definedName name="seldia09">[1]CHAMADA!$O$47:$O$51</definedName>
    <definedName name="seldia10">[1]CHAMADA!$P$47:$P$51</definedName>
    <definedName name="seldia11">[1]CHAMADA!$Q$47:$Q$51</definedName>
    <definedName name="seldia12">[1]CHAMADA!$R$47:$R$51</definedName>
    <definedName name="seldia13">[1]CHAMADA!$S$47:$S$51</definedName>
    <definedName name="seldia14">[1]CHAMADA!$T$47:$T$51</definedName>
    <definedName name="seldia15">[1]CHAMADA!$U$47:$U$51</definedName>
    <definedName name="seldia16">[1]CHAMADA!$V$47:$V$51</definedName>
    <definedName name="seldia17">[1]CHAMADA!$W$47:$W$51</definedName>
    <definedName name="seldia18">[1]CHAMADA!$X$47:$X$51</definedName>
    <definedName name="seldia19">[1]CHAMADA!$Y$47:$Y$51</definedName>
    <definedName name="seldia2">[1]CHAMADA!$A$47:$AK$51</definedName>
    <definedName name="seldia20">[1]CHAMADA!$Z$47:$Z$51</definedName>
    <definedName name="seldia21">[1]CHAMADA!$AA$47:$AA$51</definedName>
    <definedName name="seldia22">[1]CHAMADA!$AB$47:$AB$51</definedName>
    <definedName name="seldia23">[1]CHAMADA!$AC$47:$AC$51</definedName>
    <definedName name="seldia24">[1]CHAMADA!$AD$47:$AD$51</definedName>
    <definedName name="seldia25">[1]CHAMADA!$AE$47:$AE$51</definedName>
    <definedName name="seldia26">[1]CHAMADA!$AF$47:$AF$51</definedName>
    <definedName name="seldia27">[1]CHAMADA!$AG$47:$AG$51</definedName>
    <definedName name="seldia28">[1]CHAMADA!$AH$47:$AH$51</definedName>
    <definedName name="seldia29">[1]CHAMADA!$AI$47:$AI$51</definedName>
    <definedName name="seldia30">[1]CHAMADA!$AJ$47:$AJ$51</definedName>
    <definedName name="seldia31">[1]CHAMADA!$AK$47:$AK$51</definedName>
    <definedName name="TABELAIRSO" localSheetId="7">#REF!</definedName>
    <definedName name="TABELAIRSO" localSheetId="2">#REF!</definedName>
    <definedName name="TABELAIRSO">#REF!</definedName>
    <definedName name="TABELAIRSO2" localSheetId="7">#REF!</definedName>
    <definedName name="TABELAIRSO2" localSheetId="2">#REF!</definedName>
    <definedName name="TABELAIRSO2">#REF!</definedName>
    <definedName name="TABELANOME" localSheetId="7">'RELAÇÃO CPE BD POR OPM'!$D$11:$H$125</definedName>
    <definedName name="TABELANOME">plano!$D$145:$X$303</definedName>
    <definedName name="trans01">[1]CHAMADA!$G$151:$G$157</definedName>
    <definedName name="trans02">[1]CHAMADA!$H$151:$H$157</definedName>
    <definedName name="trans03">[1]CHAMADA!$I$151:$I$157</definedName>
    <definedName name="trans04">[1]CHAMADA!$J$151:$J$157</definedName>
    <definedName name="trans05">[1]CHAMADA!$K$151:$K$157</definedName>
    <definedName name="trans06">[1]CHAMADA!$L$151:$L$157</definedName>
    <definedName name="trans07">[1]CHAMADA!$M$151:$M$157</definedName>
    <definedName name="trans08">[1]CHAMADA!$N$151:$N$157</definedName>
    <definedName name="trans09">[1]CHAMADA!$O$151:$O$157</definedName>
    <definedName name="trans10">[1]CHAMADA!$P$151:$P$157</definedName>
    <definedName name="trans11">[1]CHAMADA!$Q$151:$Q$157</definedName>
    <definedName name="trans12">[1]CHAMADA!$R$151:$R$157</definedName>
    <definedName name="trans13">[1]CHAMADA!$S$151:$S$157</definedName>
    <definedName name="trans14">[1]CHAMADA!$T$151:$T$157</definedName>
    <definedName name="trans15">[1]CHAMADA!$U$151:$U$157</definedName>
    <definedName name="trans16">[1]CHAMADA!$V$151:$V$157</definedName>
    <definedName name="trans17">[1]CHAMADA!$W$151:$W$157</definedName>
    <definedName name="trans18">[1]CHAMADA!$X$151:$X$157</definedName>
    <definedName name="trans19">[1]CHAMADA!$Y$151:$Y$157</definedName>
    <definedName name="trans2">[1]CHAMADA!$A$151:$AK$157</definedName>
    <definedName name="trans20">[1]CHAMADA!$Z$151:$Z$157</definedName>
    <definedName name="trans21">[1]CHAMADA!$AA$151:$AA$157</definedName>
    <definedName name="trans22">[1]CHAMADA!$AB$151:$AB$157</definedName>
    <definedName name="trans23">[1]CHAMADA!$AC$151:$AC$157</definedName>
    <definedName name="trans24">[1]CHAMADA!$AD$151:$AD$157</definedName>
    <definedName name="trans25">[1]CHAMADA!$AE$151:$AE$157</definedName>
    <definedName name="trans26">[1]CHAMADA!$AF$151:$AF$157</definedName>
    <definedName name="trans27">[1]CHAMADA!$AG$151:$AG$157</definedName>
    <definedName name="trans28">[1]CHAMADA!$AH$151:$AH$157</definedName>
    <definedName name="trans29">[1]CHAMADA!$AI$151:$AI$157</definedName>
    <definedName name="trans30">[1]CHAMADA!$AJ$151:$AJ$157</definedName>
    <definedName name="trans31">[1]CHAMADA!$AK$151:$AK$157</definedName>
    <definedName name="vtrr01">[1]CHAMADA!$G$161:$G$182</definedName>
    <definedName name="vtrr02">[1]CHAMADA!$H$161:$H$182</definedName>
    <definedName name="vtrr03">[1]CHAMADA!$I$161:$I$182</definedName>
    <definedName name="vtrr04">[1]CHAMADA!$J$161:$J$182</definedName>
    <definedName name="vtrr05">[1]CHAMADA!$K$161:$K$182</definedName>
    <definedName name="vtrr06">[1]CHAMADA!$L$161:$L$182</definedName>
    <definedName name="vtrr07">[1]CHAMADA!$M$161:$M$182</definedName>
    <definedName name="vtrr08">[1]CHAMADA!$N$161:$N$182</definedName>
    <definedName name="vtrr09">[1]CHAMADA!$O$161:$O$182</definedName>
    <definedName name="vtrr10">[1]CHAMADA!$P$161:$P$182</definedName>
    <definedName name="vtrr11">[1]CHAMADA!$Q$161:$Q$182</definedName>
    <definedName name="vtrr12">[1]CHAMADA!$R$161:$R$182</definedName>
    <definedName name="vtrr13">[1]CHAMADA!$S$161:$S$182</definedName>
    <definedName name="vtrr14">[1]CHAMADA!$T$161:$T$182</definedName>
    <definedName name="vtrr15">[1]CHAMADA!$U$161:$U$182</definedName>
    <definedName name="vtrr16">[1]CHAMADA!$V$161:$V$182</definedName>
    <definedName name="vtrr17">[1]CHAMADA!$W$161:$W$182</definedName>
    <definedName name="vtrr18">[1]CHAMADA!$X$161:$X$182</definedName>
    <definedName name="vtrr19">[1]CHAMADA!$Y$161:$Y$182</definedName>
    <definedName name="vtrr2">[1]CHAMADA!$A$161:$AK$182</definedName>
    <definedName name="vtrr20">[1]CHAMADA!$Z$161:$Z$182</definedName>
    <definedName name="vtrr21">[1]CHAMADA!$AA$161:$AA$182</definedName>
    <definedName name="vtrr22">[1]CHAMADA!$AB$161:$AB$182</definedName>
    <definedName name="vtrr23">[1]CHAMADA!$AC$161:$AC$182</definedName>
    <definedName name="vtrr24">[1]CHAMADA!$AD$161:$AD$182</definedName>
    <definedName name="vtrr25">[1]CHAMADA!$AE$161:$AE$182</definedName>
    <definedName name="vtrr26">[1]CHAMADA!$AF$161:$AF$182</definedName>
    <definedName name="vtrr27">[1]CHAMADA!$AG$161:$AG$182</definedName>
    <definedName name="vtrr28">[1]CHAMADA!$AH$161:$AH$182</definedName>
    <definedName name="vtrr29">[1]CHAMADA!$AI$161:$AI$182</definedName>
    <definedName name="vtrr30">[1]CHAMADA!$AJ$161:$AJ$182</definedName>
    <definedName name="vtrr31">[1]CHAMADA!$AK$161:$AK$182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5" l="1"/>
  <c r="D201" i="5"/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8" i="4"/>
  <c r="D93" i="5" l="1"/>
  <c r="D94" i="5"/>
  <c r="D95" i="5"/>
  <c r="D96" i="5"/>
  <c r="D97" i="5"/>
  <c r="D98" i="5"/>
  <c r="D100" i="5"/>
  <c r="D101" i="5"/>
  <c r="D102" i="5"/>
  <c r="D103" i="5"/>
  <c r="D104" i="5"/>
  <c r="D92" i="5"/>
  <c r="D113" i="5"/>
  <c r="D191" i="5" l="1"/>
  <c r="D214" i="5"/>
  <c r="A30" i="5"/>
  <c r="D181" i="5"/>
  <c r="I13" i="4" l="1"/>
  <c r="K13" i="4"/>
  <c r="P13" i="4"/>
  <c r="Q13" i="4" s="1"/>
  <c r="I14" i="4"/>
  <c r="K14" i="4"/>
  <c r="P14" i="4"/>
  <c r="Q14" i="4" s="1"/>
  <c r="I15" i="4"/>
  <c r="K15" i="4"/>
  <c r="P15" i="4"/>
  <c r="Q15" i="4" s="1"/>
  <c r="I16" i="4"/>
  <c r="K16" i="4"/>
  <c r="P16" i="4"/>
  <c r="Q16" i="4" s="1"/>
  <c r="I17" i="4"/>
  <c r="K17" i="4"/>
  <c r="P17" i="4"/>
  <c r="Q17" i="4" s="1"/>
  <c r="I18" i="4"/>
  <c r="K18" i="4"/>
  <c r="P18" i="4"/>
  <c r="Q18" i="4" s="1"/>
  <c r="I19" i="4"/>
  <c r="K19" i="4"/>
  <c r="P19" i="4"/>
  <c r="Q19" i="4" s="1"/>
  <c r="I20" i="4"/>
  <c r="K20" i="4"/>
  <c r="P20" i="4"/>
  <c r="Q20" i="4" s="1"/>
  <c r="I21" i="4"/>
  <c r="K21" i="4"/>
  <c r="P21" i="4"/>
  <c r="Q21" i="4" s="1"/>
  <c r="I22" i="4"/>
  <c r="K22" i="4"/>
  <c r="P22" i="4"/>
  <c r="Q22" i="4" s="1"/>
  <c r="I23" i="4"/>
  <c r="K23" i="4"/>
  <c r="P23" i="4"/>
  <c r="Q23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D193" i="5"/>
  <c r="D194" i="5"/>
  <c r="D115" i="5"/>
  <c r="C19" i="5"/>
  <c r="D19" i="5"/>
  <c r="A24" i="4" l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B26" i="5"/>
  <c r="D170" i="5"/>
  <c r="D168" i="5"/>
  <c r="B62" i="5"/>
  <c r="D185" i="5"/>
  <c r="D192" i="5" l="1"/>
  <c r="A178" i="5"/>
  <c r="C207" i="5"/>
  <c r="D114" i="5"/>
  <c r="D296" i="5"/>
  <c r="D297" i="5"/>
  <c r="D298" i="5"/>
  <c r="D299" i="5"/>
  <c r="D300" i="5"/>
  <c r="D301" i="5"/>
  <c r="D302" i="5"/>
  <c r="D303" i="5"/>
  <c r="D304" i="5"/>
  <c r="D305" i="5"/>
  <c r="D295" i="5"/>
  <c r="A80" i="5"/>
  <c r="A3" i="5"/>
  <c r="A77" i="5"/>
  <c r="A165" i="5"/>
  <c r="A166" i="5"/>
  <c r="D306" i="5" l="1"/>
  <c r="A21" i="5"/>
  <c r="A26" i="5"/>
  <c r="I80" i="4"/>
  <c r="K80" i="4"/>
  <c r="P80" i="4"/>
  <c r="Q80" i="4" s="1"/>
  <c r="C8" i="5" l="1"/>
  <c r="C50" i="5"/>
  <c r="C66" i="5"/>
  <c r="C58" i="5"/>
  <c r="B50" i="5"/>
  <c r="C3" i="5"/>
  <c r="D401" i="5"/>
  <c r="D402" i="5"/>
  <c r="D403" i="5"/>
  <c r="D404" i="5"/>
  <c r="D405" i="5"/>
  <c r="D406" i="5"/>
  <c r="D407" i="5"/>
  <c r="D408" i="5"/>
  <c r="D409" i="5"/>
  <c r="D410" i="5"/>
  <c r="D400" i="5"/>
  <c r="E296" i="5"/>
  <c r="E297" i="5"/>
  <c r="E298" i="5"/>
  <c r="E299" i="5"/>
  <c r="E300" i="5"/>
  <c r="E301" i="5"/>
  <c r="E302" i="5"/>
  <c r="E303" i="5"/>
  <c r="E304" i="5"/>
  <c r="E305" i="5"/>
  <c r="E295" i="5"/>
  <c r="A90" i="5"/>
  <c r="D251" i="5" s="1"/>
  <c r="B65" i="5"/>
  <c r="B8" i="5"/>
  <c r="D169" i="5"/>
  <c r="A183" i="5"/>
  <c r="A219" i="5"/>
  <c r="B14" i="5" l="1"/>
  <c r="A110" i="5" l="1"/>
  <c r="I93" i="4" l="1"/>
  <c r="C331" i="5" l="1"/>
  <c r="C332" i="5"/>
  <c r="C333" i="5"/>
  <c r="C334" i="5"/>
  <c r="C335" i="5"/>
  <c r="C325" i="5"/>
  <c r="C326" i="5"/>
  <c r="C327" i="5"/>
  <c r="C328" i="5"/>
  <c r="C329" i="5"/>
  <c r="C330" i="5"/>
  <c r="D180" i="5"/>
  <c r="A188" i="5" l="1"/>
  <c r="B57" i="5" l="1"/>
  <c r="D205" i="5" l="1"/>
  <c r="D204" i="5"/>
  <c r="A62" i="5" l="1"/>
  <c r="A53" i="5" l="1"/>
  <c r="P44" i="4"/>
  <c r="P38" i="4"/>
  <c r="A65" i="5" l="1"/>
  <c r="P141" i="4"/>
  <c r="Q141" i="4" s="1"/>
  <c r="K141" i="4"/>
  <c r="I141" i="4"/>
  <c r="A203" i="5" l="1"/>
  <c r="D202" i="5" l="1"/>
  <c r="K6" i="20"/>
  <c r="K5" i="20"/>
  <c r="K3" i="20"/>
  <c r="K4" i="20"/>
  <c r="L2" i="20"/>
  <c r="D446" i="5" l="1"/>
  <c r="M66" i="19" s="1"/>
  <c r="D447" i="5"/>
  <c r="M67" i="19" s="1"/>
  <c r="D448" i="5"/>
  <c r="M68" i="19" s="1"/>
  <c r="D449" i="5"/>
  <c r="M69" i="19" s="1"/>
  <c r="D450" i="5"/>
  <c r="M70" i="19" s="1"/>
  <c r="D451" i="5"/>
  <c r="M71" i="19" s="1"/>
  <c r="D452" i="5"/>
  <c r="M72" i="19" s="1"/>
  <c r="D453" i="5"/>
  <c r="M73" i="19" s="1"/>
  <c r="D454" i="5"/>
  <c r="M74" i="19" s="1"/>
  <c r="D455" i="5"/>
  <c r="M75" i="19" s="1"/>
  <c r="D445" i="5"/>
  <c r="M65" i="19" s="1"/>
  <c r="B49" i="19" l="1"/>
  <c r="A35" i="7"/>
  <c r="A36" i="7"/>
  <c r="A37" i="7"/>
  <c r="A23" i="7"/>
  <c r="A24" i="7"/>
  <c r="A25" i="7"/>
  <c r="A26" i="7"/>
  <c r="A27" i="7"/>
  <c r="A28" i="7"/>
  <c r="A29" i="7"/>
  <c r="A30" i="7"/>
  <c r="A31" i="7"/>
  <c r="A32" i="7"/>
  <c r="A33" i="7"/>
  <c r="A34" i="7"/>
  <c r="A22" i="7"/>
  <c r="A134" i="5"/>
  <c r="D258" i="5" s="1"/>
  <c r="A145" i="5"/>
  <c r="A147" i="5"/>
  <c r="A151" i="5"/>
  <c r="A153" i="5"/>
  <c r="A155" i="5"/>
  <c r="A158" i="5"/>
  <c r="A161" i="5"/>
  <c r="A243" i="5"/>
  <c r="A246" i="5"/>
  <c r="D266" i="5" s="1"/>
  <c r="B37" i="7" s="1"/>
  <c r="A212" i="5"/>
  <c r="A216" i="5"/>
  <c r="D257" i="5" s="1"/>
  <c r="B28" i="7" s="1"/>
  <c r="A206" i="5"/>
  <c r="D520" i="5"/>
  <c r="D265" i="5" l="1"/>
  <c r="B36" i="7" s="1"/>
  <c r="D521" i="5"/>
  <c r="D522" i="5"/>
  <c r="D523" i="5"/>
  <c r="D524" i="5"/>
  <c r="D525" i="5"/>
  <c r="D526" i="5"/>
  <c r="D527" i="5"/>
  <c r="D528" i="5"/>
  <c r="D529" i="5"/>
  <c r="D530" i="5"/>
  <c r="D506" i="5"/>
  <c r="D507" i="5"/>
  <c r="D508" i="5"/>
  <c r="D509" i="5"/>
  <c r="D510" i="5"/>
  <c r="D511" i="5"/>
  <c r="D512" i="5"/>
  <c r="D513" i="5"/>
  <c r="D514" i="5"/>
  <c r="D515" i="5"/>
  <c r="D505" i="5"/>
  <c r="D491" i="5"/>
  <c r="J66" i="19" s="1"/>
  <c r="D492" i="5"/>
  <c r="J67" i="19" s="1"/>
  <c r="D493" i="5"/>
  <c r="J68" i="19" s="1"/>
  <c r="D494" i="5"/>
  <c r="J69" i="19" s="1"/>
  <c r="D495" i="5"/>
  <c r="J70" i="19" s="1"/>
  <c r="D496" i="5"/>
  <c r="J71" i="19" s="1"/>
  <c r="D497" i="5"/>
  <c r="J72" i="19" s="1"/>
  <c r="D498" i="5"/>
  <c r="J73" i="19" s="1"/>
  <c r="D499" i="5"/>
  <c r="J74" i="19" s="1"/>
  <c r="D500" i="5"/>
  <c r="J75" i="19" s="1"/>
  <c r="D490" i="5"/>
  <c r="J65" i="19" s="1"/>
  <c r="D476" i="5"/>
  <c r="K66" i="19" s="1"/>
  <c r="D477" i="5"/>
  <c r="K67" i="19" s="1"/>
  <c r="D478" i="5"/>
  <c r="K68" i="19" s="1"/>
  <c r="D479" i="5"/>
  <c r="K69" i="19" s="1"/>
  <c r="D480" i="5"/>
  <c r="K70" i="19" s="1"/>
  <c r="D481" i="5"/>
  <c r="K71" i="19" s="1"/>
  <c r="D482" i="5"/>
  <c r="K72" i="19" s="1"/>
  <c r="D483" i="5"/>
  <c r="K73" i="19" s="1"/>
  <c r="D484" i="5"/>
  <c r="K74" i="19" s="1"/>
  <c r="D485" i="5"/>
  <c r="K75" i="19" s="1"/>
  <c r="D475" i="5"/>
  <c r="K65" i="19" s="1"/>
  <c r="D461" i="5"/>
  <c r="F66" i="19" s="1"/>
  <c r="D462" i="5"/>
  <c r="F67" i="19" s="1"/>
  <c r="D463" i="5"/>
  <c r="F68" i="19" s="1"/>
  <c r="D464" i="5"/>
  <c r="F69" i="19" s="1"/>
  <c r="D465" i="5"/>
  <c r="F70" i="19" s="1"/>
  <c r="D466" i="5"/>
  <c r="F71" i="19" s="1"/>
  <c r="D467" i="5"/>
  <c r="F72" i="19" s="1"/>
  <c r="D468" i="5"/>
  <c r="F73" i="19" s="1"/>
  <c r="D469" i="5"/>
  <c r="F74" i="19" s="1"/>
  <c r="D470" i="5"/>
  <c r="F75" i="19" s="1"/>
  <c r="D460" i="5"/>
  <c r="F65" i="19" s="1"/>
  <c r="D431" i="5"/>
  <c r="D432" i="5"/>
  <c r="D433" i="5"/>
  <c r="D434" i="5"/>
  <c r="D435" i="5"/>
  <c r="D436" i="5"/>
  <c r="D437" i="5"/>
  <c r="D438" i="5"/>
  <c r="D439" i="5"/>
  <c r="D440" i="5"/>
  <c r="D430" i="5"/>
  <c r="D386" i="5"/>
  <c r="D387" i="5"/>
  <c r="D388" i="5"/>
  <c r="D389" i="5"/>
  <c r="D390" i="5"/>
  <c r="D391" i="5"/>
  <c r="D392" i="5"/>
  <c r="D393" i="5"/>
  <c r="D394" i="5"/>
  <c r="D395" i="5"/>
  <c r="D385" i="5"/>
  <c r="D371" i="5"/>
  <c r="D372" i="5"/>
  <c r="D373" i="5"/>
  <c r="D374" i="5"/>
  <c r="D375" i="5"/>
  <c r="D376" i="5"/>
  <c r="D377" i="5"/>
  <c r="D378" i="5"/>
  <c r="D379" i="5"/>
  <c r="D380" i="5"/>
  <c r="D370" i="5"/>
  <c r="D356" i="5"/>
  <c r="D357" i="5"/>
  <c r="D358" i="5"/>
  <c r="D359" i="5"/>
  <c r="D360" i="5"/>
  <c r="D361" i="5"/>
  <c r="D362" i="5"/>
  <c r="D363" i="5"/>
  <c r="D364" i="5"/>
  <c r="D365" i="5"/>
  <c r="D355" i="5"/>
  <c r="D341" i="5"/>
  <c r="D342" i="5"/>
  <c r="D343" i="5"/>
  <c r="D344" i="5"/>
  <c r="D345" i="5"/>
  <c r="D346" i="5"/>
  <c r="D347" i="5"/>
  <c r="D348" i="5"/>
  <c r="D349" i="5"/>
  <c r="D350" i="5"/>
  <c r="D340" i="5"/>
  <c r="D326" i="5"/>
  <c r="D327" i="5"/>
  <c r="D328" i="5"/>
  <c r="D329" i="5"/>
  <c r="D330" i="5"/>
  <c r="D331" i="5"/>
  <c r="D332" i="5"/>
  <c r="D333" i="5"/>
  <c r="D334" i="5"/>
  <c r="D335" i="5"/>
  <c r="D325" i="5"/>
  <c r="C521" i="5"/>
  <c r="C522" i="5"/>
  <c r="C523" i="5"/>
  <c r="C524" i="5"/>
  <c r="C525" i="5"/>
  <c r="C526" i="5"/>
  <c r="C527" i="5"/>
  <c r="C528" i="5"/>
  <c r="C529" i="5"/>
  <c r="C530" i="5"/>
  <c r="C520" i="5"/>
  <c r="C506" i="5"/>
  <c r="C507" i="5"/>
  <c r="C508" i="5"/>
  <c r="C509" i="5"/>
  <c r="C510" i="5"/>
  <c r="C511" i="5"/>
  <c r="C512" i="5"/>
  <c r="C513" i="5"/>
  <c r="C514" i="5"/>
  <c r="C515" i="5"/>
  <c r="C505" i="5"/>
  <c r="C491" i="5"/>
  <c r="J49" i="19" s="1"/>
  <c r="C492" i="5"/>
  <c r="J50" i="19" s="1"/>
  <c r="C493" i="5"/>
  <c r="J51" i="19" s="1"/>
  <c r="C494" i="5"/>
  <c r="J52" i="19" s="1"/>
  <c r="C495" i="5"/>
  <c r="J53" i="19" s="1"/>
  <c r="C496" i="5"/>
  <c r="J54" i="19" s="1"/>
  <c r="C497" i="5"/>
  <c r="J55" i="19" s="1"/>
  <c r="C498" i="5"/>
  <c r="J56" i="19" s="1"/>
  <c r="C499" i="5"/>
  <c r="J57" i="19" s="1"/>
  <c r="C500" i="5"/>
  <c r="J58" i="19" s="1"/>
  <c r="C490" i="5"/>
  <c r="J48" i="19" s="1"/>
  <c r="C476" i="5"/>
  <c r="K49" i="19" s="1"/>
  <c r="C477" i="5"/>
  <c r="K50" i="19" s="1"/>
  <c r="C478" i="5"/>
  <c r="K51" i="19" s="1"/>
  <c r="C479" i="5"/>
  <c r="K52" i="19" s="1"/>
  <c r="C480" i="5"/>
  <c r="K53" i="19" s="1"/>
  <c r="C481" i="5"/>
  <c r="K54" i="19" s="1"/>
  <c r="C482" i="5"/>
  <c r="K55" i="19" s="1"/>
  <c r="C483" i="5"/>
  <c r="K56" i="19" s="1"/>
  <c r="C484" i="5"/>
  <c r="K57" i="19" s="1"/>
  <c r="C485" i="5"/>
  <c r="K58" i="19" s="1"/>
  <c r="C475" i="5"/>
  <c r="K48" i="19" s="1"/>
  <c r="C461" i="5"/>
  <c r="F49" i="19" s="1"/>
  <c r="C462" i="5"/>
  <c r="F50" i="19" s="1"/>
  <c r="C463" i="5"/>
  <c r="F51" i="19" s="1"/>
  <c r="C464" i="5"/>
  <c r="F52" i="19" s="1"/>
  <c r="C465" i="5"/>
  <c r="F53" i="19" s="1"/>
  <c r="C466" i="5"/>
  <c r="F54" i="19" s="1"/>
  <c r="C467" i="5"/>
  <c r="F55" i="19" s="1"/>
  <c r="C468" i="5"/>
  <c r="F56" i="19" s="1"/>
  <c r="C469" i="5"/>
  <c r="F57" i="19" s="1"/>
  <c r="C470" i="5"/>
  <c r="F58" i="19" s="1"/>
  <c r="C460" i="5"/>
  <c r="F48" i="19" s="1"/>
  <c r="C446" i="5"/>
  <c r="M49" i="19" s="1"/>
  <c r="C447" i="5"/>
  <c r="M50" i="19" s="1"/>
  <c r="C448" i="5"/>
  <c r="M51" i="19" s="1"/>
  <c r="C449" i="5"/>
  <c r="M52" i="19" s="1"/>
  <c r="C450" i="5"/>
  <c r="M53" i="19" s="1"/>
  <c r="C451" i="5"/>
  <c r="M54" i="19" s="1"/>
  <c r="C452" i="5"/>
  <c r="M55" i="19" s="1"/>
  <c r="C453" i="5"/>
  <c r="M56" i="19" s="1"/>
  <c r="C454" i="5"/>
  <c r="M57" i="19" s="1"/>
  <c r="C455" i="5"/>
  <c r="M58" i="19" s="1"/>
  <c r="C445" i="5"/>
  <c r="M48" i="19" s="1"/>
  <c r="C431" i="5"/>
  <c r="C432" i="5"/>
  <c r="C433" i="5"/>
  <c r="C434" i="5"/>
  <c r="C435" i="5"/>
  <c r="C436" i="5"/>
  <c r="C437" i="5"/>
  <c r="C438" i="5"/>
  <c r="C439" i="5"/>
  <c r="C440" i="5"/>
  <c r="C430" i="5"/>
  <c r="C401" i="5"/>
  <c r="C402" i="5"/>
  <c r="C403" i="5"/>
  <c r="C404" i="5"/>
  <c r="C405" i="5"/>
  <c r="C406" i="5"/>
  <c r="C407" i="5"/>
  <c r="C408" i="5"/>
  <c r="C409" i="5"/>
  <c r="C410" i="5"/>
  <c r="C400" i="5"/>
  <c r="C386" i="5"/>
  <c r="C387" i="5"/>
  <c r="C388" i="5"/>
  <c r="C389" i="5"/>
  <c r="C390" i="5"/>
  <c r="C391" i="5"/>
  <c r="C392" i="5"/>
  <c r="C393" i="5"/>
  <c r="C394" i="5"/>
  <c r="C395" i="5"/>
  <c r="C385" i="5"/>
  <c r="C371" i="5"/>
  <c r="C372" i="5"/>
  <c r="C373" i="5"/>
  <c r="C374" i="5"/>
  <c r="C375" i="5"/>
  <c r="C376" i="5"/>
  <c r="C377" i="5"/>
  <c r="C378" i="5"/>
  <c r="C379" i="5"/>
  <c r="C380" i="5"/>
  <c r="C370" i="5"/>
  <c r="C356" i="5"/>
  <c r="C357" i="5"/>
  <c r="C358" i="5"/>
  <c r="C359" i="5"/>
  <c r="C360" i="5"/>
  <c r="C361" i="5"/>
  <c r="C362" i="5"/>
  <c r="C363" i="5"/>
  <c r="C364" i="5"/>
  <c r="C365" i="5"/>
  <c r="C355" i="5"/>
  <c r="C341" i="5"/>
  <c r="C342" i="5"/>
  <c r="C343" i="5"/>
  <c r="C344" i="5"/>
  <c r="C345" i="5"/>
  <c r="C346" i="5"/>
  <c r="C347" i="5"/>
  <c r="C348" i="5"/>
  <c r="C349" i="5"/>
  <c r="C350" i="5"/>
  <c r="C311" i="5"/>
  <c r="C312" i="5"/>
  <c r="C313" i="5"/>
  <c r="C314" i="5"/>
  <c r="C315" i="5"/>
  <c r="C316" i="5"/>
  <c r="C317" i="5"/>
  <c r="C318" i="5"/>
  <c r="C319" i="5"/>
  <c r="C320" i="5"/>
  <c r="C310" i="5"/>
  <c r="D87" i="5"/>
  <c r="D84" i="5"/>
  <c r="A85" i="5"/>
  <c r="A82" i="5"/>
  <c r="B295" i="5"/>
  <c r="A240" i="5"/>
  <c r="D264" i="5" s="1"/>
  <c r="B35" i="7" s="1"/>
  <c r="D239" i="5"/>
  <c r="A238" i="5"/>
  <c r="D263" i="5" s="1"/>
  <c r="B34" i="7" s="1"/>
  <c r="D237" i="5"/>
  <c r="A236" i="5"/>
  <c r="D262" i="5" s="1"/>
  <c r="B33" i="7" s="1"/>
  <c r="A232" i="5"/>
  <c r="D261" i="5" s="1"/>
  <c r="D231" i="5"/>
  <c r="A230" i="5"/>
  <c r="D260" i="5" s="1"/>
  <c r="B31" i="7" s="1"/>
  <c r="C220" i="5"/>
  <c r="C217" i="5"/>
  <c r="A131" i="5"/>
  <c r="A127" i="5"/>
  <c r="D256" i="5" s="1"/>
  <c r="B27" i="7" s="1"/>
  <c r="A121" i="5"/>
  <c r="D255" i="5" s="1"/>
  <c r="B26" i="7" s="1"/>
  <c r="A118" i="5"/>
  <c r="A105" i="5"/>
  <c r="D152" i="5"/>
  <c r="D146" i="5"/>
  <c r="D245" i="5"/>
  <c r="D200" i="5"/>
  <c r="A274" i="5"/>
  <c r="A76" i="5" l="1"/>
  <c r="Q11" i="1"/>
  <c r="G29" i="19"/>
  <c r="B447" i="5"/>
  <c r="AA13" i="1" s="1"/>
  <c r="I56" i="19"/>
  <c r="I52" i="19"/>
  <c r="B358" i="5"/>
  <c r="U14" i="1" s="1"/>
  <c r="I51" i="19"/>
  <c r="I55" i="19"/>
  <c r="I57" i="19"/>
  <c r="I53" i="19"/>
  <c r="I49" i="19"/>
  <c r="I21" i="1"/>
  <c r="E58" i="19"/>
  <c r="I20" i="1"/>
  <c r="E57" i="19"/>
  <c r="I16" i="1"/>
  <c r="E53" i="19"/>
  <c r="I12" i="1"/>
  <c r="E49" i="19"/>
  <c r="I58" i="19"/>
  <c r="I54" i="19"/>
  <c r="I50" i="19"/>
  <c r="I19" i="1"/>
  <c r="E56" i="19"/>
  <c r="I15" i="1"/>
  <c r="E52" i="19"/>
  <c r="I11" i="1"/>
  <c r="E48" i="19"/>
  <c r="I18" i="1"/>
  <c r="E55" i="19"/>
  <c r="I14" i="1"/>
  <c r="E51" i="19"/>
  <c r="I17" i="1"/>
  <c r="E54" i="19"/>
  <c r="I13" i="1"/>
  <c r="E50" i="19"/>
  <c r="B454" i="5"/>
  <c r="AA20" i="1" s="1"/>
  <c r="B505" i="5"/>
  <c r="P11" i="1" s="1"/>
  <c r="B513" i="5"/>
  <c r="P19" i="1" s="1"/>
  <c r="D456" i="5"/>
  <c r="B455" i="5"/>
  <c r="AA21" i="1" s="1"/>
  <c r="B446" i="5"/>
  <c r="AA12" i="1" s="1"/>
  <c r="D366" i="5"/>
  <c r="B359" i="5"/>
  <c r="U15" i="1" s="1"/>
  <c r="B361" i="5"/>
  <c r="U17" i="1" s="1"/>
  <c r="B363" i="5"/>
  <c r="U19" i="1" s="1"/>
  <c r="B365" i="5"/>
  <c r="U21" i="1" s="1"/>
  <c r="B449" i="5"/>
  <c r="AA15" i="1" s="1"/>
  <c r="B451" i="5"/>
  <c r="AA17" i="1" s="1"/>
  <c r="D516" i="5"/>
  <c r="F15" i="2" s="1"/>
  <c r="B356" i="5"/>
  <c r="U12" i="1" s="1"/>
  <c r="B506" i="5"/>
  <c r="P12" i="1" s="1"/>
  <c r="B508" i="5"/>
  <c r="P14" i="1" s="1"/>
  <c r="B362" i="5"/>
  <c r="U18" i="1" s="1"/>
  <c r="B450" i="5"/>
  <c r="AA16" i="1" s="1"/>
  <c r="B452" i="5"/>
  <c r="AA18" i="1" s="1"/>
  <c r="B509" i="5"/>
  <c r="P15" i="1" s="1"/>
  <c r="B511" i="5"/>
  <c r="P17" i="1" s="1"/>
  <c r="B515" i="5"/>
  <c r="P21" i="1" s="1"/>
  <c r="B360" i="5"/>
  <c r="U16" i="1" s="1"/>
  <c r="B510" i="5"/>
  <c r="P16" i="1" s="1"/>
  <c r="B512" i="5"/>
  <c r="P18" i="1" s="1"/>
  <c r="B355" i="5"/>
  <c r="U11" i="1" s="1"/>
  <c r="B357" i="5"/>
  <c r="U13" i="1" s="1"/>
  <c r="B364" i="5"/>
  <c r="U20" i="1" s="1"/>
  <c r="C456" i="5"/>
  <c r="B448" i="5"/>
  <c r="AA14" i="1" s="1"/>
  <c r="B453" i="5"/>
  <c r="AA19" i="1" s="1"/>
  <c r="C516" i="5"/>
  <c r="F14" i="2" s="1"/>
  <c r="B507" i="5"/>
  <c r="P13" i="1" s="1"/>
  <c r="B514" i="5"/>
  <c r="P20" i="1" s="1"/>
  <c r="B445" i="5"/>
  <c r="AA11" i="1" s="1"/>
  <c r="B516" i="5" l="1"/>
  <c r="B366" i="5"/>
  <c r="B456" i="5"/>
  <c r="A3" i="21" l="1"/>
  <c r="B3" i="21"/>
  <c r="C3" i="21"/>
  <c r="D3" i="21"/>
  <c r="E3" i="21"/>
  <c r="F3" i="21"/>
  <c r="H3" i="21"/>
  <c r="I3" i="21"/>
  <c r="J3" i="21"/>
  <c r="B4" i="21"/>
  <c r="C4" i="21"/>
  <c r="D4" i="21"/>
  <c r="E4" i="21"/>
  <c r="F4" i="21"/>
  <c r="H4" i="21"/>
  <c r="I4" i="21"/>
  <c r="J4" i="21"/>
  <c r="B5" i="21"/>
  <c r="C5" i="21"/>
  <c r="D5" i="21"/>
  <c r="E5" i="21"/>
  <c r="F5" i="21"/>
  <c r="H5" i="21"/>
  <c r="I5" i="21"/>
  <c r="J5" i="21"/>
  <c r="B6" i="21"/>
  <c r="C6" i="21"/>
  <c r="D6" i="21"/>
  <c r="E6" i="21"/>
  <c r="F6" i="21"/>
  <c r="H6" i="21"/>
  <c r="I6" i="21"/>
  <c r="J6" i="21"/>
  <c r="B7" i="21"/>
  <c r="C7" i="21"/>
  <c r="D7" i="21"/>
  <c r="E7" i="21"/>
  <c r="F7" i="21"/>
  <c r="H7" i="21"/>
  <c r="I7" i="21"/>
  <c r="J7" i="21"/>
  <c r="B8" i="21"/>
  <c r="C8" i="21"/>
  <c r="D8" i="21"/>
  <c r="E8" i="21"/>
  <c r="F8" i="21"/>
  <c r="H8" i="21"/>
  <c r="I8" i="21"/>
  <c r="J8" i="21"/>
  <c r="B9" i="21"/>
  <c r="C9" i="21"/>
  <c r="D9" i="21"/>
  <c r="E9" i="21"/>
  <c r="F9" i="21"/>
  <c r="H9" i="21"/>
  <c r="I9" i="21"/>
  <c r="J9" i="21"/>
  <c r="B10" i="21"/>
  <c r="C10" i="21"/>
  <c r="D10" i="21"/>
  <c r="E10" i="21"/>
  <c r="F10" i="21"/>
  <c r="H10" i="21"/>
  <c r="I10" i="21"/>
  <c r="J10" i="21"/>
  <c r="B11" i="21"/>
  <c r="C11" i="21"/>
  <c r="D11" i="21"/>
  <c r="E11" i="21"/>
  <c r="F11" i="21"/>
  <c r="H11" i="21"/>
  <c r="I11" i="21"/>
  <c r="J11" i="21"/>
  <c r="B12" i="21"/>
  <c r="C12" i="21"/>
  <c r="D12" i="21"/>
  <c r="E12" i="21"/>
  <c r="F12" i="21"/>
  <c r="H12" i="21"/>
  <c r="I12" i="21"/>
  <c r="J12" i="21"/>
  <c r="B13" i="21"/>
  <c r="C13" i="21"/>
  <c r="D13" i="21"/>
  <c r="E13" i="21"/>
  <c r="F13" i="21"/>
  <c r="H13" i="21"/>
  <c r="I13" i="21"/>
  <c r="J13" i="21"/>
  <c r="B14" i="21"/>
  <c r="C14" i="21"/>
  <c r="D14" i="21"/>
  <c r="E14" i="21"/>
  <c r="F14" i="21"/>
  <c r="H14" i="21"/>
  <c r="I14" i="21"/>
  <c r="J14" i="21"/>
  <c r="B15" i="21"/>
  <c r="C15" i="21"/>
  <c r="D15" i="21"/>
  <c r="E15" i="21"/>
  <c r="F15" i="21"/>
  <c r="H15" i="21"/>
  <c r="I15" i="21"/>
  <c r="J15" i="21"/>
  <c r="B16" i="21"/>
  <c r="C16" i="21"/>
  <c r="D16" i="21"/>
  <c r="E16" i="21"/>
  <c r="F16" i="21"/>
  <c r="H16" i="21"/>
  <c r="I16" i="21"/>
  <c r="J16" i="21"/>
  <c r="B17" i="21"/>
  <c r="C17" i="21"/>
  <c r="D17" i="21"/>
  <c r="E17" i="21"/>
  <c r="F17" i="21"/>
  <c r="H17" i="21"/>
  <c r="I17" i="21"/>
  <c r="J17" i="21"/>
  <c r="B18" i="21"/>
  <c r="C18" i="21"/>
  <c r="D18" i="21"/>
  <c r="E18" i="21"/>
  <c r="F18" i="21"/>
  <c r="H18" i="21"/>
  <c r="I18" i="21"/>
  <c r="J18" i="21"/>
  <c r="B19" i="21"/>
  <c r="C19" i="21"/>
  <c r="D19" i="21"/>
  <c r="E19" i="21"/>
  <c r="F19" i="21"/>
  <c r="H19" i="21"/>
  <c r="I19" i="21"/>
  <c r="J19" i="21"/>
  <c r="B20" i="21"/>
  <c r="C20" i="21"/>
  <c r="D20" i="21"/>
  <c r="E20" i="21"/>
  <c r="F20" i="21"/>
  <c r="H20" i="21"/>
  <c r="I20" i="21"/>
  <c r="J20" i="21"/>
  <c r="B21" i="21"/>
  <c r="C21" i="21"/>
  <c r="D21" i="21"/>
  <c r="E21" i="21"/>
  <c r="F21" i="21"/>
  <c r="H21" i="21"/>
  <c r="I21" i="21"/>
  <c r="J21" i="21"/>
  <c r="B22" i="21"/>
  <c r="C22" i="21"/>
  <c r="D22" i="21"/>
  <c r="E22" i="21"/>
  <c r="F22" i="21"/>
  <c r="H22" i="21"/>
  <c r="I22" i="21"/>
  <c r="J22" i="21"/>
  <c r="B23" i="21"/>
  <c r="C23" i="21"/>
  <c r="D23" i="21"/>
  <c r="E23" i="21"/>
  <c r="F23" i="21"/>
  <c r="H23" i="21"/>
  <c r="I23" i="21"/>
  <c r="J23" i="21"/>
  <c r="B24" i="21"/>
  <c r="C24" i="21"/>
  <c r="D24" i="21"/>
  <c r="E24" i="21"/>
  <c r="F24" i="21"/>
  <c r="H24" i="21"/>
  <c r="I24" i="21"/>
  <c r="J24" i="21"/>
  <c r="B25" i="21"/>
  <c r="C25" i="21"/>
  <c r="D25" i="21"/>
  <c r="E25" i="21"/>
  <c r="F25" i="21"/>
  <c r="H25" i="21"/>
  <c r="I25" i="21"/>
  <c r="J25" i="21"/>
  <c r="B26" i="21"/>
  <c r="C26" i="21"/>
  <c r="D26" i="21"/>
  <c r="E26" i="21"/>
  <c r="F26" i="21"/>
  <c r="H26" i="21"/>
  <c r="I26" i="21"/>
  <c r="J26" i="21"/>
  <c r="B27" i="21"/>
  <c r="C27" i="21"/>
  <c r="D27" i="21"/>
  <c r="E27" i="21"/>
  <c r="F27" i="21"/>
  <c r="H27" i="21"/>
  <c r="I27" i="21"/>
  <c r="J27" i="21"/>
  <c r="B28" i="21"/>
  <c r="C28" i="21"/>
  <c r="D28" i="21"/>
  <c r="E28" i="21"/>
  <c r="F28" i="21"/>
  <c r="H28" i="21"/>
  <c r="I28" i="21"/>
  <c r="J28" i="21"/>
  <c r="B29" i="21"/>
  <c r="C29" i="21"/>
  <c r="D29" i="21"/>
  <c r="E29" i="21"/>
  <c r="F29" i="21"/>
  <c r="H29" i="21"/>
  <c r="I29" i="21"/>
  <c r="J29" i="21"/>
  <c r="B30" i="21"/>
  <c r="C30" i="21"/>
  <c r="D30" i="21"/>
  <c r="E30" i="21"/>
  <c r="F30" i="21"/>
  <c r="H30" i="21"/>
  <c r="I30" i="21"/>
  <c r="J30" i="21"/>
  <c r="B31" i="21"/>
  <c r="C31" i="21"/>
  <c r="D31" i="21"/>
  <c r="E31" i="21"/>
  <c r="F31" i="21"/>
  <c r="H31" i="21"/>
  <c r="I31" i="21"/>
  <c r="J31" i="21"/>
  <c r="B32" i="21"/>
  <c r="C32" i="21"/>
  <c r="D32" i="21"/>
  <c r="E32" i="21"/>
  <c r="F32" i="21"/>
  <c r="H32" i="21"/>
  <c r="I32" i="21"/>
  <c r="J32" i="21"/>
  <c r="B33" i="21"/>
  <c r="C33" i="21"/>
  <c r="D33" i="21"/>
  <c r="E33" i="21"/>
  <c r="F33" i="21"/>
  <c r="H33" i="21"/>
  <c r="I33" i="21"/>
  <c r="J33" i="21"/>
  <c r="B34" i="21"/>
  <c r="C34" i="21"/>
  <c r="D34" i="21"/>
  <c r="E34" i="21"/>
  <c r="F34" i="21"/>
  <c r="H34" i="21"/>
  <c r="I34" i="21"/>
  <c r="J34" i="21"/>
  <c r="B35" i="21"/>
  <c r="C35" i="21"/>
  <c r="D35" i="21"/>
  <c r="E35" i="21"/>
  <c r="F35" i="21"/>
  <c r="H35" i="21"/>
  <c r="I35" i="21"/>
  <c r="J35" i="21"/>
  <c r="B36" i="21"/>
  <c r="C36" i="21"/>
  <c r="D36" i="21"/>
  <c r="E36" i="21"/>
  <c r="F36" i="21"/>
  <c r="H36" i="21"/>
  <c r="I36" i="21"/>
  <c r="J36" i="21"/>
  <c r="B37" i="21"/>
  <c r="C37" i="21"/>
  <c r="D37" i="21"/>
  <c r="E37" i="21"/>
  <c r="F37" i="21"/>
  <c r="H37" i="21"/>
  <c r="I37" i="21"/>
  <c r="J37" i="21"/>
  <c r="B38" i="21"/>
  <c r="C38" i="21"/>
  <c r="D38" i="21"/>
  <c r="E38" i="21"/>
  <c r="F38" i="21"/>
  <c r="H38" i="21"/>
  <c r="I38" i="21"/>
  <c r="J38" i="21"/>
  <c r="B39" i="21"/>
  <c r="C39" i="21"/>
  <c r="D39" i="21"/>
  <c r="E39" i="21"/>
  <c r="F39" i="21"/>
  <c r="H39" i="21"/>
  <c r="I39" i="21"/>
  <c r="J39" i="21"/>
  <c r="B40" i="21"/>
  <c r="C40" i="21"/>
  <c r="D40" i="21"/>
  <c r="E40" i="21"/>
  <c r="F40" i="21"/>
  <c r="H40" i="21"/>
  <c r="I40" i="21"/>
  <c r="J40" i="21"/>
  <c r="B41" i="21"/>
  <c r="C41" i="21"/>
  <c r="D41" i="21"/>
  <c r="E41" i="21"/>
  <c r="F41" i="21"/>
  <c r="H41" i="21"/>
  <c r="I41" i="21"/>
  <c r="J41" i="21"/>
  <c r="B42" i="21"/>
  <c r="C42" i="21"/>
  <c r="D42" i="21"/>
  <c r="E42" i="21"/>
  <c r="F42" i="21"/>
  <c r="H42" i="21"/>
  <c r="I42" i="21"/>
  <c r="J42" i="21"/>
  <c r="B43" i="21"/>
  <c r="C43" i="21"/>
  <c r="D43" i="21"/>
  <c r="E43" i="21"/>
  <c r="F43" i="21"/>
  <c r="H43" i="21"/>
  <c r="I43" i="21"/>
  <c r="J43" i="21"/>
  <c r="B44" i="21"/>
  <c r="C44" i="21"/>
  <c r="D44" i="21"/>
  <c r="E44" i="21"/>
  <c r="F44" i="21"/>
  <c r="H44" i="21"/>
  <c r="I44" i="21"/>
  <c r="J44" i="21"/>
  <c r="B45" i="21"/>
  <c r="C45" i="21"/>
  <c r="D45" i="21"/>
  <c r="E45" i="21"/>
  <c r="F45" i="21"/>
  <c r="H45" i="21"/>
  <c r="I45" i="21"/>
  <c r="J45" i="21"/>
  <c r="B46" i="21"/>
  <c r="C46" i="21"/>
  <c r="D46" i="21"/>
  <c r="E46" i="21"/>
  <c r="F46" i="21"/>
  <c r="H46" i="21"/>
  <c r="I46" i="21"/>
  <c r="J46" i="21"/>
  <c r="B47" i="21"/>
  <c r="C47" i="21"/>
  <c r="D47" i="21"/>
  <c r="E47" i="21"/>
  <c r="F47" i="21"/>
  <c r="H47" i="21"/>
  <c r="I47" i="21"/>
  <c r="J47" i="21"/>
  <c r="B48" i="21"/>
  <c r="C48" i="21"/>
  <c r="D48" i="21"/>
  <c r="E48" i="21"/>
  <c r="F48" i="21"/>
  <c r="H48" i="21"/>
  <c r="I48" i="21"/>
  <c r="J48" i="21"/>
  <c r="B49" i="21"/>
  <c r="C49" i="21"/>
  <c r="D49" i="21"/>
  <c r="E49" i="21"/>
  <c r="F49" i="21"/>
  <c r="H49" i="21"/>
  <c r="I49" i="21"/>
  <c r="J49" i="21"/>
  <c r="B50" i="21"/>
  <c r="C50" i="21"/>
  <c r="D50" i="21"/>
  <c r="E50" i="21"/>
  <c r="F50" i="21"/>
  <c r="H50" i="21"/>
  <c r="I50" i="21"/>
  <c r="J50" i="21"/>
  <c r="B51" i="21"/>
  <c r="C51" i="21"/>
  <c r="D51" i="21"/>
  <c r="E51" i="21"/>
  <c r="F51" i="21"/>
  <c r="H51" i="21"/>
  <c r="I51" i="21"/>
  <c r="J51" i="21"/>
  <c r="B52" i="21"/>
  <c r="C52" i="21"/>
  <c r="D52" i="21"/>
  <c r="E52" i="21"/>
  <c r="F52" i="21"/>
  <c r="H52" i="21"/>
  <c r="I52" i="21"/>
  <c r="J52" i="21"/>
  <c r="B53" i="21"/>
  <c r="C53" i="21"/>
  <c r="D53" i="21"/>
  <c r="E53" i="21"/>
  <c r="F53" i="21"/>
  <c r="H53" i="21"/>
  <c r="I53" i="21"/>
  <c r="J53" i="21"/>
  <c r="B54" i="21"/>
  <c r="C54" i="21"/>
  <c r="D54" i="21"/>
  <c r="E54" i="21"/>
  <c r="F54" i="21"/>
  <c r="H54" i="21"/>
  <c r="I54" i="21"/>
  <c r="J54" i="21"/>
  <c r="B55" i="21"/>
  <c r="C55" i="21"/>
  <c r="D55" i="21"/>
  <c r="E55" i="21"/>
  <c r="F55" i="21"/>
  <c r="H55" i="21"/>
  <c r="I55" i="21"/>
  <c r="J55" i="21"/>
  <c r="B56" i="21"/>
  <c r="C56" i="21"/>
  <c r="D56" i="21"/>
  <c r="E56" i="21"/>
  <c r="F56" i="21"/>
  <c r="H56" i="21"/>
  <c r="I56" i="21"/>
  <c r="J56" i="21"/>
  <c r="B57" i="21"/>
  <c r="C57" i="21"/>
  <c r="D57" i="21"/>
  <c r="E57" i="21"/>
  <c r="F57" i="21"/>
  <c r="H57" i="21"/>
  <c r="I57" i="21"/>
  <c r="J57" i="21"/>
  <c r="B58" i="21"/>
  <c r="C58" i="21"/>
  <c r="D58" i="21"/>
  <c r="E58" i="21"/>
  <c r="F58" i="21"/>
  <c r="H58" i="21"/>
  <c r="I58" i="21"/>
  <c r="J58" i="21"/>
  <c r="B59" i="21"/>
  <c r="C59" i="21"/>
  <c r="D59" i="21"/>
  <c r="E59" i="21"/>
  <c r="F59" i="21"/>
  <c r="H59" i="21"/>
  <c r="I59" i="21"/>
  <c r="J59" i="21"/>
  <c r="B60" i="21"/>
  <c r="C60" i="21"/>
  <c r="D60" i="21"/>
  <c r="E60" i="21"/>
  <c r="F60" i="21"/>
  <c r="H60" i="21"/>
  <c r="I60" i="21"/>
  <c r="J60" i="21"/>
  <c r="B61" i="21"/>
  <c r="C61" i="21"/>
  <c r="D61" i="21"/>
  <c r="E61" i="21"/>
  <c r="F61" i="21"/>
  <c r="H61" i="21"/>
  <c r="I61" i="21"/>
  <c r="J61" i="21"/>
  <c r="B62" i="21"/>
  <c r="C62" i="21"/>
  <c r="D62" i="21"/>
  <c r="E62" i="21"/>
  <c r="F62" i="21"/>
  <c r="H62" i="21"/>
  <c r="I62" i="21"/>
  <c r="J62" i="21"/>
  <c r="B63" i="21"/>
  <c r="C63" i="21"/>
  <c r="D63" i="21"/>
  <c r="E63" i="21"/>
  <c r="F63" i="21"/>
  <c r="H63" i="21"/>
  <c r="I63" i="21"/>
  <c r="J63" i="21"/>
  <c r="B64" i="21"/>
  <c r="C64" i="21"/>
  <c r="D64" i="21"/>
  <c r="E64" i="21"/>
  <c r="F64" i="21"/>
  <c r="H64" i="21"/>
  <c r="I64" i="21"/>
  <c r="J64" i="21"/>
  <c r="B65" i="21"/>
  <c r="C65" i="21"/>
  <c r="D65" i="21"/>
  <c r="E65" i="21"/>
  <c r="F65" i="21"/>
  <c r="H65" i="21"/>
  <c r="I65" i="21"/>
  <c r="J65" i="21"/>
  <c r="B66" i="21"/>
  <c r="C66" i="21"/>
  <c r="D66" i="21"/>
  <c r="E66" i="21"/>
  <c r="F66" i="21"/>
  <c r="H66" i="21"/>
  <c r="I66" i="21"/>
  <c r="J66" i="21"/>
  <c r="B67" i="21"/>
  <c r="C67" i="21"/>
  <c r="D67" i="21"/>
  <c r="E67" i="21"/>
  <c r="F67" i="21"/>
  <c r="H67" i="21"/>
  <c r="I67" i="21"/>
  <c r="J67" i="21"/>
  <c r="B68" i="21"/>
  <c r="C68" i="21"/>
  <c r="D68" i="21"/>
  <c r="E68" i="21"/>
  <c r="F68" i="21"/>
  <c r="H68" i="21"/>
  <c r="I68" i="21"/>
  <c r="J68" i="21"/>
  <c r="B69" i="21"/>
  <c r="C69" i="21"/>
  <c r="D69" i="21"/>
  <c r="E69" i="21"/>
  <c r="F69" i="21"/>
  <c r="H69" i="21"/>
  <c r="I69" i="21"/>
  <c r="J69" i="21"/>
  <c r="B70" i="21"/>
  <c r="C70" i="21"/>
  <c r="D70" i="21"/>
  <c r="E70" i="21"/>
  <c r="F70" i="21"/>
  <c r="H70" i="21"/>
  <c r="I70" i="21"/>
  <c r="J70" i="21"/>
  <c r="B71" i="21"/>
  <c r="C71" i="21"/>
  <c r="D71" i="21"/>
  <c r="E71" i="21"/>
  <c r="F71" i="21"/>
  <c r="H71" i="21"/>
  <c r="I71" i="21"/>
  <c r="J71" i="21"/>
  <c r="B72" i="21"/>
  <c r="C72" i="21"/>
  <c r="D72" i="21"/>
  <c r="E72" i="21"/>
  <c r="F72" i="21"/>
  <c r="H72" i="21"/>
  <c r="I72" i="21"/>
  <c r="J72" i="21"/>
  <c r="B73" i="21"/>
  <c r="C73" i="21"/>
  <c r="D73" i="21"/>
  <c r="E73" i="21"/>
  <c r="F73" i="21"/>
  <c r="H73" i="21"/>
  <c r="I73" i="21"/>
  <c r="J73" i="21"/>
  <c r="B74" i="21"/>
  <c r="C74" i="21"/>
  <c r="D74" i="21"/>
  <c r="E74" i="21"/>
  <c r="F74" i="21"/>
  <c r="H74" i="21"/>
  <c r="I74" i="21"/>
  <c r="J74" i="21"/>
  <c r="B75" i="21"/>
  <c r="C75" i="21"/>
  <c r="D75" i="21"/>
  <c r="E75" i="21"/>
  <c r="F75" i="21"/>
  <c r="H75" i="21"/>
  <c r="I75" i="21"/>
  <c r="J75" i="21"/>
  <c r="B76" i="21"/>
  <c r="C76" i="21"/>
  <c r="D76" i="21"/>
  <c r="E76" i="21"/>
  <c r="F76" i="21"/>
  <c r="H76" i="21"/>
  <c r="I76" i="21"/>
  <c r="J76" i="21"/>
  <c r="B77" i="21"/>
  <c r="C77" i="21"/>
  <c r="D77" i="21"/>
  <c r="E77" i="21"/>
  <c r="F77" i="21"/>
  <c r="H77" i="21"/>
  <c r="I77" i="21"/>
  <c r="J77" i="21"/>
  <c r="B78" i="21"/>
  <c r="C78" i="21"/>
  <c r="D78" i="21"/>
  <c r="E78" i="21"/>
  <c r="F78" i="21"/>
  <c r="H78" i="21"/>
  <c r="I78" i="21"/>
  <c r="J78" i="21"/>
  <c r="B79" i="21"/>
  <c r="C79" i="21"/>
  <c r="D79" i="21"/>
  <c r="E79" i="21"/>
  <c r="F79" i="21"/>
  <c r="H79" i="21"/>
  <c r="I79" i="21"/>
  <c r="J79" i="21"/>
  <c r="B80" i="21"/>
  <c r="C80" i="21"/>
  <c r="D80" i="21"/>
  <c r="E80" i="21"/>
  <c r="F80" i="21"/>
  <c r="H80" i="21"/>
  <c r="I80" i="21"/>
  <c r="J80" i="21"/>
  <c r="B81" i="21"/>
  <c r="C81" i="21"/>
  <c r="D81" i="21"/>
  <c r="E81" i="21"/>
  <c r="F81" i="21"/>
  <c r="H81" i="21"/>
  <c r="I81" i="21"/>
  <c r="J81" i="21"/>
  <c r="B82" i="21"/>
  <c r="C82" i="21"/>
  <c r="D82" i="21"/>
  <c r="E82" i="21"/>
  <c r="F82" i="21"/>
  <c r="H82" i="21"/>
  <c r="I82" i="21"/>
  <c r="J82" i="21"/>
  <c r="B83" i="21"/>
  <c r="C83" i="21"/>
  <c r="D83" i="21"/>
  <c r="E83" i="21"/>
  <c r="F83" i="21"/>
  <c r="H83" i="21"/>
  <c r="I83" i="21"/>
  <c r="J83" i="21"/>
  <c r="B84" i="21"/>
  <c r="C84" i="21"/>
  <c r="D84" i="21"/>
  <c r="E84" i="21"/>
  <c r="F84" i="21"/>
  <c r="H84" i="21"/>
  <c r="I84" i="21"/>
  <c r="J84" i="21"/>
  <c r="B85" i="21"/>
  <c r="C85" i="21"/>
  <c r="D85" i="21"/>
  <c r="E85" i="21"/>
  <c r="F85" i="21"/>
  <c r="H85" i="21"/>
  <c r="I85" i="21"/>
  <c r="J85" i="21"/>
  <c r="B86" i="21"/>
  <c r="C86" i="21"/>
  <c r="D86" i="21"/>
  <c r="E86" i="21"/>
  <c r="F86" i="21"/>
  <c r="H86" i="21"/>
  <c r="I86" i="21"/>
  <c r="J86" i="21"/>
  <c r="B87" i="21"/>
  <c r="C87" i="21"/>
  <c r="D87" i="21"/>
  <c r="E87" i="21"/>
  <c r="F87" i="21"/>
  <c r="H87" i="21"/>
  <c r="I87" i="21"/>
  <c r="J87" i="21"/>
  <c r="B88" i="21"/>
  <c r="C88" i="21"/>
  <c r="D88" i="21"/>
  <c r="E88" i="21"/>
  <c r="F88" i="21"/>
  <c r="H88" i="21"/>
  <c r="I88" i="21"/>
  <c r="J88" i="21"/>
  <c r="B89" i="21"/>
  <c r="C89" i="21"/>
  <c r="D89" i="21"/>
  <c r="E89" i="21"/>
  <c r="F89" i="21"/>
  <c r="H89" i="21"/>
  <c r="I89" i="21"/>
  <c r="J89" i="21"/>
  <c r="B90" i="21"/>
  <c r="C90" i="21"/>
  <c r="D90" i="21"/>
  <c r="E90" i="21"/>
  <c r="F90" i="21"/>
  <c r="H90" i="21"/>
  <c r="I90" i="21"/>
  <c r="J90" i="21"/>
  <c r="B91" i="21"/>
  <c r="C91" i="21"/>
  <c r="D91" i="21"/>
  <c r="E91" i="21"/>
  <c r="F91" i="21"/>
  <c r="H91" i="21"/>
  <c r="I91" i="21"/>
  <c r="J91" i="21"/>
  <c r="B92" i="21"/>
  <c r="C92" i="21"/>
  <c r="D92" i="21"/>
  <c r="E92" i="21"/>
  <c r="F92" i="21"/>
  <c r="H92" i="21"/>
  <c r="I92" i="21"/>
  <c r="J92" i="21"/>
  <c r="B93" i="21"/>
  <c r="C93" i="21"/>
  <c r="D93" i="21"/>
  <c r="E93" i="21"/>
  <c r="F93" i="21"/>
  <c r="H93" i="21"/>
  <c r="I93" i="21"/>
  <c r="J93" i="21"/>
  <c r="B94" i="21"/>
  <c r="C94" i="21"/>
  <c r="D94" i="21"/>
  <c r="E94" i="21"/>
  <c r="F94" i="21"/>
  <c r="H94" i="21"/>
  <c r="I94" i="21"/>
  <c r="J94" i="21"/>
  <c r="B95" i="21"/>
  <c r="C95" i="21"/>
  <c r="D95" i="21"/>
  <c r="E95" i="21"/>
  <c r="F95" i="21"/>
  <c r="H95" i="21"/>
  <c r="I95" i="21"/>
  <c r="J95" i="21"/>
  <c r="B96" i="21"/>
  <c r="C96" i="21"/>
  <c r="D96" i="21"/>
  <c r="E96" i="21"/>
  <c r="F96" i="21"/>
  <c r="H96" i="21"/>
  <c r="I96" i="21"/>
  <c r="J96" i="21"/>
  <c r="B97" i="21"/>
  <c r="C97" i="21"/>
  <c r="D97" i="21"/>
  <c r="E97" i="21"/>
  <c r="F97" i="21"/>
  <c r="H97" i="21"/>
  <c r="I97" i="21"/>
  <c r="J97" i="21"/>
  <c r="B98" i="21"/>
  <c r="C98" i="21"/>
  <c r="D98" i="21"/>
  <c r="E98" i="21"/>
  <c r="F98" i="21"/>
  <c r="H98" i="21"/>
  <c r="I98" i="21"/>
  <c r="J98" i="21"/>
  <c r="B99" i="21"/>
  <c r="C99" i="21"/>
  <c r="D99" i="21"/>
  <c r="E99" i="21"/>
  <c r="F99" i="21"/>
  <c r="H99" i="21"/>
  <c r="I99" i="21"/>
  <c r="J99" i="21"/>
  <c r="B100" i="21"/>
  <c r="C100" i="21"/>
  <c r="D100" i="21"/>
  <c r="E100" i="21"/>
  <c r="F100" i="21"/>
  <c r="H100" i="21"/>
  <c r="I100" i="21"/>
  <c r="J100" i="21"/>
  <c r="B101" i="21"/>
  <c r="C101" i="21"/>
  <c r="D101" i="21"/>
  <c r="E101" i="21"/>
  <c r="F101" i="21"/>
  <c r="H101" i="21"/>
  <c r="I101" i="21"/>
  <c r="J101" i="21"/>
  <c r="B102" i="21"/>
  <c r="C102" i="21"/>
  <c r="D102" i="21"/>
  <c r="E102" i="21"/>
  <c r="F102" i="21"/>
  <c r="H102" i="21"/>
  <c r="I102" i="21"/>
  <c r="J102" i="21"/>
  <c r="B103" i="21"/>
  <c r="C103" i="21"/>
  <c r="D103" i="21"/>
  <c r="E103" i="21"/>
  <c r="F103" i="21"/>
  <c r="H103" i="21"/>
  <c r="I103" i="21"/>
  <c r="J103" i="21"/>
  <c r="B104" i="21"/>
  <c r="C104" i="21"/>
  <c r="D104" i="21"/>
  <c r="E104" i="21"/>
  <c r="F104" i="21"/>
  <c r="H104" i="21"/>
  <c r="I104" i="21"/>
  <c r="J104" i="21"/>
  <c r="B105" i="21"/>
  <c r="C105" i="21"/>
  <c r="D105" i="21"/>
  <c r="E105" i="21"/>
  <c r="F105" i="21"/>
  <c r="H105" i="21"/>
  <c r="I105" i="21"/>
  <c r="J105" i="21"/>
  <c r="B106" i="21"/>
  <c r="C106" i="21"/>
  <c r="D106" i="21"/>
  <c r="E106" i="21"/>
  <c r="F106" i="21"/>
  <c r="H106" i="21"/>
  <c r="I106" i="21"/>
  <c r="J106" i="21"/>
  <c r="B107" i="21"/>
  <c r="C107" i="21"/>
  <c r="D107" i="21"/>
  <c r="E107" i="21"/>
  <c r="F107" i="21"/>
  <c r="H107" i="21"/>
  <c r="I107" i="21"/>
  <c r="J107" i="21"/>
  <c r="B108" i="21"/>
  <c r="C108" i="21"/>
  <c r="D108" i="21"/>
  <c r="E108" i="21"/>
  <c r="F108" i="21"/>
  <c r="H108" i="21"/>
  <c r="I108" i="21"/>
  <c r="J108" i="21"/>
  <c r="B109" i="21"/>
  <c r="C109" i="21"/>
  <c r="D109" i="21"/>
  <c r="E109" i="21"/>
  <c r="F109" i="21"/>
  <c r="H109" i="21"/>
  <c r="I109" i="21"/>
  <c r="J109" i="21"/>
  <c r="B110" i="21"/>
  <c r="C110" i="21"/>
  <c r="D110" i="21"/>
  <c r="E110" i="21"/>
  <c r="F110" i="21"/>
  <c r="H110" i="21"/>
  <c r="I110" i="21"/>
  <c r="J110" i="21"/>
  <c r="B111" i="21"/>
  <c r="C111" i="21"/>
  <c r="D111" i="21"/>
  <c r="E111" i="21"/>
  <c r="F111" i="21"/>
  <c r="H111" i="21"/>
  <c r="I111" i="21"/>
  <c r="J111" i="21"/>
  <c r="B112" i="21"/>
  <c r="C112" i="21"/>
  <c r="D112" i="21"/>
  <c r="E112" i="21"/>
  <c r="F112" i="21"/>
  <c r="H112" i="21"/>
  <c r="I112" i="21"/>
  <c r="J112" i="21"/>
  <c r="B113" i="21"/>
  <c r="C113" i="21"/>
  <c r="D113" i="21"/>
  <c r="E113" i="21"/>
  <c r="F113" i="21"/>
  <c r="H113" i="21"/>
  <c r="I113" i="21"/>
  <c r="J113" i="21"/>
  <c r="B114" i="21"/>
  <c r="C114" i="21"/>
  <c r="D114" i="21"/>
  <c r="E114" i="21"/>
  <c r="F114" i="21"/>
  <c r="H114" i="21"/>
  <c r="I114" i="21"/>
  <c r="J114" i="21"/>
  <c r="B115" i="21"/>
  <c r="C115" i="21"/>
  <c r="D115" i="21"/>
  <c r="E115" i="21"/>
  <c r="F115" i="21"/>
  <c r="H115" i="21"/>
  <c r="I115" i="21"/>
  <c r="J115" i="21"/>
  <c r="B116" i="21"/>
  <c r="C116" i="21"/>
  <c r="D116" i="21"/>
  <c r="E116" i="21"/>
  <c r="F116" i="21"/>
  <c r="H116" i="21"/>
  <c r="I116" i="21"/>
  <c r="J116" i="21"/>
  <c r="B117" i="21"/>
  <c r="C117" i="21"/>
  <c r="D117" i="21"/>
  <c r="E117" i="21"/>
  <c r="F117" i="21"/>
  <c r="H117" i="21"/>
  <c r="I117" i="21"/>
  <c r="J117" i="21"/>
  <c r="B118" i="21"/>
  <c r="C118" i="21"/>
  <c r="D118" i="21"/>
  <c r="E118" i="21"/>
  <c r="F118" i="21"/>
  <c r="H118" i="21"/>
  <c r="I118" i="21"/>
  <c r="J118" i="21"/>
  <c r="B119" i="21"/>
  <c r="C119" i="21"/>
  <c r="D119" i="21"/>
  <c r="E119" i="21"/>
  <c r="F119" i="21"/>
  <c r="H119" i="21"/>
  <c r="I119" i="21"/>
  <c r="J119" i="21"/>
  <c r="B120" i="21"/>
  <c r="C120" i="21"/>
  <c r="D120" i="21"/>
  <c r="E120" i="21"/>
  <c r="F120" i="21"/>
  <c r="H120" i="21"/>
  <c r="I120" i="21"/>
  <c r="J120" i="21"/>
  <c r="B121" i="21"/>
  <c r="C121" i="21"/>
  <c r="D121" i="21"/>
  <c r="E121" i="21"/>
  <c r="F121" i="21"/>
  <c r="H121" i="21"/>
  <c r="I121" i="21"/>
  <c r="J121" i="21"/>
  <c r="B122" i="21"/>
  <c r="C122" i="21"/>
  <c r="D122" i="21"/>
  <c r="E122" i="21"/>
  <c r="F122" i="21"/>
  <c r="H122" i="21"/>
  <c r="I122" i="21"/>
  <c r="J122" i="21"/>
  <c r="B123" i="21"/>
  <c r="C123" i="21"/>
  <c r="D123" i="21"/>
  <c r="E123" i="21"/>
  <c r="F123" i="21"/>
  <c r="H123" i="21"/>
  <c r="I123" i="21"/>
  <c r="J123" i="21"/>
  <c r="B124" i="21"/>
  <c r="C124" i="21"/>
  <c r="D124" i="21"/>
  <c r="E124" i="21"/>
  <c r="F124" i="21"/>
  <c r="H124" i="21"/>
  <c r="I124" i="21"/>
  <c r="J124" i="21"/>
  <c r="B125" i="21"/>
  <c r="C125" i="21"/>
  <c r="D125" i="21"/>
  <c r="E125" i="21"/>
  <c r="F125" i="21"/>
  <c r="H125" i="21"/>
  <c r="I125" i="21"/>
  <c r="J125" i="21"/>
  <c r="B126" i="21"/>
  <c r="C126" i="21"/>
  <c r="D126" i="21"/>
  <c r="E126" i="21"/>
  <c r="F126" i="21"/>
  <c r="H126" i="21"/>
  <c r="I126" i="21"/>
  <c r="J126" i="21"/>
  <c r="B127" i="21"/>
  <c r="C127" i="21"/>
  <c r="D127" i="21"/>
  <c r="E127" i="21"/>
  <c r="F127" i="21"/>
  <c r="H127" i="21"/>
  <c r="I127" i="21"/>
  <c r="J127" i="21"/>
  <c r="B128" i="21"/>
  <c r="C128" i="21"/>
  <c r="D128" i="21"/>
  <c r="E128" i="21"/>
  <c r="F128" i="21"/>
  <c r="H128" i="21"/>
  <c r="I128" i="21"/>
  <c r="J128" i="21"/>
  <c r="B129" i="21"/>
  <c r="C129" i="21"/>
  <c r="D129" i="21"/>
  <c r="E129" i="21"/>
  <c r="F129" i="21"/>
  <c r="H129" i="21"/>
  <c r="I129" i="21"/>
  <c r="J129" i="21"/>
  <c r="B130" i="21"/>
  <c r="C130" i="21"/>
  <c r="D130" i="21"/>
  <c r="E130" i="21"/>
  <c r="F130" i="21"/>
  <c r="H130" i="21"/>
  <c r="I130" i="21"/>
  <c r="J130" i="21"/>
  <c r="B131" i="21"/>
  <c r="C131" i="21"/>
  <c r="D131" i="21"/>
  <c r="E131" i="21"/>
  <c r="F131" i="21"/>
  <c r="H131" i="21"/>
  <c r="I131" i="21"/>
  <c r="J131" i="21"/>
  <c r="B132" i="21"/>
  <c r="C132" i="21"/>
  <c r="D132" i="21"/>
  <c r="E132" i="21"/>
  <c r="F132" i="21"/>
  <c r="H132" i="21"/>
  <c r="I132" i="21"/>
  <c r="J132" i="21"/>
  <c r="B133" i="21"/>
  <c r="C133" i="21"/>
  <c r="D133" i="21"/>
  <c r="E133" i="21"/>
  <c r="F133" i="21"/>
  <c r="H133" i="21"/>
  <c r="I133" i="21"/>
  <c r="J133" i="21"/>
  <c r="B134" i="21"/>
  <c r="C134" i="21"/>
  <c r="D134" i="21"/>
  <c r="E134" i="21"/>
  <c r="F134" i="21"/>
  <c r="H134" i="21"/>
  <c r="I134" i="21"/>
  <c r="J134" i="21"/>
  <c r="B135" i="21"/>
  <c r="C135" i="21"/>
  <c r="D135" i="21"/>
  <c r="E135" i="21"/>
  <c r="F135" i="21"/>
  <c r="H135" i="21"/>
  <c r="I135" i="21"/>
  <c r="J135" i="21"/>
  <c r="B136" i="21"/>
  <c r="C136" i="21"/>
  <c r="D136" i="21"/>
  <c r="E136" i="21"/>
  <c r="F136" i="21"/>
  <c r="H136" i="21"/>
  <c r="I136" i="21"/>
  <c r="J136" i="21"/>
  <c r="B137" i="21"/>
  <c r="C137" i="21"/>
  <c r="D137" i="21"/>
  <c r="E137" i="21"/>
  <c r="F137" i="21"/>
  <c r="H137" i="21"/>
  <c r="I137" i="21"/>
  <c r="J137" i="21"/>
  <c r="B138" i="21"/>
  <c r="C138" i="21"/>
  <c r="D138" i="21"/>
  <c r="E138" i="21"/>
  <c r="F138" i="21"/>
  <c r="H138" i="21"/>
  <c r="I138" i="21"/>
  <c r="J138" i="21"/>
  <c r="B139" i="21"/>
  <c r="C139" i="21"/>
  <c r="D139" i="21"/>
  <c r="E139" i="21"/>
  <c r="F139" i="21"/>
  <c r="H139" i="21"/>
  <c r="I139" i="21"/>
  <c r="J139" i="21"/>
  <c r="B140" i="21"/>
  <c r="C140" i="21"/>
  <c r="D140" i="21"/>
  <c r="E140" i="21"/>
  <c r="F140" i="21"/>
  <c r="H140" i="21"/>
  <c r="I140" i="21"/>
  <c r="J140" i="21"/>
  <c r="B141" i="21"/>
  <c r="C141" i="21"/>
  <c r="D141" i="21"/>
  <c r="E141" i="21"/>
  <c r="F141" i="21"/>
  <c r="H141" i="21"/>
  <c r="I141" i="21"/>
  <c r="J141" i="21"/>
  <c r="B142" i="21"/>
  <c r="C142" i="21"/>
  <c r="D142" i="21"/>
  <c r="E142" i="21"/>
  <c r="F142" i="21"/>
  <c r="H142" i="21"/>
  <c r="I142" i="21"/>
  <c r="J142" i="21"/>
  <c r="B143" i="21"/>
  <c r="C143" i="21"/>
  <c r="D143" i="21"/>
  <c r="E143" i="21"/>
  <c r="F143" i="21"/>
  <c r="H143" i="21"/>
  <c r="I143" i="21"/>
  <c r="J143" i="21"/>
  <c r="B144" i="21"/>
  <c r="C144" i="21"/>
  <c r="D144" i="21"/>
  <c r="E144" i="21"/>
  <c r="F144" i="21"/>
  <c r="H144" i="21"/>
  <c r="I144" i="21"/>
  <c r="J144" i="21"/>
  <c r="B145" i="21"/>
  <c r="C145" i="21"/>
  <c r="D145" i="21"/>
  <c r="E145" i="21"/>
  <c r="F145" i="21"/>
  <c r="H145" i="21"/>
  <c r="I145" i="21"/>
  <c r="J145" i="21"/>
  <c r="B146" i="21"/>
  <c r="C146" i="21"/>
  <c r="D146" i="21"/>
  <c r="E146" i="21"/>
  <c r="F146" i="21"/>
  <c r="H146" i="21"/>
  <c r="I146" i="21"/>
  <c r="J146" i="21"/>
  <c r="B147" i="21"/>
  <c r="C147" i="21"/>
  <c r="D147" i="21"/>
  <c r="E147" i="21"/>
  <c r="F147" i="21"/>
  <c r="H147" i="21"/>
  <c r="I147" i="21"/>
  <c r="J147" i="21"/>
  <c r="B148" i="21"/>
  <c r="C148" i="21"/>
  <c r="D148" i="21"/>
  <c r="E148" i="21"/>
  <c r="F148" i="21"/>
  <c r="H148" i="21"/>
  <c r="I148" i="21"/>
  <c r="J148" i="21"/>
  <c r="B149" i="21"/>
  <c r="C149" i="21"/>
  <c r="D149" i="21"/>
  <c r="E149" i="21"/>
  <c r="F149" i="21"/>
  <c r="H149" i="21"/>
  <c r="I149" i="21"/>
  <c r="J149" i="21"/>
  <c r="B150" i="21"/>
  <c r="C150" i="21"/>
  <c r="D150" i="21"/>
  <c r="E150" i="21"/>
  <c r="F150" i="21"/>
  <c r="H150" i="21"/>
  <c r="I150" i="21"/>
  <c r="J150" i="21"/>
  <c r="B151" i="21"/>
  <c r="C151" i="21"/>
  <c r="D151" i="21"/>
  <c r="E151" i="21"/>
  <c r="F151" i="21"/>
  <c r="H151" i="21"/>
  <c r="I151" i="21"/>
  <c r="J151" i="21"/>
  <c r="B152" i="21"/>
  <c r="C152" i="21"/>
  <c r="D152" i="21"/>
  <c r="E152" i="21"/>
  <c r="F152" i="21"/>
  <c r="H152" i="21"/>
  <c r="I152" i="21"/>
  <c r="J152" i="21"/>
  <c r="B153" i="21"/>
  <c r="C153" i="21"/>
  <c r="D153" i="21"/>
  <c r="E153" i="21"/>
  <c r="F153" i="21"/>
  <c r="H153" i="21"/>
  <c r="I153" i="21"/>
  <c r="J153" i="21"/>
  <c r="B154" i="21"/>
  <c r="C154" i="21"/>
  <c r="D154" i="21"/>
  <c r="E154" i="21"/>
  <c r="F154" i="21"/>
  <c r="H154" i="21"/>
  <c r="I154" i="21"/>
  <c r="J154" i="21"/>
  <c r="B155" i="21"/>
  <c r="C155" i="21"/>
  <c r="D155" i="21"/>
  <c r="E155" i="21"/>
  <c r="F155" i="21"/>
  <c r="H155" i="21"/>
  <c r="I155" i="21"/>
  <c r="J155" i="21"/>
  <c r="B156" i="21"/>
  <c r="C156" i="21"/>
  <c r="D156" i="21"/>
  <c r="E156" i="21"/>
  <c r="F156" i="21"/>
  <c r="H156" i="21"/>
  <c r="I156" i="21"/>
  <c r="J156" i="21"/>
  <c r="B157" i="21"/>
  <c r="C157" i="21"/>
  <c r="D157" i="21"/>
  <c r="E157" i="21"/>
  <c r="F157" i="21"/>
  <c r="H157" i="21"/>
  <c r="I157" i="21"/>
  <c r="J157" i="21"/>
  <c r="B158" i="21"/>
  <c r="C158" i="21"/>
  <c r="D158" i="21"/>
  <c r="E158" i="21"/>
  <c r="F158" i="21"/>
  <c r="H158" i="21"/>
  <c r="I158" i="21"/>
  <c r="J158" i="21"/>
  <c r="B530" i="5" l="1"/>
  <c r="B525" i="5"/>
  <c r="B479" i="5"/>
  <c r="W15" i="1" s="1"/>
  <c r="B528" i="5"/>
  <c r="B523" i="5"/>
  <c r="B482" i="5"/>
  <c r="W18" i="1" s="1"/>
  <c r="B529" i="5"/>
  <c r="B521" i="5"/>
  <c r="B500" i="5"/>
  <c r="V21" i="1" s="1"/>
  <c r="B493" i="5"/>
  <c r="V14" i="1" s="1"/>
  <c r="B491" i="5"/>
  <c r="V12" i="1" s="1"/>
  <c r="D3" i="5"/>
  <c r="B17" i="5"/>
  <c r="C14" i="5"/>
  <c r="B3" i="5"/>
  <c r="B478" i="5" l="1"/>
  <c r="W14" i="1" s="1"/>
  <c r="B498" i="5"/>
  <c r="V19" i="1" s="1"/>
  <c r="B492" i="5"/>
  <c r="V13" i="1" s="1"/>
  <c r="B476" i="5"/>
  <c r="W12" i="1" s="1"/>
  <c r="B484" i="5"/>
  <c r="W20" i="1" s="1"/>
  <c r="B526" i="5"/>
  <c r="B477" i="5"/>
  <c r="W13" i="1" s="1"/>
  <c r="B494" i="5"/>
  <c r="V15" i="1" s="1"/>
  <c r="C531" i="5"/>
  <c r="B520" i="5"/>
  <c r="B481" i="5"/>
  <c r="W17" i="1" s="1"/>
  <c r="B524" i="5"/>
  <c r="B497" i="5"/>
  <c r="V18" i="1" s="1"/>
  <c r="B480" i="5"/>
  <c r="W16" i="1" s="1"/>
  <c r="B483" i="5"/>
  <c r="W19" i="1" s="1"/>
  <c r="D486" i="5"/>
  <c r="B485" i="5"/>
  <c r="W21" i="1" s="1"/>
  <c r="B527" i="5"/>
  <c r="C486" i="5"/>
  <c r="B475" i="5"/>
  <c r="W11" i="1" s="1"/>
  <c r="D531" i="5"/>
  <c r="B522" i="5"/>
  <c r="B496" i="5"/>
  <c r="V17" i="1" s="1"/>
  <c r="B495" i="5"/>
  <c r="V16" i="1" s="1"/>
  <c r="B499" i="5"/>
  <c r="V20" i="1" s="1"/>
  <c r="C501" i="5"/>
  <c r="J59" i="19" s="1"/>
  <c r="B490" i="5"/>
  <c r="V11" i="1" s="1"/>
  <c r="D501" i="5"/>
  <c r="B259" i="5"/>
  <c r="B486" i="5" l="1"/>
  <c r="B501" i="5"/>
  <c r="B531" i="5"/>
  <c r="I4" i="4" l="1"/>
  <c r="I5" i="4"/>
  <c r="I3" i="4"/>
  <c r="I6" i="4" l="1"/>
  <c r="A4" i="21" l="1"/>
  <c r="B390" i="5" l="1"/>
  <c r="B388" i="5"/>
  <c r="B394" i="5" l="1"/>
  <c r="B391" i="5"/>
  <c r="D396" i="5"/>
  <c r="B392" i="5"/>
  <c r="B389" i="5"/>
  <c r="B393" i="5"/>
  <c r="B386" i="5"/>
  <c r="C396" i="5"/>
  <c r="B385" i="5"/>
  <c r="B395" i="5"/>
  <c r="B387" i="5"/>
  <c r="X2" i="4"/>
  <c r="W2" i="4"/>
  <c r="B58" i="19" s="1"/>
  <c r="V2" i="4"/>
  <c r="T6" i="4"/>
  <c r="T5" i="4"/>
  <c r="T4" i="4"/>
  <c r="T3" i="4"/>
  <c r="T2" i="4"/>
  <c r="S6" i="4"/>
  <c r="B57" i="19" s="1"/>
  <c r="S5" i="4"/>
  <c r="B56" i="19" s="1"/>
  <c r="S4" i="4"/>
  <c r="B55" i="19" s="1"/>
  <c r="S3" i="4"/>
  <c r="B54" i="19" s="1"/>
  <c r="S2" i="4"/>
  <c r="B53" i="19" s="1"/>
  <c r="R6" i="4"/>
  <c r="R5" i="4"/>
  <c r="R4" i="4"/>
  <c r="R3" i="4"/>
  <c r="R2" i="4"/>
  <c r="P6" i="4"/>
  <c r="P5" i="4"/>
  <c r="O6" i="4"/>
  <c r="B52" i="19" s="1"/>
  <c r="O5" i="4"/>
  <c r="B51" i="19" s="1"/>
  <c r="O4" i="4"/>
  <c r="B50" i="19" s="1"/>
  <c r="N6" i="4"/>
  <c r="N5" i="4"/>
  <c r="N3" i="4"/>
  <c r="N2" i="4"/>
  <c r="P4" i="4"/>
  <c r="F5" i="4"/>
  <c r="B13" i="7" s="1"/>
  <c r="B396" i="5" l="1"/>
  <c r="B163" i="8" l="1"/>
  <c r="C163" i="8"/>
  <c r="D163" i="8"/>
  <c r="E163" i="8"/>
  <c r="F163" i="8"/>
  <c r="H163" i="8"/>
  <c r="B160" i="8"/>
  <c r="C160" i="8"/>
  <c r="D160" i="8"/>
  <c r="E160" i="8"/>
  <c r="F160" i="8"/>
  <c r="H160" i="8"/>
  <c r="B161" i="8"/>
  <c r="C161" i="8"/>
  <c r="D161" i="8"/>
  <c r="E161" i="8"/>
  <c r="F161" i="8"/>
  <c r="H161" i="8"/>
  <c r="B162" i="8"/>
  <c r="C162" i="8"/>
  <c r="D162" i="8"/>
  <c r="E162" i="8"/>
  <c r="F162" i="8"/>
  <c r="H162" i="8"/>
  <c r="B159" i="8"/>
  <c r="C159" i="8"/>
  <c r="D159" i="8"/>
  <c r="E159" i="8"/>
  <c r="F159" i="8"/>
  <c r="H15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465" i="5" l="1"/>
  <c r="Z16" i="1" s="1"/>
  <c r="B464" i="5"/>
  <c r="Z15" i="1" s="1"/>
  <c r="B468" i="5"/>
  <c r="Z19" i="1" s="1"/>
  <c r="B466" i="5"/>
  <c r="Z17" i="1" s="1"/>
  <c r="B460" i="5"/>
  <c r="Z11" i="1" s="1"/>
  <c r="C471" i="5"/>
  <c r="F59" i="19" s="1"/>
  <c r="B461" i="5"/>
  <c r="Z12" i="1" s="1"/>
  <c r="D471" i="5"/>
  <c r="F76" i="19" s="1"/>
  <c r="N76" i="19" s="1"/>
  <c r="O76" i="19" s="1"/>
  <c r="B462" i="5"/>
  <c r="Z13" i="1" s="1"/>
  <c r="B470" i="5"/>
  <c r="Z21" i="1" s="1"/>
  <c r="B467" i="5"/>
  <c r="Z18" i="1" s="1"/>
  <c r="B469" i="5"/>
  <c r="Z20" i="1" s="1"/>
  <c r="B463" i="5"/>
  <c r="Z14" i="1" s="1"/>
  <c r="B471" i="5" l="1"/>
  <c r="P162" i="4"/>
  <c r="K162" i="4"/>
  <c r="G158" i="21" s="1"/>
  <c r="I162" i="4"/>
  <c r="Q162" i="4" l="1"/>
  <c r="C411" i="5" l="1"/>
  <c r="I59" i="19" s="1"/>
  <c r="N59" i="19" s="1"/>
  <c r="O59" i="19" s="1"/>
  <c r="C340" i="5" l="1"/>
  <c r="I48" i="19" s="1"/>
  <c r="B342" i="5" l="1"/>
  <c r="O13" i="1" s="1"/>
  <c r="B349" i="5"/>
  <c r="O20" i="1" s="1"/>
  <c r="B345" i="5"/>
  <c r="O16" i="1" s="1"/>
  <c r="B341" i="5"/>
  <c r="O12" i="1" s="1"/>
  <c r="B348" i="5"/>
  <c r="O19" i="1" s="1"/>
  <c r="B344" i="5"/>
  <c r="O15" i="1" s="1"/>
  <c r="B343" i="5"/>
  <c r="O14" i="1" s="1"/>
  <c r="B340" i="5"/>
  <c r="O11" i="1" s="1"/>
  <c r="B350" i="5"/>
  <c r="O21" i="1" s="1"/>
  <c r="D351" i="5"/>
  <c r="B347" i="5"/>
  <c r="O18" i="1" s="1"/>
  <c r="B346" i="5"/>
  <c r="O17" i="1" s="1"/>
  <c r="B372" i="5"/>
  <c r="B375" i="5"/>
  <c r="B373" i="5"/>
  <c r="B374" i="5"/>
  <c r="B371" i="5"/>
  <c r="B351" i="5" l="1"/>
  <c r="D254" i="5" s="1"/>
  <c r="B25" i="7" s="1"/>
  <c r="B376" i="5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B21" i="19"/>
  <c r="C21" i="19"/>
  <c r="E21" i="19"/>
  <c r="G21" i="19"/>
  <c r="H21" i="19"/>
  <c r="I21" i="19"/>
  <c r="J21" i="19"/>
  <c r="K21" i="19"/>
  <c r="L21" i="19"/>
  <c r="M21" i="19"/>
  <c r="C9" i="19"/>
  <c r="E9" i="19"/>
  <c r="G9" i="19"/>
  <c r="H9" i="19"/>
  <c r="I9" i="19"/>
  <c r="J9" i="19"/>
  <c r="K9" i="19"/>
  <c r="L9" i="19"/>
  <c r="M9" i="19"/>
  <c r="B9" i="19"/>
  <c r="G41" i="19"/>
  <c r="D13" i="2" s="1"/>
  <c r="F32" i="19"/>
  <c r="F13" i="19" s="1"/>
  <c r="F33" i="19"/>
  <c r="F14" i="19" s="1"/>
  <c r="F34" i="19"/>
  <c r="F15" i="19" s="1"/>
  <c r="F35" i="19"/>
  <c r="F16" i="19" s="1"/>
  <c r="F36" i="19"/>
  <c r="F17" i="19" s="1"/>
  <c r="F37" i="19"/>
  <c r="F18" i="19" s="1"/>
  <c r="F38" i="19"/>
  <c r="F19" i="19" s="1"/>
  <c r="F40" i="19"/>
  <c r="F21" i="19" s="1"/>
  <c r="F41" i="19"/>
  <c r="E41" i="19"/>
  <c r="B66" i="19"/>
  <c r="B65" i="19"/>
  <c r="B48" i="19"/>
  <c r="D76" i="19"/>
  <c r="D64" i="19"/>
  <c r="D59" i="19"/>
  <c r="D47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B377" i="5" l="1"/>
  <c r="B10" i="19"/>
  <c r="D21" i="19"/>
  <c r="B11" i="19"/>
  <c r="N32" i="19"/>
  <c r="N36" i="19"/>
  <c r="N35" i="19"/>
  <c r="N38" i="19"/>
  <c r="N34" i="19"/>
  <c r="N37" i="19"/>
  <c r="N33" i="19"/>
  <c r="B378" i="5" l="1"/>
  <c r="C122" i="5"/>
  <c r="B380" i="5" l="1"/>
  <c r="B379" i="5"/>
  <c r="D79" i="19" l="1"/>
  <c r="K77" i="19"/>
  <c r="J77" i="19"/>
  <c r="F77" i="19"/>
  <c r="F39" i="19" s="1"/>
  <c r="N64" i="19"/>
  <c r="O64" i="19" s="1"/>
  <c r="K60" i="19"/>
  <c r="J60" i="19"/>
  <c r="F60" i="19"/>
  <c r="N47" i="19"/>
  <c r="O47" i="19" s="1"/>
  <c r="C41" i="19"/>
  <c r="B41" i="19"/>
  <c r="F31" i="19"/>
  <c r="F30" i="19"/>
  <c r="F29" i="19"/>
  <c r="F10" i="19" s="1"/>
  <c r="F28" i="19"/>
  <c r="F9" i="19" s="1"/>
  <c r="D28" i="19"/>
  <c r="D9" i="19" s="1"/>
  <c r="F22" i="19" l="1"/>
  <c r="F12" i="19"/>
  <c r="N31" i="19"/>
  <c r="F11" i="19"/>
  <c r="N30" i="19"/>
  <c r="O21" i="19"/>
  <c r="N21" i="19"/>
  <c r="F20" i="19"/>
  <c r="N39" i="19"/>
  <c r="D41" i="19"/>
  <c r="K41" i="19"/>
  <c r="K22" i="19" s="1"/>
  <c r="L41" i="19"/>
  <c r="M41" i="19"/>
  <c r="N28" i="19"/>
  <c r="N9" i="19" s="1"/>
  <c r="I41" i="19"/>
  <c r="J41" i="19"/>
  <c r="J22" i="19" s="1"/>
  <c r="H41" i="19"/>
  <c r="N29" i="19"/>
  <c r="O38" i="19"/>
  <c r="O30" i="19" l="1"/>
  <c r="O29" i="19"/>
  <c r="O28" i="19"/>
  <c r="O9" i="19" s="1"/>
  <c r="O36" i="19"/>
  <c r="O32" i="19"/>
  <c r="O31" i="19"/>
  <c r="O35" i="19"/>
  <c r="O34" i="19"/>
  <c r="N41" i="19"/>
  <c r="C26" i="1" s="1"/>
  <c r="O37" i="19"/>
  <c r="O33" i="19"/>
  <c r="O39" i="19"/>
  <c r="O41" i="19" l="1"/>
  <c r="D26" i="1" s="1"/>
  <c r="K99" i="4" l="1"/>
  <c r="G96" i="21" s="1"/>
  <c r="K113" i="4"/>
  <c r="G110" i="21" s="1"/>
  <c r="K128" i="4"/>
  <c r="G125" i="21" s="1"/>
  <c r="K133" i="4"/>
  <c r="G130" i="21" s="1"/>
  <c r="K32" i="4"/>
  <c r="G28" i="21" s="1"/>
  <c r="K42" i="4"/>
  <c r="G38" i="21" s="1"/>
  <c r="K81" i="4" l="1"/>
  <c r="G76" i="21" s="1"/>
  <c r="AB10" i="1" l="1"/>
  <c r="I60" i="19" l="1"/>
  <c r="C441" i="5"/>
  <c r="M14" i="19"/>
  <c r="M17" i="19"/>
  <c r="M13" i="19"/>
  <c r="M12" i="19"/>
  <c r="M15" i="19"/>
  <c r="M11" i="19"/>
  <c r="M10" i="19" l="1"/>
  <c r="M19" i="19"/>
  <c r="M20" i="19"/>
  <c r="M60" i="19"/>
  <c r="I92" i="4" l="1"/>
  <c r="K92" i="4"/>
  <c r="G88" i="21" s="1"/>
  <c r="P92" i="4"/>
  <c r="Q92" i="4" l="1"/>
  <c r="Q135" i="4"/>
  <c r="Q146" i="4"/>
  <c r="Q121" i="4"/>
  <c r="Q71" i="4"/>
  <c r="P8" i="4" l="1"/>
  <c r="P89" i="4"/>
  <c r="Q89" i="4" l="1"/>
  <c r="Q8" i="4"/>
  <c r="P9" i="4"/>
  <c r="K9" i="4"/>
  <c r="G4" i="21" s="1"/>
  <c r="I9" i="4"/>
  <c r="Q9" i="4" l="1"/>
  <c r="A10" i="8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M18" i="19" l="1"/>
  <c r="K89" i="4"/>
  <c r="G85" i="21" s="1"/>
  <c r="I89" i="4"/>
  <c r="U22" i="10" l="1"/>
  <c r="W21" i="10"/>
  <c r="X21" i="10" s="1"/>
  <c r="W20" i="10"/>
  <c r="X20" i="10" s="1"/>
  <c r="W19" i="10"/>
  <c r="X19" i="10" s="1"/>
  <c r="W18" i="10"/>
  <c r="X18" i="10" s="1"/>
  <c r="W17" i="10"/>
  <c r="X17" i="10" s="1"/>
  <c r="W8" i="10"/>
  <c r="X8" i="10" s="1"/>
  <c r="W9" i="10"/>
  <c r="X9" i="10" s="1"/>
  <c r="W10" i="10"/>
  <c r="X10" i="10" s="1"/>
  <c r="W11" i="10"/>
  <c r="X11" i="10" s="1"/>
  <c r="W7" i="10"/>
  <c r="X7" i="10" s="1"/>
  <c r="P25" i="10"/>
  <c r="Q25" i="10"/>
  <c r="R11" i="10"/>
  <c r="R21" i="10"/>
  <c r="R22" i="10"/>
  <c r="R23" i="10"/>
  <c r="R24" i="10"/>
  <c r="R20" i="10"/>
  <c r="R14" i="10"/>
  <c r="R15" i="10"/>
  <c r="R16" i="10"/>
  <c r="R17" i="10"/>
  <c r="R18" i="10"/>
  <c r="R19" i="10"/>
  <c r="R13" i="10"/>
  <c r="R8" i="10"/>
  <c r="R9" i="10"/>
  <c r="R10" i="10"/>
  <c r="R7" i="10"/>
  <c r="R25" i="10" l="1"/>
  <c r="P93" i="4" l="1"/>
  <c r="K93" i="4"/>
  <c r="G89" i="21" s="1"/>
  <c r="Q93" i="4" l="1"/>
  <c r="I81" i="4"/>
  <c r="P81" i="4"/>
  <c r="D154" i="5"/>
  <c r="Q81" i="4" l="1"/>
  <c r="F17" i="2"/>
  <c r="D441" i="5" l="1"/>
  <c r="U12" i="10"/>
  <c r="M77" i="19" l="1"/>
  <c r="M22" i="19" s="1"/>
  <c r="B32" i="7" s="1"/>
  <c r="M16" i="19"/>
  <c r="B438" i="5"/>
  <c r="X19" i="1" s="1"/>
  <c r="B434" i="5"/>
  <c r="X15" i="1" s="1"/>
  <c r="B437" i="5"/>
  <c r="X18" i="1" s="1"/>
  <c r="B433" i="5"/>
  <c r="X14" i="1" s="1"/>
  <c r="B440" i="5"/>
  <c r="X21" i="1" s="1"/>
  <c r="B436" i="5"/>
  <c r="X17" i="1" s="1"/>
  <c r="B432" i="5"/>
  <c r="X13" i="1" s="1"/>
  <c r="B439" i="5"/>
  <c r="X20" i="1" s="1"/>
  <c r="B435" i="5"/>
  <c r="X16" i="1" s="1"/>
  <c r="B431" i="5"/>
  <c r="X12" i="1" s="1"/>
  <c r="A2" i="5"/>
  <c r="I155" i="4" l="1"/>
  <c r="G20" i="2" l="1"/>
  <c r="O22" i="1"/>
  <c r="T22" i="1"/>
  <c r="V22" i="1"/>
  <c r="W22" i="1"/>
  <c r="Z22" i="1"/>
  <c r="AA22" i="1"/>
  <c r="C22" i="1"/>
  <c r="D22" i="1"/>
  <c r="E22" i="1"/>
  <c r="F22" i="1"/>
  <c r="H49" i="3"/>
  <c r="C321" i="5" l="1"/>
  <c r="V25" i="1"/>
  <c r="I22" i="1" l="1"/>
  <c r="G14" i="2"/>
  <c r="E60" i="19"/>
  <c r="G14" i="1"/>
  <c r="G15" i="1"/>
  <c r="K20" i="1"/>
  <c r="B74" i="19"/>
  <c r="G16" i="1"/>
  <c r="G17" i="1"/>
  <c r="K16" i="1"/>
  <c r="B70" i="19"/>
  <c r="K13" i="1"/>
  <c r="B67" i="19"/>
  <c r="K19" i="1"/>
  <c r="B73" i="19"/>
  <c r="G20" i="1"/>
  <c r="G21" i="1"/>
  <c r="K14" i="1"/>
  <c r="B68" i="19"/>
  <c r="K18" i="1"/>
  <c r="B72" i="19"/>
  <c r="G19" i="1"/>
  <c r="K21" i="1"/>
  <c r="B75" i="19"/>
  <c r="K15" i="1"/>
  <c r="B69" i="19"/>
  <c r="K17" i="1"/>
  <c r="B71" i="19"/>
  <c r="G18" i="1"/>
  <c r="W3" i="4"/>
  <c r="G13" i="1"/>
  <c r="X3" i="4"/>
  <c r="B12" i="19" l="1"/>
  <c r="B60" i="19"/>
  <c r="K22" i="1"/>
  <c r="B20" i="19"/>
  <c r="B15" i="19"/>
  <c r="B14" i="19"/>
  <c r="B17" i="19"/>
  <c r="B19" i="19"/>
  <c r="B77" i="19"/>
  <c r="B16" i="19"/>
  <c r="B13" i="19"/>
  <c r="G22" i="1"/>
  <c r="B22" i="19" l="1"/>
  <c r="I10" i="4" l="1"/>
  <c r="I11" i="4"/>
  <c r="I12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9" i="4"/>
  <c r="I38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7" i="4"/>
  <c r="I56" i="4"/>
  <c r="I58" i="4"/>
  <c r="I59" i="4"/>
  <c r="I55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2" i="4"/>
  <c r="I83" i="4"/>
  <c r="I84" i="4"/>
  <c r="I85" i="4"/>
  <c r="I86" i="4"/>
  <c r="I87" i="4"/>
  <c r="I88" i="4"/>
  <c r="I90" i="4"/>
  <c r="I91" i="4"/>
  <c r="I94" i="4"/>
  <c r="I95" i="4"/>
  <c r="I96" i="4"/>
  <c r="I97" i="4"/>
  <c r="I98" i="4"/>
  <c r="I99" i="4"/>
  <c r="I100" i="4"/>
  <c r="I101" i="4"/>
  <c r="I107" i="4"/>
  <c r="I108" i="4"/>
  <c r="I102" i="4"/>
  <c r="I103" i="4"/>
  <c r="I104" i="4"/>
  <c r="I109" i="4"/>
  <c r="I105" i="4"/>
  <c r="I106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6" i="4"/>
  <c r="I157" i="4"/>
  <c r="I158" i="4"/>
  <c r="I159" i="4"/>
  <c r="I160" i="4"/>
  <c r="I161" i="4"/>
  <c r="I8" i="4"/>
  <c r="P126" i="4" l="1"/>
  <c r="P122" i="4"/>
  <c r="P55" i="4"/>
  <c r="H9" i="8"/>
  <c r="F9" i="8"/>
  <c r="E9" i="8"/>
  <c r="D9" i="8"/>
  <c r="C9" i="8"/>
  <c r="B9" i="8"/>
  <c r="A9" i="8"/>
  <c r="G7" i="8"/>
  <c r="G6" i="8"/>
  <c r="A6" i="8"/>
  <c r="G5" i="8"/>
  <c r="E5" i="8"/>
  <c r="A5" i="8"/>
  <c r="G4" i="8"/>
  <c r="E4" i="8"/>
  <c r="A4" i="8"/>
  <c r="G3" i="8"/>
  <c r="E3" i="8"/>
  <c r="A3" i="8"/>
  <c r="G2" i="8"/>
  <c r="E2" i="8"/>
  <c r="A2" i="8"/>
  <c r="G1" i="8"/>
  <c r="E1" i="8"/>
  <c r="A8" i="7"/>
  <c r="A50" i="5"/>
  <c r="B253" i="5"/>
  <c r="D1" i="5"/>
  <c r="P161" i="4"/>
  <c r="K161" i="4"/>
  <c r="G157" i="21" s="1"/>
  <c r="P160" i="4"/>
  <c r="K160" i="4"/>
  <c r="G156" i="21" s="1"/>
  <c r="P159" i="4"/>
  <c r="K159" i="4"/>
  <c r="G155" i="21" s="1"/>
  <c r="P158" i="4"/>
  <c r="K158" i="4"/>
  <c r="G154" i="21" s="1"/>
  <c r="P157" i="4"/>
  <c r="K157" i="4"/>
  <c r="G153" i="21" s="1"/>
  <c r="P156" i="4"/>
  <c r="K156" i="4"/>
  <c r="G152" i="21" s="1"/>
  <c r="P155" i="4"/>
  <c r="K155" i="4"/>
  <c r="G151" i="21" s="1"/>
  <c r="P154" i="4"/>
  <c r="K154" i="4"/>
  <c r="G150" i="21" s="1"/>
  <c r="P153" i="4"/>
  <c r="K153" i="4"/>
  <c r="G149" i="21" s="1"/>
  <c r="P152" i="4"/>
  <c r="K152" i="4"/>
  <c r="G148" i="21" s="1"/>
  <c r="P151" i="4"/>
  <c r="K151" i="4"/>
  <c r="G147" i="21" s="1"/>
  <c r="P150" i="4"/>
  <c r="K150" i="4"/>
  <c r="G146" i="21" s="1"/>
  <c r="P149" i="4"/>
  <c r="K149" i="4"/>
  <c r="G145" i="21" s="1"/>
  <c r="P148" i="4"/>
  <c r="K148" i="4"/>
  <c r="G144" i="21" s="1"/>
  <c r="P147" i="4"/>
  <c r="K147" i="4"/>
  <c r="G143" i="21" s="1"/>
  <c r="K146" i="4"/>
  <c r="G142" i="21" s="1"/>
  <c r="P145" i="4"/>
  <c r="K145" i="4"/>
  <c r="G141" i="21" s="1"/>
  <c r="P144" i="4"/>
  <c r="K144" i="4"/>
  <c r="G140" i="21" s="1"/>
  <c r="P143" i="4"/>
  <c r="K143" i="4"/>
  <c r="G139" i="21" s="1"/>
  <c r="P142" i="4"/>
  <c r="K142" i="4"/>
  <c r="G138" i="21" s="1"/>
  <c r="P140" i="4"/>
  <c r="K140" i="4"/>
  <c r="G137" i="21" s="1"/>
  <c r="P139" i="4"/>
  <c r="K139" i="4"/>
  <c r="G136" i="21" s="1"/>
  <c r="P138" i="4"/>
  <c r="K138" i="4"/>
  <c r="G135" i="21" s="1"/>
  <c r="P137" i="4"/>
  <c r="K137" i="4"/>
  <c r="G134" i="21" s="1"/>
  <c r="P136" i="4"/>
  <c r="K136" i="4"/>
  <c r="G133" i="21" s="1"/>
  <c r="K135" i="4"/>
  <c r="G132" i="21" s="1"/>
  <c r="P134" i="4"/>
  <c r="K134" i="4"/>
  <c r="G131" i="21" s="1"/>
  <c r="P133" i="4"/>
  <c r="P132" i="4"/>
  <c r="K132" i="4"/>
  <c r="G129" i="21" s="1"/>
  <c r="P131" i="4"/>
  <c r="K131" i="4"/>
  <c r="G128" i="21" s="1"/>
  <c r="P130" i="4"/>
  <c r="K130" i="4"/>
  <c r="G127" i="21" s="1"/>
  <c r="P129" i="4"/>
  <c r="K129" i="4"/>
  <c r="G126" i="21" s="1"/>
  <c r="P128" i="4"/>
  <c r="P127" i="4"/>
  <c r="K127" i="4"/>
  <c r="G124" i="21" s="1"/>
  <c r="K126" i="4"/>
  <c r="G123" i="21" s="1"/>
  <c r="P125" i="4"/>
  <c r="K125" i="4"/>
  <c r="G122" i="21" s="1"/>
  <c r="P124" i="4"/>
  <c r="K124" i="4"/>
  <c r="G121" i="21" s="1"/>
  <c r="P123" i="4"/>
  <c r="K123" i="4"/>
  <c r="G120" i="21" s="1"/>
  <c r="K122" i="4"/>
  <c r="G119" i="21" s="1"/>
  <c r="K121" i="4"/>
  <c r="G118" i="21" s="1"/>
  <c r="P120" i="4"/>
  <c r="K120" i="4"/>
  <c r="G117" i="21" s="1"/>
  <c r="P119" i="4"/>
  <c r="K119" i="4"/>
  <c r="G116" i="21" s="1"/>
  <c r="P118" i="4"/>
  <c r="K118" i="4"/>
  <c r="G115" i="21" s="1"/>
  <c r="P117" i="4"/>
  <c r="K117" i="4"/>
  <c r="G114" i="21" s="1"/>
  <c r="P116" i="4"/>
  <c r="K116" i="4"/>
  <c r="G113" i="21" s="1"/>
  <c r="P115" i="4"/>
  <c r="K115" i="4"/>
  <c r="G112" i="21" s="1"/>
  <c r="P114" i="4"/>
  <c r="K114" i="4"/>
  <c r="G111" i="21" s="1"/>
  <c r="P113" i="4"/>
  <c r="P112" i="4"/>
  <c r="K112" i="4"/>
  <c r="G109" i="21" s="1"/>
  <c r="P111" i="4"/>
  <c r="K111" i="4"/>
  <c r="G108" i="21" s="1"/>
  <c r="P110" i="4"/>
  <c r="K110" i="4"/>
  <c r="G107" i="21" s="1"/>
  <c r="P106" i="4"/>
  <c r="K106" i="4"/>
  <c r="G106" i="21" s="1"/>
  <c r="P105" i="4"/>
  <c r="K105" i="4"/>
  <c r="G105" i="21" s="1"/>
  <c r="P109" i="4"/>
  <c r="K109" i="4"/>
  <c r="G104" i="21" s="1"/>
  <c r="P104" i="4"/>
  <c r="K104" i="4"/>
  <c r="G103" i="21" s="1"/>
  <c r="P103" i="4"/>
  <c r="K103" i="4"/>
  <c r="G102" i="21" s="1"/>
  <c r="P102" i="4"/>
  <c r="K102" i="4"/>
  <c r="G101" i="21" s="1"/>
  <c r="P108" i="4"/>
  <c r="K108" i="4"/>
  <c r="G100" i="21" s="1"/>
  <c r="P107" i="4"/>
  <c r="K107" i="4"/>
  <c r="G99" i="21" s="1"/>
  <c r="P101" i="4"/>
  <c r="K101" i="4"/>
  <c r="G98" i="21" s="1"/>
  <c r="P100" i="4"/>
  <c r="K100" i="4"/>
  <c r="G97" i="21" s="1"/>
  <c r="P99" i="4"/>
  <c r="P98" i="4"/>
  <c r="K98" i="4"/>
  <c r="G95" i="21" s="1"/>
  <c r="P97" i="4"/>
  <c r="K97" i="4"/>
  <c r="G94" i="21" s="1"/>
  <c r="G93" i="21"/>
  <c r="P96" i="4"/>
  <c r="K96" i="4"/>
  <c r="G92" i="21" s="1"/>
  <c r="P95" i="4"/>
  <c r="K95" i="4"/>
  <c r="G91" i="21" s="1"/>
  <c r="P94" i="4"/>
  <c r="K94" i="4"/>
  <c r="G90" i="21" s="1"/>
  <c r="P91" i="4"/>
  <c r="K91" i="4"/>
  <c r="G87" i="21" s="1"/>
  <c r="P90" i="4"/>
  <c r="K90" i="4"/>
  <c r="G86" i="21" s="1"/>
  <c r="P88" i="4"/>
  <c r="K88" i="4"/>
  <c r="G84" i="21" s="1"/>
  <c r="P87" i="4"/>
  <c r="K87" i="4"/>
  <c r="G83" i="21" s="1"/>
  <c r="P86" i="4"/>
  <c r="K86" i="4"/>
  <c r="G82" i="21" s="1"/>
  <c r="P85" i="4"/>
  <c r="K85" i="4"/>
  <c r="G81" i="21" s="1"/>
  <c r="P84" i="4"/>
  <c r="K84" i="4"/>
  <c r="G80" i="21" s="1"/>
  <c r="P83" i="4"/>
  <c r="K83" i="4"/>
  <c r="G79" i="21" s="1"/>
  <c r="P82" i="4"/>
  <c r="K82" i="4"/>
  <c r="G78" i="21" s="1"/>
  <c r="P79" i="4"/>
  <c r="K79" i="4"/>
  <c r="G77" i="21" s="1"/>
  <c r="P78" i="4"/>
  <c r="K78" i="4"/>
  <c r="G75" i="21" s="1"/>
  <c r="P77" i="4"/>
  <c r="K77" i="4"/>
  <c r="G74" i="21" s="1"/>
  <c r="G73" i="21"/>
  <c r="P76" i="4"/>
  <c r="K76" i="4"/>
  <c r="G72" i="21" s="1"/>
  <c r="P75" i="4"/>
  <c r="K75" i="4"/>
  <c r="G71" i="21" s="1"/>
  <c r="P74" i="4"/>
  <c r="K74" i="4"/>
  <c r="G70" i="21" s="1"/>
  <c r="P73" i="4"/>
  <c r="K73" i="4"/>
  <c r="G69" i="21" s="1"/>
  <c r="P72" i="4"/>
  <c r="K72" i="4"/>
  <c r="G68" i="21" s="1"/>
  <c r="K71" i="4"/>
  <c r="G67" i="21" s="1"/>
  <c r="P70" i="4"/>
  <c r="K70" i="4"/>
  <c r="G66" i="21" s="1"/>
  <c r="P69" i="4"/>
  <c r="K69" i="4"/>
  <c r="G65" i="21" s="1"/>
  <c r="P68" i="4"/>
  <c r="K68" i="4"/>
  <c r="G64" i="21" s="1"/>
  <c r="P67" i="4"/>
  <c r="K67" i="4"/>
  <c r="G63" i="21" s="1"/>
  <c r="P66" i="4"/>
  <c r="K66" i="4"/>
  <c r="G62" i="21" s="1"/>
  <c r="P65" i="4"/>
  <c r="K65" i="4"/>
  <c r="G61" i="21" s="1"/>
  <c r="P64" i="4"/>
  <c r="K64" i="4"/>
  <c r="G60" i="21" s="1"/>
  <c r="P63" i="4"/>
  <c r="K63" i="4"/>
  <c r="G59" i="21" s="1"/>
  <c r="P62" i="4"/>
  <c r="K62" i="4"/>
  <c r="G58" i="21" s="1"/>
  <c r="P61" i="4"/>
  <c r="K61" i="4"/>
  <c r="G57" i="21" s="1"/>
  <c r="P60" i="4"/>
  <c r="K60" i="4"/>
  <c r="G56" i="21" s="1"/>
  <c r="K55" i="4"/>
  <c r="G55" i="21" s="1"/>
  <c r="P59" i="4"/>
  <c r="K59" i="4"/>
  <c r="G54" i="21" s="1"/>
  <c r="P58" i="4"/>
  <c r="K58" i="4"/>
  <c r="G53" i="21" s="1"/>
  <c r="P56" i="4"/>
  <c r="K56" i="4"/>
  <c r="G52" i="21" s="1"/>
  <c r="P57" i="4"/>
  <c r="K57" i="4"/>
  <c r="G51" i="21" s="1"/>
  <c r="P54" i="4"/>
  <c r="K54" i="4"/>
  <c r="G50" i="21" s="1"/>
  <c r="P53" i="4"/>
  <c r="K53" i="4"/>
  <c r="G49" i="21" s="1"/>
  <c r="P52" i="4"/>
  <c r="K52" i="4"/>
  <c r="G48" i="21" s="1"/>
  <c r="P51" i="4"/>
  <c r="K51" i="4"/>
  <c r="G47" i="21" s="1"/>
  <c r="P50" i="4"/>
  <c r="K50" i="4"/>
  <c r="G46" i="21" s="1"/>
  <c r="P49" i="4"/>
  <c r="K49" i="4"/>
  <c r="G45" i="21" s="1"/>
  <c r="P48" i="4"/>
  <c r="K48" i="4"/>
  <c r="G44" i="21" s="1"/>
  <c r="P47" i="4"/>
  <c r="K47" i="4"/>
  <c r="G43" i="21" s="1"/>
  <c r="P46" i="4"/>
  <c r="K46" i="4"/>
  <c r="G42" i="21" s="1"/>
  <c r="P45" i="4"/>
  <c r="K45" i="4"/>
  <c r="G41" i="21" s="1"/>
  <c r="Q44" i="4"/>
  <c r="K44" i="4"/>
  <c r="G40" i="21" s="1"/>
  <c r="P43" i="4"/>
  <c r="K43" i="4"/>
  <c r="G39" i="21" s="1"/>
  <c r="P42" i="4"/>
  <c r="P41" i="4"/>
  <c r="K41" i="4"/>
  <c r="G37" i="21" s="1"/>
  <c r="P40" i="4"/>
  <c r="K40" i="4"/>
  <c r="G36" i="21" s="1"/>
  <c r="Q38" i="4"/>
  <c r="K38" i="4"/>
  <c r="G35" i="21" s="1"/>
  <c r="P39" i="4"/>
  <c r="K39" i="4"/>
  <c r="G34" i="21" s="1"/>
  <c r="P37" i="4"/>
  <c r="K37" i="4"/>
  <c r="G33" i="21" s="1"/>
  <c r="P36" i="4"/>
  <c r="K36" i="4"/>
  <c r="G32" i="21" s="1"/>
  <c r="P35" i="4"/>
  <c r="K35" i="4"/>
  <c r="G31" i="21" s="1"/>
  <c r="P34" i="4"/>
  <c r="K34" i="4"/>
  <c r="G30" i="21" s="1"/>
  <c r="P33" i="4"/>
  <c r="K33" i="4"/>
  <c r="G29" i="21" s="1"/>
  <c r="P32" i="4"/>
  <c r="P31" i="4"/>
  <c r="K31" i="4"/>
  <c r="G27" i="21" s="1"/>
  <c r="P30" i="4"/>
  <c r="K30" i="4"/>
  <c r="G26" i="21" s="1"/>
  <c r="P29" i="4"/>
  <c r="K29" i="4"/>
  <c r="G25" i="21" s="1"/>
  <c r="G24" i="21"/>
  <c r="P28" i="4"/>
  <c r="K28" i="4"/>
  <c r="G23" i="21" s="1"/>
  <c r="P27" i="4"/>
  <c r="K27" i="4"/>
  <c r="G22" i="21" s="1"/>
  <c r="P26" i="4"/>
  <c r="K26" i="4"/>
  <c r="G21" i="21" s="1"/>
  <c r="P25" i="4"/>
  <c r="K25" i="4"/>
  <c r="G20" i="21" s="1"/>
  <c r="P24" i="4"/>
  <c r="K24" i="4"/>
  <c r="G19" i="21" s="1"/>
  <c r="G18" i="21"/>
  <c r="G17" i="21"/>
  <c r="G16" i="21"/>
  <c r="G15" i="21"/>
  <c r="G14" i="21"/>
  <c r="G13" i="21"/>
  <c r="G12" i="21"/>
  <c r="G11" i="21"/>
  <c r="G10" i="21"/>
  <c r="G9" i="21"/>
  <c r="G8" i="21"/>
  <c r="P12" i="4"/>
  <c r="K12" i="4"/>
  <c r="G7" i="21" s="1"/>
  <c r="P11" i="4"/>
  <c r="K11" i="4"/>
  <c r="G6" i="21" s="1"/>
  <c r="P10" i="4"/>
  <c r="K10" i="4"/>
  <c r="G5" i="21" s="1"/>
  <c r="K8" i="4"/>
  <c r="G3" i="21" s="1"/>
  <c r="H5" i="8"/>
  <c r="F5" i="8"/>
  <c r="H4" i="8"/>
  <c r="F4" i="8"/>
  <c r="H3" i="8"/>
  <c r="N4" i="4"/>
  <c r="F3" i="8" s="1"/>
  <c r="F4" i="4"/>
  <c r="H2" i="8"/>
  <c r="F2" i="8"/>
  <c r="F3" i="4"/>
  <c r="B11" i="7" s="1"/>
  <c r="H6" i="8"/>
  <c r="H1" i="8"/>
  <c r="F1" i="8"/>
  <c r="F2" i="4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29" i="3"/>
  <c r="D29" i="3"/>
  <c r="C29" i="3"/>
  <c r="B29" i="3"/>
  <c r="E28" i="3"/>
  <c r="D28" i="3"/>
  <c r="C28" i="3"/>
  <c r="B28" i="3"/>
  <c r="E27" i="3"/>
  <c r="D27" i="3"/>
  <c r="C27" i="3"/>
  <c r="B27" i="3"/>
  <c r="E25" i="3"/>
  <c r="D25" i="3"/>
  <c r="C25" i="3"/>
  <c r="B25" i="3"/>
  <c r="E22" i="3"/>
  <c r="D22" i="3"/>
  <c r="C22" i="3"/>
  <c r="B22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D13" i="3"/>
  <c r="C13" i="3"/>
  <c r="B13" i="3"/>
  <c r="E12" i="3"/>
  <c r="D12" i="3"/>
  <c r="C12" i="3"/>
  <c r="B12" i="3"/>
  <c r="E10" i="3"/>
  <c r="D10" i="3"/>
  <c r="C10" i="3"/>
  <c r="B10" i="3"/>
  <c r="B21" i="1"/>
  <c r="B12" i="1"/>
  <c r="B10" i="1"/>
  <c r="AC10" i="1" s="1"/>
  <c r="B12" i="7" l="1"/>
  <c r="B28" i="1"/>
  <c r="A5" i="21"/>
  <c r="Q26" i="4"/>
  <c r="Q46" i="4"/>
  <c r="Q56" i="4"/>
  <c r="Q85" i="4"/>
  <c r="Q25" i="4"/>
  <c r="Q27" i="4"/>
  <c r="Q30" i="4"/>
  <c r="Q43" i="4"/>
  <c r="Q45" i="4"/>
  <c r="Q47" i="4"/>
  <c r="Q49" i="4"/>
  <c r="Q51" i="4"/>
  <c r="Q53" i="4"/>
  <c r="Q57" i="4"/>
  <c r="Q58" i="4"/>
  <c r="Q73" i="4"/>
  <c r="Q75" i="4"/>
  <c r="Q78" i="4"/>
  <c r="Q82" i="4"/>
  <c r="Q84" i="4"/>
  <c r="Q86" i="4"/>
  <c r="Q88" i="4"/>
  <c r="Q91" i="4"/>
  <c r="Q95" i="4"/>
  <c r="Q99" i="4"/>
  <c r="Q101" i="4"/>
  <c r="Q108" i="4"/>
  <c r="Q103" i="4"/>
  <c r="Q109" i="4"/>
  <c r="Q106" i="4"/>
  <c r="Q111" i="4"/>
  <c r="Q127" i="4"/>
  <c r="Q134" i="4"/>
  <c r="Q148" i="4"/>
  <c r="Q150" i="4"/>
  <c r="Q152" i="4"/>
  <c r="Q154" i="4"/>
  <c r="Q156" i="4"/>
  <c r="Q158" i="4"/>
  <c r="Q160" i="4"/>
  <c r="Q12" i="4"/>
  <c r="Q28" i="4"/>
  <c r="Q42" i="4"/>
  <c r="Q50" i="4"/>
  <c r="Q59" i="4"/>
  <c r="Q74" i="4"/>
  <c r="Q79" i="4"/>
  <c r="Q90" i="4"/>
  <c r="Q100" i="4"/>
  <c r="Q102" i="4"/>
  <c r="Q110" i="4"/>
  <c r="Q133" i="4"/>
  <c r="Q159" i="4"/>
  <c r="Q11" i="4"/>
  <c r="Q33" i="4"/>
  <c r="Q35" i="4"/>
  <c r="Q37" i="4"/>
  <c r="Q41" i="4"/>
  <c r="Q60" i="4"/>
  <c r="Q62" i="4"/>
  <c r="Q64" i="4"/>
  <c r="Q66" i="4"/>
  <c r="Q68" i="4"/>
  <c r="Q70" i="4"/>
  <c r="Q97" i="4"/>
  <c r="Q114" i="4"/>
  <c r="Q116" i="4"/>
  <c r="Q118" i="4"/>
  <c r="Q120" i="4"/>
  <c r="Q123" i="4"/>
  <c r="Q125" i="4"/>
  <c r="Q128" i="4"/>
  <c r="Q130" i="4"/>
  <c r="Q132" i="4"/>
  <c r="Q137" i="4"/>
  <c r="Q139" i="4"/>
  <c r="Q142" i="4"/>
  <c r="Q144" i="4"/>
  <c r="Q55" i="4"/>
  <c r="Q31" i="4"/>
  <c r="Q52" i="4"/>
  <c r="Q72" i="4"/>
  <c r="Q83" i="4"/>
  <c r="Q94" i="4"/>
  <c r="Q107" i="4"/>
  <c r="Q105" i="4"/>
  <c r="Q151" i="4"/>
  <c r="Q161" i="4"/>
  <c r="Q10" i="4"/>
  <c r="Q24" i="4"/>
  <c r="Q29" i="4"/>
  <c r="Q48" i="4"/>
  <c r="Q54" i="4"/>
  <c r="Q76" i="4"/>
  <c r="Q77" i="4"/>
  <c r="Q87" i="4"/>
  <c r="Q96" i="4"/>
  <c r="Q104" i="4"/>
  <c r="Q112" i="4"/>
  <c r="Q147" i="4"/>
  <c r="Q149" i="4"/>
  <c r="Q153" i="4"/>
  <c r="Q155" i="4"/>
  <c r="Q157" i="4"/>
  <c r="Q122" i="4"/>
  <c r="Q32" i="4"/>
  <c r="Q34" i="4"/>
  <c r="Q36" i="4"/>
  <c r="Q39" i="4"/>
  <c r="Q40" i="4"/>
  <c r="Q61" i="4"/>
  <c r="Q63" i="4"/>
  <c r="Q65" i="4"/>
  <c r="Q67" i="4"/>
  <c r="Q69" i="4"/>
  <c r="Q98" i="4"/>
  <c r="Q113" i="4"/>
  <c r="Q115" i="4"/>
  <c r="Q117" i="4"/>
  <c r="Q119" i="4"/>
  <c r="Q124" i="4"/>
  <c r="Q129" i="4"/>
  <c r="Q131" i="4"/>
  <c r="Q136" i="4"/>
  <c r="Q138" i="4"/>
  <c r="Q140" i="4"/>
  <c r="Q143" i="4"/>
  <c r="Q145" i="4"/>
  <c r="Q126" i="4"/>
  <c r="A49" i="5"/>
  <c r="B261" i="5" s="1"/>
  <c r="B254" i="5" s="1"/>
  <c r="B26" i="1"/>
  <c r="B10" i="7"/>
  <c r="A11" i="8"/>
  <c r="C16" i="2"/>
  <c r="C15" i="2"/>
  <c r="C14" i="2"/>
  <c r="B27" i="1"/>
  <c r="B15" i="1"/>
  <c r="B13" i="1"/>
  <c r="B18" i="1"/>
  <c r="B11" i="1"/>
  <c r="B20" i="1"/>
  <c r="B17" i="1"/>
  <c r="B14" i="1"/>
  <c r="B19" i="1"/>
  <c r="B16" i="1"/>
  <c r="B2" i="8"/>
  <c r="B267" i="5"/>
  <c r="B3" i="8"/>
  <c r="B268" i="5"/>
  <c r="B4" i="8"/>
  <c r="B269" i="5"/>
  <c r="F6" i="4"/>
  <c r="B6" i="8" s="1"/>
  <c r="C13" i="2"/>
  <c r="V3" i="4"/>
  <c r="H7" i="8" s="1"/>
  <c r="B5" i="8"/>
  <c r="B270" i="5"/>
  <c r="B17" i="7"/>
  <c r="B272" i="5" l="1"/>
  <c r="A6" i="21"/>
  <c r="A12" i="8"/>
  <c r="I13" i="2"/>
  <c r="J13" i="2"/>
  <c r="B18" i="7"/>
  <c r="B22" i="1"/>
  <c r="C17" i="2"/>
  <c r="A7" i="21" l="1"/>
  <c r="A13" i="8"/>
  <c r="A8" i="21" l="1"/>
  <c r="A14" i="8"/>
  <c r="A9" i="21" l="1"/>
  <c r="A15" i="8"/>
  <c r="A10" i="21" l="1"/>
  <c r="A16" i="8"/>
  <c r="A11" i="21" l="1"/>
  <c r="A17" i="8"/>
  <c r="A12" i="21" l="1"/>
  <c r="A18" i="8"/>
  <c r="A13" i="21" l="1"/>
  <c r="A19" i="8"/>
  <c r="A14" i="21" l="1"/>
  <c r="A20" i="8"/>
  <c r="A15" i="21" l="1"/>
  <c r="A21" i="8"/>
  <c r="A16" i="21" l="1"/>
  <c r="A22" i="8"/>
  <c r="A17" i="21" l="1"/>
  <c r="A23" i="8"/>
  <c r="A18" i="21" l="1"/>
  <c r="A24" i="8"/>
  <c r="A19" i="21" l="1"/>
  <c r="A25" i="8"/>
  <c r="A20" i="21" l="1"/>
  <c r="A26" i="8"/>
  <c r="A21" i="21" l="1"/>
  <c r="A27" i="8"/>
  <c r="A22" i="21" l="1"/>
  <c r="A28" i="8"/>
  <c r="A23" i="21" l="1"/>
  <c r="A29" i="8"/>
  <c r="A24" i="21" l="1"/>
  <c r="A30" i="8"/>
  <c r="A25" i="21" l="1"/>
  <c r="A31" i="8"/>
  <c r="A26" i="21" l="1"/>
  <c r="A32" i="8"/>
  <c r="A27" i="21" l="1"/>
  <c r="A33" i="8"/>
  <c r="A28" i="21" l="1"/>
  <c r="A34" i="8"/>
  <c r="A29" i="21" l="1"/>
  <c r="A35" i="8"/>
  <c r="A30" i="21" l="1"/>
  <c r="A36" i="8"/>
  <c r="A31" i="21" l="1"/>
  <c r="A37" i="8"/>
  <c r="A32" i="21" l="1"/>
  <c r="A38" i="8"/>
  <c r="A33" i="21" l="1"/>
  <c r="A39" i="8"/>
  <c r="A34" i="21" l="1"/>
  <c r="A40" i="8"/>
  <c r="A35" i="21"/>
  <c r="A41" i="8"/>
  <c r="A36" i="21" l="1"/>
  <c r="A42" i="8"/>
  <c r="A37" i="21" l="1"/>
  <c r="A43" i="8"/>
  <c r="A38" i="21" l="1"/>
  <c r="A44" i="8"/>
  <c r="A39" i="21" l="1"/>
  <c r="A45" i="8"/>
  <c r="A40" i="21" l="1"/>
  <c r="A46" i="8"/>
  <c r="A41" i="21" l="1"/>
  <c r="A47" i="8"/>
  <c r="A42" i="21" l="1"/>
  <c r="A48" i="8"/>
  <c r="A43" i="21" l="1"/>
  <c r="A49" i="8"/>
  <c r="A44" i="21" l="1"/>
  <c r="A50" i="8"/>
  <c r="A45" i="21" l="1"/>
  <c r="A51" i="8"/>
  <c r="A46" i="21" l="1"/>
  <c r="A52" i="8"/>
  <c r="A47" i="21" l="1"/>
  <c r="A53" i="8"/>
  <c r="A48" i="21" l="1"/>
  <c r="A54" i="8"/>
  <c r="A49" i="21" l="1"/>
  <c r="A55" i="8"/>
  <c r="A50" i="21" l="1"/>
  <c r="A56" i="8"/>
  <c r="A52" i="21" l="1"/>
  <c r="A58" i="8"/>
  <c r="A57" i="8" l="1"/>
  <c r="A51" i="21"/>
  <c r="A53" i="21" l="1"/>
  <c r="A59" i="8"/>
  <c r="A54" i="21" l="1"/>
  <c r="A60" i="8"/>
  <c r="A55" i="21"/>
  <c r="A61" i="8"/>
  <c r="A56" i="21" l="1"/>
  <c r="A62" i="8"/>
  <c r="A57" i="21" l="1"/>
  <c r="A63" i="8"/>
  <c r="A64" i="8" l="1"/>
  <c r="A58" i="21"/>
  <c r="A65" i="8" l="1"/>
  <c r="A59" i="21"/>
  <c r="A60" i="21" l="1"/>
  <c r="A66" i="8"/>
  <c r="A61" i="21" l="1"/>
  <c r="A67" i="8"/>
  <c r="A62" i="21" l="1"/>
  <c r="A68" i="8"/>
  <c r="A63" i="21" l="1"/>
  <c r="A69" i="8"/>
  <c r="A64" i="21" l="1"/>
  <c r="A70" i="8"/>
  <c r="A65" i="21" l="1"/>
  <c r="A71" i="8"/>
  <c r="A66" i="21" l="1"/>
  <c r="A72" i="8"/>
  <c r="A67" i="21" l="1"/>
  <c r="A73" i="8"/>
  <c r="A68" i="21" l="1"/>
  <c r="A74" i="8"/>
  <c r="A69" i="21" l="1"/>
  <c r="A75" i="8"/>
  <c r="A70" i="21" l="1"/>
  <c r="A76" i="8"/>
  <c r="A71" i="21" l="1"/>
  <c r="A77" i="8"/>
  <c r="A72" i="21" l="1"/>
  <c r="A78" i="8"/>
  <c r="A74" i="21" l="1"/>
  <c r="A80" i="8"/>
  <c r="A75" i="21" l="1"/>
  <c r="A81" i="8"/>
  <c r="A79" i="8" l="1"/>
  <c r="A73" i="21"/>
  <c r="A76" i="21" l="1"/>
  <c r="A82" i="8"/>
  <c r="A77" i="21"/>
  <c r="A83" i="8"/>
  <c r="A78" i="21" l="1"/>
  <c r="A84" i="8"/>
  <c r="A79" i="21" l="1"/>
  <c r="A85" i="8"/>
  <c r="A80" i="21" l="1"/>
  <c r="A86" i="8"/>
  <c r="A81" i="21" l="1"/>
  <c r="A87" i="8"/>
  <c r="A82" i="21" l="1"/>
  <c r="A88" i="8"/>
  <c r="A83" i="21" l="1"/>
  <c r="A89" i="8"/>
  <c r="A84" i="21" l="1"/>
  <c r="A90" i="8"/>
  <c r="A85" i="21" l="1"/>
  <c r="A91" i="8"/>
  <c r="A86" i="21" l="1"/>
  <c r="A92" i="8"/>
  <c r="A87" i="21" l="1"/>
  <c r="A93" i="8"/>
  <c r="A88" i="21" l="1"/>
  <c r="A94" i="8"/>
  <c r="A89" i="21" l="1"/>
  <c r="A95" i="8"/>
  <c r="A90" i="21" l="1"/>
  <c r="A96" i="8"/>
  <c r="A91" i="21" l="1"/>
  <c r="A97" i="8"/>
  <c r="A92" i="21" l="1"/>
  <c r="A98" i="8"/>
  <c r="A93" i="21" l="1"/>
  <c r="A94" i="21" l="1"/>
  <c r="A99" i="8"/>
  <c r="A95" i="21" l="1"/>
  <c r="A100" i="8"/>
  <c r="A96" i="21" l="1"/>
  <c r="A101" i="8"/>
  <c r="A97" i="21" l="1"/>
  <c r="A102" i="8"/>
  <c r="A98" i="21" l="1"/>
  <c r="A103" i="8"/>
  <c r="A101" i="21" l="1"/>
  <c r="A106" i="8"/>
  <c r="A102" i="21" l="1"/>
  <c r="A107" i="8"/>
  <c r="A103" i="21" l="1"/>
  <c r="A108" i="8"/>
  <c r="A104" i="8" l="1"/>
  <c r="A99" i="21"/>
  <c r="A105" i="8" l="1"/>
  <c r="A100" i="21"/>
  <c r="A105" i="21"/>
  <c r="A110" i="8"/>
  <c r="A109" i="8" l="1"/>
  <c r="A104" i="21"/>
  <c r="A106" i="21"/>
  <c r="A111" i="8"/>
  <c r="A107" i="21" l="1"/>
  <c r="A112" i="8"/>
  <c r="A108" i="21" l="1"/>
  <c r="A113" i="8"/>
  <c r="A109" i="21" l="1"/>
  <c r="A114" i="8"/>
  <c r="A110" i="21" l="1"/>
  <c r="A115" i="8"/>
  <c r="A111" i="21" l="1"/>
  <c r="A116" i="8"/>
  <c r="A112" i="21" l="1"/>
  <c r="A117" i="8"/>
  <c r="A113" i="21" l="1"/>
  <c r="A118" i="8"/>
  <c r="A114" i="21" l="1"/>
  <c r="A119" i="8"/>
  <c r="A115" i="21" l="1"/>
  <c r="A120" i="8"/>
  <c r="A116" i="21" l="1"/>
  <c r="A121" i="8"/>
  <c r="A117" i="21" l="1"/>
  <c r="A122" i="8"/>
  <c r="A118" i="21" l="1"/>
  <c r="A123" i="8"/>
  <c r="A119" i="21" l="1"/>
  <c r="A124" i="8"/>
  <c r="A120" i="21" l="1"/>
  <c r="A125" i="8"/>
  <c r="A121" i="21" l="1"/>
  <c r="A126" i="8"/>
  <c r="A122" i="21" l="1"/>
  <c r="A127" i="8"/>
  <c r="A123" i="21" l="1"/>
  <c r="A128" i="8"/>
  <c r="A124" i="21" l="1"/>
  <c r="A129" i="8"/>
  <c r="A125" i="21" l="1"/>
  <c r="A130" i="8"/>
  <c r="A126" i="21" l="1"/>
  <c r="A131" i="8"/>
  <c r="A127" i="21" l="1"/>
  <c r="A132" i="8"/>
  <c r="A128" i="21" l="1"/>
  <c r="A133" i="8"/>
  <c r="A129" i="21" l="1"/>
  <c r="A134" i="8"/>
  <c r="A130" i="21" l="1"/>
  <c r="A135" i="8"/>
  <c r="A131" i="21" l="1"/>
  <c r="A136" i="8"/>
  <c r="A132" i="21" l="1"/>
  <c r="A137" i="8"/>
  <c r="A133" i="21" l="1"/>
  <c r="A138" i="8"/>
  <c r="A134" i="21" l="1"/>
  <c r="A139" i="8"/>
  <c r="A135" i="21" l="1"/>
  <c r="A140" i="8"/>
  <c r="A136" i="21" l="1"/>
  <c r="A141" i="8"/>
  <c r="A137" i="21" l="1"/>
  <c r="A142" i="8"/>
  <c r="A143" i="8" l="1"/>
  <c r="A138" i="21"/>
  <c r="A139" i="21" l="1"/>
  <c r="A144" i="8"/>
  <c r="A145" i="8" l="1"/>
  <c r="A140" i="21"/>
  <c r="A146" i="8" l="1"/>
  <c r="A141" i="21"/>
  <c r="A142" i="21" l="1"/>
  <c r="A147" i="8"/>
  <c r="A143" i="21" l="1"/>
  <c r="A148" i="8"/>
  <c r="A144" i="21" l="1"/>
  <c r="A149" i="8"/>
  <c r="A145" i="21" l="1"/>
  <c r="A150" i="8"/>
  <c r="A151" i="8" l="1"/>
  <c r="A146" i="21"/>
  <c r="A147" i="21" l="1"/>
  <c r="A152" i="8"/>
  <c r="A148" i="21" l="1"/>
  <c r="A153" i="8"/>
  <c r="A149" i="21" l="1"/>
  <c r="A154" i="8"/>
  <c r="A150" i="21" l="1"/>
  <c r="A155" i="8"/>
  <c r="A151" i="21" l="1"/>
  <c r="A156" i="8"/>
  <c r="A152" i="21" l="1"/>
  <c r="A157" i="8"/>
  <c r="A153" i="21" l="1"/>
  <c r="A158" i="8"/>
  <c r="A154" i="21" l="1"/>
  <c r="A159" i="8"/>
  <c r="A155" i="21" l="1"/>
  <c r="A160" i="8"/>
  <c r="A161" i="8" l="1"/>
  <c r="A156" i="21"/>
  <c r="A157" i="21" l="1"/>
  <c r="A162" i="8"/>
  <c r="A158" i="21" l="1"/>
  <c r="A163" i="8"/>
  <c r="B430" i="5"/>
  <c r="X11" i="1" s="1"/>
  <c r="X22" i="1" s="1"/>
  <c r="P22" i="1" l="1"/>
  <c r="B441" i="5"/>
  <c r="D381" i="5" l="1"/>
  <c r="B370" i="5"/>
  <c r="B381" i="5" l="1"/>
  <c r="U22" i="1" l="1"/>
  <c r="D336" i="5" l="1"/>
  <c r="E15" i="2" l="1"/>
  <c r="D419" i="5"/>
  <c r="D416" i="5"/>
  <c r="L66" i="19" s="1"/>
  <c r="D421" i="5"/>
  <c r="D420" i="5"/>
  <c r="L70" i="19" s="1"/>
  <c r="D424" i="5"/>
  <c r="L74" i="19" s="1"/>
  <c r="D423" i="5"/>
  <c r="D425" i="5"/>
  <c r="D422" i="5"/>
  <c r="L72" i="19" s="1"/>
  <c r="D418" i="5"/>
  <c r="L68" i="19" s="1"/>
  <c r="D417" i="5"/>
  <c r="A222" i="5"/>
  <c r="D415" i="5"/>
  <c r="L65" i="19" l="1"/>
  <c r="L75" i="19"/>
  <c r="L71" i="19"/>
  <c r="L73" i="19"/>
  <c r="L69" i="19"/>
  <c r="D426" i="5"/>
  <c r="L67" i="19"/>
  <c r="L77" i="19" l="1"/>
  <c r="H58" i="19" l="1"/>
  <c r="H56" i="19"/>
  <c r="H51" i="19"/>
  <c r="H57" i="19"/>
  <c r="H52" i="19"/>
  <c r="H54" i="19"/>
  <c r="H53" i="19"/>
  <c r="H48" i="19"/>
  <c r="C336" i="5"/>
  <c r="E14" i="2" s="1"/>
  <c r="H50" i="19"/>
  <c r="H49" i="19"/>
  <c r="H55" i="19"/>
  <c r="H60" i="19" l="1"/>
  <c r="C424" i="5" l="1"/>
  <c r="L57" i="19" s="1"/>
  <c r="C421" i="5"/>
  <c r="L54" i="19" s="1"/>
  <c r="C422" i="5"/>
  <c r="L55" i="19" s="1"/>
  <c r="C423" i="5"/>
  <c r="B423" i="5" s="1"/>
  <c r="Y19" i="1" s="1"/>
  <c r="C425" i="5"/>
  <c r="B425" i="5" s="1"/>
  <c r="Y21" i="1" s="1"/>
  <c r="C418" i="5"/>
  <c r="L51" i="19" s="1"/>
  <c r="C416" i="5"/>
  <c r="L49" i="19" s="1"/>
  <c r="C420" i="5"/>
  <c r="B420" i="5" s="1"/>
  <c r="Y16" i="1" s="1"/>
  <c r="C419" i="5"/>
  <c r="B419" i="5" s="1"/>
  <c r="Y15" i="1" s="1"/>
  <c r="C415" i="5"/>
  <c r="L48" i="19" s="1"/>
  <c r="A137" i="5"/>
  <c r="D259" i="5" s="1"/>
  <c r="C417" i="5"/>
  <c r="L50" i="19" s="1"/>
  <c r="B30" i="7" l="1"/>
  <c r="L11" i="19"/>
  <c r="L17" i="19"/>
  <c r="L10" i="19"/>
  <c r="L13" i="19"/>
  <c r="L16" i="19"/>
  <c r="L19" i="19"/>
  <c r="L12" i="19"/>
  <c r="B415" i="5"/>
  <c r="B416" i="5"/>
  <c r="Y12" i="1" s="1"/>
  <c r="B422" i="5"/>
  <c r="Y18" i="1" s="1"/>
  <c r="L53" i="19"/>
  <c r="B418" i="5"/>
  <c r="Y14" i="1" s="1"/>
  <c r="B417" i="5"/>
  <c r="Y13" i="1" s="1"/>
  <c r="B421" i="5"/>
  <c r="Y17" i="1" s="1"/>
  <c r="L58" i="19"/>
  <c r="C426" i="5"/>
  <c r="L52" i="19"/>
  <c r="B424" i="5"/>
  <c r="Y20" i="1" s="1"/>
  <c r="L56" i="19"/>
  <c r="L60" i="19" l="1"/>
  <c r="L22" i="19" s="1"/>
  <c r="Y11" i="1"/>
  <c r="B426" i="5"/>
  <c r="Y22" i="1" s="1"/>
  <c r="L14" i="19"/>
  <c r="L18" i="19"/>
  <c r="L20" i="19"/>
  <c r="L15" i="19"/>
  <c r="C305" i="5" l="1"/>
  <c r="C302" i="5"/>
  <c r="G55" i="19" s="1"/>
  <c r="C297" i="5"/>
  <c r="C304" i="5"/>
  <c r="G57" i="19" s="1"/>
  <c r="C298" i="5"/>
  <c r="G51" i="19" s="1"/>
  <c r="C300" i="5"/>
  <c r="C303" i="5"/>
  <c r="C299" i="5"/>
  <c r="C301" i="5"/>
  <c r="C296" i="5"/>
  <c r="G49" i="19" s="1"/>
  <c r="A89" i="5"/>
  <c r="B260" i="5" s="1"/>
  <c r="C295" i="5"/>
  <c r="G48" i="19" s="1"/>
  <c r="B252" i="5" l="1"/>
  <c r="B16" i="7" s="1"/>
  <c r="G52" i="19"/>
  <c r="G50" i="19"/>
  <c r="N50" i="19" s="1"/>
  <c r="N51" i="19"/>
  <c r="N55" i="19"/>
  <c r="N48" i="19"/>
  <c r="N57" i="19"/>
  <c r="N49" i="19"/>
  <c r="G56" i="19"/>
  <c r="G53" i="19"/>
  <c r="G58" i="19"/>
  <c r="G54" i="19"/>
  <c r="C306" i="5"/>
  <c r="N52" i="19" l="1"/>
  <c r="O52" i="19" s="1"/>
  <c r="O50" i="19"/>
  <c r="N53" i="19"/>
  <c r="O57" i="19"/>
  <c r="O55" i="19"/>
  <c r="N58" i="19"/>
  <c r="G60" i="19"/>
  <c r="O49" i="19"/>
  <c r="O48" i="19"/>
  <c r="O51" i="19"/>
  <c r="N56" i="19"/>
  <c r="N54" i="19"/>
  <c r="N60" i="19" l="1"/>
  <c r="O58" i="19"/>
  <c r="O54" i="19"/>
  <c r="O56" i="19"/>
  <c r="D14" i="2"/>
  <c r="O53" i="19"/>
  <c r="C27" i="1" l="1"/>
  <c r="O60" i="19"/>
  <c r="J14" i="2"/>
  <c r="D27" i="1" l="1"/>
  <c r="E328" i="5"/>
  <c r="B328" i="5" s="1"/>
  <c r="R14" i="1" s="1"/>
  <c r="E329" i="5"/>
  <c r="F329" i="5" s="1"/>
  <c r="H69" i="19" s="1"/>
  <c r="E334" i="5"/>
  <c r="F334" i="5" s="1"/>
  <c r="H74" i="19" s="1"/>
  <c r="E326" i="5"/>
  <c r="F326" i="5" s="1"/>
  <c r="H66" i="19" s="1"/>
  <c r="E327" i="5"/>
  <c r="B327" i="5" s="1"/>
  <c r="R13" i="1" s="1"/>
  <c r="E333" i="5"/>
  <c r="B333" i="5" s="1"/>
  <c r="R19" i="1" s="1"/>
  <c r="E335" i="5"/>
  <c r="B335" i="5" s="1"/>
  <c r="R21" i="1" s="1"/>
  <c r="E332" i="5"/>
  <c r="B332" i="5" s="1"/>
  <c r="R18" i="1" s="1"/>
  <c r="E331" i="5"/>
  <c r="B331" i="5" s="1"/>
  <c r="R17" i="1" s="1"/>
  <c r="E325" i="5"/>
  <c r="B325" i="5" s="1"/>
  <c r="A197" i="5"/>
  <c r="E330" i="5"/>
  <c r="B330" i="5" s="1"/>
  <c r="R16" i="1" s="1"/>
  <c r="F335" i="5" l="1"/>
  <c r="H75" i="19" s="1"/>
  <c r="H20" i="19" s="1"/>
  <c r="F333" i="5"/>
  <c r="H73" i="19" s="1"/>
  <c r="H18" i="19" s="1"/>
  <c r="F331" i="5"/>
  <c r="H71" i="19" s="1"/>
  <c r="H19" i="19"/>
  <c r="H14" i="19"/>
  <c r="R11" i="1"/>
  <c r="H11" i="19"/>
  <c r="B334" i="5"/>
  <c r="R20" i="1" s="1"/>
  <c r="F328" i="5"/>
  <c r="H68" i="19" s="1"/>
  <c r="E336" i="5"/>
  <c r="E16" i="2" s="1"/>
  <c r="F330" i="5"/>
  <c r="H70" i="19" s="1"/>
  <c r="F332" i="5"/>
  <c r="H72" i="19" s="1"/>
  <c r="D253" i="5"/>
  <c r="B326" i="5"/>
  <c r="R12" i="1" s="1"/>
  <c r="B329" i="5"/>
  <c r="R15" i="1" s="1"/>
  <c r="F325" i="5"/>
  <c r="F327" i="5"/>
  <c r="H67" i="19" s="1"/>
  <c r="H16" i="19" l="1"/>
  <c r="F336" i="5"/>
  <c r="H65" i="19"/>
  <c r="B24" i="7"/>
  <c r="H13" i="19"/>
  <c r="B336" i="5"/>
  <c r="R22" i="1" s="1"/>
  <c r="H17" i="19"/>
  <c r="H15" i="19"/>
  <c r="H12" i="19"/>
  <c r="E17" i="2"/>
  <c r="H10" i="19" l="1"/>
  <c r="H77" i="19"/>
  <c r="H22" i="19" s="1"/>
  <c r="B29" i="7"/>
  <c r="D252" i="5"/>
  <c r="B23" i="7" s="1"/>
  <c r="E306" i="5" l="1"/>
  <c r="D16" i="2" s="1"/>
  <c r="S11" i="1" l="1"/>
  <c r="I65" i="19"/>
  <c r="I10" i="19" s="1"/>
  <c r="I67" i="19"/>
  <c r="I12" i="19" s="1"/>
  <c r="B410" i="5"/>
  <c r="S21" i="1" s="1"/>
  <c r="I74" i="19"/>
  <c r="I19" i="19" s="1"/>
  <c r="B408" i="5"/>
  <c r="S19" i="1" s="1"/>
  <c r="B405" i="5"/>
  <c r="S16" i="1" s="1"/>
  <c r="I70" i="19"/>
  <c r="I15" i="19" s="1"/>
  <c r="B402" i="5"/>
  <c r="S13" i="1" s="1"/>
  <c r="I71" i="19"/>
  <c r="I16" i="19" s="1"/>
  <c r="D411" i="5"/>
  <c r="B401" i="5"/>
  <c r="S12" i="1" s="1"/>
  <c r="I75" i="19"/>
  <c r="I20" i="19" s="1"/>
  <c r="I73" i="19"/>
  <c r="I18" i="19" s="1"/>
  <c r="B406" i="5"/>
  <c r="S17" i="1" s="1"/>
  <c r="B404" i="5"/>
  <c r="S15" i="1" s="1"/>
  <c r="I72" i="19"/>
  <c r="I17" i="19" s="1"/>
  <c r="B403" i="5"/>
  <c r="S14" i="1" s="1"/>
  <c r="I68" i="19"/>
  <c r="I13" i="19" s="1"/>
  <c r="I66" i="19"/>
  <c r="I69" i="19"/>
  <c r="I14" i="19" s="1"/>
  <c r="B407" i="5"/>
  <c r="S18" i="1" s="1"/>
  <c r="B409" i="5"/>
  <c r="S20" i="1" s="1"/>
  <c r="I77" i="19" l="1"/>
  <c r="I22" i="19" s="1"/>
  <c r="I11" i="19"/>
  <c r="B411" i="5"/>
  <c r="S22" i="1" s="1"/>
  <c r="D282" i="5"/>
  <c r="C67" i="19" s="1"/>
  <c r="D67" i="19" s="1"/>
  <c r="D288" i="5"/>
  <c r="C73" i="19" s="1"/>
  <c r="D73" i="19" s="1"/>
  <c r="D284" i="5"/>
  <c r="C69" i="19" s="1"/>
  <c r="D69" i="19" s="1"/>
  <c r="D285" i="5"/>
  <c r="L16" i="1" s="1"/>
  <c r="D286" i="5"/>
  <c r="C71" i="19" s="1"/>
  <c r="D290" i="5"/>
  <c r="D280" i="5"/>
  <c r="C65" i="19" s="1"/>
  <c r="D65" i="19" s="1"/>
  <c r="D281" i="5"/>
  <c r="L12" i="1" s="1"/>
  <c r="C287" i="5"/>
  <c r="H18" i="1" s="1"/>
  <c r="J18" i="1" s="1"/>
  <c r="D283" i="5"/>
  <c r="L14" i="1" s="1"/>
  <c r="C288" i="5"/>
  <c r="C56" i="19" s="1"/>
  <c r="D56" i="19" s="1"/>
  <c r="C289" i="5"/>
  <c r="C290" i="5"/>
  <c r="H21" i="1" s="1"/>
  <c r="J21" i="1" s="1"/>
  <c r="C281" i="5"/>
  <c r="D289" i="5"/>
  <c r="C286" i="5"/>
  <c r="H17" i="1" s="1"/>
  <c r="J17" i="1" s="1"/>
  <c r="C283" i="5"/>
  <c r="C51" i="19" s="1"/>
  <c r="D51" i="19" s="1"/>
  <c r="C280" i="5"/>
  <c r="C282" i="5"/>
  <c r="C50" i="19" s="1"/>
  <c r="C284" i="5"/>
  <c r="B284" i="5" s="1"/>
  <c r="C285" i="5"/>
  <c r="H16" i="1" s="1"/>
  <c r="J16" i="1" s="1"/>
  <c r="D287" i="5"/>
  <c r="C49" i="5"/>
  <c r="B262" i="5" s="1"/>
  <c r="B287" i="5" l="1"/>
  <c r="C53" i="19"/>
  <c r="D53" i="19" s="1"/>
  <c r="C58" i="19"/>
  <c r="D58" i="19" s="1"/>
  <c r="C68" i="19"/>
  <c r="D68" i="19" s="1"/>
  <c r="D13" i="19" s="1"/>
  <c r="D18" i="19"/>
  <c r="B288" i="5"/>
  <c r="C54" i="19"/>
  <c r="D54" i="19" s="1"/>
  <c r="H19" i="1"/>
  <c r="J19" i="1" s="1"/>
  <c r="L15" i="1"/>
  <c r="B286" i="5"/>
  <c r="B285" i="5"/>
  <c r="C55" i="19"/>
  <c r="D55" i="19" s="1"/>
  <c r="C72" i="19"/>
  <c r="D72" i="19" s="1"/>
  <c r="L13" i="1"/>
  <c r="B281" i="5"/>
  <c r="H12" i="1"/>
  <c r="J12" i="1" s="1"/>
  <c r="L17" i="1"/>
  <c r="C70" i="19"/>
  <c r="D70" i="19" s="1"/>
  <c r="B282" i="5"/>
  <c r="C75" i="19"/>
  <c r="D75" i="19" s="1"/>
  <c r="L21" i="1"/>
  <c r="C18" i="19"/>
  <c r="B255" i="5"/>
  <c r="H11" i="1"/>
  <c r="C291" i="5"/>
  <c r="B280" i="5"/>
  <c r="C48" i="19"/>
  <c r="B289" i="5"/>
  <c r="D71" i="19"/>
  <c r="C12" i="19"/>
  <c r="D50" i="19"/>
  <c r="D12" i="19" s="1"/>
  <c r="L20" i="1"/>
  <c r="C74" i="19"/>
  <c r="D74" i="19" s="1"/>
  <c r="A48" i="5"/>
  <c r="L18" i="1"/>
  <c r="H13" i="1"/>
  <c r="J13" i="1" s="1"/>
  <c r="C66" i="19"/>
  <c r="H15" i="1"/>
  <c r="J15" i="1" s="1"/>
  <c r="H20" i="1"/>
  <c r="J20" i="1" s="1"/>
  <c r="B290" i="5"/>
  <c r="C52" i="19"/>
  <c r="H14" i="1"/>
  <c r="J14" i="1" s="1"/>
  <c r="C49" i="19"/>
  <c r="C57" i="19"/>
  <c r="L11" i="1"/>
  <c r="L19" i="1"/>
  <c r="D291" i="5"/>
  <c r="H15" i="2" s="1"/>
  <c r="B283" i="5"/>
  <c r="D15" i="19" l="1"/>
  <c r="C15" i="19"/>
  <c r="C13" i="19"/>
  <c r="C17" i="19"/>
  <c r="D17" i="19"/>
  <c r="C16" i="19"/>
  <c r="D16" i="19"/>
  <c r="L22" i="1"/>
  <c r="C77" i="19"/>
  <c r="D77" i="19" s="1"/>
  <c r="D66" i="19"/>
  <c r="D57" i="19"/>
  <c r="D19" i="19" s="1"/>
  <c r="C19" i="19"/>
  <c r="J22" i="1"/>
  <c r="B291" i="5"/>
  <c r="H14" i="2"/>
  <c r="B19" i="7"/>
  <c r="B256" i="5"/>
  <c r="B15" i="7" s="1"/>
  <c r="D20" i="19"/>
  <c r="D52" i="19"/>
  <c r="D14" i="19" s="1"/>
  <c r="C14" i="19"/>
  <c r="D49" i="19"/>
  <c r="C11" i="19"/>
  <c r="H22" i="1"/>
  <c r="J11" i="1"/>
  <c r="C20" i="19"/>
  <c r="C10" i="19"/>
  <c r="D48" i="19"/>
  <c r="D10" i="19" s="1"/>
  <c r="C60" i="19"/>
  <c r="D11" i="19" l="1"/>
  <c r="D60" i="19"/>
  <c r="D22" i="19" s="1"/>
  <c r="C22" i="19"/>
  <c r="I14" i="2"/>
  <c r="H17" i="2"/>
  <c r="B22" i="7"/>
  <c r="F295" i="5"/>
  <c r="F296" i="5"/>
  <c r="F303" i="5"/>
  <c r="F297" i="5"/>
  <c r="A164" i="5"/>
  <c r="F305" i="5" l="1"/>
  <c r="B305" i="5" s="1"/>
  <c r="Q21" i="1" s="1"/>
  <c r="B263" i="5"/>
  <c r="D267" i="5"/>
  <c r="B21" i="7" s="1"/>
  <c r="G65" i="19"/>
  <c r="B296" i="5"/>
  <c r="G66" i="19"/>
  <c r="G11" i="19" s="1"/>
  <c r="B303" i="5"/>
  <c r="Q19" i="1" s="1"/>
  <c r="G73" i="19"/>
  <c r="G18" i="19" s="1"/>
  <c r="B297" i="5"/>
  <c r="Q13" i="1" s="1"/>
  <c r="G67" i="19"/>
  <c r="G12" i="19" s="1"/>
  <c r="F300" i="5"/>
  <c r="F299" i="5"/>
  <c r="F302" i="5"/>
  <c r="F301" i="5"/>
  <c r="F298" i="5"/>
  <c r="F304" i="5"/>
  <c r="B265" i="5" l="1"/>
  <c r="B251" i="5" s="1"/>
  <c r="B9" i="7" s="1"/>
  <c r="G75" i="19"/>
  <c r="G20" i="19" s="1"/>
  <c r="F306" i="5"/>
  <c r="G74" i="19"/>
  <c r="G19" i="19" s="1"/>
  <c r="B304" i="5"/>
  <c r="Q20" i="1" s="1"/>
  <c r="G10" i="19"/>
  <c r="Q12" i="1"/>
  <c r="B300" i="5"/>
  <c r="Q16" i="1" s="1"/>
  <c r="G70" i="19"/>
  <c r="G15" i="19" s="1"/>
  <c r="B299" i="5"/>
  <c r="Q15" i="1" s="1"/>
  <c r="G69" i="19"/>
  <c r="G14" i="19" s="1"/>
  <c r="D15" i="2"/>
  <c r="B302" i="5"/>
  <c r="Q18" i="1" s="1"/>
  <c r="G72" i="19"/>
  <c r="G17" i="19" s="1"/>
  <c r="B301" i="5"/>
  <c r="Q17" i="1" s="1"/>
  <c r="G71" i="19"/>
  <c r="G16" i="19" s="1"/>
  <c r="B298" i="5"/>
  <c r="Q14" i="1" s="1"/>
  <c r="G68" i="19"/>
  <c r="G13" i="19" s="1"/>
  <c r="G77" i="19" l="1"/>
  <c r="G22" i="19" s="1"/>
  <c r="D17" i="2"/>
  <c r="B306" i="5"/>
  <c r="Q22" i="1" s="1"/>
  <c r="E319" i="5"/>
  <c r="E311" i="5"/>
  <c r="E313" i="5"/>
  <c r="E320" i="5"/>
  <c r="E315" i="5"/>
  <c r="E312" i="5"/>
  <c r="E316" i="5"/>
  <c r="E317" i="5"/>
  <c r="E318" i="5"/>
  <c r="E314" i="5"/>
  <c r="D319" i="5"/>
  <c r="B319" i="5" s="1"/>
  <c r="D313" i="5"/>
  <c r="B313" i="5" s="1"/>
  <c r="E310" i="5"/>
  <c r="D315" i="5"/>
  <c r="B315" i="5" s="1"/>
  <c r="D314" i="5"/>
  <c r="D318" i="5"/>
  <c r="B318" i="5" s="1"/>
  <c r="D317" i="5"/>
  <c r="D311" i="5"/>
  <c r="B311" i="5" s="1"/>
  <c r="D320" i="5"/>
  <c r="D312" i="5"/>
  <c r="B312" i="5" s="1"/>
  <c r="D316" i="5"/>
  <c r="B316" i="5" s="1"/>
  <c r="D310" i="5"/>
  <c r="F317" i="5" l="1"/>
  <c r="F314" i="5"/>
  <c r="M15" i="1" s="1"/>
  <c r="F320" i="5"/>
  <c r="M21" i="1" s="1"/>
  <c r="E321" i="5"/>
  <c r="G16" i="2" s="1"/>
  <c r="J16" i="2" s="1"/>
  <c r="F312" i="5"/>
  <c r="E67" i="19" s="1"/>
  <c r="N67" i="19" s="1"/>
  <c r="F315" i="5"/>
  <c r="M16" i="1" s="1"/>
  <c r="N16" i="1" s="1"/>
  <c r="D321" i="5"/>
  <c r="G15" i="2" s="1"/>
  <c r="J15" i="2" s="1"/>
  <c r="F310" i="5"/>
  <c r="M18" i="1"/>
  <c r="E72" i="19"/>
  <c r="F316" i="5"/>
  <c r="F311" i="5"/>
  <c r="F319" i="5"/>
  <c r="B317" i="5"/>
  <c r="F318" i="5"/>
  <c r="B320" i="5"/>
  <c r="F313" i="5"/>
  <c r="B314" i="5"/>
  <c r="E69" i="19" l="1"/>
  <c r="N69" i="19" s="1"/>
  <c r="I16" i="2"/>
  <c r="E75" i="19"/>
  <c r="B321" i="5"/>
  <c r="F321" i="5"/>
  <c r="E70" i="19"/>
  <c r="E15" i="19" s="1"/>
  <c r="E12" i="19"/>
  <c r="G17" i="2"/>
  <c r="I15" i="2"/>
  <c r="E65" i="19"/>
  <c r="M11" i="1"/>
  <c r="AB16" i="1"/>
  <c r="AC16" i="1" s="1"/>
  <c r="M13" i="1"/>
  <c r="AB13" i="1" s="1"/>
  <c r="AC13" i="1" s="1"/>
  <c r="M12" i="1"/>
  <c r="E66" i="19"/>
  <c r="N18" i="1"/>
  <c r="AB18" i="1"/>
  <c r="AC18" i="1" s="1"/>
  <c r="N75" i="19"/>
  <c r="E20" i="19"/>
  <c r="E74" i="19"/>
  <c r="M20" i="1"/>
  <c r="M14" i="1"/>
  <c r="E68" i="19"/>
  <c r="AB15" i="1"/>
  <c r="AC15" i="1" s="1"/>
  <c r="N15" i="1"/>
  <c r="AB21" i="1"/>
  <c r="AC21" i="1" s="1"/>
  <c r="N21" i="1"/>
  <c r="J17" i="2"/>
  <c r="E17" i="19"/>
  <c r="N72" i="19"/>
  <c r="O67" i="19"/>
  <c r="O12" i="19" s="1"/>
  <c r="N12" i="19"/>
  <c r="E73" i="19"/>
  <c r="M19" i="1"/>
  <c r="M17" i="1"/>
  <c r="E71" i="19"/>
  <c r="E14" i="19" l="1"/>
  <c r="I17" i="2"/>
  <c r="E10" i="19"/>
  <c r="N65" i="19"/>
  <c r="N13" i="1"/>
  <c r="AB11" i="1"/>
  <c r="AC11" i="1" s="1"/>
  <c r="N11" i="1"/>
  <c r="N70" i="19"/>
  <c r="O70" i="19" s="1"/>
  <c r="O15" i="19" s="1"/>
  <c r="E13" i="19"/>
  <c r="N68" i="19"/>
  <c r="E16" i="19"/>
  <c r="N71" i="19"/>
  <c r="E18" i="19"/>
  <c r="N73" i="19"/>
  <c r="O75" i="19"/>
  <c r="O20" i="19" s="1"/>
  <c r="N20" i="19"/>
  <c r="AB14" i="1"/>
  <c r="AC14" i="1" s="1"/>
  <c r="N14" i="1"/>
  <c r="N14" i="19"/>
  <c r="O69" i="19"/>
  <c r="O14" i="19" s="1"/>
  <c r="N17" i="19"/>
  <c r="O72" i="19"/>
  <c r="O17" i="19" s="1"/>
  <c r="N74" i="19"/>
  <c r="E19" i="19"/>
  <c r="N12" i="1"/>
  <c r="AB12" i="1"/>
  <c r="M22" i="1"/>
  <c r="E11" i="19"/>
  <c r="N66" i="19"/>
  <c r="E77" i="19"/>
  <c r="E22" i="19" s="1"/>
  <c r="AB19" i="1"/>
  <c r="AC19" i="1" s="1"/>
  <c r="N19" i="1"/>
  <c r="N17" i="1"/>
  <c r="AB17" i="1"/>
  <c r="AC17" i="1" s="1"/>
  <c r="N15" i="19"/>
  <c r="AB20" i="1"/>
  <c r="AC20" i="1" s="1"/>
  <c r="N20" i="1"/>
  <c r="N10" i="19" l="1"/>
  <c r="O65" i="19"/>
  <c r="O10" i="19" s="1"/>
  <c r="N19" i="19"/>
  <c r="O74" i="19"/>
  <c r="O19" i="19" s="1"/>
  <c r="N22" i="1"/>
  <c r="N13" i="19"/>
  <c r="O68" i="19"/>
  <c r="O13" i="19" s="1"/>
  <c r="O71" i="19"/>
  <c r="O16" i="19" s="1"/>
  <c r="N16" i="19"/>
  <c r="O66" i="19"/>
  <c r="N11" i="19"/>
  <c r="N77" i="19"/>
  <c r="AC12" i="1"/>
  <c r="AC22" i="1" s="1"/>
  <c r="AB22" i="1"/>
  <c r="N18" i="19"/>
  <c r="O73" i="19"/>
  <c r="O18" i="19" s="1"/>
  <c r="AC23" i="1" l="1"/>
  <c r="N22" i="19"/>
  <c r="C28" i="1"/>
  <c r="O11" i="19"/>
  <c r="O77" i="19"/>
  <c r="O22" i="19" l="1"/>
  <c r="D28" i="1"/>
</calcChain>
</file>

<file path=xl/sharedStrings.xml><?xml version="1.0" encoding="utf-8"?>
<sst xmlns="http://schemas.openxmlformats.org/spreadsheetml/2006/main" count="4709" uniqueCount="2234">
  <si>
    <t>POSTO/GRAD</t>
  </si>
  <si>
    <t>EXISTENTE</t>
  </si>
  <si>
    <t>RPMONT/SEDE</t>
  </si>
  <si>
    <t>ATIVIDADE MEIO</t>
  </si>
  <si>
    <t>ATIV APOIO/S. LEVES</t>
  </si>
  <si>
    <t>ATIVIDADE FIM</t>
  </si>
  <si>
    <t>1ºESQD/RPMONT</t>
  </si>
  <si>
    <t>2ºESQD/RPMONT</t>
  </si>
  <si>
    <t>AGREGADO</t>
  </si>
  <si>
    <t>FÉRIAS</t>
  </si>
  <si>
    <t>LTS</t>
  </si>
  <si>
    <t>L. ESPECIAL</t>
  </si>
  <si>
    <t>LICENÇA MATERNIDADE</t>
  </si>
  <si>
    <t>RECOLHIDO AO PRESÍDIO MILITAR</t>
  </si>
  <si>
    <t>À DISPOSIÇÃO OUTROS ORGÃOS</t>
  </si>
  <si>
    <t>CURSANDO</t>
  </si>
  <si>
    <t>DESERTOR</t>
  </si>
  <si>
    <t>RESP. A PROC REGULAR</t>
  </si>
  <si>
    <t>INDISPONÍVEL</t>
  </si>
  <si>
    <t>CORONEL</t>
  </si>
  <si>
    <t>TEN-CEL</t>
  </si>
  <si>
    <t>MAJOR</t>
  </si>
  <si>
    <t>CAPITÃO</t>
  </si>
  <si>
    <t>SUBTEN</t>
  </si>
  <si>
    <t>CABO</t>
  </si>
  <si>
    <t>SOLDADO</t>
  </si>
  <si>
    <t>SOMA</t>
  </si>
  <si>
    <t>TOTAL</t>
  </si>
  <si>
    <t>Quadro Quantitativo do Efetivo</t>
  </si>
  <si>
    <t>BCG nº 198/2019 (quadro quantitativo do efetivo policial militar)</t>
  </si>
  <si>
    <t>OPM</t>
  </si>
  <si>
    <t>EFETIVO 
TOTAL</t>
  </si>
  <si>
    <t>EFETIVO DE 
FÉRIAS</t>
  </si>
  <si>
    <t>EFETIVO 
DE LTS</t>
  </si>
  <si>
    <t>EFETIVO DE 
SERVIÇOS LEVES</t>
  </si>
  <si>
    <t>EFETIVO DA 
ATIVD. MEIO</t>
  </si>
  <si>
    <t>EFETIVO 
OPERACIONAL</t>
  </si>
  <si>
    <t>EFETIVO APTO 
P/O SERVIÇO</t>
  </si>
  <si>
    <t>RPMONT-SEDE</t>
  </si>
  <si>
    <t>1º ESQD/RPMONT</t>
  </si>
  <si>
    <t>2º ESQD/RPMONT</t>
  </si>
  <si>
    <t>TOTAL GERAL</t>
  </si>
  <si>
    <t>ORD.</t>
  </si>
  <si>
    <t>POSTO/
GRAD.</t>
  </si>
  <si>
    <t>NOME ENCARREGADO</t>
  </si>
  <si>
    <t>MATRÍCULA</t>
  </si>
  <si>
    <t>PROCEDIMENTO</t>
  </si>
  <si>
    <t>Nº PORTARIA</t>
  </si>
  <si>
    <t>ORIGEM/PORT.</t>
  </si>
  <si>
    <t>BOL./DOE PUB.</t>
  </si>
  <si>
    <t>INÍCIO</t>
  </si>
  <si>
    <t>TÉRMINO</t>
  </si>
  <si>
    <t>PRORR. 
PRAZO</t>
  </si>
  <si>
    <t>BOL./DOE 
PUB. SOL.</t>
  </si>
  <si>
    <t>RESUMO/
HISTÓRICO</t>
  </si>
  <si>
    <t>OBS.</t>
  </si>
  <si>
    <t>1ºESQD</t>
  </si>
  <si>
    <t>RPMONT</t>
  </si>
  <si>
    <t>TC</t>
  </si>
  <si>
    <t>ST</t>
  </si>
  <si>
    <t>SD</t>
  </si>
  <si>
    <t>1º ESQD</t>
  </si>
  <si>
    <t>1º SGT</t>
  </si>
  <si>
    <t>2º ESQD</t>
  </si>
  <si>
    <t>CAP</t>
  </si>
  <si>
    <t>2º SGT</t>
  </si>
  <si>
    <t>3ºPEL/2º ESQD</t>
  </si>
  <si>
    <t>1º TEN</t>
  </si>
  <si>
    <t>3º SGT</t>
  </si>
  <si>
    <t>2º TEN</t>
  </si>
  <si>
    <t>CB</t>
  </si>
  <si>
    <t>ORD</t>
  </si>
  <si>
    <t>Post/Grad</t>
  </si>
  <si>
    <t>Nº</t>
  </si>
  <si>
    <t>NOME</t>
  </si>
  <si>
    <t>Matrícula</t>
  </si>
  <si>
    <t>PELOTAO</t>
  </si>
  <si>
    <t>NOME DE GUERRA</t>
  </si>
  <si>
    <t>NOME DE GUERRA1</t>
  </si>
  <si>
    <t>NOME DE GUERRA2</t>
  </si>
  <si>
    <t>FUNÇÃO</t>
  </si>
  <si>
    <t>SITUAÇÃO</t>
  </si>
  <si>
    <t>CPF</t>
  </si>
  <si>
    <t>NASCIMENTO</t>
  </si>
  <si>
    <t>DATA ATUAL</t>
  </si>
  <si>
    <t>IDADE</t>
  </si>
  <si>
    <t>BANCO</t>
  </si>
  <si>
    <t>AGÊNCIA</t>
  </si>
  <si>
    <t>CONTA</t>
  </si>
  <si>
    <t>E-MAIL</t>
  </si>
  <si>
    <t>Bairro</t>
  </si>
  <si>
    <t>Endereço</t>
  </si>
  <si>
    <t>telefone</t>
  </si>
  <si>
    <t>PREVISAO DE FÉRIAS</t>
  </si>
  <si>
    <t>TENCEL</t>
  </si>
  <si>
    <t>RAIMUNDO CLAUCI GOMES CARNEIRO</t>
  </si>
  <si>
    <t>CLAUCI</t>
  </si>
  <si>
    <t>CMT RPMON</t>
  </si>
  <si>
    <t>OPERACIONAL</t>
  </si>
  <si>
    <t>742.134.663-53</t>
  </si>
  <si>
    <t>BRADESCO</t>
  </si>
  <si>
    <t>capclauci@hotmail.com</t>
  </si>
  <si>
    <t>BOM SUCESSO</t>
  </si>
  <si>
    <t>RUA BIAS MENDES</t>
  </si>
  <si>
    <t>JANEIRO</t>
  </si>
  <si>
    <t>2572-0</t>
  </si>
  <si>
    <t>MESSEJANA</t>
  </si>
  <si>
    <t>NARA CHAGAS FERNANDES RIBEIRO</t>
  </si>
  <si>
    <t>CMT DO 1º ESQD/RPMON</t>
  </si>
  <si>
    <t>010.750.423-56</t>
  </si>
  <si>
    <t>AG: 0610-6</t>
  </si>
  <si>
    <t>CC: 108-2</t>
  </si>
  <si>
    <t>naracfernandes@hotmail.com</t>
  </si>
  <si>
    <t>JARDIM DAS OLIVEIRAS</t>
  </si>
  <si>
    <t xml:space="preserve">AV. JOSÉ LEON, 1843 </t>
  </si>
  <si>
    <t>JUNHO</t>
  </si>
  <si>
    <t>JOSE LUIZ LIMA COLARES</t>
  </si>
  <si>
    <t>COLARES</t>
  </si>
  <si>
    <t>CMT DO 2º ESQD/RPMON</t>
  </si>
  <si>
    <t>004.915.623-30</t>
  </si>
  <si>
    <t xml:space="preserve">AG: 608 </t>
  </si>
  <si>
    <t>CC: 23683-7</t>
  </si>
  <si>
    <t>joseluiz.colares@gmail.com</t>
  </si>
  <si>
    <t>MONTESE</t>
  </si>
  <si>
    <t xml:space="preserve">RUA ARTUR FERREIRA, 120 </t>
  </si>
  <si>
    <t>986495845 - 988045760 - 34912791</t>
  </si>
  <si>
    <t>JULHO</t>
  </si>
  <si>
    <t>ROMMEL ARRAIS LEITE</t>
  </si>
  <si>
    <t>SUB CMT DO 1º ESQD/RPMON</t>
  </si>
  <si>
    <t>014.169.813-65</t>
  </si>
  <si>
    <t xml:space="preserve">AG: 600 </t>
  </si>
  <si>
    <t>CC: 17235-9</t>
  </si>
  <si>
    <t>romeoarrais@hotmail.com</t>
  </si>
  <si>
    <t>DIONISIO TORRES</t>
  </si>
  <si>
    <t>RUA CORONEL LINHARES, 2400 APTO 602 BL B</t>
  </si>
  <si>
    <t>988698895 - 32725112</t>
  </si>
  <si>
    <t>NOVEMBRO</t>
  </si>
  <si>
    <t>ITALO GERMANO DA COSTA</t>
  </si>
  <si>
    <t>SUB CMT DO 2º ESQD/RPMON</t>
  </si>
  <si>
    <t>673.102.493-72</t>
  </si>
  <si>
    <t xml:space="preserve">AG: 2251-9 </t>
  </si>
  <si>
    <t>CC: 50929-9</t>
  </si>
  <si>
    <t>Italo_gc456@hotmail.com</t>
  </si>
  <si>
    <t>RUA JONH LENNON, 550  - APTO 106, BL B COND, VILA VENEZA</t>
  </si>
  <si>
    <t>FRANCISCO FERNANDES DA SILVA</t>
  </si>
  <si>
    <t>CHEFE SERVIÇOS GERAIS / DH</t>
  </si>
  <si>
    <t>SERVIÇOS LEVES</t>
  </si>
  <si>
    <t>409.955.183-00</t>
  </si>
  <si>
    <t>0683-1</t>
  </si>
  <si>
    <t>fernandes.06@hotmail.com</t>
  </si>
  <si>
    <t>JOSE DE ALENCAR</t>
  </si>
  <si>
    <t>MARCO</t>
  </si>
  <si>
    <t>JOSE ANTONIO FERREIRA DE LIMA</t>
  </si>
  <si>
    <t>LIMA</t>
  </si>
  <si>
    <t>CHEFE DA 1ª SEÇÃO-P/1</t>
  </si>
  <si>
    <t>362.810.933-72</t>
  </si>
  <si>
    <t xml:space="preserve">AG: 0713-7 </t>
  </si>
  <si>
    <t>CC: 0010797-2</t>
  </si>
  <si>
    <t>jafllima@hotmail.com</t>
  </si>
  <si>
    <t>LAGOA REDONDA</t>
  </si>
  <si>
    <t>RUA JOSÉ JÚLIO FEITOSA, 290</t>
  </si>
  <si>
    <t>934761061 - 88444325</t>
  </si>
  <si>
    <t>FEVEREIRO</t>
  </si>
  <si>
    <t>IGOR LEONARDO MOURA GOMES</t>
  </si>
  <si>
    <t>CHEFE DA 3ª SEÇÃO-P/3</t>
  </si>
  <si>
    <t>026.540.483-57</t>
  </si>
  <si>
    <t>AG: 2127</t>
  </si>
  <si>
    <t>CC: 22771-4</t>
  </si>
  <si>
    <t>mouragomes@gmail.com</t>
  </si>
  <si>
    <t>CAMBEBA</t>
  </si>
  <si>
    <t>RUA DO PARQUE 333</t>
  </si>
  <si>
    <t>AGOSTO</t>
  </si>
  <si>
    <t>ROBERTO BARBOSA DE AZEVEDO</t>
  </si>
  <si>
    <t>CHEFE DA 4ª SEÇÃO-P/4</t>
  </si>
  <si>
    <t>026.859.613-13</t>
  </si>
  <si>
    <t>AG 1234</t>
  </si>
  <si>
    <t>124007-2</t>
  </si>
  <si>
    <t>robertoazevedo.rba@gmail.com</t>
  </si>
  <si>
    <t>QUINTINO CUNHA</t>
  </si>
  <si>
    <t>RUA LINDOLFO FREIRE, 89</t>
  </si>
  <si>
    <t>985650834 - 92821514</t>
  </si>
  <si>
    <t>DALISSON MOURA NEPOMUCENO</t>
  </si>
  <si>
    <t>CHEFE DA 5ª SEÇÃO-P/5</t>
  </si>
  <si>
    <t>048.367.173-88</t>
  </si>
  <si>
    <t>428792-4</t>
  </si>
  <si>
    <t>dalissonmoura@hotmail.com</t>
  </si>
  <si>
    <t>PREFEITO JOSE WALTER</t>
  </si>
  <si>
    <t>MAIO</t>
  </si>
  <si>
    <t>FRANCISCO RONALDO DA SILVA OLIVEIRA</t>
  </si>
  <si>
    <t>CMT DO 3º PEL/2º ESQD/RPMON</t>
  </si>
  <si>
    <t>FERIAS</t>
  </si>
  <si>
    <t>531.865.833-49</t>
  </si>
  <si>
    <t>610-6</t>
  </si>
  <si>
    <t>12167-3</t>
  </si>
  <si>
    <t>htronaldosilva@gmail.com</t>
  </si>
  <si>
    <t>São Miguel</t>
  </si>
  <si>
    <t>Rua Tiradentes,56 - Crato-CE</t>
  </si>
  <si>
    <t>(88)999973735</t>
  </si>
  <si>
    <t>OFICIAL DE OPERACOES</t>
  </si>
  <si>
    <t>DEZEMBRO</t>
  </si>
  <si>
    <t>MARDIO DA SILVA MONTEIRO</t>
  </si>
  <si>
    <t>MONTEIRO</t>
  </si>
  <si>
    <t>790.524.103-30</t>
  </si>
  <si>
    <t xml:space="preserve">AG: 3456-8 </t>
  </si>
  <si>
    <t>CC: 41404-2</t>
  </si>
  <si>
    <t>mardiomonteiro@yahoo.com.br</t>
  </si>
  <si>
    <t>SAO JOAO DO TAUAPE</t>
  </si>
  <si>
    <t>RUA FLORO BARTOLOMEU, 463</t>
  </si>
  <si>
    <t>986653651 - 999125151</t>
  </si>
  <si>
    <t>FRANCISCO ERALDO LIMA RODRIGUES</t>
  </si>
  <si>
    <t>430.585.153-91</t>
  </si>
  <si>
    <t>771-4</t>
  </si>
  <si>
    <t>16012-1</t>
  </si>
  <si>
    <t>felinoarisco@yahoo.com.br</t>
  </si>
  <si>
    <t>Rua Hermes Lucas, 87-B - Crato-CE</t>
  </si>
  <si>
    <t>(88)997964966</t>
  </si>
  <si>
    <t>FORLAN CARLOS DE SOUSA</t>
  </si>
  <si>
    <t>457.444.083-04</t>
  </si>
  <si>
    <t xml:space="preserve">BRADESCO </t>
  </si>
  <si>
    <t>AG: 0693-9</t>
  </si>
  <si>
    <t>CC: 4513-6</t>
  </si>
  <si>
    <t>cbforlancarlos@hotmail.com</t>
  </si>
  <si>
    <t>PQ MANIBURA</t>
  </si>
  <si>
    <t>RUA SALVADOR DE MENDONÇA, 680</t>
  </si>
  <si>
    <t>986739616 - 99361753</t>
  </si>
  <si>
    <t>MOTORISTA TP</t>
  </si>
  <si>
    <t xml:space="preserve">AG: 0624-6 </t>
  </si>
  <si>
    <t>JOAQUIM DO NASCIMENTO FELIPE</t>
  </si>
  <si>
    <t>099945-1-3</t>
  </si>
  <si>
    <t>FELIPE</t>
  </si>
  <si>
    <t>FISCAL DE DIA</t>
  </si>
  <si>
    <t>379.402.103-78</t>
  </si>
  <si>
    <t xml:space="preserve">AG: 0631  </t>
  </si>
  <si>
    <t>CC: 0013625-5</t>
  </si>
  <si>
    <t>joaquimfellipe@hotmail.com</t>
  </si>
  <si>
    <t>VICENTE PINZON</t>
  </si>
  <si>
    <t>CLEITON TIAGO DOS SANTOS</t>
  </si>
  <si>
    <t>099805-1-2</t>
  </si>
  <si>
    <t>TIAGO</t>
  </si>
  <si>
    <t>SERVIÇOS GERAIS</t>
  </si>
  <si>
    <t>443.106.173-87</t>
  </si>
  <si>
    <t xml:space="preserve">AG: 0741 </t>
  </si>
  <si>
    <t>CC: 19623-1</t>
  </si>
  <si>
    <t>tiagosgt2015@hotmail.com</t>
  </si>
  <si>
    <t>JOSE WALTER</t>
  </si>
  <si>
    <t>RUA 85, Nº 651, 3ª ETAPA</t>
  </si>
  <si>
    <t>985334163 - 88340807 - 34735242</t>
  </si>
  <si>
    <t>FRANCISCO FLAVIO UCHOA OLIVEIRA</t>
  </si>
  <si>
    <t>100781-1-3</t>
  </si>
  <si>
    <t>518.695.003-34</t>
  </si>
  <si>
    <t>AG: 642</t>
  </si>
  <si>
    <t>CC: 13468-6</t>
  </si>
  <si>
    <t>cbpmuchoa@gmail.com</t>
  </si>
  <si>
    <t>PQ SANTA ROSA</t>
  </si>
  <si>
    <t>RUA LUIZ GUEDES, 653</t>
  </si>
  <si>
    <t>JOSE JAIR FERREIRA DE LIMA</t>
  </si>
  <si>
    <t>104485-1-4</t>
  </si>
  <si>
    <t>617.675.063-68</t>
  </si>
  <si>
    <t xml:space="preserve">AG: 713 </t>
  </si>
  <si>
    <t>CC: 3368-5</t>
  </si>
  <si>
    <t>j.flima@hotmail.com</t>
  </si>
  <si>
    <t>RUA PAULO DE CASTRO, 125</t>
  </si>
  <si>
    <t>992743074 - 34761370</t>
  </si>
  <si>
    <t>FRANCISCO EDSON DAMASIO RODRIGUES</t>
  </si>
  <si>
    <t>FISCAL DE BAIA</t>
  </si>
  <si>
    <t>480.155.123-87</t>
  </si>
  <si>
    <t xml:space="preserve">AG: 683 </t>
  </si>
  <si>
    <t>CC: 14666-8</t>
  </si>
  <si>
    <t>cbdamasio2013@hotmail.com
edsondamasio1990@gmail.com</t>
  </si>
  <si>
    <t>VILA VELHA</t>
  </si>
  <si>
    <t>AV. MAJOR ASSIS, 2820, BL E, APTº 84</t>
  </si>
  <si>
    <t>PEDRO PAULO DE ALMEIDA FILHO</t>
  </si>
  <si>
    <t>379.386.733-15</t>
  </si>
  <si>
    <t>AG: 2572</t>
  </si>
  <si>
    <t>CC: 46489-2</t>
  </si>
  <si>
    <t>suvellaalmeida@yahoo.com.br</t>
  </si>
  <si>
    <t>987805638 - 34914146</t>
  </si>
  <si>
    <t>CLEONARDO CORDEIRO DA SILVA</t>
  </si>
  <si>
    <t>104996-1-5</t>
  </si>
  <si>
    <t>ITAITINGA</t>
  </si>
  <si>
    <t>ANTONIO CARLOS ALVES</t>
  </si>
  <si>
    <t>613.693.573-20</t>
  </si>
  <si>
    <t>8215-5</t>
  </si>
  <si>
    <t>calosjua2008@yahoo.com.br</t>
  </si>
  <si>
    <t>Franciscanos</t>
  </si>
  <si>
    <t>Rua santa Isabel, 1741 - Juazeiro do Norte-CE</t>
  </si>
  <si>
    <t>(88)988358115</t>
  </si>
  <si>
    <t>JOSE RONALDO ALENCAR ALVES</t>
  </si>
  <si>
    <t>CORREEIRO</t>
  </si>
  <si>
    <t>SERVIÇO INTERNO</t>
  </si>
  <si>
    <t>511.017.853-49</t>
  </si>
  <si>
    <t xml:space="preserve">AG: 0631 </t>
  </si>
  <si>
    <t>CC: 00013932-7</t>
  </si>
  <si>
    <t>j.f.t.ak@outlook.com</t>
  </si>
  <si>
    <t>EUSÉBIO</t>
  </si>
  <si>
    <t>RUA ANTONIO FAÇANHA ABREU, 216 - TIMBU</t>
  </si>
  <si>
    <t>ROGERIO DA SILVA MOREIRA</t>
  </si>
  <si>
    <t>527.747.753-53</t>
  </si>
  <si>
    <t>CC: 11575-4</t>
  </si>
  <si>
    <t>rogerio1173@yahoo.com.br</t>
  </si>
  <si>
    <t>RUA LEONICE AGUIAR,334 – CONJ CURIO</t>
  </si>
  <si>
    <t>GILDERLAN SILVA DE FREITAS</t>
  </si>
  <si>
    <t>MOTORISTA TRATORISTA</t>
  </si>
  <si>
    <t>713.309.333-20</t>
  </si>
  <si>
    <t xml:space="preserve">AG: 0631-9 </t>
  </si>
  <si>
    <t>CC: 14010-4</t>
  </si>
  <si>
    <t>gilderlan.silva1973@gmail.com</t>
  </si>
  <si>
    <t>RUA I. LOTEAMENTO EXPEDICIONÁRIO 02, 360</t>
  </si>
  <si>
    <t>IRISSANDRO DA SILVA QUEIROZ</t>
  </si>
  <si>
    <t>GUARDA DO QUARTEL</t>
  </si>
  <si>
    <t>547.183.413-53</t>
  </si>
  <si>
    <t>AG: 3887-3</t>
  </si>
  <si>
    <t>CC: 60141-1</t>
  </si>
  <si>
    <t>JOSÉ WALTER</t>
  </si>
  <si>
    <t>RUA 93 Nº 1071</t>
  </si>
  <si>
    <t>JOSE ROGERIO VASCONCELOS</t>
  </si>
  <si>
    <t>FERRADOR</t>
  </si>
  <si>
    <t>752.708.543-68</t>
  </si>
  <si>
    <t>rogercristhian@hotmail.com</t>
  </si>
  <si>
    <t>RUA DUARTE DA COSTA, 185</t>
  </si>
  <si>
    <t>988441942 - 32290387</t>
  </si>
  <si>
    <t>FRANCISCO FABIANO SANTOS DA SILVA</t>
  </si>
  <si>
    <t>480158303-20</t>
  </si>
  <si>
    <t>AG 0608</t>
  </si>
  <si>
    <t>013806-1</t>
  </si>
  <si>
    <t>JOAQUIM TAVORA</t>
  </si>
  <si>
    <t>Rua Nosssa Senhora da Piedade, 75</t>
  </si>
  <si>
    <t>CLEILSON MOURA DA SILVA</t>
  </si>
  <si>
    <t>SARGENTEANTE</t>
  </si>
  <si>
    <t>774.582.573-34</t>
  </si>
  <si>
    <t>CC: 0012616-0</t>
  </si>
  <si>
    <t>mcleilson@gmail.com</t>
  </si>
  <si>
    <t>ANTONIO JOSE VIEIRA NETO</t>
  </si>
  <si>
    <t>LIGAÇÃO</t>
  </si>
  <si>
    <t>704.223.973-34</t>
  </si>
  <si>
    <t>CC: 11773-0</t>
  </si>
  <si>
    <t>jneto4@oi.com.br</t>
  </si>
  <si>
    <t>SITIO SÃO JOAO</t>
  </si>
  <si>
    <t>RUA 44, Nº 96 – CASA 30 – COND RESIDENCIA PQ VERDE II</t>
  </si>
  <si>
    <t>FRANCISCO HELDER DE SOUSA FILHO</t>
  </si>
  <si>
    <t>SELEIRO</t>
  </si>
  <si>
    <t>359.070.883-20</t>
  </si>
  <si>
    <t xml:space="preserve">AG: 747 </t>
  </si>
  <si>
    <t>CC: 11452-9</t>
  </si>
  <si>
    <t>heldervovo@yahoo.com.br</t>
  </si>
  <si>
    <t>ELLERY</t>
  </si>
  <si>
    <t>RUA RAQUEL HOLANDA, 403</t>
  </si>
  <si>
    <t>FRANCISCO RIVELINO BEZERRA DO NASCIMENTO</t>
  </si>
  <si>
    <t>779.767.113-34</t>
  </si>
  <si>
    <t>12374-9</t>
  </si>
  <si>
    <t>frivelinob@hotmail.com</t>
  </si>
  <si>
    <t>Lameiro</t>
  </si>
  <si>
    <t>Rua Vicente Francisco Alves, 10 - Crato-CE</t>
  </si>
  <si>
    <t>(88)999018667</t>
  </si>
  <si>
    <t>DOMINGOS ANDRE LIMA PAZ</t>
  </si>
  <si>
    <t>724.383.553-87</t>
  </si>
  <si>
    <t xml:space="preserve">AG: 716 </t>
  </si>
  <si>
    <t>CC: 264335-9</t>
  </si>
  <si>
    <t>domingosandre.lima@gmail.com</t>
  </si>
  <si>
    <t>PINDORETAMA</t>
  </si>
  <si>
    <t xml:space="preserve">RUA5 LOTEAMENTO BRISA DE PINDORETAMA S/N BAIRRO CENTRO </t>
  </si>
  <si>
    <t>986851002 32290220</t>
  </si>
  <si>
    <t>DENIS CARLOS DE SOUZA</t>
  </si>
  <si>
    <t>764.891.753-04</t>
  </si>
  <si>
    <t xml:space="preserve">AG: 0713 </t>
  </si>
  <si>
    <t>CC: 0011640-8</t>
  </si>
  <si>
    <t>cs_denis@hotmail.com</t>
  </si>
  <si>
    <t>RUA PEDRO LOPES, 17 cs A</t>
  </si>
  <si>
    <t>987723029 - 88050655</t>
  </si>
  <si>
    <t>ABRIL</t>
  </si>
  <si>
    <t>LUIS DA COSTA ALMEIDA</t>
  </si>
  <si>
    <t>ALMEIDA</t>
  </si>
  <si>
    <t>MONTADO - POLICIAMENTO OSTENSIVO</t>
  </si>
  <si>
    <t>715.252.623-00</t>
  </si>
  <si>
    <t>14279-4</t>
  </si>
  <si>
    <t>RUA DO BATEU,90</t>
  </si>
  <si>
    <t>LINCOLN LIMA CARNEIRO</t>
  </si>
  <si>
    <t>649.473.513-49</t>
  </si>
  <si>
    <t xml:space="preserve">AG: 0608-4 </t>
  </si>
  <si>
    <t>CC: 1107131-7</t>
  </si>
  <si>
    <t>leilin.lima@bol.com.br</t>
  </si>
  <si>
    <t>ITAPERI</t>
  </si>
  <si>
    <t>RUA ANTONIO BENTO, 920</t>
  </si>
  <si>
    <t>DOUGLAS ULISSES PEIXOTO</t>
  </si>
  <si>
    <t>769.770.053-00</t>
  </si>
  <si>
    <t>13586-0</t>
  </si>
  <si>
    <t>douglas20517@hotmail.com</t>
  </si>
  <si>
    <t>Sítio Bebida Nova, S/N - Crato-CE</t>
  </si>
  <si>
    <t>(88)988513591</t>
  </si>
  <si>
    <t>GILDASIO GOMES DE LOIOLA</t>
  </si>
  <si>
    <t>560.569.583-53</t>
  </si>
  <si>
    <t>AG: 0678</t>
  </si>
  <si>
    <t>CC: 10952-5</t>
  </si>
  <si>
    <t>ggggomes96@gmail.com</t>
  </si>
  <si>
    <t>VILA MANOEL SÁTIRO</t>
  </si>
  <si>
    <t>TRAV. BULGÁRIA, 905c.08</t>
  </si>
  <si>
    <t>FLAVIO DE ANDRADE OLIVEIRA</t>
  </si>
  <si>
    <t>EQUOTERAPIA</t>
  </si>
  <si>
    <t>928.981.574-49</t>
  </si>
  <si>
    <t>15747-3</t>
  </si>
  <si>
    <t>FLAVIO1506@YAHOO.COM.BR</t>
  </si>
  <si>
    <t>AV. DEPUTADO JAQUIM DE F. CORREIA, Nº 247</t>
  </si>
  <si>
    <t>LAURO ALVES PEREIRA NETO</t>
  </si>
  <si>
    <t>815.308.623-53</t>
  </si>
  <si>
    <t>CC: 0012777-9</t>
  </si>
  <si>
    <t>Lauron2@hotmail.com</t>
  </si>
  <si>
    <t>SETEMBRO</t>
  </si>
  <si>
    <t>JOSE RENATO DE VASCONCELOS SILVA</t>
  </si>
  <si>
    <t>RENATO</t>
  </si>
  <si>
    <t>ARMEIRO</t>
  </si>
  <si>
    <t>839.489.373-20</t>
  </si>
  <si>
    <t>AG: 0608</t>
  </si>
  <si>
    <t>CC: 15760-0</t>
  </si>
  <si>
    <t>renato.vasconcelos1@gmail.com</t>
  </si>
  <si>
    <t>JARDIM IRACEMA</t>
  </si>
  <si>
    <t>RUA CONSELHEIRO LAFAIETE, 222</t>
  </si>
  <si>
    <t>988941050 - 87738690 - 32285779</t>
  </si>
  <si>
    <t>HIERIO ARAUJO THE</t>
  </si>
  <si>
    <t>852.321.143-87</t>
  </si>
  <si>
    <t>0692-0</t>
  </si>
  <si>
    <t>15824-0</t>
  </si>
  <si>
    <t>hieriothe@gmail.com</t>
  </si>
  <si>
    <t>CENTRO</t>
  </si>
  <si>
    <t>RUA DO CRUZEIRO, 62</t>
  </si>
  <si>
    <t>FLAVIO CESAR BORGES SANTANGELO</t>
  </si>
  <si>
    <t>SANTANGELO</t>
  </si>
  <si>
    <t xml:space="preserve">AUXILIAR DE MEDICO VETERINÁRIO </t>
  </si>
  <si>
    <t>748.686.913-68</t>
  </si>
  <si>
    <t>14184-4</t>
  </si>
  <si>
    <t>fc_santangelo@yahoo.com.br</t>
  </si>
  <si>
    <t>Conjunto Novo Crato</t>
  </si>
  <si>
    <t>Rua Dr. Mauricio Teles, 217 - Crato-CE</t>
  </si>
  <si>
    <t>(88)999047622</t>
  </si>
  <si>
    <t>ALDEMAR DA SILVA MOREIRA</t>
  </si>
  <si>
    <t>MOREIRA</t>
  </si>
  <si>
    <t>SENTINELA CAVALARIÇO</t>
  </si>
  <si>
    <t>874.952.013-04</t>
  </si>
  <si>
    <t>CC: 0012739-6</t>
  </si>
  <si>
    <t>aldemarmoreira01@gmail.com</t>
  </si>
  <si>
    <t>ALTO ALEGRE</t>
  </si>
  <si>
    <t>RUA FLOR DE LIS, 54</t>
  </si>
  <si>
    <t>JOSE CLEUTON RABELO FERREIRA</t>
  </si>
  <si>
    <t>964.932.593-04</t>
  </si>
  <si>
    <t>CC: 13699-9</t>
  </si>
  <si>
    <t>rabelo.1983@hotmail.com</t>
  </si>
  <si>
    <t>JACARECANGA</t>
  </si>
  <si>
    <t>FRANCISCO CESAR LINHARES LEITE</t>
  </si>
  <si>
    <t>SENTINELA PELOTOES/DH</t>
  </si>
  <si>
    <t>788.293.563-87</t>
  </si>
  <si>
    <t>CC: 14821-0</t>
  </si>
  <si>
    <t>linhares2403@gmail.com</t>
  </si>
  <si>
    <t>RUA LOPES TROVÃO, 143</t>
  </si>
  <si>
    <t>989654046 - 88259608 - 32767467</t>
  </si>
  <si>
    <t>JULIO CESAR SILVA PINHEIRO</t>
  </si>
  <si>
    <t>PINHEIRO</t>
  </si>
  <si>
    <t>470.215.513-04</t>
  </si>
  <si>
    <t>AG: 0649</t>
  </si>
  <si>
    <t>CC: 16651-0</t>
  </si>
  <si>
    <t>julliano@gmail.com</t>
  </si>
  <si>
    <t>PARQUE SÃO JOSE</t>
  </si>
  <si>
    <t>CÔNEGO DE CASTRO 4125</t>
  </si>
  <si>
    <t>(85) 9617-1757</t>
  </si>
  <si>
    <t>FRANCIVANDO MAIA XIMENES</t>
  </si>
  <si>
    <t>XIMENES</t>
  </si>
  <si>
    <t>614.130.623-34</t>
  </si>
  <si>
    <t>CC: 18613-9</t>
  </si>
  <si>
    <t>fxmaximus@hotmail.com</t>
  </si>
  <si>
    <t>CONJUNTO CEARA</t>
  </si>
  <si>
    <t>RUA 908, CASA 105 , 4ª ETAPA</t>
  </si>
  <si>
    <t>JULLIANO PIMENTEL SIQUEIRA</t>
  </si>
  <si>
    <t>617.162.433-00</t>
  </si>
  <si>
    <t xml:space="preserve">AG: 2251 </t>
  </si>
  <si>
    <t>CC: 5040-7</t>
  </si>
  <si>
    <t>pedroalvesmoreira89@gmail.com</t>
  </si>
  <si>
    <t>JOSÉ DE ALENCAR</t>
  </si>
  <si>
    <t>EDILSON BERNARDO DE SOUSA</t>
  </si>
  <si>
    <t>642.662.733-04</t>
  </si>
  <si>
    <t xml:space="preserve">AG: 0288 </t>
  </si>
  <si>
    <t>CC: 130372-04</t>
  </si>
  <si>
    <t>ockto­_2012@hotmail.com</t>
  </si>
  <si>
    <t>PRES. KENNEDY</t>
  </si>
  <si>
    <t xml:space="preserve">RUA DR. THEBERG, 2766 </t>
  </si>
  <si>
    <t>987224291 - 34783200</t>
  </si>
  <si>
    <t>MAX LULLY SIQUEIRA APOLÔNIO</t>
  </si>
  <si>
    <t>MAX</t>
  </si>
  <si>
    <t>VTR - MOTORISTA COMANDANTE</t>
  </si>
  <si>
    <t>735448503-97</t>
  </si>
  <si>
    <t>maxlully@gmail.com</t>
  </si>
  <si>
    <t>DIVINEIA - AQUIRAZ</t>
  </si>
  <si>
    <t>RUA C, 328</t>
  </si>
  <si>
    <t>COSMO COSTA DA SILVA</t>
  </si>
  <si>
    <t>1516381X</t>
  </si>
  <si>
    <t>CRISTO REDENTOR</t>
  </si>
  <si>
    <t>JOAO PESSOA MENEZES JUNIOR</t>
  </si>
  <si>
    <t>MOTORIZADA</t>
  </si>
  <si>
    <t>898.786.983-00</t>
  </si>
  <si>
    <t xml:space="preserve">AG: 0607 </t>
  </si>
  <si>
    <t>CC: 1916-0</t>
  </si>
  <si>
    <t>pessoamenezes2012@gmail.com</t>
  </si>
  <si>
    <t>RUA 02, nº 41, CJ. VENEZA TROPICAL</t>
  </si>
  <si>
    <t>999650156 - 32953006</t>
  </si>
  <si>
    <t>HUGO HENRIQUE ALVES DE MIRANDA</t>
  </si>
  <si>
    <t>DOMA</t>
  </si>
  <si>
    <t>012.330.563-28</t>
  </si>
  <si>
    <t>AG: 2251-9</t>
  </si>
  <si>
    <t>CC: 5103-9</t>
  </si>
  <si>
    <t>henriquemiranda66@hotmail.com</t>
  </si>
  <si>
    <t>RUA PE. PERDO DE ALENCAR, 1465, BL A, 405</t>
  </si>
  <si>
    <t>986818738 - 999062879</t>
  </si>
  <si>
    <t>RAFAELA TEIXEIRA MARQUES</t>
  </si>
  <si>
    <t>AUXILIAR 1ª SECAO - 1º ESQD</t>
  </si>
  <si>
    <t>016.875.713-33</t>
  </si>
  <si>
    <t xml:space="preserve"> 628-9 </t>
  </si>
  <si>
    <t xml:space="preserve"> 195-3</t>
  </si>
  <si>
    <t>rafaelajoaowillian2014@gmail.com</t>
  </si>
  <si>
    <t>ALEXANDRE DA SILVA PEREIRA</t>
  </si>
  <si>
    <t>615.621.303-15</t>
  </si>
  <si>
    <t>0628-9</t>
  </si>
  <si>
    <t>11107-4</t>
  </si>
  <si>
    <t>alexandre_asp@hotmail.com</t>
  </si>
  <si>
    <t>PASSARE</t>
  </si>
  <si>
    <t>988067109 - 32626319</t>
  </si>
  <si>
    <t>CARLOS ATILA TERTO DE AMORIM</t>
  </si>
  <si>
    <t>972.175.143-04</t>
  </si>
  <si>
    <t>cleyaterto@gmail.com</t>
  </si>
  <si>
    <t>GENIBAÚ</t>
  </si>
  <si>
    <t>988513751 - 32332632</t>
  </si>
  <si>
    <t>LEANDRO DE SOUZA LIMA</t>
  </si>
  <si>
    <t>033.103.123-05</t>
  </si>
  <si>
    <t>AG: 0295-0</t>
  </si>
  <si>
    <t>CC: 24465-1</t>
  </si>
  <si>
    <t>Leandrolima01@hotmail.com</t>
  </si>
  <si>
    <t>CAUCAIA</t>
  </si>
  <si>
    <t>Rua Rio Negro, 290 - AP 124 - COND. MAR AZUL (TABAPUÁ(</t>
  </si>
  <si>
    <t>MOISES SARAIVA NETO</t>
  </si>
  <si>
    <t>042.778.393-39</t>
  </si>
  <si>
    <t>CC: 19172-8</t>
  </si>
  <si>
    <t>moises_saraiva90@hotmail.com</t>
  </si>
  <si>
    <t>TANCREDO NEVES</t>
  </si>
  <si>
    <t>985730825 - 987866879</t>
  </si>
  <si>
    <t>ALEXANDRE CARNEIRO OLIVEIRA</t>
  </si>
  <si>
    <t>MOTORISTA TA</t>
  </si>
  <si>
    <t>034.508.533-76</t>
  </si>
  <si>
    <t xml:space="preserve">AG: 0683-1 </t>
  </si>
  <si>
    <t>CC: 0005031-8</t>
  </si>
  <si>
    <t>Alexandre-pmce@hotmail.com</t>
  </si>
  <si>
    <t>ANTONIO BEZERRA</t>
  </si>
  <si>
    <t>RUA GENERAL ALIMPIO DOS SANTOS, 1269</t>
  </si>
  <si>
    <t>996617977 - 34790611</t>
  </si>
  <si>
    <t>WEYVE COELHO DO NASCIMENTO</t>
  </si>
  <si>
    <t>016.260.013-59</t>
  </si>
  <si>
    <t>CC: 0019406-0</t>
  </si>
  <si>
    <t>weyvec@gmail.com</t>
  </si>
  <si>
    <t>988681277 - 32677280</t>
  </si>
  <si>
    <t>FRANCISCO WATILA SOUSA DA SILVA</t>
  </si>
  <si>
    <t>017.128.653-74</t>
  </si>
  <si>
    <t>AG: 2251</t>
  </si>
  <si>
    <t>CC: 19519-7</t>
  </si>
  <si>
    <t>watilasousa87@outlook.com</t>
  </si>
  <si>
    <t>PAUPINA</t>
  </si>
  <si>
    <t>RUA LUIZ XAVIER, 1168</t>
  </si>
  <si>
    <t>RAFAEL DE SOUZA BARROS</t>
  </si>
  <si>
    <t>BARROS</t>
  </si>
  <si>
    <t>057.187.894-60</t>
  </si>
  <si>
    <t>19856-0</t>
  </si>
  <si>
    <t>rafaelbarrosx@yahoo.com.br</t>
  </si>
  <si>
    <t>Sítio Rosto, 130-C - Crato-CE</t>
  </si>
  <si>
    <t>(88)988267075</t>
  </si>
  <si>
    <t>PEDRAS</t>
  </si>
  <si>
    <t>RUA FRANCISCO RAMOS, 777</t>
  </si>
  <si>
    <t>MAYRON MARLLON DE SIUZA MIRANDA</t>
  </si>
  <si>
    <t>033.006.823-71</t>
  </si>
  <si>
    <t>B. DO BRASIL</t>
  </si>
  <si>
    <t>mirandamayron07@gmail.com</t>
  </si>
  <si>
    <t>R D, 105, AP 310, MAISON , ARIANÓPOLES</t>
  </si>
  <si>
    <t>SAVIO REBOUCAS FELIX</t>
  </si>
  <si>
    <t>FELIX</t>
  </si>
  <si>
    <t>995.483.563-68</t>
  </si>
  <si>
    <t xml:space="preserve">AG: 0683 </t>
  </si>
  <si>
    <t>CC: 5189-6</t>
  </si>
  <si>
    <t>felix.savio@gmail.com</t>
  </si>
  <si>
    <t>RODOLFO TEOFILO</t>
  </si>
  <si>
    <t>RUA TIRADENTES, 641, BL G, AP 301</t>
  </si>
  <si>
    <t>RAMON LIMA DE MOURA</t>
  </si>
  <si>
    <t>MOURA</t>
  </si>
  <si>
    <t>979.966.533-72</t>
  </si>
  <si>
    <t>CC: 8136-1</t>
  </si>
  <si>
    <t>ramon_moura@yahoo.com.br</t>
  </si>
  <si>
    <t>DIAS MACEDO</t>
  </si>
  <si>
    <t>RUA JOANA MOREIRA, 321</t>
  </si>
  <si>
    <t>CARLOS EDUARDO LOPES MOURAO</t>
  </si>
  <si>
    <t>MOURAO</t>
  </si>
  <si>
    <t>AUXILIAR 5ª SEÇÃO - RPMONT</t>
  </si>
  <si>
    <t>043.217.513-06</t>
  </si>
  <si>
    <t>CC: 50372-0</t>
  </si>
  <si>
    <t>edumourao99@gmail.com</t>
  </si>
  <si>
    <t>PEDRAS EUSEBIO</t>
  </si>
  <si>
    <t>RUA ANTONIO FERREIRA 181</t>
  </si>
  <si>
    <t>MAGSON PIRES DA SILVA</t>
  </si>
  <si>
    <t>964.409.023-34</t>
  </si>
  <si>
    <t>AG: 0607-6</t>
  </si>
  <si>
    <t>CC: 5146-2</t>
  </si>
  <si>
    <t>Magsonpires69@gmail.com</t>
  </si>
  <si>
    <t>PASSARÉ</t>
  </si>
  <si>
    <t>RUA HERLITO FREIRE, 800</t>
  </si>
  <si>
    <t>ROBERTO CIPRIANO FERREIRA</t>
  </si>
  <si>
    <t>968.906.733-87</t>
  </si>
  <si>
    <t>Robert.cipriano@hotmail.com</t>
  </si>
  <si>
    <t>RUA JOÃO FERREIRA, 90</t>
  </si>
  <si>
    <t>986723861 - 996402249</t>
  </si>
  <si>
    <t>ANTONIO FLAUBER DE MELO BRASIL</t>
  </si>
  <si>
    <t>AUXILIAR 4ª SECAO - RPMONT</t>
  </si>
  <si>
    <t>628.299.983-91</t>
  </si>
  <si>
    <t>399689-1</t>
  </si>
  <si>
    <t>afmbrasil@gmail.com</t>
  </si>
  <si>
    <t>Serrinha</t>
  </si>
  <si>
    <t>Rua Madre Eliza Baldo, 595 - Fort. Ce</t>
  </si>
  <si>
    <t>85 986444767</t>
  </si>
  <si>
    <t>DANIEL XAVIER DE LIMA UCHOA</t>
  </si>
  <si>
    <t>926.101.963-34</t>
  </si>
  <si>
    <t>CC: 1994-1</t>
  </si>
  <si>
    <t>dxl_uchoa@hotmail.com</t>
  </si>
  <si>
    <t>EUSEBIO</t>
  </si>
  <si>
    <t>HERBERT CLEYTON DUARTE XIMENES</t>
  </si>
  <si>
    <t>022.488.483-23</t>
  </si>
  <si>
    <t>CC: 0050356-8</t>
  </si>
  <si>
    <t>herberttduarte@hotmail.com</t>
  </si>
  <si>
    <t>MARACANAÚ</t>
  </si>
  <si>
    <t>AV. DES. PEDRO MELO, 100, PQ. TIJUCA</t>
  </si>
  <si>
    <t>984034128 - 33832825 - 985655751</t>
  </si>
  <si>
    <t>ANTONIO FABIO PEREIRA MARTINS</t>
  </si>
  <si>
    <t>MARTINS</t>
  </si>
  <si>
    <t>LTS / JUSTIÇA</t>
  </si>
  <si>
    <t>958.131.793-72</t>
  </si>
  <si>
    <t xml:space="preserve">AG: 0452-9  </t>
  </si>
  <si>
    <t>CC: 0130855-6</t>
  </si>
  <si>
    <t>sddr.fabio@hotmail.com</t>
  </si>
  <si>
    <t>Aracapé</t>
  </si>
  <si>
    <t>Rua 25 de maio</t>
  </si>
  <si>
    <t>ERIVAN VIANA DE SOUSA</t>
  </si>
  <si>
    <t>633.842.483-68</t>
  </si>
  <si>
    <t>AG: 0607</t>
  </si>
  <si>
    <t>CC: 5106-3</t>
  </si>
  <si>
    <t>ERIVANVIANA2015@GMAIL.COM</t>
  </si>
  <si>
    <t>HENRIQUE JORGE</t>
  </si>
  <si>
    <t>RUA SÃO LUIZ 621</t>
  </si>
  <si>
    <t>OUTUBRO</t>
  </si>
  <si>
    <t>ANDRE DE OLIVEIRA MENDONCA</t>
  </si>
  <si>
    <t>MENDONCA</t>
  </si>
  <si>
    <t>454-5</t>
  </si>
  <si>
    <t>51170-0</t>
  </si>
  <si>
    <t>ladiesmann217@msn.com</t>
  </si>
  <si>
    <t>Seminario</t>
  </si>
  <si>
    <t>Rua Dr. Jeferson Albuquerque, 11 - Crato-CE</t>
  </si>
  <si>
    <t>WEMERSON JARDEL MARREIRO CLEMENTE</t>
  </si>
  <si>
    <t>CLEMENTE</t>
  </si>
  <si>
    <t>011.421.093-48</t>
  </si>
  <si>
    <t xml:space="preserve">AG: 1234-3 </t>
  </si>
  <si>
    <t>CC: 86124-3</t>
  </si>
  <si>
    <t>jardelmorreira@yahoo.com.br</t>
  </si>
  <si>
    <t>JANGURUSSU</t>
  </si>
  <si>
    <t>JONAS AQUINO DA SILVA</t>
  </si>
  <si>
    <t>AQUINO</t>
  </si>
  <si>
    <t>040.030.453-86</t>
  </si>
  <si>
    <t>69267-0</t>
  </si>
  <si>
    <t>JONASAQUINOSINT@GMAIL.COM</t>
  </si>
  <si>
    <t>FREI DAMIAO</t>
  </si>
  <si>
    <t>FELIPE RODRIGUES BATALHA</t>
  </si>
  <si>
    <t>BATALHA</t>
  </si>
  <si>
    <t>995.745.783-72</t>
  </si>
  <si>
    <t>0713-7</t>
  </si>
  <si>
    <t>0509056-3</t>
  </si>
  <si>
    <t>lipe_batalha@hotmail.com</t>
  </si>
  <si>
    <t>SABIAGUABA</t>
  </si>
  <si>
    <t>RUA VALDEMAR TAVARES, 1084</t>
  </si>
  <si>
    <t>EMANUELLE EVELINE LIMA DE ARAUJO</t>
  </si>
  <si>
    <t>883.682.033-68</t>
  </si>
  <si>
    <t xml:space="preserve">AG: 0628 </t>
  </si>
  <si>
    <t>CC: 7325-3</t>
  </si>
  <si>
    <t>MARCOS ANTONIO SANTOS BORGES</t>
  </si>
  <si>
    <t>BORGES</t>
  </si>
  <si>
    <t>AUXILIAR DE MEDICO VETERINÁRIO</t>
  </si>
  <si>
    <t>029.948.485-89</t>
  </si>
  <si>
    <t xml:space="preserve">AG: 452-9 </t>
  </si>
  <si>
    <t>CC: 280891-9</t>
  </si>
  <si>
    <t>marcos_borges100@yahoo.com</t>
  </si>
  <si>
    <t>MARACANAU</t>
  </si>
  <si>
    <t>RUA 19, Nº 171 – NOVO MARACANÁU</t>
  </si>
  <si>
    <t>DANIEL SOARES VIEIRA</t>
  </si>
  <si>
    <t>020.547.063-70</t>
  </si>
  <si>
    <t xml:space="preserve">AG: 5386-4 </t>
  </si>
  <si>
    <t>CC: 2411-2</t>
  </si>
  <si>
    <t>daniel.soares@outlook.com</t>
  </si>
  <si>
    <t>GUARIBAS / EUSEBIO</t>
  </si>
  <si>
    <t xml:space="preserve">RUA WILSON FERNANDES CHAGAS,90, AP 5,BL III </t>
  </si>
  <si>
    <t>FRANCISCO DAS CHAGAS SANTOS NASCIMENTO</t>
  </si>
  <si>
    <t>C SANTOS</t>
  </si>
  <si>
    <t>889.419.813-87</t>
  </si>
  <si>
    <t>CC: 0511732-1</t>
  </si>
  <si>
    <t>fcochagasantos@hotmail.com</t>
  </si>
  <si>
    <t>RUA PROFESSOR JOSÉ ARTHUR DE CARVALHO, 2200, AP 201, BL 42</t>
  </si>
  <si>
    <t>986771752 - 32741973</t>
  </si>
  <si>
    <t>LUCIO DA SILVA FRANCA</t>
  </si>
  <si>
    <t>FRANCA</t>
  </si>
  <si>
    <t>002.436.273-51</t>
  </si>
  <si>
    <t>CC: 0511749-6</t>
  </si>
  <si>
    <t>lucio-franca@hotmail.com</t>
  </si>
  <si>
    <t>RUA FRANCISCO CALADO DE SOUSA, 905 - CANTADA</t>
  </si>
  <si>
    <t>ALEXSANDRO GALDINO DE VASCONCELOS</t>
  </si>
  <si>
    <t>VASCONCELOS</t>
  </si>
  <si>
    <t>AUXILIAR DO DMV</t>
  </si>
  <si>
    <t>919.535.613-49</t>
  </si>
  <si>
    <t xml:space="preserve">AG: 0625 </t>
  </si>
  <si>
    <t>CC: 0751003-9</t>
  </si>
  <si>
    <t>eu123alex@hotmail.com</t>
  </si>
  <si>
    <t>CONJ. CEARÁ</t>
  </si>
  <si>
    <t>RUA 325, 50</t>
  </si>
  <si>
    <t>988911037 - 99347771 WTAPP</t>
  </si>
  <si>
    <t>FRANCISCO FELIPE DE LIMA ARAUJO - 28843-A</t>
  </si>
  <si>
    <t>ARAUJO</t>
  </si>
  <si>
    <t>887.319.283-15</t>
  </si>
  <si>
    <t>AG: 0767-6</t>
  </si>
  <si>
    <t>CC: 11655-6</t>
  </si>
  <si>
    <t>FTAGUI2014@GMAIL.COM</t>
  </si>
  <si>
    <t>PARQUE ARATANHA</t>
  </si>
  <si>
    <t>RUA DURVAL FREIRE DE MEDEIROS 75</t>
  </si>
  <si>
    <t>(85) 9987-6563</t>
  </si>
  <si>
    <t>ALAN ROGERIO BEZERRA DE AZEVEDO</t>
  </si>
  <si>
    <t>AZEVEDO</t>
  </si>
  <si>
    <t>074.950.354-80</t>
  </si>
  <si>
    <t xml:space="preserve">AG: 06491 </t>
  </si>
  <si>
    <t>CC: 0031186-3</t>
  </si>
  <si>
    <t>alan_r_azevedo@yahoo.com.br</t>
  </si>
  <si>
    <t>MONDUBIM</t>
  </si>
  <si>
    <t>RUA CASTRO MEIRELES, Nº 524</t>
  </si>
  <si>
    <t>987370099 - (84) 88671477</t>
  </si>
  <si>
    <t>DIEGO DUARTE BRITO</t>
  </si>
  <si>
    <t>DUARTE BRITO</t>
  </si>
  <si>
    <t>020.615.353-80</t>
  </si>
  <si>
    <t xml:space="preserve">AG: 631-9 </t>
  </si>
  <si>
    <t>CC: 6528-5</t>
  </si>
  <si>
    <t>Diegoduartebrito@gmail.com</t>
  </si>
  <si>
    <t>RUA IRMÃOS FONTENELE, Nº 280, BLOCO D, APT 203</t>
  </si>
  <si>
    <t>VICTOR BRUNO DANTAS DA SILVA</t>
  </si>
  <si>
    <t>035.110.663-44</t>
  </si>
  <si>
    <t>CC: 0024817-7</t>
  </si>
  <si>
    <t>victobruno_dantas@hotmail.com</t>
  </si>
  <si>
    <t>AV. LENDRO POMPEU, 116</t>
  </si>
  <si>
    <t>989637038 - 989625445</t>
  </si>
  <si>
    <t>RODRIGO ANDRADE DE OLIVEIRA</t>
  </si>
  <si>
    <t>904.109.123-87</t>
  </si>
  <si>
    <t xml:space="preserve">AG: 0645-9 </t>
  </si>
  <si>
    <t>CC: 603922-7</t>
  </si>
  <si>
    <t>rodrigo.oliveira1983@hotmail.com</t>
  </si>
  <si>
    <t>RUA M, 786 – PQ MONTENEGRO</t>
  </si>
  <si>
    <t>LORENA SANTOS ARAUJO</t>
  </si>
  <si>
    <t>LORENA</t>
  </si>
  <si>
    <t>061.462.753-28</t>
  </si>
  <si>
    <t xml:space="preserve">AG: 2194-6 </t>
  </si>
  <si>
    <t>CC: 1951-8</t>
  </si>
  <si>
    <t>lorenasa2012@yahoo.com.br</t>
  </si>
  <si>
    <t>AEROLÂNDIA</t>
  </si>
  <si>
    <t>RUA CAPITÃO URUGUAI, nº 634</t>
  </si>
  <si>
    <t>ALINE RAQUEL DE ALMEIDA</t>
  </si>
  <si>
    <t>049.646.483-38</t>
  </si>
  <si>
    <t xml:space="preserve">AG: 2194 </t>
  </si>
  <si>
    <t>CC: 15471-7</t>
  </si>
  <si>
    <t>alineraquel248@hotmail.com</t>
  </si>
  <si>
    <t>RUA SANTA LUZIA 10</t>
  </si>
  <si>
    <t>(85) 8702-1923</t>
  </si>
  <si>
    <t>ERLLE ANTONIO NOBRE SALES</t>
  </si>
  <si>
    <t>043.912.003-92</t>
  </si>
  <si>
    <t>CC: 39227-8</t>
  </si>
  <si>
    <t>erllenobre@hotmail.com</t>
  </si>
  <si>
    <t>BOA VISTA</t>
  </si>
  <si>
    <t>RUA PRIMEIRO DE ABRIL, 416</t>
  </si>
  <si>
    <t>999027101 - 999027101 - 32954121</t>
  </si>
  <si>
    <t>IGOR BETHOVEN SOUSA OLIVEIRA</t>
  </si>
  <si>
    <t>AUXILIAR 1ª SECAO - 2º ESQD</t>
  </si>
  <si>
    <t>032.610.623-55</t>
  </si>
  <si>
    <t>AG-3238-7</t>
  </si>
  <si>
    <t>CC:445841-9</t>
  </si>
  <si>
    <t>Igorpitbull89@hotmail.com</t>
  </si>
  <si>
    <t>RUA 09, 486 – JEREISSATE I</t>
  </si>
  <si>
    <t>988659297 - 33710238</t>
  </si>
  <si>
    <t>ALYNE FEITOSA DA SILVA</t>
  </si>
  <si>
    <t>052.608.353-01</t>
  </si>
  <si>
    <t>AG: 1234</t>
  </si>
  <si>
    <t>CC: 96223-6</t>
  </si>
  <si>
    <t>Alynefeitosa2226@gmail.com</t>
  </si>
  <si>
    <t>FARIAS BRITO</t>
  </si>
  <si>
    <t xml:space="preserve">RUA JUSTINIANO DE SERPA, Nº 49 </t>
  </si>
  <si>
    <t>999922898 - 32144519</t>
  </si>
  <si>
    <t>MARCELO NADSON SILVEIRA DE SA</t>
  </si>
  <si>
    <t>882.351,573-49</t>
  </si>
  <si>
    <t xml:space="preserve">AG: 2572-0 </t>
  </si>
  <si>
    <t>CC: 28653-2</t>
  </si>
  <si>
    <t>marcellodesa@gmail.com</t>
  </si>
  <si>
    <t>Rua Rui Monte, 1220, AP 301, BL 03</t>
  </si>
  <si>
    <t>CICERO ADIEL MORAIS DE FREITAS</t>
  </si>
  <si>
    <t>ADIEL</t>
  </si>
  <si>
    <t>048.380.283-26</t>
  </si>
  <si>
    <t>CAIXA</t>
  </si>
  <si>
    <t>27547-5</t>
  </si>
  <si>
    <t>BETOLANDIA</t>
  </si>
  <si>
    <t>Loteamento N.S. das Dores</t>
  </si>
  <si>
    <t>MARILENE DOS SANTOS LIMA</t>
  </si>
  <si>
    <t>AUXILIAR 6ª SECAO</t>
  </si>
  <si>
    <t>042.024.203-14</t>
  </si>
  <si>
    <t xml:space="preserve">AG: 2572 </t>
  </si>
  <si>
    <t>CC: 139906-3</t>
  </si>
  <si>
    <t>marilene.msl90@gmail.com</t>
  </si>
  <si>
    <t>ANTONIO JOSE DE SOUZA JUNIOR</t>
  </si>
  <si>
    <t>SOUZA JUNIOR</t>
  </si>
  <si>
    <t>MOTORISTA DO TA / AUX. P4</t>
  </si>
  <si>
    <t>620.216.303-82</t>
  </si>
  <si>
    <t>2484-8</t>
  </si>
  <si>
    <t>aj-junior1983@hotmail.com</t>
  </si>
  <si>
    <t>Rua Aurora, 35 - Crato-CE</t>
  </si>
  <si>
    <t>(88)998749400</t>
  </si>
  <si>
    <t>FELIPE FREITAS PEREIRA</t>
  </si>
  <si>
    <t>043.641.903-30</t>
  </si>
  <si>
    <t>CC: 15543-8</t>
  </si>
  <si>
    <t>freitastorres@hotmail.com</t>
  </si>
  <si>
    <t>LAGOA REDENDA</t>
  </si>
  <si>
    <t xml:space="preserve">Rua  Luiza Guimarães, 107 </t>
  </si>
  <si>
    <t>985901142 - 985323653</t>
  </si>
  <si>
    <t>MANOEL PEREIRA DA COSTA NETO</t>
  </si>
  <si>
    <t>COSTA NETO</t>
  </si>
  <si>
    <t>033.002.823-57</t>
  </si>
  <si>
    <t>CC: 20572-9</t>
  </si>
  <si>
    <t>Manoelpmce@gmail.com</t>
  </si>
  <si>
    <t>CONJ. MONTENEGRO II</t>
  </si>
  <si>
    <t xml:space="preserve">Rua C, 690 </t>
  </si>
  <si>
    <t>988500664 - 985263539</t>
  </si>
  <si>
    <t>GIDEAO SILVA GOMES</t>
  </si>
  <si>
    <t>114.306.434-80</t>
  </si>
  <si>
    <t>48523-3</t>
  </si>
  <si>
    <t>gideao23@hotmail.com</t>
  </si>
  <si>
    <t>Timbaubas</t>
  </si>
  <si>
    <t>Rua Ary Cruz, 39 - Juazeiro do Norte-CE</t>
  </si>
  <si>
    <t>(88)988435388</t>
  </si>
  <si>
    <t>FRANCISCO GLAYDSON BESERRA TARGINO</t>
  </si>
  <si>
    <t>TARGINO</t>
  </si>
  <si>
    <t>033.066.193-02</t>
  </si>
  <si>
    <t xml:space="preserve">AG: 0451-9 </t>
  </si>
  <si>
    <t>CC: 0320676-9</t>
  </si>
  <si>
    <t>Glaydson_targino@hotmail.com</t>
  </si>
  <si>
    <t>RUA ELIAS FRANCISCO, 46</t>
  </si>
  <si>
    <t>988728831 - 34768391</t>
  </si>
  <si>
    <t>EITOR GOMES DA SILVA</t>
  </si>
  <si>
    <t>067.199.183-38</t>
  </si>
  <si>
    <t xml:space="preserve">AG: 2214  </t>
  </si>
  <si>
    <t>CC: 98258-7</t>
  </si>
  <si>
    <t>Eitor.gomes@outlook.com</t>
  </si>
  <si>
    <t>FRANCISCO MARLEY SOUSA SILVA</t>
  </si>
  <si>
    <t>048.993.253-39</t>
  </si>
  <si>
    <t xml:space="preserve">AG: 0631-9  </t>
  </si>
  <si>
    <t>CC: 0037756-2</t>
  </si>
  <si>
    <t>marleyestarbem@hormail.com</t>
  </si>
  <si>
    <t>SAPIRANGA</t>
  </si>
  <si>
    <t>RUA NADIR SABOIA, 710</t>
  </si>
  <si>
    <t>GILVAN DA SILVA FERREIRA</t>
  </si>
  <si>
    <t>094.273.394-03</t>
  </si>
  <si>
    <t>gilvansilva.1992@gmail.com</t>
  </si>
  <si>
    <t>Zona Rural</t>
  </si>
  <si>
    <t>Sítio São Domingos, 308 - Santa Cruz da Baixa Verde-PE</t>
  </si>
  <si>
    <t>(87)988021490</t>
  </si>
  <si>
    <t>LUCAS LAURIANO XAVIER</t>
  </si>
  <si>
    <t xml:space="preserve">AUXILIAR 4ª SECAO - 1º ESQD </t>
  </si>
  <si>
    <t>036.530.443-32</t>
  </si>
  <si>
    <t>CC: 0035880-0</t>
  </si>
  <si>
    <t>lucaslauriano16@gmail.com</t>
  </si>
  <si>
    <t>RUA JOSÉ DE ALENCAR, 820 (PRÓX A PANIFICADORA MM)</t>
  </si>
  <si>
    <t>85 997421133</t>
  </si>
  <si>
    <t>LUCIO GUSTAVO ARAGAO MELO</t>
  </si>
  <si>
    <t>016.904.143-32</t>
  </si>
  <si>
    <t>AG: 3238-7</t>
  </si>
  <si>
    <t>CC: 11254-2</t>
  </si>
  <si>
    <t>LUCIOGUSTAVO@OUTLOOK.COM</t>
  </si>
  <si>
    <t>LUCAS DE OLIVEIRA HUON</t>
  </si>
  <si>
    <t>606.246.383-24</t>
  </si>
  <si>
    <t xml:space="preserve">AG: 0600-9 </t>
  </si>
  <si>
    <t>CC: 26754-6</t>
  </si>
  <si>
    <t>lucashuon@hotmail.com</t>
  </si>
  <si>
    <t>BONSUCESSO</t>
  </si>
  <si>
    <t>RUDNEY DOS SANTOS ALBUQUERQUE</t>
  </si>
  <si>
    <t>AUXILIAR 3ª SEÇÃO P3 - ESCALANTE</t>
  </si>
  <si>
    <t>600.778.253-06</t>
  </si>
  <si>
    <t>CC: 24790-1</t>
  </si>
  <si>
    <t>rudneyalbuquerque@gmail.com</t>
  </si>
  <si>
    <t>RUA BEIJA FLOR, 81</t>
  </si>
  <si>
    <t>CAIO GUEDES DE LIMA</t>
  </si>
  <si>
    <t>080.726.904-26</t>
  </si>
  <si>
    <t xml:space="preserve">AG: 0713  </t>
  </si>
  <si>
    <t>CC: 40530-2</t>
  </si>
  <si>
    <t>Aspla10@hotmail.com</t>
  </si>
  <si>
    <t>AV. frei cirilo, 45431</t>
  </si>
  <si>
    <t>035.880.393-41</t>
  </si>
  <si>
    <t xml:space="preserve">AG: 0713-7  </t>
  </si>
  <si>
    <t>CC: 0035942-4</t>
  </si>
  <si>
    <t>valmirqueirozsobrinho@gmail.com</t>
  </si>
  <si>
    <t>932751149 - 997255818</t>
  </si>
  <si>
    <t>041.520.293-07</t>
  </si>
  <si>
    <t>169566-5</t>
  </si>
  <si>
    <t>davidbarbosatavares@hotmail.com</t>
  </si>
  <si>
    <t>SÃO CRISTOVAO</t>
  </si>
  <si>
    <t>RUA 210, 417</t>
  </si>
  <si>
    <t>(83) 8132-2343</t>
  </si>
  <si>
    <t>056.746.123-82</t>
  </si>
  <si>
    <t>2999-8</t>
  </si>
  <si>
    <t>55224-0</t>
  </si>
  <si>
    <t>MATOSM6NETO344@GMAIL.COM</t>
  </si>
  <si>
    <t>MARACANÁU</t>
  </si>
  <si>
    <t>RUA 713 Nº 21, CONJUNTO INDUSTRIAL. REFERÊCIA: PADARIA DA VERA</t>
  </si>
  <si>
    <t>080.846.814-60</t>
  </si>
  <si>
    <t>36575-0</t>
  </si>
  <si>
    <t>erielsantos@yahoo.com.br</t>
  </si>
  <si>
    <t>Vila Alta</t>
  </si>
  <si>
    <t>Av Thomas Osterne de Alenca, 1273 - Crato-CE</t>
  </si>
  <si>
    <t>(88)999740553</t>
  </si>
  <si>
    <t>063.181.593-71</t>
  </si>
  <si>
    <t>AG: 713</t>
  </si>
  <si>
    <t>CC: 38110-1</t>
  </si>
  <si>
    <t>scarlataraujo1@gmail.com</t>
  </si>
  <si>
    <t>(85) 9911-9690</t>
  </si>
  <si>
    <t>ANTONIO</t>
  </si>
  <si>
    <t>8(89) 9984-2176</t>
  </si>
  <si>
    <t>068.806.963.09</t>
  </si>
  <si>
    <t>AG:2608-5</t>
  </si>
  <si>
    <t>CC: 56497-4</t>
  </si>
  <si>
    <t>MATEUS.S.ROCHA25@GMAIL.COM</t>
  </si>
  <si>
    <t>PIRAMBU</t>
  </si>
  <si>
    <t>RUA SANTA ELIZA, 607</t>
  </si>
  <si>
    <t>KEVIN</t>
  </si>
  <si>
    <t>700.492.984-10</t>
  </si>
  <si>
    <t>5883-1</t>
  </si>
  <si>
    <t>4439-3</t>
  </si>
  <si>
    <t>DKGAMELAN@GMAIL.COM</t>
  </si>
  <si>
    <t>URUCUNEMA</t>
  </si>
  <si>
    <t>RUA NOSSA SENHORA APARECIDA, 730</t>
  </si>
  <si>
    <t>039.762.353-42</t>
  </si>
  <si>
    <t>1138-0</t>
  </si>
  <si>
    <t>MAILSON.SAMPAIO2018@GMAIL.COM</t>
  </si>
  <si>
    <t>CENTRO/EUSÉBIO</t>
  </si>
  <si>
    <t>RUA PARNAMIRIM Nº 232</t>
  </si>
  <si>
    <t>018.237.333-95</t>
  </si>
  <si>
    <t>37988-3</t>
  </si>
  <si>
    <t>JISIVANTAXI@GMAIL.COM</t>
  </si>
  <si>
    <t>TIRADENTES</t>
  </si>
  <si>
    <t>RUA CORONEL JOSÉ XANDU 254</t>
  </si>
  <si>
    <t>060.297.783-58</t>
  </si>
  <si>
    <t>CC: 40055-6</t>
  </si>
  <si>
    <t>sdnobrecaio@hotmail.com</t>
  </si>
  <si>
    <t>RUA JOSÉ AUGUSTO, 414A</t>
  </si>
  <si>
    <t>988964838 - 981974838</t>
  </si>
  <si>
    <t>35382</t>
  </si>
  <si>
    <r>
      <rPr>
        <sz val="10"/>
        <color theme="1"/>
        <rFont val="Arial"/>
        <family val="2"/>
      </rPr>
      <t xml:space="preserve">LINDEN JOHNSON </t>
    </r>
    <r>
      <rPr>
        <b/>
        <sz val="10"/>
        <color theme="1"/>
        <rFont val="Arial"/>
        <family val="2"/>
      </rPr>
      <t xml:space="preserve">MENEZES </t>
    </r>
    <r>
      <rPr>
        <sz val="10"/>
        <color theme="1"/>
        <rFont val="Arial"/>
        <family val="2"/>
      </rPr>
      <t>DANTAS</t>
    </r>
  </si>
  <si>
    <t>30002504</t>
  </si>
  <si>
    <t>MENEZES</t>
  </si>
  <si>
    <t>lindenjohnsontst@gmail.com</t>
  </si>
  <si>
    <t>Rua Nita Brasilino da Silva</t>
  </si>
  <si>
    <t>35386</t>
  </si>
  <si>
    <r>
      <rPr>
        <b/>
        <sz val="10"/>
        <color theme="1"/>
        <rFont val="Arial"/>
        <family val="2"/>
      </rPr>
      <t xml:space="preserve">ANA VITORIA </t>
    </r>
    <r>
      <rPr>
        <sz val="10"/>
        <color theme="1"/>
        <rFont val="Arial"/>
        <family val="2"/>
      </rPr>
      <t>GADELHA DE VASCONCELOS LOPES</t>
    </r>
  </si>
  <si>
    <t>30026993</t>
  </si>
  <si>
    <t>ANA VITORIA</t>
  </si>
  <si>
    <t>1234-3</t>
  </si>
  <si>
    <t>gadelha.vitoria@hotmail.com</t>
  </si>
  <si>
    <t>Parque Santa Maria</t>
  </si>
  <si>
    <t>Rua Capitão Porfirio, 268. Bairro Parque Santa Maria</t>
  </si>
  <si>
    <t>85 997822659</t>
  </si>
  <si>
    <t>35485</t>
  </si>
  <si>
    <r>
      <rPr>
        <b/>
        <sz val="10"/>
        <color theme="1"/>
        <rFont val="Arial"/>
        <family val="2"/>
      </rPr>
      <t xml:space="preserve">CATARINA </t>
    </r>
    <r>
      <rPr>
        <sz val="10"/>
        <color theme="1"/>
        <rFont val="Arial"/>
        <family val="2"/>
      </rPr>
      <t>ELIAS SANTOS</t>
    </r>
  </si>
  <si>
    <t>30024567</t>
  </si>
  <si>
    <t>CATARINA</t>
  </si>
  <si>
    <t>82080-6</t>
  </si>
  <si>
    <t>catharina.elias@gmail.com</t>
  </si>
  <si>
    <t>(85)986577959</t>
  </si>
  <si>
    <t>35492</t>
  </si>
  <si>
    <r>
      <rPr>
        <b/>
        <sz val="10"/>
        <color theme="1"/>
        <rFont val="Arial"/>
        <family val="2"/>
      </rPr>
      <t xml:space="preserve">GERALDO </t>
    </r>
    <r>
      <rPr>
        <sz val="10"/>
        <color theme="1"/>
        <rFont val="Arial"/>
        <family val="2"/>
      </rPr>
      <t>PAULINO DE SOUZA NETO</t>
    </r>
  </si>
  <si>
    <t>30002369</t>
  </si>
  <si>
    <t>GERALDO</t>
  </si>
  <si>
    <t>0767-6</t>
  </si>
  <si>
    <t>0032050-1</t>
  </si>
  <si>
    <t>Gerrardpaulino0800@gmail.com</t>
  </si>
  <si>
    <t>JABUTI - ITAITINGA</t>
  </si>
  <si>
    <t xml:space="preserve">Rua riviera,25, jabuti, itaitinga </t>
  </si>
  <si>
    <t>35509</t>
  </si>
  <si>
    <t>30005627</t>
  </si>
  <si>
    <t xml:space="preserve">071.942.133-03 </t>
  </si>
  <si>
    <t>0741-2</t>
  </si>
  <si>
    <t xml:space="preserve">Hevertonfernando2014@gmail.com </t>
  </si>
  <si>
    <t>FREI DAMIAO - JN</t>
  </si>
  <si>
    <t>Rua Antônio saraiva landim 1453 Frei damiao juazeiro do norte</t>
  </si>
  <si>
    <t xml:space="preserve">88 996564380 </t>
  </si>
  <si>
    <t>35522</t>
  </si>
  <si>
    <t>30024583</t>
  </si>
  <si>
    <t>77236-4</t>
  </si>
  <si>
    <t>ARLIANDO.CARLOS@OUTLOOK.COM</t>
  </si>
  <si>
    <t>GERERAÚ - ITAITINGA</t>
  </si>
  <si>
    <t xml:space="preserve">RUA TETÉ, N°: 146, GERERAÚ, ITAITINGA </t>
  </si>
  <si>
    <t>(85) 986370961</t>
  </si>
  <si>
    <t>35528</t>
  </si>
  <si>
    <r>
      <rPr>
        <b/>
        <sz val="10"/>
        <color theme="1"/>
        <rFont val="Arial"/>
        <family val="2"/>
      </rPr>
      <t xml:space="preserve">JESSICA LOREN </t>
    </r>
    <r>
      <rPr>
        <sz val="10"/>
        <color theme="1"/>
        <rFont val="Arial"/>
        <family val="2"/>
      </rPr>
      <t>MARQUES FERREIRA</t>
    </r>
  </si>
  <si>
    <t>30002377</t>
  </si>
  <si>
    <t>5386-4</t>
  </si>
  <si>
    <t>26361-3</t>
  </si>
  <si>
    <t xml:space="preserve">Jessicalorenmf@gmail.com </t>
  </si>
  <si>
    <t>Rua Severino Batista da Costa 47</t>
  </si>
  <si>
    <t>35678</t>
  </si>
  <si>
    <r>
      <rPr>
        <sz val="10"/>
        <color theme="1"/>
        <rFont val="Arial"/>
        <family val="2"/>
      </rPr>
      <t xml:space="preserve">LEONARDO GOMES </t>
    </r>
    <r>
      <rPr>
        <b/>
        <sz val="10"/>
        <color theme="1"/>
        <rFont val="Arial"/>
        <family val="2"/>
      </rPr>
      <t>CARVALHO</t>
    </r>
  </si>
  <si>
    <t>30002490</t>
  </si>
  <si>
    <t>CARVALHO</t>
  </si>
  <si>
    <t>603.263.653-46</t>
  </si>
  <si>
    <t>88302-6</t>
  </si>
  <si>
    <t>leogc1994@gmail.com</t>
  </si>
  <si>
    <t>Parque Iracema</t>
  </si>
  <si>
    <t>Av Ministro José Américo, n:80, AP 438, Parque Iracema</t>
  </si>
  <si>
    <t>(85) 997125810</t>
  </si>
  <si>
    <t>35756</t>
  </si>
  <si>
    <r>
      <rPr>
        <b/>
        <sz val="10"/>
        <color theme="1"/>
        <rFont val="Arial"/>
        <family val="2"/>
      </rPr>
      <t xml:space="preserve">GEAN </t>
    </r>
    <r>
      <rPr>
        <sz val="10"/>
        <color theme="1"/>
        <rFont val="Arial"/>
        <family val="2"/>
      </rPr>
      <t>MATEUS DA SILVA CAVALCANTE</t>
    </r>
  </si>
  <si>
    <t>30004124</t>
  </si>
  <si>
    <t>GEAN</t>
  </si>
  <si>
    <t>Dasilvamatheus95@hotmail.com</t>
  </si>
  <si>
    <t>Rua local B 107</t>
  </si>
  <si>
    <t>35831</t>
  </si>
  <si>
    <r>
      <rPr>
        <sz val="10"/>
        <color theme="1"/>
        <rFont val="Arial"/>
        <family val="2"/>
      </rPr>
      <t xml:space="preserve">EDILSON GOMES DE </t>
    </r>
    <r>
      <rPr>
        <b/>
        <sz val="10"/>
        <color theme="1"/>
        <rFont val="Arial"/>
        <family val="2"/>
      </rPr>
      <t>CASTRO NETO</t>
    </r>
  </si>
  <si>
    <t>30026977</t>
  </si>
  <si>
    <t>CASTRO NETO</t>
  </si>
  <si>
    <t>46652-2</t>
  </si>
  <si>
    <t>edilsoncastrocontato@gmail.com</t>
  </si>
  <si>
    <t>Rodolgo Teófilo</t>
  </si>
  <si>
    <t>Rua tavares iracema, 512, Bairro Rodolfo Teófilo, Fortaleza-CE</t>
  </si>
  <si>
    <t>admathylog@gmail.com</t>
  </si>
  <si>
    <t>(85)991280715</t>
  </si>
  <si>
    <t>35842</t>
  </si>
  <si>
    <r>
      <rPr>
        <b/>
        <sz val="10"/>
        <color theme="1"/>
        <rFont val="Arial"/>
        <family val="2"/>
      </rPr>
      <t xml:space="preserve">KETHELLY </t>
    </r>
    <r>
      <rPr>
        <sz val="10"/>
        <color theme="1"/>
        <rFont val="Arial"/>
        <family val="2"/>
      </rPr>
      <t>RAYNE LIMA DE OLIVEIRA</t>
    </r>
  </si>
  <si>
    <t>30026268</t>
  </si>
  <si>
    <t>KETHELLY</t>
  </si>
  <si>
    <t>0610-6</t>
  </si>
  <si>
    <t>0015077-0</t>
  </si>
  <si>
    <t>kethellyrayne44@gmail.com</t>
  </si>
  <si>
    <t>Cambeba</t>
  </si>
  <si>
    <t>Rua amancio valente 1555, bloco 02 ap 101 - cambeba</t>
  </si>
  <si>
    <t>35917</t>
  </si>
  <si>
    <r>
      <rPr>
        <sz val="10"/>
        <color theme="1"/>
        <rFont val="Arial"/>
        <family val="2"/>
      </rPr>
      <t xml:space="preserve">JOSÉ </t>
    </r>
    <r>
      <rPr>
        <b/>
        <sz val="10"/>
        <color theme="1"/>
        <rFont val="Arial"/>
        <family val="2"/>
      </rPr>
      <t xml:space="preserve">MARCELO </t>
    </r>
    <r>
      <rPr>
        <sz val="10"/>
        <color theme="1"/>
        <rFont val="Arial"/>
        <family val="2"/>
      </rPr>
      <t>OLIVEIRA SOUSA</t>
    </r>
  </si>
  <si>
    <t>30002407</t>
  </si>
  <si>
    <t>36225-5</t>
  </si>
  <si>
    <t>marceloooliveira293@gmail.com</t>
  </si>
  <si>
    <t>Pedras</t>
  </si>
  <si>
    <t>Rua: Pereira Coutinho, 1617, Pedras</t>
  </si>
  <si>
    <t>35927</t>
  </si>
  <si>
    <r>
      <rPr>
        <sz val="10"/>
        <color theme="1"/>
        <rFont val="Arial"/>
        <family val="2"/>
      </rPr>
      <t xml:space="preserve">LUCAS MICHEL </t>
    </r>
    <r>
      <rPr>
        <b/>
        <sz val="10"/>
        <color theme="1"/>
        <rFont val="Arial"/>
        <family val="2"/>
      </rPr>
      <t xml:space="preserve">UCHOA </t>
    </r>
    <r>
      <rPr>
        <sz val="10"/>
        <color theme="1"/>
        <rFont val="Arial"/>
        <family val="2"/>
      </rPr>
      <t>ALMEIDA</t>
    </r>
  </si>
  <si>
    <t>30002520</t>
  </si>
  <si>
    <t>44139-2</t>
  </si>
  <si>
    <t xml:space="preserve">Lucasmins456@gmail.com </t>
  </si>
  <si>
    <t>Diadema - Horizonte</t>
  </si>
  <si>
    <t xml:space="preserve">Rua Almir Reis da Luz, 132 diadema horizonte </t>
  </si>
  <si>
    <r>
      <rPr>
        <sz val="10"/>
        <color theme="1"/>
        <rFont val="Arial"/>
        <family val="2"/>
      </rPr>
      <t xml:space="preserve">ERASMO </t>
    </r>
    <r>
      <rPr>
        <b/>
        <sz val="10"/>
        <color theme="1"/>
        <rFont val="Arial"/>
        <family val="2"/>
      </rPr>
      <t xml:space="preserve">AUGUSTO </t>
    </r>
    <r>
      <rPr>
        <sz val="10"/>
        <color theme="1"/>
        <rFont val="Arial"/>
        <family val="2"/>
      </rPr>
      <t>ROCHA GOMES</t>
    </r>
  </si>
  <si>
    <t>30001257</t>
  </si>
  <si>
    <t>AUGUSTO</t>
  </si>
  <si>
    <t>50037-2</t>
  </si>
  <si>
    <t>erasmogomess@gmail.com</t>
  </si>
  <si>
    <t>CJ Arvoredo/Mondubim</t>
  </si>
  <si>
    <t xml:space="preserve">rua onze / número 69 / conjunto arvoredo/ mondubim </t>
  </si>
  <si>
    <t>35986</t>
  </si>
  <si>
    <r>
      <rPr>
        <sz val="10"/>
        <color theme="1"/>
        <rFont val="Arial"/>
        <family val="2"/>
      </rPr>
      <t xml:space="preserve">FERNANDO JOSÉ </t>
    </r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IBEIRO </t>
    </r>
    <r>
      <rPr>
        <b/>
        <sz val="10"/>
        <color theme="1"/>
        <rFont val="Arial"/>
        <family val="2"/>
      </rPr>
      <t>AMARAL</t>
    </r>
  </si>
  <si>
    <t>30002296</t>
  </si>
  <si>
    <t>R AMARAL</t>
  </si>
  <si>
    <t xml:space="preserve">059.891.143-03 </t>
  </si>
  <si>
    <t>51378-4</t>
  </si>
  <si>
    <t>fernandoamaral2005@gmail.com</t>
  </si>
  <si>
    <t>Rua São Jairo, 950, Casa 32</t>
  </si>
  <si>
    <t>(85)9-9413-9889</t>
  </si>
  <si>
    <t>36012</t>
  </si>
  <si>
    <r>
      <rPr>
        <sz val="10"/>
        <color theme="1"/>
        <rFont val="Arial"/>
        <family val="2"/>
      </rPr>
      <t xml:space="preserve">FELIPE </t>
    </r>
    <r>
      <rPr>
        <b/>
        <sz val="10"/>
        <color theme="1"/>
        <rFont val="Arial"/>
        <family val="2"/>
      </rPr>
      <t xml:space="preserve">LOPES </t>
    </r>
    <r>
      <rPr>
        <sz val="10"/>
        <color theme="1"/>
        <rFont val="Arial"/>
        <family val="2"/>
      </rPr>
      <t>DOS SANTOS</t>
    </r>
  </si>
  <si>
    <t>30001338</t>
  </si>
  <si>
    <t>0041775-0</t>
  </si>
  <si>
    <t xml:space="preserve">Felipe291299lopes@gmail.com </t>
  </si>
  <si>
    <t>Rua 3</t>
  </si>
  <si>
    <t>36045</t>
  </si>
  <si>
    <r>
      <rPr>
        <b/>
        <sz val="10"/>
        <color theme="1"/>
        <rFont val="Arial"/>
        <family val="2"/>
      </rPr>
      <t xml:space="preserve">VICTÓRIA </t>
    </r>
    <r>
      <rPr>
        <sz val="10"/>
        <color theme="1"/>
        <rFont val="Arial"/>
        <family val="2"/>
      </rPr>
      <t>ALBUQUERQUE FAÇANHA</t>
    </r>
  </si>
  <si>
    <t>30002563</t>
  </si>
  <si>
    <t>0184285-4</t>
  </si>
  <si>
    <t>victoria_albuq@hotmail.com</t>
  </si>
  <si>
    <t>Luciano Cavalcante</t>
  </si>
  <si>
    <t xml:space="preserve">Rua José Barreto Parente, 630, Luciano Cavalcante </t>
  </si>
  <si>
    <t>36203</t>
  </si>
  <si>
    <r>
      <rPr>
        <b/>
        <sz val="10"/>
        <color theme="1"/>
        <rFont val="Arial"/>
        <family val="2"/>
      </rPr>
      <t xml:space="preserve">DAVI </t>
    </r>
    <r>
      <rPr>
        <sz val="10"/>
        <color theme="1"/>
        <rFont val="Arial"/>
        <family val="2"/>
      </rPr>
      <t xml:space="preserve">PARO </t>
    </r>
    <r>
      <rPr>
        <b/>
        <sz val="10"/>
        <color theme="1"/>
        <rFont val="Arial"/>
        <family val="2"/>
      </rPr>
      <t>ALMEIDA</t>
    </r>
  </si>
  <si>
    <t>30027000</t>
  </si>
  <si>
    <t>daviparo7@gmail.com</t>
  </si>
  <si>
    <t>Rua Padre Maximiniano 3160</t>
  </si>
  <si>
    <t>(85) 988473102</t>
  </si>
  <si>
    <t>36205</t>
  </si>
  <si>
    <t>30002431</t>
  </si>
  <si>
    <t>713-7</t>
  </si>
  <si>
    <t>0088434-0</t>
  </si>
  <si>
    <t>kelwenleetec@gmail.com</t>
  </si>
  <si>
    <t>36208</t>
  </si>
  <si>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ATEUS </t>
    </r>
    <r>
      <rPr>
        <b/>
        <sz val="10"/>
        <color theme="1"/>
        <rFont val="Arial"/>
        <family val="2"/>
      </rPr>
      <t xml:space="preserve">FREIRE </t>
    </r>
    <r>
      <rPr>
        <sz val="10"/>
        <color theme="1"/>
        <rFont val="Arial"/>
        <family val="2"/>
      </rPr>
      <t>CAVALCANTE DE ARRUDA</t>
    </r>
  </si>
  <si>
    <t>30002539</t>
  </si>
  <si>
    <t>054.010.563-54</t>
  </si>
  <si>
    <t>0014091-0</t>
  </si>
  <si>
    <t>Mateus_101@hotmail.com</t>
  </si>
  <si>
    <t>Rua Fausto aguiar 927 t03 apto 1101</t>
  </si>
  <si>
    <t>36229</t>
  </si>
  <si>
    <t>30001303</t>
  </si>
  <si>
    <t>013847-9</t>
  </si>
  <si>
    <t>fagnerjmelos@gmail.com</t>
  </si>
  <si>
    <t>Vereda Tropical - Eusébio</t>
  </si>
  <si>
    <t xml:space="preserve">Rua José Luís da Silva, 74, Vereda Tropical, Eusébio </t>
  </si>
  <si>
    <t>(85)992312451</t>
  </si>
  <si>
    <t>36239</t>
  </si>
  <si>
    <t>30003659</t>
  </si>
  <si>
    <t>36251</t>
  </si>
  <si>
    <t>30024664</t>
  </si>
  <si>
    <t>25980-2</t>
  </si>
  <si>
    <t>analuiza.dks@gmail.com</t>
  </si>
  <si>
    <t>36269</t>
  </si>
  <si>
    <t>30005422</t>
  </si>
  <si>
    <t>93788-6</t>
  </si>
  <si>
    <t>Cleiton.miranda09@gmail.com</t>
  </si>
  <si>
    <t>Piraja - JN</t>
  </si>
  <si>
    <t xml:space="preserve">Rua da paz, 615, PIRAJA, Juazeiro do Norte </t>
  </si>
  <si>
    <t>(88)993383707</t>
  </si>
  <si>
    <t>36478</t>
  </si>
  <si>
    <t>30005880</t>
  </si>
  <si>
    <t>Pjoao2001@hotmail.com</t>
  </si>
  <si>
    <t xml:space="preserve">Rua Todos os Santos
</t>
  </si>
  <si>
    <t>36546</t>
  </si>
  <si>
    <r>
      <rPr>
        <b/>
        <sz val="10"/>
        <color theme="1"/>
        <rFont val="Arial"/>
        <family val="2"/>
      </rPr>
      <t xml:space="preserve">ADRIANE </t>
    </r>
    <r>
      <rPr>
        <sz val="10"/>
        <color theme="1"/>
        <rFont val="Arial"/>
        <family val="2"/>
      </rPr>
      <t>BEZERRA MARTINS</t>
    </r>
  </si>
  <si>
    <t>30001001</t>
  </si>
  <si>
    <t>ADRIANE</t>
  </si>
  <si>
    <t>605.644.093-16</t>
  </si>
  <si>
    <t>46562-3</t>
  </si>
  <si>
    <t>dribmartins61@gmail.com</t>
  </si>
  <si>
    <t>Pedras - Itaítinga</t>
  </si>
  <si>
    <t>Rua Jorge Figueiredo, 2551 - Pedras - Itaitinga</t>
  </si>
  <si>
    <t>(85) 99793.8255</t>
  </si>
  <si>
    <t>36788</t>
  </si>
  <si>
    <r>
      <rPr>
        <b/>
        <sz val="10"/>
        <color theme="1"/>
        <rFont val="Arial"/>
        <family val="2"/>
      </rPr>
      <t xml:space="preserve">MICAEL </t>
    </r>
    <r>
      <rPr>
        <sz val="10"/>
        <color theme="1"/>
        <rFont val="Arial"/>
        <family val="2"/>
      </rPr>
      <t>DESIDÉRIO DE LIMA SILVA</t>
    </r>
  </si>
  <si>
    <t>30009568</t>
  </si>
  <si>
    <t>MICAEL</t>
  </si>
  <si>
    <t xml:space="preserve">105.643.324.88 </t>
  </si>
  <si>
    <t>3212-3</t>
  </si>
  <si>
    <t>0078543-1</t>
  </si>
  <si>
    <t xml:space="preserve">Micael_dls@live.com </t>
  </si>
  <si>
    <t>35794</t>
  </si>
  <si>
    <t>HUGO WILLIAMES COELHO DE MIRANDA LUNA</t>
  </si>
  <si>
    <t>30005678</t>
  </si>
  <si>
    <t>MAILSON MACIEL DA SILVA</t>
  </si>
  <si>
    <t>MACIEL</t>
  </si>
  <si>
    <t>85802-1</t>
  </si>
  <si>
    <t>mailsonmaciel50@gmail.com</t>
  </si>
  <si>
    <t>Rua José de Assis oliveira ,1024</t>
  </si>
  <si>
    <r>
      <rPr>
        <b/>
        <sz val="10"/>
        <color theme="1"/>
        <rFont val="Arial"/>
        <family val="2"/>
      </rPr>
      <t xml:space="preserve">LAURO </t>
    </r>
    <r>
      <rPr>
        <sz val="10"/>
        <color theme="1"/>
        <rFont val="Arial"/>
        <family val="2"/>
      </rPr>
      <t>ROBSON PAULO SANTOS</t>
    </r>
  </si>
  <si>
    <t>30002482</t>
  </si>
  <si>
    <t>0452-9</t>
  </si>
  <si>
    <t>0525778-6</t>
  </si>
  <si>
    <t>laurorobsonps@gmail.com</t>
  </si>
  <si>
    <t>Av BRASÍLIA, 279 BLOCO 17 AP 304</t>
  </si>
  <si>
    <t>85 988147640</t>
  </si>
  <si>
    <t>ST ROGERIO - 2º ESQD</t>
  </si>
  <si>
    <t>1º SGT 9369 L COSTA - BSP</t>
  </si>
  <si>
    <t>QTD DIAS</t>
  </si>
  <si>
    <t>PERIODO</t>
  </si>
  <si>
    <t>TERMINO</t>
  </si>
  <si>
    <t>ST LIMA - 1º ESQD</t>
  </si>
  <si>
    <t>3º SGT 23718 TERTO - 1º ESQD</t>
  </si>
  <si>
    <t>DEFINITIVO</t>
  </si>
  <si>
    <t>BCG 147/2022</t>
  </si>
  <si>
    <t>1º SGT 15405 HELDER - 2º ESQD</t>
  </si>
  <si>
    <t>1º SGT 19941 LINCOLN - 2º ESQD</t>
  </si>
  <si>
    <t>3º SGT 23903 WEYVE- 1º ESQD</t>
  </si>
  <si>
    <t>CAP COLARES - 2º ESQD</t>
  </si>
  <si>
    <t>ST FELIPE - 2º ESQD</t>
  </si>
  <si>
    <t>3º SGT 21751 XIMENES - 1º ESQD</t>
  </si>
  <si>
    <t>CAP ROMMEL - 1º ESQD</t>
  </si>
  <si>
    <t>CAP GERMANO - P6 - 2º ESQD</t>
  </si>
  <si>
    <t>3º SGT 23803 LIMA - 1º ESQD</t>
  </si>
  <si>
    <t>3º SGT 21658 PINHEIRO - 2º ESQD</t>
  </si>
  <si>
    <t>CAP LIMA - 1º ESQD</t>
  </si>
  <si>
    <t>CB 26790 BORGES - 2º ESQD</t>
  </si>
  <si>
    <t>3º SGT 24206 WATILA - 1º ESQD</t>
  </si>
  <si>
    <t>CB 24627 XIMENES - 2º ESQD</t>
  </si>
  <si>
    <t>2º SGT 20877 MOREIRA - 2º ESQD</t>
  </si>
  <si>
    <t>CAP FERNANDES - 1º ESQD</t>
  </si>
  <si>
    <t>CB 27935 DANTAS - 2º ESQD</t>
  </si>
  <si>
    <t>CB 26521 AQUINO  - 3ºPEL/2º ESQD</t>
  </si>
  <si>
    <t>1º TEN MOURA - 1º ESQD</t>
  </si>
  <si>
    <t>CB 27822 C SANTOS - 1º ESQD</t>
  </si>
  <si>
    <t>1º SGT 21347 LAURO - 1º ESQD</t>
  </si>
  <si>
    <t>ST SANTOS - 1º ESQD</t>
  </si>
  <si>
    <t>ST IRISSANDRO - 1º ESQD</t>
  </si>
  <si>
    <t>2º TEN MONTEIRO - OF. DE DIA - 1º ESQD</t>
  </si>
  <si>
    <t>ST DAMASIO - 2º ESQD</t>
  </si>
  <si>
    <t>3º SGT 22676 BERNARDO - 2º ESQD</t>
  </si>
  <si>
    <t>2º TEN FORLAN - 1º ESQD</t>
  </si>
  <si>
    <t>INICIO</t>
  </si>
  <si>
    <t>ST PEDRO - 2º ESQD</t>
  </si>
  <si>
    <t>3º SGT 23834 ALEXANDRE - 1º ESQD</t>
  </si>
  <si>
    <t>CB 28046 FRANÇA - 2º ESQD</t>
  </si>
  <si>
    <t>CB 26386 CLEMENTE - 1º ESQD</t>
  </si>
  <si>
    <t>CB 29081 AZEVEDO - 2º ESQD</t>
  </si>
  <si>
    <t>CB 28843- A ARAUJO - 1º ESQD</t>
  </si>
  <si>
    <t>CB 26786 EVELINE - 1º ESQD</t>
  </si>
  <si>
    <t>CB 28653 ANDRADE - 2º ESQD</t>
  </si>
  <si>
    <t>SD 28612 ALYNE - 1º ESQD</t>
  </si>
  <si>
    <t>CB 29577 ALINE - 2º ESQD</t>
  </si>
  <si>
    <t>1º SGT 19931 ALMEIDA - 1º ESQD</t>
  </si>
  <si>
    <t>SD 30398 COSTA NETO - 1º ESQD</t>
  </si>
  <si>
    <t>CB 26550 BATALHA - 1º ESQD</t>
  </si>
  <si>
    <t>3º SGT 21916 PESSOA - 2º ESQD</t>
  </si>
  <si>
    <t>SD 30787 TARGINO - 1º ESQD</t>
  </si>
  <si>
    <t>SD 31965 MATOS - 2º ESQD</t>
  </si>
  <si>
    <t>SD 30917 MARLEY - 1º ESQD</t>
  </si>
  <si>
    <t>SD 30813 EITOR - 2º ESQD</t>
  </si>
  <si>
    <t>SD 31568 L ARAGÃO - 1º ESQD</t>
  </si>
  <si>
    <t>SD 31763 BARBOSA - 2º ESQD</t>
  </si>
  <si>
    <t>SD 31759 GALDINO - 1º ESQD</t>
  </si>
  <si>
    <t>OFICIAL DE OPERAÇÕES</t>
  </si>
  <si>
    <t>SD 33845 MAILSON - 2º ESQD</t>
  </si>
  <si>
    <t>2º TEN ERALDO - 3ºPEL/2º ESQD</t>
  </si>
  <si>
    <t>CB 24438 MENDONCA - 3ºPEL/2º ESQD</t>
  </si>
  <si>
    <t>CB 25036 MARTINS - CGD - REST AT FIM - 2º ESQD</t>
  </si>
  <si>
    <t>ST CARLOS - 3ºPEL/2º ESQD</t>
  </si>
  <si>
    <t>SD 33503 KEVIN - 1º ESQD</t>
  </si>
  <si>
    <t>1º SGT 20517 DOUGLAS - 3ºPEL/2º ESQD</t>
  </si>
  <si>
    <t>SD 35382 MENEZES - 1º ESQD</t>
  </si>
  <si>
    <t>SD 32393 ERIEL - 3ºPEL/2º ESQD</t>
  </si>
  <si>
    <t>ENFERMEIRO</t>
  </si>
  <si>
    <t>MOTORISTA TA - AUX P1 E P4</t>
  </si>
  <si>
    <t>SD 35386 ANA VITORIA - 1º ESQD</t>
  </si>
  <si>
    <t>SD 35756 GEAN - 2º ESQD</t>
  </si>
  <si>
    <t>2º SGT 20988 SANTAGELO - 3ºPEL/2º ESQD</t>
  </si>
  <si>
    <t>SD 29810 SOUSA JUNIOR - 3ºPEL/2º ESQD</t>
  </si>
  <si>
    <t>SD 35485 CATARINA - 1º ESQD</t>
  </si>
  <si>
    <t>SD 35831 CASTRO NETO - 2º ESQD</t>
  </si>
  <si>
    <t>CAVALARIÇO</t>
  </si>
  <si>
    <t>SD 35492 GERALDO - 1º ESQD</t>
  </si>
  <si>
    <t>SD 35842 KETHELLY - 2º ESQD</t>
  </si>
  <si>
    <t>2º SGT 21298 HIERIO - 3ºPEL/2º ESQD</t>
  </si>
  <si>
    <t>SD 35678 CARVALHO - 1º ESQD</t>
  </si>
  <si>
    <t>SD 35986 R AMARAL - 2º ESQD</t>
  </si>
  <si>
    <t>SD 36012 LOPES  - 2º ESQD</t>
  </si>
  <si>
    <t>POMON</t>
  </si>
  <si>
    <t>SD 35917 MARCELO - 1º ESQD</t>
  </si>
  <si>
    <t>SD 36203 DAVI ALMEIDA - 2º ESQD</t>
  </si>
  <si>
    <t>SD 31023 GILVAN - 3ºPEL/2º ESQD</t>
  </si>
  <si>
    <t>CB 30309 CASTRO - 3ºPEL/2º ESQD</t>
  </si>
  <si>
    <t>SD 35927 UCHOA  - 1º ESQD</t>
  </si>
  <si>
    <t>INCIO</t>
  </si>
  <si>
    <t>OBSERVAÇÃO</t>
  </si>
  <si>
    <t>SD 33996 J ANDRADE - 3ºPEL/2º ESQD</t>
  </si>
  <si>
    <t>SD 30722 GIDEÃO - 3ºPEL/2º ESQD</t>
  </si>
  <si>
    <t>SD 35960 AUGUSTO - 1º ESQD</t>
  </si>
  <si>
    <t>3º SGT 24198 M MIRANDA - 1º ESQD</t>
  </si>
  <si>
    <t>SD 31769 R FREIRE - 3ºPEL/2º ESQD</t>
  </si>
  <si>
    <t>SD 36478 CARLOS OLIVEIRA - 3ºPEL/2º ESQD</t>
  </si>
  <si>
    <t>SD 36208 M FREIRE - 1º ESQD</t>
  </si>
  <si>
    <t>SD 36788 MICAEL - 2º ESQD</t>
  </si>
  <si>
    <t>SD 37056 LAURO  - 1º ESQD</t>
  </si>
  <si>
    <t>RESUMO QUANTITATIVO DO EFETIVO RPMON</t>
  </si>
  <si>
    <t>EFETIVO RPMON</t>
  </si>
  <si>
    <t>ATIVIDADE FIM CAPITAL</t>
  </si>
  <si>
    <t>ST TIAGO - 1º ESQD</t>
  </si>
  <si>
    <t>3º SGT 22197 ALVES  - 1º ESQD</t>
  </si>
  <si>
    <t>ST CLEILSON - 1º ESQD</t>
  </si>
  <si>
    <t>EFETIVO 3º PEL/2ºESQD/RPMONT - CRATO</t>
  </si>
  <si>
    <t>EFETIVO 3ºPEL/2ºESQD/RPMONT</t>
  </si>
  <si>
    <t>3º SGT 24598 FELIX - 2º ESQD</t>
  </si>
  <si>
    <t xml:space="preserve">SERVIÇO INTERNO </t>
  </si>
  <si>
    <t>SD 32749 SCARLAT  - 1º ESQD</t>
  </si>
  <si>
    <t>ADMINISTRATIVO</t>
  </si>
  <si>
    <t>CB 28824 VASCONCELOS  - 1º ESQD</t>
  </si>
  <si>
    <t>INDISPONÍVEIS</t>
  </si>
  <si>
    <t>TOTAL OPERACIONAL</t>
  </si>
  <si>
    <t>BSP</t>
  </si>
  <si>
    <t>ST ROGÉRIO  - 1º ESQD</t>
  </si>
  <si>
    <t>ST ALENCAR  - 2º ESQD</t>
  </si>
  <si>
    <t>1º SGT19118 DENIS  - 1º ESQD</t>
  </si>
  <si>
    <t>3º SGT 22777 RAFAELA - 1º ESQD</t>
  </si>
  <si>
    <t>CB 29156 DUARTE BRITO - 1º ESQD</t>
  </si>
  <si>
    <t>SD 29742 MARILENE  - 1º ESQD</t>
  </si>
  <si>
    <t>RESUMO DE EFETIVO POR UNIDADE</t>
  </si>
  <si>
    <t>SD 34306 CAIO NOBRE - 1º ESQD</t>
  </si>
  <si>
    <t>SD 31561 LAURIANO - 1º ESQD</t>
  </si>
  <si>
    <t>RPMONT - SEDE</t>
  </si>
  <si>
    <t>READAPTAÇÃO FUNCIONAL</t>
  </si>
  <si>
    <t>1º Esquadrão/RPMONT</t>
  </si>
  <si>
    <t>LICENÇA TRATAMENTO DE SAUDE</t>
  </si>
  <si>
    <t>SD 31743 GUEDES - 1º ESQD</t>
  </si>
  <si>
    <t>ST GILDERLAN - 2º ESQD</t>
  </si>
  <si>
    <t>SD 25608 IGOR - 2º ESQD</t>
  </si>
  <si>
    <t>2º Esquadrão/RPMONT</t>
  </si>
  <si>
    <t>SD 31735 SANTOS - 2º ESQD</t>
  </si>
  <si>
    <t>3º Pel./2º Esqd/RPMONT (Crato)</t>
  </si>
  <si>
    <t>1º SGT 20855 ANDRADE - 2º ESQD</t>
  </si>
  <si>
    <t>ST J. NETO - 1º ESQD</t>
  </si>
  <si>
    <t>CB 22185 FLAUBER - 2º ESQD</t>
  </si>
  <si>
    <t>EFETIVO TOTAL</t>
  </si>
  <si>
    <t>EFETIVO 3º PEL CRATO</t>
  </si>
  <si>
    <t>EFETIVO OPERACIONAL</t>
  </si>
  <si>
    <t>TOTAL INDISPONÍVEIS</t>
  </si>
  <si>
    <t>ADMINISTRATIVO (RPMON 1º E 2º ESQD)</t>
  </si>
  <si>
    <t>POSTO
OU GRAD</t>
  </si>
  <si>
    <t>NOME COMPLETO</t>
  </si>
  <si>
    <t>MAT</t>
  </si>
  <si>
    <t>BATALHAO</t>
  </si>
  <si>
    <t>COMPANHIA</t>
  </si>
  <si>
    <t>POSTO</t>
  </si>
  <si>
    <t>613.697.563-72</t>
  </si>
  <si>
    <t>652.900.033-04</t>
  </si>
  <si>
    <t>072.742.234-02</t>
  </si>
  <si>
    <t>3º SGT 23685 BARROS - 3ºPEL/2º ESQD</t>
  </si>
  <si>
    <t>3º SGT 24790 MOURA - 2º ESQD</t>
  </si>
  <si>
    <t>3º SGT 25078 PIRES - 1º ESQD</t>
  </si>
  <si>
    <t>3º SGT 23250 ALEXANDRE - 2º ESQD</t>
  </si>
  <si>
    <t>SD 35509 FERNANDO - 3ºPEL/2º ESQD</t>
  </si>
  <si>
    <t>SD 36269 MAGALHÃES - 3ºPEL/2º ESQD</t>
  </si>
  <si>
    <t>SD 36251 LUIZA - 2º ESQD</t>
  </si>
  <si>
    <t>1º SGT 19888 G GOMES - 2º ESQD</t>
  </si>
  <si>
    <t>SD 35522 CARLOS - 2º ESQD</t>
  </si>
  <si>
    <t>FERNANDO</t>
  </si>
  <si>
    <t>MAGALHAES</t>
  </si>
  <si>
    <t xml:space="preserve">1º TEN </t>
  </si>
  <si>
    <t xml:space="preserve">2º TEN </t>
  </si>
  <si>
    <t xml:space="preserve">3º SGT </t>
  </si>
  <si>
    <t>1º SGT 20776 RENATO - 1º ESQD</t>
  </si>
  <si>
    <t>SD 33387 MATEUS ROCHA - 2º ESQD</t>
  </si>
  <si>
    <t>GRAD</t>
  </si>
  <si>
    <r>
      <t xml:space="preserve">JOÃO CARLOS </t>
    </r>
    <r>
      <rPr>
        <sz val="10"/>
        <color theme="1"/>
        <rFont val="Arial"/>
        <family val="2"/>
      </rPr>
      <t xml:space="preserve">SOARES DE </t>
    </r>
    <r>
      <rPr>
        <b/>
        <sz val="10"/>
        <color theme="1"/>
        <rFont val="Arial"/>
        <family val="2"/>
      </rPr>
      <t>OLIVEIRA</t>
    </r>
  </si>
  <si>
    <r>
      <t xml:space="preserve">CLEITON MIRANDA </t>
    </r>
    <r>
      <rPr>
        <b/>
        <sz val="10"/>
        <color theme="1"/>
        <rFont val="Arial"/>
        <family val="2"/>
      </rPr>
      <t xml:space="preserve">MAGALHÃES </t>
    </r>
    <r>
      <rPr>
        <sz val="10"/>
        <color theme="1"/>
        <rFont val="Arial"/>
        <family val="2"/>
      </rPr>
      <t>FRANCA</t>
    </r>
  </si>
  <si>
    <r>
      <t xml:space="preserve">ANA </t>
    </r>
    <r>
      <rPr>
        <b/>
        <sz val="10"/>
        <color theme="1"/>
        <rFont val="Arial"/>
        <family val="2"/>
      </rPr>
      <t xml:space="preserve">LUIZA </t>
    </r>
    <r>
      <rPr>
        <sz val="10"/>
        <color theme="1"/>
        <rFont val="Arial"/>
        <family val="2"/>
      </rPr>
      <t xml:space="preserve">LEITE </t>
    </r>
    <r>
      <rPr>
        <sz val="10"/>
        <color theme="1"/>
        <rFont val="Arial"/>
        <family val="2"/>
      </rPr>
      <t>DE MEDEIROS</t>
    </r>
  </si>
  <si>
    <t>LUIZA</t>
  </si>
  <si>
    <t>J MELO</t>
  </si>
  <si>
    <r>
      <t>KELWENLEE</t>
    </r>
    <r>
      <rPr>
        <b/>
        <sz val="10"/>
        <color theme="1"/>
        <rFont val="Arial"/>
        <family val="2"/>
      </rPr>
      <t xml:space="preserve"> BRANDAO </t>
    </r>
    <r>
      <rPr>
        <sz val="10"/>
        <color theme="1"/>
        <rFont val="Arial"/>
        <family val="2"/>
      </rPr>
      <t>FAUSTINO</t>
    </r>
  </si>
  <si>
    <t>BRANDAO</t>
  </si>
  <si>
    <t>ROCHA LIMA</t>
  </si>
  <si>
    <r>
      <rPr>
        <sz val="10"/>
        <color theme="1"/>
        <rFont val="Arial"/>
        <family val="2"/>
      </rPr>
      <t xml:space="preserve">MATHEUS </t>
    </r>
    <r>
      <rPr>
        <b/>
        <sz val="10"/>
        <color theme="1"/>
        <rFont val="Arial"/>
        <family val="2"/>
      </rPr>
      <t>ROCHA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LIMA</t>
    </r>
  </si>
  <si>
    <r>
      <rPr>
        <sz val="10"/>
        <color theme="1"/>
        <rFont val="Arial"/>
        <family val="2"/>
      </rPr>
      <t xml:space="preserve">ARLIANDO </t>
    </r>
    <r>
      <rPr>
        <b/>
        <sz val="10"/>
        <color theme="1"/>
        <rFont val="Arial"/>
        <family val="2"/>
      </rPr>
      <t xml:space="preserve">CARLOS </t>
    </r>
    <r>
      <rPr>
        <sz val="10"/>
        <color theme="1"/>
        <rFont val="Arial"/>
        <family val="2"/>
      </rPr>
      <t>MESQUITA</t>
    </r>
  </si>
  <si>
    <r>
      <t xml:space="preserve">HEVERTON </t>
    </r>
    <r>
      <rPr>
        <b/>
        <sz val="10"/>
        <color theme="1"/>
        <rFont val="Arial"/>
        <family val="2"/>
      </rPr>
      <t xml:space="preserve">FERNANDO </t>
    </r>
    <r>
      <rPr>
        <sz val="10"/>
        <color theme="1"/>
        <rFont val="Arial"/>
        <family val="2"/>
      </rPr>
      <t>DE LIMA ALVES</t>
    </r>
  </si>
  <si>
    <t>Quartel do RPMont em Fortaleza-CE,</t>
  </si>
  <si>
    <t>1º TEN ROBERTO (P4) - 2º ESQD</t>
  </si>
  <si>
    <t>RPMONT (T0TAL)</t>
  </si>
  <si>
    <t>ATIVIDADE MEIO - ADMINISTRATIVO</t>
  </si>
  <si>
    <r>
      <t xml:space="preserve">FAGNER </t>
    </r>
    <r>
      <rPr>
        <b/>
        <sz val="10"/>
        <color theme="1"/>
        <rFont val="Arial"/>
        <family val="2"/>
      </rPr>
      <t>J</t>
    </r>
    <r>
      <rPr>
        <sz val="10"/>
        <color theme="1"/>
        <rFont val="Arial"/>
        <family val="2"/>
      </rPr>
      <t xml:space="preserve">OSÉ </t>
    </r>
    <r>
      <rPr>
        <b/>
        <sz val="10"/>
        <color theme="1"/>
        <rFont val="Arial"/>
        <family val="2"/>
      </rPr>
      <t xml:space="preserve">MELO </t>
    </r>
    <r>
      <rPr>
        <sz val="10"/>
        <color theme="1"/>
        <rFont val="Arial"/>
        <family val="2"/>
      </rPr>
      <t>SOUSA</t>
    </r>
  </si>
  <si>
    <r>
      <t xml:space="preserve">BRUNO LEITE </t>
    </r>
    <r>
      <rPr>
        <b/>
        <sz val="10"/>
        <color theme="1"/>
        <rFont val="Arial"/>
        <family val="2"/>
      </rPr>
      <t>PARNAÍBA</t>
    </r>
  </si>
  <si>
    <t>SD 35836 ROCHA LIMA - 1º ESQD</t>
  </si>
  <si>
    <t>SD 36229 J MELO - 1º ESQD</t>
  </si>
  <si>
    <t>SD 36546 ADRIANE MARTINS - 2º ESQD</t>
  </si>
  <si>
    <t>CB 29098 LORENA - 1º ESQD</t>
  </si>
  <si>
    <t>LUTO</t>
  </si>
  <si>
    <t>JUL</t>
  </si>
  <si>
    <t>AGO</t>
  </si>
  <si>
    <t>SET</t>
  </si>
  <si>
    <r>
      <t xml:space="preserve">LUCAS MICHEL </t>
    </r>
    <r>
      <rPr>
        <b/>
        <sz val="10"/>
        <color rgb="FFFF0000"/>
        <rFont val="Arial"/>
        <family val="2"/>
      </rPr>
      <t xml:space="preserve">UCHOA </t>
    </r>
    <r>
      <rPr>
        <sz val="10"/>
        <color rgb="FFFF0000"/>
        <rFont val="Arial"/>
        <family val="2"/>
      </rPr>
      <t>ALMEIDA</t>
    </r>
  </si>
  <si>
    <r>
      <t xml:space="preserve">FELIPE </t>
    </r>
    <r>
      <rPr>
        <b/>
        <sz val="10"/>
        <color rgb="FFFF0000"/>
        <rFont val="Arial"/>
        <family val="2"/>
      </rPr>
      <t xml:space="preserve">LOPES </t>
    </r>
    <r>
      <rPr>
        <sz val="10"/>
        <color rgb="FFFF0000"/>
        <rFont val="Arial"/>
        <family val="2"/>
      </rPr>
      <t>DOS SANTOS</t>
    </r>
  </si>
  <si>
    <t>NOV</t>
  </si>
  <si>
    <t>MAR</t>
  </si>
  <si>
    <t>OUT</t>
  </si>
  <si>
    <t>DEZ</t>
  </si>
  <si>
    <t>JAN</t>
  </si>
  <si>
    <t>FEV</t>
  </si>
  <si>
    <t>ABR</t>
  </si>
  <si>
    <t>JUN</t>
  </si>
  <si>
    <t>MAI</t>
  </si>
  <si>
    <r>
      <t xml:space="preserve">HUGO WILLIAMES </t>
    </r>
    <r>
      <rPr>
        <b/>
        <sz val="10"/>
        <color theme="6" tint="-0.249977111117893"/>
        <rFont val="Arial"/>
        <family val="2"/>
      </rPr>
      <t>C</t>
    </r>
    <r>
      <rPr>
        <sz val="10"/>
        <color theme="6" tint="-0.249977111117893"/>
        <rFont val="Arial"/>
        <family val="2"/>
      </rPr>
      <t xml:space="preserve">OELHO DE </t>
    </r>
    <r>
      <rPr>
        <b/>
        <sz val="10"/>
        <color theme="6" tint="-0.249977111117893"/>
        <rFont val="Arial"/>
        <family val="2"/>
      </rPr>
      <t xml:space="preserve">MIRANDA </t>
    </r>
    <r>
      <rPr>
        <sz val="10"/>
        <color theme="6" tint="-0.249977111117893"/>
        <rFont val="Arial"/>
        <family val="2"/>
      </rPr>
      <t>LUNA</t>
    </r>
  </si>
  <si>
    <t>ORIG</t>
  </si>
  <si>
    <t>NOVO</t>
  </si>
  <si>
    <t>1º</t>
  </si>
  <si>
    <t>2º</t>
  </si>
  <si>
    <t>3º</t>
  </si>
  <si>
    <t>PPMM</t>
  </si>
  <si>
    <t>MÊS</t>
  </si>
  <si>
    <t>EFETIVO 
AGREGADO</t>
  </si>
  <si>
    <t>BCG 067/2023</t>
  </si>
  <si>
    <t>-</t>
  </si>
  <si>
    <t>CB 28064 MATOS - 1º ESQD</t>
  </si>
  <si>
    <t>LUANA MATOS DE SOUZA</t>
  </si>
  <si>
    <t>059.195.433-88</t>
  </si>
  <si>
    <t>6645-1</t>
  </si>
  <si>
    <t>18729-1</t>
  </si>
  <si>
    <t>luanaguerreirosdaluz@gmail.com</t>
  </si>
  <si>
    <t>NEOS</t>
  </si>
  <si>
    <t>RPM</t>
  </si>
  <si>
    <t>8,5% = 13,6 PMs</t>
  </si>
  <si>
    <t>AQUISITIVO</t>
  </si>
  <si>
    <t>PLANO A</t>
  </si>
  <si>
    <t>10% - 16PPMM</t>
  </si>
  <si>
    <t>EXCEDENTE</t>
  </si>
  <si>
    <t>PLANO B</t>
  </si>
  <si>
    <t>PLANO C</t>
  </si>
  <si>
    <t>emanuelleeveline@hotmail.com</t>
  </si>
  <si>
    <t>JULIANA PINHEIRO NOGUEIRA</t>
  </si>
  <si>
    <t>JULIANA PINHEIRO</t>
  </si>
  <si>
    <t>P1</t>
  </si>
  <si>
    <t>Posto/Grad</t>
  </si>
  <si>
    <t>Nome</t>
  </si>
  <si>
    <t>Matricula</t>
  </si>
  <si>
    <t>UNIDADE</t>
  </si>
  <si>
    <t>TC KILDARE - CMT RPMONT</t>
  </si>
  <si>
    <t>KILDARE NASCIMENTO DA SILVA</t>
  </si>
  <si>
    <t>SUBCMT RPMON</t>
  </si>
  <si>
    <t>037.119.883-69</t>
  </si>
  <si>
    <t>500.638.473-53</t>
  </si>
  <si>
    <t>ATESTADO DE ORIGEM</t>
  </si>
  <si>
    <t>SINDICÂNCIA</t>
  </si>
  <si>
    <t>INQUÉRITO POLICIAL MILITAR</t>
  </si>
  <si>
    <t>PROCEDIMETOS FINALIZADOS</t>
  </si>
  <si>
    <t>MOTIVO</t>
  </si>
  <si>
    <t>SINISTRO EM EVENTO DESPORTIVO</t>
  </si>
  <si>
    <t>PERDA DE IDENTIDADE</t>
  </si>
  <si>
    <t>TIPOS DE PROCEDIMENTOS</t>
  </si>
  <si>
    <t>ATESTADOS MÉDICOS</t>
  </si>
  <si>
    <t>ABAIXO DE 3 DIAS</t>
  </si>
  <si>
    <t>ACIMA DE 3 DIAS</t>
  </si>
  <si>
    <t>MARÇO</t>
  </si>
  <si>
    <t>1º TRIMESTRE</t>
  </si>
  <si>
    <t>A - DOENÇAS INFECCIOSAS</t>
  </si>
  <si>
    <t>B - DOENÇA VIRAL</t>
  </si>
  <si>
    <t>F - PSICOLÓGICO/PSIQUIÁTRICO</t>
  </si>
  <si>
    <t>H - INFECÇÃO OCULAR</t>
  </si>
  <si>
    <t>J - INFLUENZA NÃO IDENTIFICADA</t>
  </si>
  <si>
    <t>K - APARELHO DIGESTIVO</t>
  </si>
  <si>
    <t>I - CARDIO VASCULAR</t>
  </si>
  <si>
    <t>M - DOENÇA OSTEOMUSCULAR</t>
  </si>
  <si>
    <t>S - TRAUMA</t>
  </si>
  <si>
    <t>Z - EXAMES INVESTIGATIVOS</t>
  </si>
  <si>
    <t>R - EXAMES CLINICOS</t>
  </si>
  <si>
    <t>ADRIANE Bezerra Martins</t>
  </si>
  <si>
    <t>Alana LARISSA Alves Pessoa</t>
  </si>
  <si>
    <t>ALEXANDRE Da Silva Pereira</t>
  </si>
  <si>
    <t>ALINE Raquel De Almeida</t>
  </si>
  <si>
    <t>Andre De Oliveira MENDONCA</t>
  </si>
  <si>
    <t>Antonio Fabio Pereira MARTINS</t>
  </si>
  <si>
    <t>Antonio FLAUBER De Melo Brasil</t>
  </si>
  <si>
    <t>Bruno Macedo ESPINDOLA</t>
  </si>
  <si>
    <t>Carlos Eduardo Lopes MOURAO</t>
  </si>
  <si>
    <t>Cicero ADIEL Morais De Freitas</t>
  </si>
  <si>
    <t>David BARBOSA Tavares</t>
  </si>
  <si>
    <t>DIEGO DUARTE Brito</t>
  </si>
  <si>
    <t>DOUGLAS Ulisses Peixoto</t>
  </si>
  <si>
    <t>Edilson BERNARDO de Sousa</t>
  </si>
  <si>
    <t>ERIEL Da Silva Santos</t>
  </si>
  <si>
    <t>Francisco Das Chagas SANTOS Nascimento</t>
  </si>
  <si>
    <t>Francisco Felipe De Lima ARAUJO - 28843-A</t>
  </si>
  <si>
    <t>Francisco HELDER De Sousa Filho</t>
  </si>
  <si>
    <t>Francisco Josivan ANDRADE Silva</t>
  </si>
  <si>
    <t>Francisco MARLEY Sousa Silva</t>
  </si>
  <si>
    <t>Francivando Maia XIMENES</t>
  </si>
  <si>
    <t>Gildasio GOMES De Loiola</t>
  </si>
  <si>
    <t>IGOR Bethoven Sousa Oliveira</t>
  </si>
  <si>
    <t>INACIO Galdino de QUEIROZ Neto</t>
  </si>
  <si>
    <t>IRISSANDRO Da Silva Queiroz</t>
  </si>
  <si>
    <t>Jose RENATO De Vasconcelos Silva</t>
  </si>
  <si>
    <t>JULLIANO Pimentel Siqueira</t>
  </si>
  <si>
    <t>Leandro De Souza LIMA</t>
  </si>
  <si>
    <t>LORENA Santos Araujo</t>
  </si>
  <si>
    <t>Lucas De Oliveira HUON</t>
  </si>
  <si>
    <t>Lucio Gustavo ARAGAO Melo</t>
  </si>
  <si>
    <t>MAILSON Soares Sampaio</t>
  </si>
  <si>
    <t>Manoel Pereira da COSTA NETO</t>
  </si>
  <si>
    <t>Marcelo NADSON Silveira De Sa</t>
  </si>
  <si>
    <t>MARILENE Dos Santos Lima</t>
  </si>
  <si>
    <t>MATEUS De Sousa ROCHA Dos Santos</t>
  </si>
  <si>
    <t>Nilton BRAGA De Sousa</t>
  </si>
  <si>
    <t>Rafael De Souza BARROS</t>
  </si>
  <si>
    <t>RAFAELA Teixeira Marques</t>
  </si>
  <si>
    <t>Roberto CIPRIANO Ferreira</t>
  </si>
  <si>
    <t>ROGERIO Da Silva Moreira</t>
  </si>
  <si>
    <t>Samuel JULIO Pereira Sucupira</t>
  </si>
  <si>
    <t>Savio Reboucas FELIX</t>
  </si>
  <si>
    <t>Valmir GALDINO De Queiroz Sobrinho</t>
  </si>
  <si>
    <t>QTD DE ATESTADOS</t>
  </si>
  <si>
    <t>PPMM2</t>
  </si>
  <si>
    <t>QTD DE ATESTADOS3</t>
  </si>
  <si>
    <t>AG: 610-6</t>
  </si>
  <si>
    <t>12565-2</t>
  </si>
  <si>
    <t>clauci.carneiro@pm.ce.gov.br</t>
  </si>
  <si>
    <t>nara.ribeiro@pm.ce.gov.br</t>
  </si>
  <si>
    <t>rommel.arrais@pm.ce.gov.br</t>
  </si>
  <si>
    <t>fernandes.francisco@pm.ce.gov.br</t>
  </si>
  <si>
    <t>joseantonio.lima@pm.ce.gov.br</t>
  </si>
  <si>
    <t>dalisson.nepomuceno@pm.ce.gov.br</t>
  </si>
  <si>
    <t>mardio.monteiro@pm.ce.gov.br</t>
  </si>
  <si>
    <t>forlan.sousa@pm.ce.gov.br</t>
  </si>
  <si>
    <t>jose.luiz@pm.ce.gov.br</t>
  </si>
  <si>
    <t>italo.dacosta@pm.ce.gov.br</t>
  </si>
  <si>
    <t>igor.moura@pm.ce.gov.br</t>
  </si>
  <si>
    <t>marcus.bezerra@pm.ce.gov.br</t>
  </si>
  <si>
    <t>franciscoronaldo.silva@pm.ce.gov.br</t>
  </si>
  <si>
    <t>francisco.eraldo@pm.ce.gov.br</t>
  </si>
  <si>
    <t>e-mail institucional</t>
  </si>
  <si>
    <t>kildare.nascimento@pm.ce.gov.br</t>
  </si>
  <si>
    <t>carlos.mourao@pm.ce.gov.br</t>
  </si>
  <si>
    <t>TRANSITO</t>
  </si>
  <si>
    <t>CB 30169 NOBRE - 2º ESQD</t>
  </si>
  <si>
    <t>3º PEL/2ºESQD/RPMONT - CRATO/CE</t>
  </si>
  <si>
    <t>3ºPEL/2º ESQD/RPMONT - CRATO</t>
  </si>
  <si>
    <t>EFETIVO TOTAL RPMONT</t>
  </si>
  <si>
    <t>REGIMENTO DE POLICIA MONTADA CORONEL MOURA BRASIL</t>
  </si>
  <si>
    <t>3º SGT 25015 MOURAO - 1º ESQD</t>
  </si>
  <si>
    <t>CB 27821 JULIANA PINHEIRO - 2º ESQD</t>
  </si>
  <si>
    <t>SD 36205 BRANDAO - 2º ESQD</t>
  </si>
  <si>
    <t>SD 36801 MACIEL - 2º ESQD</t>
  </si>
  <si>
    <t>LICENÇA PATERNIDADE</t>
  </si>
  <si>
    <t>LICENÇA PATERNIDDE</t>
  </si>
  <si>
    <t>3º PEL/2ºESQD/RPMONT</t>
  </si>
  <si>
    <t>IND</t>
  </si>
  <si>
    <t>DISP</t>
  </si>
  <si>
    <t>RUA DR. JURANDYR NUNES Nº2753</t>
  </si>
  <si>
    <t>ITAQUERA, 913 -</t>
  </si>
  <si>
    <t>SD 36045 V.FACANHA - 1º ESQD</t>
  </si>
  <si>
    <t>SINDICANCIA</t>
  </si>
  <si>
    <t>NGPM/CCP/CGP</t>
  </si>
  <si>
    <t>QUADRO Q5, Q6 e Q7 (RPMONT - SOMA GERAL)</t>
  </si>
  <si>
    <t>POSTO/GRAD.</t>
  </si>
  <si>
    <t>EXISTENTE(GERAL)</t>
  </si>
  <si>
    <t>SERVIÇO LEVES</t>
  </si>
  <si>
    <t>REC. AO PRESÍDIO 
MILITAR</t>
  </si>
  <si>
    <t>À DISPOSIÇÃO 
OUTROS 
ÓRGÃOS/OPM</t>
  </si>
  <si>
    <t>RESP. À PROCEDIMENTO 
REGULAR</t>
  </si>
  <si>
    <t>DISPONÍVEL</t>
  </si>
  <si>
    <t>1º TENENTE</t>
  </si>
  <si>
    <t>2º TENENTE</t>
  </si>
  <si>
    <t>SUB-TEN</t>
  </si>
  <si>
    <t>1º SARGENTO</t>
  </si>
  <si>
    <t>2º SARGENTO</t>
  </si>
  <si>
    <t>3º SARGENTO</t>
  </si>
  <si>
    <t>OBSERVAÇÕES:</t>
  </si>
  <si>
    <r>
      <t xml:space="preserve"> OS BATALHÕES DEVERÁO ENVIAR TANTO </t>
    </r>
    <r>
      <rPr>
        <b/>
        <sz val="11"/>
        <color rgb="FF000000"/>
        <rFont val="Calibri"/>
        <family val="2"/>
        <charset val="1"/>
      </rPr>
      <t>SEPARADAMENTE</t>
    </r>
    <r>
      <rPr>
        <sz val="10"/>
        <color rgb="FF000000"/>
        <rFont val="Arial"/>
        <family val="2"/>
        <scheme val="minor"/>
      </rPr>
      <t xml:space="preserve"> DA </t>
    </r>
    <r>
      <rPr>
        <b/>
        <sz val="11"/>
        <color rgb="FF000000"/>
        <rFont val="Calibri"/>
        <family val="2"/>
        <charset val="1"/>
      </rPr>
      <t>SEDE</t>
    </r>
    <r>
      <rPr>
        <sz val="10"/>
        <color rgb="FF000000"/>
        <rFont val="Arial"/>
        <family val="2"/>
        <scheme val="minor"/>
      </rPr>
      <t xml:space="preserve"> E DE CADA COMPANHIA,BEM COMO</t>
    </r>
    <r>
      <rPr>
        <b/>
        <sz val="11"/>
        <color rgb="FF000000"/>
        <rFont val="Calibri"/>
        <family val="2"/>
        <charset val="1"/>
      </rPr>
      <t xml:space="preserve"> A SOMA GERAL DE TODO O BATALHÃO,</t>
    </r>
    <r>
      <rPr>
        <sz val="10"/>
        <color rgb="FF000000"/>
        <rFont val="Arial"/>
        <family val="2"/>
        <scheme val="minor"/>
      </rPr>
      <t xml:space="preserve">  E ENCAMINHAR À ESTE GRANDE COMANDO DE FORMA EDITÁVEL CONFORME ESTE MODELO.</t>
    </r>
  </si>
  <si>
    <t>QUADRO Q5, Q6 e Q7 (RPMONT - SEDE)</t>
  </si>
  <si>
    <t>QUADRO Q5, Q6 e Q7 (1º ESQUADRAO/RPMONT)</t>
  </si>
  <si>
    <t>QUADRO Q5, Q6 e Q7 (2º ESQUADRAO/RPMONT)</t>
  </si>
  <si>
    <t>V FACANHA</t>
  </si>
  <si>
    <t>CARLOS OLIVEIRA</t>
  </si>
  <si>
    <t>JESSICA</t>
  </si>
  <si>
    <t>2º ESQ TOTAL)</t>
  </si>
  <si>
    <t>LICENCA MATERNIDADE</t>
  </si>
  <si>
    <t>SD 37154 KAMYLA - 3ºPEL/2º ESQD</t>
  </si>
  <si>
    <t>KAMYLA</t>
  </si>
  <si>
    <t>067.107.834-80</t>
  </si>
  <si>
    <t>0456-1</t>
  </si>
  <si>
    <t>93949-8</t>
  </si>
  <si>
    <t>kamylarmf@gmail.com</t>
  </si>
  <si>
    <t>Anderson Tavares Bezerra</t>
  </si>
  <si>
    <t>RUA Ildo Moraes, nº 161, CRATO/CE CEP: 63.124-002</t>
  </si>
  <si>
    <t>SUBTENENTE</t>
  </si>
  <si>
    <t>2ºTENENTE</t>
  </si>
  <si>
    <t>1ºTENENTE</t>
  </si>
  <si>
    <t>1ºSARGENTO</t>
  </si>
  <si>
    <t>2ºSARGENTO</t>
  </si>
  <si>
    <t>3ºSARGENTO</t>
  </si>
  <si>
    <t>AGUARDANDO RR</t>
  </si>
  <si>
    <t>PATERNIDADE</t>
  </si>
  <si>
    <t>A DISP DE OUTRO ORGAO</t>
  </si>
  <si>
    <t>(87) 98105-7741</t>
  </si>
  <si>
    <t>francisco.santos17574@gmail.com</t>
  </si>
  <si>
    <t>SD 35528 JESSICA - 2º ESQD</t>
  </si>
  <si>
    <t>FRANCISCO DE SALES CASTRO 25901-A</t>
  </si>
  <si>
    <t>KETHELLY RAYNE LIMA DE OLIVEIRA</t>
  </si>
  <si>
    <t>2ºESQ/RPMONT</t>
  </si>
  <si>
    <t>ADRIANE BEZERRA MARTINS</t>
  </si>
  <si>
    <t>JESSICA LOREN MARQUES FERREIRA</t>
  </si>
  <si>
    <t>VICTORIA ALBUQUERQUE FACANHA</t>
  </si>
  <si>
    <t>1ºESQ/RPMONT</t>
  </si>
  <si>
    <t>ANA LUIZA LEITE DE MEDEIROS</t>
  </si>
  <si>
    <t>ANA VITORIA GADELHA DE VASCONCELOS LOPES</t>
  </si>
  <si>
    <t>LARISSA SCARLAT COSTA ARAUJO</t>
  </si>
  <si>
    <t>KAMYLA RAYANE MIRANDA FEITOSA</t>
  </si>
  <si>
    <t>CATARINA ELIAS SANTOS</t>
  </si>
  <si>
    <t>3ºSGT</t>
  </si>
  <si>
    <t>CPMON</t>
  </si>
  <si>
    <t>P5</t>
  </si>
  <si>
    <t>LTS (MATERNIDADE)</t>
  </si>
  <si>
    <t>DMV</t>
  </si>
  <si>
    <t>P4</t>
  </si>
  <si>
    <t>3ºPEL - CRATO</t>
  </si>
  <si>
    <t>P6</t>
  </si>
  <si>
    <t>CMT 1º ESQD</t>
  </si>
  <si>
    <t>SOL. MUDANÇA PARA NOVEMBRO</t>
  </si>
  <si>
    <t>2º PERÍODO A PARTIR DE 11/09/2023</t>
  </si>
  <si>
    <t>P3 (GESTANTE)</t>
  </si>
  <si>
    <t>FÉRIAS (GESTANTE)</t>
  </si>
  <si>
    <t>ADIAR FÉRIAS PARA  08/09/2023</t>
  </si>
  <si>
    <t>POST/
GRAD</t>
  </si>
  <si>
    <t>SITUAÇÃO EM SETEMBRO/2023</t>
  </si>
  <si>
    <t>RESERVA DE
ARMAMENTO</t>
  </si>
  <si>
    <t>QTD FÉRIAS</t>
  </si>
  <si>
    <t>MESES</t>
  </si>
  <si>
    <t>TOTAL ANUAL</t>
  </si>
  <si>
    <t>RECOMPENSA MILITAR</t>
  </si>
  <si>
    <t>(85) 986780276</t>
  </si>
  <si>
    <t>1605-5</t>
  </si>
  <si>
    <t>105200-4</t>
  </si>
  <si>
    <t>LICENÇAS
ESPECIAL/ MATERNIDADE/
PATERNIDADE/LUTO/NUPCIAS</t>
  </si>
  <si>
    <t>NUPCIAS</t>
  </si>
  <si>
    <t>PARA B.I.</t>
  </si>
  <si>
    <t xml:space="preserve">PORTARIA CGD Nº843/2023 - DOE Nº 186, DE 03/10/2023 </t>
  </si>
  <si>
    <t>Rua Ramiro Ferreira Façanha, 101, Ap 201b</t>
  </si>
  <si>
    <t>Lagoa redonda</t>
  </si>
  <si>
    <t>446054-7</t>
  </si>
  <si>
    <t>85981336-2374</t>
  </si>
  <si>
    <t>RESPONDENDO A PROCESSO</t>
  </si>
  <si>
    <t>RECOLHIDO PRESIDIO MILITAR</t>
  </si>
  <si>
    <t>3ºPEL/
2º ESQD</t>
  </si>
  <si>
    <t>RESP. PROCESSO</t>
  </si>
  <si>
    <t>A DISP. DE OUTROS ORGÃOS</t>
  </si>
  <si>
    <t>RECOLHIDO PRES. MILITAR</t>
  </si>
  <si>
    <t>DISPONÍVEL - OPERACIONAL</t>
  </si>
  <si>
    <t>RESUMO DISTRIBUTIVO</t>
  </si>
  <si>
    <t>PAD - CGD</t>
  </si>
  <si>
    <t>DOE n° 130/2020 - BCG n° 116/2020</t>
  </si>
  <si>
    <t>OBS</t>
  </si>
  <si>
    <t>CONSELHO DISCIPLINA</t>
  </si>
  <si>
    <t>LUTO/FALECIDO/NUPCIAS</t>
  </si>
  <si>
    <t>888.961.103-00</t>
  </si>
  <si>
    <t>inclusão</t>
  </si>
  <si>
    <t>ULTIMA PROMOÇÃO</t>
  </si>
  <si>
    <t>MUDANÇA COMPORTAMENTO</t>
  </si>
  <si>
    <t>dias</t>
  </si>
  <si>
    <t>total</t>
  </si>
  <si>
    <t>diferença</t>
  </si>
  <si>
    <t>comercial</t>
  </si>
  <si>
    <t>CONCESSÃO</t>
  </si>
  <si>
    <t>ANO</t>
  </si>
  <si>
    <t>GOZO</t>
  </si>
  <si>
    <t>BCG 126/2022</t>
  </si>
  <si>
    <t>1º período de 22/06/2022 a 06/07/2022</t>
  </si>
  <si>
    <t>BCG nº 107/2020</t>
  </si>
  <si>
    <r>
      <t>2º período de 18/09/2023</t>
    </r>
    <r>
      <rPr>
        <b/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2"/>
        <scheme val="minor"/>
      </rPr>
      <t>a 02/10/2023</t>
    </r>
  </si>
  <si>
    <t>BCG 175/2023</t>
  </si>
  <si>
    <t>BCG nº 163/2022</t>
  </si>
  <si>
    <t>BCG nº 187/2022</t>
  </si>
  <si>
    <t>BCG nº 225/2022</t>
  </si>
  <si>
    <t>3089877X</t>
  </si>
  <si>
    <t>ATUALIZADO (31/10/2023</t>
  </si>
  <si>
    <t>TENCEL  KILDARE - RPMONT</t>
  </si>
  <si>
    <t>TENCEL  CLAUCI - RPMONT</t>
  </si>
  <si>
    <t>CAP  NARA  - 1º ESQD</t>
  </si>
  <si>
    <t>CAP  COLARES - 2º ESQD</t>
  </si>
  <si>
    <t>CAP  ROMMEL  - 1º ESQD</t>
  </si>
  <si>
    <t>CAP  GERMANO  - 2º ESQD</t>
  </si>
  <si>
    <t>CAP  FERNANDES  - 1º ESQD</t>
  </si>
  <si>
    <t>CAP  LIMA - 1º ESQD</t>
  </si>
  <si>
    <t>1º TEN  LEONARDO MOURA  - 2º ESQD</t>
  </si>
  <si>
    <t>1º TEN  ROBERTO BARBOSA - 2º ESQD</t>
  </si>
  <si>
    <t>1º TEN  MOURA - 1º ESQD</t>
  </si>
  <si>
    <t>1º TEN  RONALDO  - 3ºPEL/2º ESQD</t>
  </si>
  <si>
    <t>2º TEN  MONTEIRO - 1º ESQD</t>
  </si>
  <si>
    <t>2º TEN  ERALDO  - 3ºPEL/2º ESQD</t>
  </si>
  <si>
    <t>2º TEN  FORLAN  - 1º ESQD</t>
  </si>
  <si>
    <t>SUBTEN  FELIPE - 2º ESQD</t>
  </si>
  <si>
    <t>OK</t>
  </si>
  <si>
    <t>SUBTEN  TIAGO - 1º ESQD</t>
  </si>
  <si>
    <t>SUBTEN  UCHOA  - 2º ESQD</t>
  </si>
  <si>
    <t>SUBTEN  LIMA - 1º ESQD</t>
  </si>
  <si>
    <t>SUBTEN  DAMASIO  - 2º ESQD</t>
  </si>
  <si>
    <t>SUBTEN  PEDRO  - 2º ESQD</t>
  </si>
  <si>
    <t>SUBTEN  CLEONARDO  - 2º ESQD</t>
  </si>
  <si>
    <t>SUBTEN  CARLOS  - 3ºPEL/2º ESQD</t>
  </si>
  <si>
    <t>SUBTEN  ALENCAR  - 2º ESQD</t>
  </si>
  <si>
    <t>SUBTEN  ROGERIO  - 2º ESQD</t>
  </si>
  <si>
    <t>SUBTEN  GILDERLAN  - 2º ESQD</t>
  </si>
  <si>
    <t>SUBTEN  IRISSANDRO  - 1º ESQD</t>
  </si>
  <si>
    <t>SUBTEN  ROGERIO  - 1º ESQD</t>
  </si>
  <si>
    <t>SUBTEN  SANTOS  - 1º ESQD</t>
  </si>
  <si>
    <t>SUBTEN  CLEILSON  - 1º ESQD</t>
  </si>
  <si>
    <t>SUBTEN  J NETO - 1º ESQD</t>
  </si>
  <si>
    <t>1º SGT 15405 HELDER  - 2º ESQD</t>
  </si>
  <si>
    <t>1º SGT 18841 RIVELINO  - 3ºPEL/2º ESQD</t>
  </si>
  <si>
    <t>1º SGT 19644 ANDRE  - 2º ESQD</t>
  </si>
  <si>
    <t>1º SGT 19718 DENIS  - 1º ESQD</t>
  </si>
  <si>
    <t>1º SGT 19941 LINCOLN  - 2º ESQD</t>
  </si>
  <si>
    <t>1º SGT 20517 DOUGLAS  - 3ºPEL/2º ESQD</t>
  </si>
  <si>
    <t>1º SGT 19888 G GOMES  - 2º ESQD</t>
  </si>
  <si>
    <t>1º SGT 20855 ANDRADE  - 2º ESQD</t>
  </si>
  <si>
    <t>1º SGT 21347 LAURO  - 1º ESQD</t>
  </si>
  <si>
    <t>2º SGT 21286 HIÉRIO - 3ºPEL/2º ESQD</t>
  </si>
  <si>
    <t>2º SGT 20988 SANTANGELO - 3ºPEL/2º ESQD</t>
  </si>
  <si>
    <t>2º SGT 20877 MOREIRA - 1º ESQD</t>
  </si>
  <si>
    <t>2º SGT 21309 RABELO  - 1º ESQD</t>
  </si>
  <si>
    <t>3º SGT 21654 LINHARES  - 1º ESQD</t>
  </si>
  <si>
    <t>3º SGT 21924 JULLIANO  - 1º ESQD</t>
  </si>
  <si>
    <t>3º SGT 22676 BERNARDO  - 2º ESQD</t>
  </si>
  <si>
    <t>3º SGT 22544 MAX - 2º ESQD</t>
  </si>
  <si>
    <t>3º SGT 21749 C SILVA - 2º ESQD</t>
  </si>
  <si>
    <t>3º SGT 21916 PESSOA  - 2º ESQD</t>
  </si>
  <si>
    <t>3º SGT 22777 RAFAELA  - 1º ESQD</t>
  </si>
  <si>
    <t>3º SGT 23250 ALEXANDRE  - 2º ESQD</t>
  </si>
  <si>
    <t>3º SGT 23718 TERTO  - 1º ESQD</t>
  </si>
  <si>
    <t>3º SGT 23832 M NETO - 1º ESQD</t>
  </si>
  <si>
    <t>3º SGT 23834 ALEXANDRE  - 1º ESQD</t>
  </si>
  <si>
    <t>3º SGT 23903 WEYVE  - 1º ESQD</t>
  </si>
  <si>
    <t>3º SGT 24206 WATILA  - 1º ESQD</t>
  </si>
  <si>
    <t>3º SGT 24198 M. MIRANDA - 1º ESQD</t>
  </si>
  <si>
    <t>3º SGT 25078 PIRES  - 1º ESQD</t>
  </si>
  <si>
    <t>3º SGT 25482 CIPRIANO  - 2º ESQD</t>
  </si>
  <si>
    <t>CB 22185 FLAUBER  - 2º ESQD</t>
  </si>
  <si>
    <t>CB 24481 DANIEL  - 1º ESQD</t>
  </si>
  <si>
    <t>CB 25036 MARTINS - 2º ESQD</t>
  </si>
  <si>
    <t>CB 25365 VIANA  - 1º ESQD</t>
  </si>
  <si>
    <t>CB 26521 AQUINO - 3ºPEL/2º ESQD</t>
  </si>
  <si>
    <t>CB 26786 EVELINE  - 1º ESQD</t>
  </si>
  <si>
    <t>CB 27575 DANIEL  - 2º ESQD</t>
  </si>
  <si>
    <t>CB 28046 FRANCA - 2º ESQD</t>
  </si>
  <si>
    <t>CB 28824 VASCONCELOS - 1º ESQD</t>
  </si>
  <si>
    <t>CB 28064 MATOS  - 1º ESQD</t>
  </si>
  <si>
    <t>CB 30340 ARAUJO - 1º ESQD</t>
  </si>
  <si>
    <t>CB 27935 DANTAS  - 2º ESQD</t>
  </si>
  <si>
    <t>CB 28653 ANDRADE  - 2º ESQD</t>
  </si>
  <si>
    <t>CB 29577 ALINE  - 2º ESQD</t>
  </si>
  <si>
    <t>CB 30169 NOBRE  - 2º ESQD</t>
  </si>
  <si>
    <t>SD 25608 IGOR  - 2º ESQD</t>
  </si>
  <si>
    <t>SD 28612 ALYNE  - 1º ESQD</t>
  </si>
  <si>
    <t>SD 29532 NADSON  - 2º ESQD</t>
  </si>
  <si>
    <t>SD 29619 ADIEL - 3ºPEL/2º ESQD</t>
  </si>
  <si>
    <t>SD 29810 SOUZA JUNIOR - 3ºPEL/2º ESQD</t>
  </si>
  <si>
    <t>SD 30039 FELIPE FREITAS  - 2º ESQD</t>
  </si>
  <si>
    <t>SD 30722 GIDEAO  - 3ºPEL/2º ESQD</t>
  </si>
  <si>
    <t>SD 30813 EITOR  - 2º ESQD</t>
  </si>
  <si>
    <t>SD 30917 MARLEY  - 1º ESQD</t>
  </si>
  <si>
    <t>SD 31023 GILVAN  - 3ºPEL/2º ESQD</t>
  </si>
  <si>
    <t>SD 31561 LAURIANO  - 1º ESQD</t>
  </si>
  <si>
    <t>SD 31568 L ARAGAO  - 1º ESQD</t>
  </si>
  <si>
    <t>SD 31690 HUON - 1º ESQD</t>
  </si>
  <si>
    <t>SD 31735 SANTOS  - 2º ESQD</t>
  </si>
  <si>
    <t>SD 31743 GUEDES  - 1º ESQD</t>
  </si>
  <si>
    <t>SD 31759 GALDINO  - 1º ESQD</t>
  </si>
  <si>
    <t>SD 31763 BARBOSA  - 2º ESQD</t>
  </si>
  <si>
    <t>SD 31965 MATOS  - 2º ESQD</t>
  </si>
  <si>
    <t>SD 32397 ERIEL  - 3ºPEL/2º ESQD</t>
  </si>
  <si>
    <t>SD 32973 ANTONIO - 3ºPEL/2º ESQD</t>
  </si>
  <si>
    <t>SD 33387 MATEUS ROCHA  - 2º ESQD</t>
  </si>
  <si>
    <t>SD 33845 MAILSON  - 2º ESQD</t>
  </si>
  <si>
    <t>SD 34306 CAIO  NOBRE - 1º ESQD</t>
  </si>
  <si>
    <t>SD 35522 CARLOS  - 2º ESQD</t>
  </si>
  <si>
    <t>SD 36045 V FACANHA - 1º ESQD</t>
  </si>
  <si>
    <t>SD 36269 MAGALHAES - 3ºPEL/2º ESQD</t>
  </si>
  <si>
    <t>SD 36546 ADRIANE - 2º ESQD</t>
  </si>
  <si>
    <t>SD 37055 LAURO  - 1º ESQD</t>
  </si>
  <si>
    <t>DIGITADO</t>
  </si>
  <si>
    <t>1º TEN RONALDO - CMT 3ºPEL/2º ESQD</t>
  </si>
  <si>
    <t>folga</t>
  </si>
  <si>
    <t>retorno</t>
  </si>
  <si>
    <t>partida</t>
  </si>
  <si>
    <t>1-15/12/2023</t>
  </si>
  <si>
    <t>29/01/2024 - Cb Aline</t>
  </si>
  <si>
    <t xml:space="preserve">01/02/2024 - Sd Catarina </t>
  </si>
  <si>
    <t xml:space="preserve">05/04/2024 - Sd Scarlat </t>
  </si>
  <si>
    <t>30/05/2024 - Cb Lorena</t>
  </si>
  <si>
    <t>VIDAL</t>
  </si>
  <si>
    <t>07213386310</t>
  </si>
  <si>
    <t>vidal.alav18@gmail.com</t>
  </si>
  <si>
    <t>Numeral</t>
  </si>
  <si>
    <t>Posto / Grad</t>
  </si>
  <si>
    <t>Boletim Publicação</t>
  </si>
  <si>
    <t>Data Transferência</t>
  </si>
  <si>
    <t>OPM Origem</t>
  </si>
  <si>
    <t>OPM Destino</t>
  </si>
  <si>
    <t>1081071X</t>
  </si>
  <si>
    <r>
      <rPr>
        <b/>
        <sz val="11"/>
        <color rgb="FF000000"/>
        <rFont val="Calibri"/>
        <family val="2"/>
      </rPr>
      <t xml:space="preserve">KILDARE </t>
    </r>
    <r>
      <rPr>
        <sz val="11"/>
        <color rgb="FF000000"/>
        <rFont val="Calibri"/>
        <family val="2"/>
      </rPr>
      <t>NASCIMENTO DA SILVA</t>
    </r>
  </si>
  <si>
    <t>075/2023 - BCG</t>
  </si>
  <si>
    <t>CGP</t>
  </si>
  <si>
    <t>TRANSFERENCIA</t>
  </si>
  <si>
    <t>13463913</t>
  </si>
  <si>
    <t>19931</t>
  </si>
  <si>
    <t>1ºSGT</t>
  </si>
  <si>
    <r>
      <t xml:space="preserve">LUIS DA COSTA </t>
    </r>
    <r>
      <rPr>
        <b/>
        <sz val="11"/>
        <color rgb="FF000000"/>
        <rFont val="Calibri"/>
        <family val="2"/>
      </rPr>
      <t>ALMEIDA</t>
    </r>
  </si>
  <si>
    <t>008/2023 - CPE</t>
  </si>
  <si>
    <t>1ªCIA/BPTUR</t>
  </si>
  <si>
    <t>PERMUTA</t>
  </si>
  <si>
    <t>30160517</t>
  </si>
  <si>
    <t>24198</t>
  </si>
  <si>
    <r>
      <rPr>
        <b/>
        <sz val="11"/>
        <color rgb="FF000000"/>
        <rFont val="Calibri"/>
        <family val="2"/>
      </rPr>
      <t>M</t>
    </r>
    <r>
      <rPr>
        <sz val="11"/>
        <color rgb="FF000000"/>
        <rFont val="Calibri"/>
        <family val="2"/>
      </rPr>
      <t xml:space="preserve">AYRON MARLLON DE SOUZA </t>
    </r>
    <r>
      <rPr>
        <b/>
        <sz val="11"/>
        <color rgb="FF000000"/>
        <rFont val="Calibri"/>
        <family val="2"/>
      </rPr>
      <t>MIRANDA</t>
    </r>
  </si>
  <si>
    <t>002/2023 - CPE</t>
  </si>
  <si>
    <t>CPE</t>
  </si>
  <si>
    <t>30524519</t>
  </si>
  <si>
    <t>28064</t>
  </si>
  <si>
    <r>
      <t xml:space="preserve">LUANA </t>
    </r>
    <r>
      <rPr>
        <b/>
        <sz val="11"/>
        <color rgb="FF000000"/>
        <rFont val="Calibri"/>
        <family val="2"/>
      </rPr>
      <t xml:space="preserve">MATOS </t>
    </r>
    <r>
      <rPr>
        <sz val="11"/>
        <color rgb="FF000000"/>
        <rFont val="Calibri"/>
        <family val="2"/>
      </rPr>
      <t>DE SOUZA</t>
    </r>
  </si>
  <si>
    <t>069/2023 - BCG</t>
  </si>
  <si>
    <t>CAB</t>
  </si>
  <si>
    <t>30546717</t>
  </si>
  <si>
    <t>27821</t>
  </si>
  <si>
    <r>
      <rPr>
        <b/>
        <sz val="11"/>
        <color rgb="FF000000"/>
        <rFont val="Calibri"/>
        <family val="2"/>
      </rPr>
      <t xml:space="preserve">JULIANA PINHEIRO </t>
    </r>
    <r>
      <rPr>
        <sz val="11"/>
        <color rgb="FF000000"/>
        <rFont val="Calibri"/>
        <family val="2"/>
      </rPr>
      <t>NOGUEIRA</t>
    </r>
  </si>
  <si>
    <t>1ªCIA/15ºBPM</t>
  </si>
  <si>
    <t>30020944</t>
  </si>
  <si>
    <t>37154</t>
  </si>
  <si>
    <r>
      <rPr>
        <b/>
        <sz val="11"/>
        <color rgb="FF000000"/>
        <rFont val="Calibri"/>
        <family val="2"/>
      </rPr>
      <t xml:space="preserve">KAMYLA </t>
    </r>
    <r>
      <rPr>
        <sz val="11"/>
        <color rgb="FF000000"/>
        <rFont val="Calibri"/>
        <family val="2"/>
      </rPr>
      <t>RAYANE MIRANDA FEITOSA</t>
    </r>
  </si>
  <si>
    <t>117/2023 - BCG</t>
  </si>
  <si>
    <t>4ªCIPM/4ºCRPM</t>
  </si>
  <si>
    <t>3ºPEL2ºESQ/RPMONT</t>
  </si>
  <si>
    <r>
      <t xml:space="preserve">ANDRE LUCAS AGUIAR </t>
    </r>
    <r>
      <rPr>
        <b/>
        <sz val="10"/>
        <rFont val="Arial"/>
        <family val="2"/>
      </rPr>
      <t>VIDAL</t>
    </r>
  </si>
  <si>
    <t>210/2023 - BCG</t>
  </si>
  <si>
    <t>1ªCIA/2ºBPM/4ºCRPM</t>
  </si>
  <si>
    <t>INACIO GALDINO DE QUEIROZ</t>
  </si>
  <si>
    <t>184/2023 - BCG</t>
  </si>
  <si>
    <t>CPJM</t>
  </si>
  <si>
    <t>MARCUS LOPES BEZERRA</t>
  </si>
  <si>
    <t>161/2023 - BCG</t>
  </si>
  <si>
    <t>NGRR</t>
  </si>
  <si>
    <t>RESERVA</t>
  </si>
  <si>
    <t>2º TEN.</t>
  </si>
  <si>
    <t>NILTON BRAGA DE SOUSA</t>
  </si>
  <si>
    <t>135/2023 - BCG</t>
  </si>
  <si>
    <t>ISAAC BEZERRA DOS SANTOS</t>
  </si>
  <si>
    <t>134/2023 - BCG</t>
  </si>
  <si>
    <t>1CIA/BEPI-COTAR</t>
  </si>
  <si>
    <t>BRUNO LEITE PARNAIBA</t>
  </si>
  <si>
    <t>HUGO WILLIAME COELHO DE MIRANDA LUNA</t>
  </si>
  <si>
    <t>ANTONIO JOSE DA S. ALVES</t>
  </si>
  <si>
    <t>ALANA LARISSA ALVES PESSOA</t>
  </si>
  <si>
    <t>3079141X</t>
  </si>
  <si>
    <t>BRUNO MACEDO ESPINDOLA</t>
  </si>
  <si>
    <t>062/2023 - BCG</t>
  </si>
  <si>
    <t>2ªCPG</t>
  </si>
  <si>
    <t xml:space="preserve"> LUIZ ADRIANO NEVES</t>
  </si>
  <si>
    <t>047/2023 - BCG</t>
  </si>
  <si>
    <t>3PEL-4CIA/5RAIO</t>
  </si>
  <si>
    <t>VANDIER DE SOUSA SILVA</t>
  </si>
  <si>
    <t>25º/2ºCRPM</t>
  </si>
  <si>
    <t>30691113 </t>
  </si>
  <si>
    <t>SAMUEL JULIO PEREIRA</t>
  </si>
  <si>
    <t>009/2023 - RPMON</t>
  </si>
  <si>
    <t>JOSE DE PAULO PEIXOTO</t>
  </si>
  <si>
    <t>BPTUR/CPE</t>
  </si>
  <si>
    <t>JOAO LOPES NETO</t>
  </si>
  <si>
    <t>028/2023 - BCG</t>
  </si>
  <si>
    <t>RAIMUNDO EDSON MOREIRA SILVA NETO</t>
  </si>
  <si>
    <t>026/2023 - BCG</t>
  </si>
  <si>
    <t>RAIMUNDO DANTAS DE CARVALHO NETO</t>
  </si>
  <si>
    <t>020/2023 - BCG</t>
  </si>
  <si>
    <t>CGP/CIOPAER</t>
  </si>
  <si>
    <t>ALBERTO LEANDRO AGUIAR FONSECA</t>
  </si>
  <si>
    <t>1º TEN.</t>
  </si>
  <si>
    <t>EDEMIR BARROS MAIA</t>
  </si>
  <si>
    <t>015/2023 - BCG</t>
  </si>
  <si>
    <t>1032971X</t>
  </si>
  <si>
    <t>AURELIO ALEXANDRE MARCOS</t>
  </si>
  <si>
    <t>IDENIO PEREIRA DE ARAUJO</t>
  </si>
  <si>
    <t>GILSON SOUSA DOS SANTOS</t>
  </si>
  <si>
    <t>ANTONIO GLAYSON ARRUDA BARBOSA</t>
  </si>
  <si>
    <t>ANTONIO CLAUDIO OLIVEIRA CAETANO</t>
  </si>
  <si>
    <t>003/2023 - BCG</t>
  </si>
  <si>
    <t>4PEL-2CIA/4RAIO</t>
  </si>
  <si>
    <t>SD 35811 VIDAL - 3ºPEL/2º ESQD</t>
  </si>
  <si>
    <t>88981973031 - 88981126151</t>
  </si>
  <si>
    <t>AUX. AJUD. - RPMONT</t>
  </si>
  <si>
    <t>IRSO - RPMONT</t>
  </si>
  <si>
    <t>AUX. P/3 - RPMONT</t>
  </si>
  <si>
    <t>AUX P/4 - RPMONT</t>
  </si>
  <si>
    <t>AUX P/5 - RPMONT</t>
  </si>
  <si>
    <t>AUX AJUD - 1º ESQD</t>
  </si>
  <si>
    <t>AUX P/1 - 1º ESQD</t>
  </si>
  <si>
    <t>AUX DMV - RPMONT</t>
  </si>
  <si>
    <t>IRSO - 1º ESQD</t>
  </si>
  <si>
    <t>AUX P/3  - 1º ESQD</t>
  </si>
  <si>
    <t>AUX P/4  - 1º ESQD</t>
  </si>
  <si>
    <t>AUX P/6 - RPMONT</t>
  </si>
  <si>
    <t>CD</t>
  </si>
  <si>
    <r>
      <t>1.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</si>
  <si>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>VIPROC 10901868/2022</t>
  </si>
  <si>
    <t>BCG 220/22</t>
  </si>
  <si>
    <r>
      <t>2.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</si>
  <si>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 xml:space="preserve">INICIADO PROCESSO </t>
  </si>
  <si>
    <t>VIPROC 00953655/2021</t>
  </si>
  <si>
    <t>BCG 030/21</t>
  </si>
  <si>
    <t>VIPROC 09139141/2022</t>
  </si>
  <si>
    <t>BCG 188/22</t>
  </si>
  <si>
    <r>
      <t>3.</t>
    </r>
    <r>
      <rPr>
        <sz val="7"/>
        <color rgb="FF00000A"/>
        <rFont val="Times New Roman"/>
        <family val="1"/>
      </rPr>
      <t xml:space="preserve">        </t>
    </r>
    <r>
      <rPr>
        <sz val="9"/>
        <color rgb="FF00000A"/>
        <rFont val="Calibri"/>
        <family val="2"/>
      </rPr>
      <t> </t>
    </r>
  </si>
  <si>
    <t>INDEFERIDO</t>
  </si>
  <si>
    <t>BCG nº 166/2023</t>
  </si>
  <si>
    <t>AV. FRANCISCO SÁ, 1855 ED. PALÁCIO JARDIM 3° ANDAR AP. 301</t>
  </si>
  <si>
    <t>(87)988433259</t>
  </si>
  <si>
    <t>RUA CESARIO LANGE, 76, APTO 301</t>
  </si>
  <si>
    <t>RUA CORONEL JOÃO PAULINO, 63</t>
  </si>
  <si>
    <t>1-30.</t>
  </si>
  <si>
    <t>após 15/12</t>
  </si>
  <si>
    <t>tc kildare</t>
  </si>
  <si>
    <t>antes de 15</t>
  </si>
  <si>
    <t>tc Clauci</t>
  </si>
  <si>
    <t>cap rommel</t>
  </si>
  <si>
    <t>sd geraldo</t>
  </si>
  <si>
    <t>cap colares</t>
  </si>
  <si>
    <t>cap germano</t>
  </si>
  <si>
    <t>Sgt andrade</t>
  </si>
  <si>
    <t>26/12 - 03/01</t>
  </si>
  <si>
    <t>18/12 - 16/01</t>
  </si>
  <si>
    <t>30/11 - 15/12</t>
  </si>
  <si>
    <t>19-12 - 18/01</t>
  </si>
  <si>
    <t>23/12 - 20/01</t>
  </si>
  <si>
    <t>15/12 - 29/12</t>
  </si>
  <si>
    <t>1º SGT 19644 ANDRE - 2º ESQD</t>
  </si>
  <si>
    <t>0342408-1</t>
  </si>
  <si>
    <t>RUA JOAO BOTELHO, 70</t>
  </si>
  <si>
    <t>MIRANDAO</t>
  </si>
  <si>
    <t>CLEILSON</t>
  </si>
  <si>
    <t>ROGERIO</t>
  </si>
  <si>
    <t>SANTOS</t>
  </si>
  <si>
    <t>KILDARE</t>
  </si>
  <si>
    <t>MATOS</t>
  </si>
  <si>
    <t>NARA</t>
  </si>
  <si>
    <t>ROMMEL</t>
  </si>
  <si>
    <t>GERMANO</t>
  </si>
  <si>
    <t>FERNANDES</t>
  </si>
  <si>
    <t>RONALDO</t>
  </si>
  <si>
    <t>ERALDO</t>
  </si>
  <si>
    <t>FORLAN</t>
  </si>
  <si>
    <t>UCHOA</t>
  </si>
  <si>
    <t>DAMASIO</t>
  </si>
  <si>
    <t>PEDRO</t>
  </si>
  <si>
    <t>CARLOS</t>
  </si>
  <si>
    <t>ALENCAR</t>
  </si>
  <si>
    <t>GILDERLAN</t>
  </si>
  <si>
    <t>IRISSANDRO</t>
  </si>
  <si>
    <t>HELDER</t>
  </si>
  <si>
    <t>RIVELINO</t>
  </si>
  <si>
    <t>ANDRE</t>
  </si>
  <si>
    <t>DENIS</t>
  </si>
  <si>
    <t>LINCOLN</t>
  </si>
  <si>
    <t>DOUGLAS</t>
  </si>
  <si>
    <t>ANDRADE</t>
  </si>
  <si>
    <t>LAURO</t>
  </si>
  <si>
    <t>RABELO</t>
  </si>
  <si>
    <t>LINHARES</t>
  </si>
  <si>
    <t>JULLIANO</t>
  </si>
  <si>
    <t>BERNARDO</t>
  </si>
  <si>
    <t>PESSOA</t>
  </si>
  <si>
    <t>ALVES</t>
  </si>
  <si>
    <t>RAFAELA</t>
  </si>
  <si>
    <t>ALEXANDRE</t>
  </si>
  <si>
    <t>TERTO</t>
  </si>
  <si>
    <t>MNETO</t>
  </si>
  <si>
    <t>WEYVE</t>
  </si>
  <si>
    <t>WATILA</t>
  </si>
  <si>
    <t>PIRES</t>
  </si>
  <si>
    <t>CIPRIANO</t>
  </si>
  <si>
    <t>FLAUBER</t>
  </si>
  <si>
    <t>DANIEL</t>
  </si>
  <si>
    <t>VIANA</t>
  </si>
  <si>
    <t>EVELINE</t>
  </si>
  <si>
    <t>DANTAS</t>
  </si>
  <si>
    <t>ALINE</t>
  </si>
  <si>
    <t>NOBRE</t>
  </si>
  <si>
    <t>IGOR</t>
  </si>
  <si>
    <t>ALYNE</t>
  </si>
  <si>
    <t>NADSON</t>
  </si>
  <si>
    <t>MARILENE</t>
  </si>
  <si>
    <t>GIDEAO</t>
  </si>
  <si>
    <t>EITOR</t>
  </si>
  <si>
    <t>MARLEY</t>
  </si>
  <si>
    <t>GILVAN</t>
  </si>
  <si>
    <t>LAURIANO</t>
  </si>
  <si>
    <t>GUEDES</t>
  </si>
  <si>
    <t>GALDINO</t>
  </si>
  <si>
    <t>BARBOSA</t>
  </si>
  <si>
    <t>ERIEL</t>
  </si>
  <si>
    <t>SCARLAT</t>
  </si>
  <si>
    <t>MAILSON</t>
  </si>
  <si>
    <t>LOPES</t>
  </si>
  <si>
    <t>11701914</t>
  </si>
  <si>
    <t>15186011</t>
  </si>
  <si>
    <t>30852915</t>
  </si>
  <si>
    <t>3085361X</t>
  </si>
  <si>
    <t>30851617</t>
  </si>
  <si>
    <t>10260019</t>
  </si>
  <si>
    <t>09715819</t>
  </si>
  <si>
    <t>30846613</t>
  </si>
  <si>
    <t>84398969</t>
  </si>
  <si>
    <t>84396222</t>
  </si>
  <si>
    <t>12534310</t>
  </si>
  <si>
    <t>03750515</t>
  </si>
  <si>
    <t>1054551X</t>
  </si>
  <si>
    <t>09994513</t>
  </si>
  <si>
    <t>09980512</t>
  </si>
  <si>
    <t>10078113</t>
  </si>
  <si>
    <t>10448514</t>
  </si>
  <si>
    <t>10476410</t>
  </si>
  <si>
    <t>1054081X</t>
  </si>
  <si>
    <t>10694310</t>
  </si>
  <si>
    <t>11081118</t>
  </si>
  <si>
    <t>11275516</t>
  </si>
  <si>
    <t>11273114</t>
  </si>
  <si>
    <t>11275419</t>
  </si>
  <si>
    <t>12541716</t>
  </si>
  <si>
    <t>12745311</t>
  </si>
  <si>
    <t>10545617</t>
  </si>
  <si>
    <t>12705816</t>
  </si>
  <si>
    <t>13499314</t>
  </si>
  <si>
    <t>13433917</t>
  </si>
  <si>
    <t>13482810</t>
  </si>
  <si>
    <t>13432317</t>
  </si>
  <si>
    <t>13517517</t>
  </si>
  <si>
    <t>13618817</t>
  </si>
  <si>
    <t>13634017</t>
  </si>
  <si>
    <t>13635714</t>
  </si>
  <si>
    <t>13639213</t>
  </si>
  <si>
    <t>1364781X</t>
  </si>
  <si>
    <t>13588015</t>
  </si>
  <si>
    <t>13589119</t>
  </si>
  <si>
    <t>15167912</t>
  </si>
  <si>
    <t>15171812</t>
  </si>
  <si>
    <t>15168315</t>
  </si>
  <si>
    <t>3008991X</t>
  </si>
  <si>
    <t>30120515</t>
  </si>
  <si>
    <t>30106113</t>
  </si>
  <si>
    <t>30040112</t>
  </si>
  <si>
    <t>30227913</t>
  </si>
  <si>
    <t>30159012</t>
  </si>
  <si>
    <t>30160215</t>
  </si>
  <si>
    <t>30193717</t>
  </si>
  <si>
    <t>30230213</t>
  </si>
  <si>
    <t>30149211</t>
  </si>
  <si>
    <t>30265718</t>
  </si>
  <si>
    <t>30331516</t>
  </si>
  <si>
    <t>30350715</t>
  </si>
  <si>
    <t>30373219</t>
  </si>
  <si>
    <t>3041991X</t>
  </si>
  <si>
    <t>30063414</t>
  </si>
  <si>
    <t>30319818</t>
  </si>
  <si>
    <t>30334418</t>
  </si>
  <si>
    <t>30375319</t>
  </si>
  <si>
    <t>30408217</t>
  </si>
  <si>
    <t>30315510</t>
  </si>
  <si>
    <t>58749710</t>
  </si>
  <si>
    <t>58818917</t>
  </si>
  <si>
    <t>58771716</t>
  </si>
  <si>
    <t>58743216</t>
  </si>
  <si>
    <t>30549414</t>
  </si>
  <si>
    <t>30550013</t>
  </si>
  <si>
    <t xml:space="preserve">  30551117</t>
  </si>
  <si>
    <t>30581911</t>
  </si>
  <si>
    <t>30791517</t>
  </si>
  <si>
    <t>30580818</t>
  </si>
  <si>
    <t>30596110</t>
  </si>
  <si>
    <t>30551516</t>
  </si>
  <si>
    <t>30658612</t>
  </si>
  <si>
    <t>30642015</t>
  </si>
  <si>
    <t>30751612</t>
  </si>
  <si>
    <t>30432517</t>
  </si>
  <si>
    <t>30582519</t>
  </si>
  <si>
    <t>30683218</t>
  </si>
  <si>
    <t>30718615</t>
  </si>
  <si>
    <t>30707311</t>
  </si>
  <si>
    <t>30743210</t>
  </si>
  <si>
    <t>30828011</t>
  </si>
  <si>
    <t>30867505</t>
  </si>
  <si>
    <t>30873386</t>
  </si>
  <si>
    <t>3087353X</t>
  </si>
  <si>
    <t>30876784</t>
  </si>
  <si>
    <t>30877403</t>
  </si>
  <si>
    <t>3087174X</t>
  </si>
  <si>
    <t>3087224X</t>
  </si>
  <si>
    <t>30873688</t>
  </si>
  <si>
    <t>30873289</t>
  </si>
  <si>
    <t>30873378</t>
  </si>
  <si>
    <t>30876644</t>
  </si>
  <si>
    <t>30871685</t>
  </si>
  <si>
    <t>3088941X</t>
  </si>
  <si>
    <t>3088437X</t>
  </si>
  <si>
    <t>30890809</t>
  </si>
  <si>
    <t>30906098</t>
  </si>
  <si>
    <t>30900766</t>
  </si>
  <si>
    <t>30905989</t>
  </si>
  <si>
    <t>30897218</t>
  </si>
  <si>
    <t>30004523</t>
  </si>
  <si>
    <t>30021002</t>
  </si>
  <si>
    <t>LEONARDO MOURA</t>
  </si>
  <si>
    <t>FELIPE FREITAS</t>
  </si>
  <si>
    <t>MATEUS ROCHA</t>
  </si>
  <si>
    <t>DAVI PARO</t>
  </si>
  <si>
    <t>G GOMES</t>
  </si>
  <si>
    <t>ALEXANDRE CARNEIRO</t>
  </si>
  <si>
    <t>Jangurussu</t>
  </si>
  <si>
    <t>Rua Irmaos Fontelle 301</t>
  </si>
  <si>
    <t>RUA CORONEL JOAO DE OLIVEIRA, 1001, COND BUENA VISTA, AP 406, BL 2B</t>
  </si>
  <si>
    <t>(85) 98529-0889</t>
  </si>
  <si>
    <t>CC: 57789-8</t>
  </si>
  <si>
    <t>RUA SANFONEIRO JOÃO LUCAS nº 42</t>
  </si>
  <si>
    <t>MOTORISTA COMANDANTE</t>
  </si>
  <si>
    <t>AG:0926</t>
  </si>
  <si>
    <t>58437356-0</t>
  </si>
  <si>
    <t>dinhobren1@gmail.com</t>
  </si>
  <si>
    <t>TRAVESSA AURELIO LAVOR, 141</t>
  </si>
  <si>
    <t>AG. 3238</t>
  </si>
  <si>
    <t>CC. 0412553-3</t>
  </si>
  <si>
    <t>IPM</t>
  </si>
  <si>
    <t>610/2023</t>
  </si>
  <si>
    <t>051/2023 -  RPMONT</t>
  </si>
  <si>
    <t>019/2023</t>
  </si>
  <si>
    <t>051/2023 - RPMONT</t>
  </si>
  <si>
    <t>017/2023</t>
  </si>
  <si>
    <t>RUA MARIO ALENCAR ARARIPE, 1757</t>
  </si>
  <si>
    <t xml:space="preserve">RUA 03H, 97 </t>
  </si>
  <si>
    <t>RUA SÁTIRO DIAS, 632</t>
  </si>
  <si>
    <t>RAQUEL DE QUEIROZ</t>
  </si>
  <si>
    <t>IRISSANDROQUEIROZ2018@GMAIL.COM</t>
  </si>
  <si>
    <t>981695154 - 991485801</t>
  </si>
  <si>
    <t>RUA CEL JOÃO OLIVEIRA,</t>
  </si>
  <si>
    <t>988154385 -  996559693</t>
  </si>
  <si>
    <t>989354241 - 991922932</t>
  </si>
  <si>
    <t>Rua professor Jose Artur de Carvalho, 1571</t>
  </si>
  <si>
    <t>RUA JOSÉ CAVALCANTE SOBRAL, 120, BL 04, AP 108</t>
  </si>
  <si>
    <t>RUA LOCAL B, 60, ANCURI</t>
  </si>
  <si>
    <t>AV JUSCELINO KUBITSCHEK, 4950, BL 84, AP 101, PASSARÉ</t>
  </si>
  <si>
    <t>AV JUSCELINO KUBITSCHEK, 4555 CS 9, PASSARÉ</t>
  </si>
  <si>
    <t>CAJAZEIRAS</t>
  </si>
  <si>
    <t>AV. PE. PAULINO, 330, BL 7, AP 102</t>
  </si>
  <si>
    <t>RUA INÁCIO VASCONCELOS, 221</t>
  </si>
  <si>
    <t>85 997108125</t>
  </si>
  <si>
    <t xml:space="preserve">RUA 03, 150, CASA C36, </t>
  </si>
  <si>
    <t xml:space="preserve">RUA PROJETADA III, 104, GERERAÚ, </t>
  </si>
  <si>
    <t>987338010 - 996237776</t>
  </si>
  <si>
    <t>COITÉ, EUSÉBIO</t>
  </si>
  <si>
    <t>RUA JOSÉ AMORA SÁ, 60 A</t>
  </si>
  <si>
    <t>987284188 (MÃE) - 985283932 - 997278410</t>
  </si>
  <si>
    <t>RUA MANOEL CAROLINO, 176</t>
  </si>
  <si>
    <t>RUA MATEUS SOARES, 307</t>
  </si>
  <si>
    <t>CATOLÉ - HORIZONTE</t>
  </si>
  <si>
    <t>RUA FRANCISCO ALMEIDA, 736</t>
  </si>
  <si>
    <t>COAÇU</t>
  </si>
  <si>
    <t>CANINDEZINHO</t>
  </si>
  <si>
    <t>SERV INTERNO</t>
  </si>
  <si>
    <t>RESP C.D</t>
  </si>
  <si>
    <t>SERV. INTERNO</t>
  </si>
  <si>
    <t>MOTORIZADO - POLICIAMENTO OSTENSIVO</t>
  </si>
  <si>
    <r>
      <t xml:space="preserve">José Antônio Ferreira de </t>
    </r>
    <r>
      <rPr>
        <b/>
        <sz val="10"/>
        <color theme="1"/>
        <rFont val="Arial"/>
        <family val="2"/>
      </rPr>
      <t xml:space="preserve">Lima - </t>
    </r>
    <r>
      <rPr>
        <sz val="10"/>
        <color theme="1"/>
        <rFont val="Arial"/>
        <family val="2"/>
      </rPr>
      <t>CAP QOAPM</t>
    </r>
  </si>
  <si>
    <t>P/1 do RPMont</t>
  </si>
  <si>
    <t>Matrícula Funcional Nº 097158-1-9</t>
  </si>
  <si>
    <t>INQUÉRITO TÉCNICO</t>
  </si>
  <si>
    <t>016/2023</t>
  </si>
  <si>
    <t>050/2023 - RPMONT</t>
  </si>
  <si>
    <t>BCG 237/2023 - DISPENSA DE PONTO</t>
  </si>
  <si>
    <t>SOUSA</t>
  </si>
  <si>
    <t>3º SGT 25482 CIPRIANO - 2º ESQD</t>
  </si>
  <si>
    <t>3º SGT 23832 M. NETO - 1º ESQD</t>
  </si>
  <si>
    <t>013/2024</t>
  </si>
  <si>
    <t>BCG 010/2024</t>
  </si>
  <si>
    <t>001/2024</t>
  </si>
  <si>
    <t>ST RIVELINO - 3ºPEL/2º ESQD</t>
  </si>
  <si>
    <t>2º SGT 21654 LINHARES - 1º ESQD</t>
  </si>
  <si>
    <t>2º SGT 21658 PINHEIRO - 2º ESQD</t>
  </si>
  <si>
    <t>2º SGT 21749 COSMO - 2º ESQD</t>
  </si>
  <si>
    <t>2º SGT 21924 JULLIANO - 1º ESQD</t>
  </si>
  <si>
    <t>3º SGT 24481 DANIEL - 1º ESQD</t>
  </si>
  <si>
    <t>3º SGT 24627 XIMENES - 2º ESQD</t>
  </si>
  <si>
    <t>3º SGT25365 VIANA - 1º ESQD</t>
  </si>
  <si>
    <t>CB 29742 MARILENE  - 1º ESQD</t>
  </si>
  <si>
    <t>CB 29532 NADSON - 2º ESQD</t>
  </si>
  <si>
    <t>CB 29616 ADIEL - 3ºPEL/2º ESQD</t>
  </si>
  <si>
    <t>CB 30039 FELIPE FREITAS - 2º ESQD</t>
  </si>
  <si>
    <t>CB 30398 COSTA NETO - 1º ESQD</t>
  </si>
  <si>
    <t>02/2024 - RPMONT</t>
  </si>
  <si>
    <t>002/2024</t>
  </si>
  <si>
    <t>KILDARE NASCIMENTO DA SILVA – TEN CEL QOPM</t>
  </si>
  <si>
    <t>COMANDANTE DO RPMONT</t>
  </si>
  <si>
    <t>MF. Nº 108.107-1-X</t>
  </si>
  <si>
    <t>TC CLAUCI - SUBCMT RPMONT</t>
  </si>
  <si>
    <t>MAJ</t>
  </si>
  <si>
    <t>PARA B.I</t>
  </si>
  <si>
    <t>DISTRIBUIÇÃO E RESUMO DO EFETIVO GERAL DO RPMON - RESUMO FEVEREIRO - 2024</t>
  </si>
  <si>
    <t>CONTROLE DE PROCEDIMENTOS ADMINISTRATIVO-DISCIPLINARES/2024 – RPMONT</t>
  </si>
  <si>
    <t>MAJ NARA – CMT DO 1º ESQD</t>
  </si>
  <si>
    <t>2º SGT 21309 RABELO - 1º ESQD</t>
  </si>
  <si>
    <t>AUX P/1 - 2º ESQD</t>
  </si>
  <si>
    <t>+</t>
  </si>
  <si>
    <t>008/2024 - RPMONT</t>
  </si>
  <si>
    <t>120/2024</t>
  </si>
  <si>
    <t>587.381-1-5</t>
  </si>
  <si>
    <t>SD 35831 CASTRO NETO - 1º ESQD</t>
  </si>
  <si>
    <t>AUX P/2  - 2º ESQD</t>
  </si>
  <si>
    <t>AUX P/2  - 1º ESQD</t>
  </si>
  <si>
    <t>CAP LEONARDO MOURA P3 - 2º ESQD</t>
  </si>
  <si>
    <t>ST UCHOA - 2º ESDQ</t>
  </si>
  <si>
    <t>CB 27575 DANIEL - 2º ESQD</t>
  </si>
  <si>
    <t>RESP CD</t>
  </si>
  <si>
    <t xml:space="preserve">AUXILIAR 2ª SECAO - 2º ESQD </t>
  </si>
  <si>
    <t>LIC MATERNIDADE</t>
  </si>
  <si>
    <t>SD 35386 ROCHA LIMA - 1º ESDQ</t>
  </si>
  <si>
    <t>URGENCIA COPEM</t>
  </si>
  <si>
    <t>CHECAR LAUDO</t>
  </si>
  <si>
    <t>B.I 08/2024</t>
  </si>
  <si>
    <t>SD 31690 OLIVEIRA - 1º ESQD</t>
  </si>
  <si>
    <t>M FREIRE</t>
  </si>
  <si>
    <t>CAIO NOBRE</t>
  </si>
  <si>
    <t>J ANDRADE</t>
  </si>
  <si>
    <t>R FREIRE</t>
  </si>
  <si>
    <t>L ARAGAO</t>
  </si>
  <si>
    <t>OLIVEIRA</t>
  </si>
  <si>
    <t>M MIRANDA</t>
  </si>
  <si>
    <t>C SILVA</t>
  </si>
  <si>
    <t>HIERIO</t>
  </si>
  <si>
    <t>J NETO</t>
  </si>
  <si>
    <t>ROBERTO AZEVEDO</t>
  </si>
  <si>
    <t xml:space="preserve">                                                                       </t>
  </si>
  <si>
    <t>10/2024 - RPMONT</t>
  </si>
  <si>
    <t>SD 35917 SOUSA - 1º ESQD</t>
  </si>
  <si>
    <t>AUX P/4 - 1º ESQD</t>
  </si>
  <si>
    <t>NUM</t>
  </si>
  <si>
    <t>QRA</t>
  </si>
  <si>
    <t>Davydson Kevin Bezerra de Oliveira</t>
  </si>
  <si>
    <t>VALMIR GALDINO DE QUEIROZ SOBRINHO</t>
  </si>
  <si>
    <t>DAVID BARBOSA TAVARES</t>
  </si>
  <si>
    <t>JOAO RICARDO BEZERRA FREIRE DA SILVA</t>
  </si>
  <si>
    <t>RAIMUNDO JOSE DE MATOS NETO</t>
  </si>
  <si>
    <t>ERIEL DA SILVA SANTOS</t>
  </si>
  <si>
    <t>ANTONIO BEZERRA MONTEIRO NETO</t>
  </si>
  <si>
    <t>MATEUS DE SOUSA ROCHA DOS SANTOS</t>
  </si>
  <si>
    <t>MAILSON SOARES SAMPAIO</t>
  </si>
  <si>
    <t>FRANCISCO JOSIVAN ANDRADE SILVA</t>
  </si>
  <si>
    <t>CAIO LUCAS MARTINS NOBRE</t>
  </si>
  <si>
    <t>LINDEN JOHNSON MENEZES DANTAS</t>
  </si>
  <si>
    <t>GERALDO PAULINO DE SOUZA NETO</t>
  </si>
  <si>
    <t>HEVERTON FERNANDO DE LIMA ALVES</t>
  </si>
  <si>
    <t>ARLIANDO CARLOS MESQUITA</t>
  </si>
  <si>
    <t>LEONARDO GOMES CARVALHO</t>
  </si>
  <si>
    <t>GEAN MATEUS DA SILVA CAVALCANTE</t>
  </si>
  <si>
    <t>ANDRE LUCAS AGUIAR VIDAL</t>
  </si>
  <si>
    <t>EDILSON GOMES DE CASTRO NETO</t>
  </si>
  <si>
    <t>MATHEUS ROCHA LIMA</t>
  </si>
  <si>
    <t>JOSÉ MARCELO OLIVEIRA SOUSA</t>
  </si>
  <si>
    <t>LUCAS MICHEL UCHOA ALMEIDA</t>
  </si>
  <si>
    <t>ERASMO AUGUSTO ROCHA GOMES</t>
  </si>
  <si>
    <t>FERNANDO JOSÉ RIBEIRO AMARAL</t>
  </si>
  <si>
    <t>FELIPE LOPES DOS SANTOS</t>
  </si>
  <si>
    <t>DAVI PARO ALMEIDA</t>
  </si>
  <si>
    <t>KELWENLEE BRANDAO FAUSTINO</t>
  </si>
  <si>
    <t>MATEUS FREIRE CAVALCANTE DE ARRUDA</t>
  </si>
  <si>
    <t>FAGNER JOSÉ MELO SOUSA</t>
  </si>
  <si>
    <t>CLEITON MIRANDA MAGALHAES FRANCA</t>
  </si>
  <si>
    <t>JOÃO CARLOS SOARES DE OLIVEIRA</t>
  </si>
  <si>
    <t>MICAEL DESIDÉRIO DE LIMA SILVA</t>
  </si>
  <si>
    <t>LAURO ROBSON PAULO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</si>
</sst>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8">
    <numFmt numFmtId="164" formatCode="d/m/yyyy"/>
    <numFmt numFmtId="165" formatCode="&quot;LTS 1º ESQD (&quot;#\)"/>
    <numFmt numFmtId="166" formatCode="&quot;1º ESQD (&quot;#\)"/>
    <numFmt numFmtId="167" formatCode="&quot; -  &quot;dd/mm/yyyy"/>
    <numFmt numFmtId="168" formatCode="&quot;ATIVIDADE FIM ( &quot;#&quot; )&quot;"/>
    <numFmt numFmtId="169" formatCode="&quot;OFICIAIS RPMONT( &quot;#&quot; )&quot;"/>
    <numFmt numFmtId="170" formatCode="&quot;FISCAL DE DIA - 24X72 ( &quot;#&quot; )&quot;"/>
    <numFmt numFmtId="171" formatCode="&quot;SELEIRO - 24X72 ( &quot;#&quot; )&quot;"/>
    <numFmt numFmtId="172" formatCode="&quot;ARMEIROS - 24X72 ( &quot;#&quot; )&quot;"/>
    <numFmt numFmtId="173" formatCode="&quot;READAP. FUNCIONAL ( &quot;#&quot; )&quot;"/>
    <numFmt numFmtId="174" formatCode="&quot;ENFERMEIRO - 24X72 ( &quot;#&quot; )&quot;"/>
    <numFmt numFmtId="175" formatCode="&quot;CAVALARIÇO ( &quot;#&quot; )&quot;"/>
    <numFmt numFmtId="176" formatCode="&quot;FERIAS( &quot;#&quot; )&quot;"/>
    <numFmt numFmtId="177" formatCode="&quot;FICAL DE BAIA 2X2 ( &quot;#&quot; )&quot;"/>
    <numFmt numFmtId="178" formatCode="&quot;GUARDA 24X72 ( &quot;#&quot; )&quot;"/>
    <numFmt numFmtId="179" formatCode="&quot;1º ESQUADRÃO 2X2 ( &quot;#&quot; )&quot;"/>
    <numFmt numFmtId="180" formatCode="&quot;2º ESQUADRÃO 2X2 ( &quot;#&quot; )&quot;"/>
    <numFmt numFmtId="181" formatCode="&quot;MOTORISTAS TA E TP - 2X2 ( &quot;#&quot; )&quot;"/>
    <numFmt numFmtId="182" formatCode="&quot;VTR OFICIAL 1º ESQD ( &quot;#&quot; )&quot;"/>
    <numFmt numFmtId="183" formatCode="&quot;VTR OFICIAL 2º ESQD ( &quot;#&quot; )&quot;"/>
    <numFmt numFmtId="184" formatCode="&quot; - CRATO - 3º PEL/2ºESQD/RPMON ( &quot;#&quot; )&quot;"/>
    <numFmt numFmtId="185" formatCode="&quot;ATIVIDADE MEIO ( &quot;#&quot; )&quot;"/>
    <numFmt numFmtId="186" formatCode="&quot;SERVIÇO INTERNO ( &quot;#&quot; )&quot;"/>
    <numFmt numFmtId="187" formatCode="&quot;ADMINISTRAÇÃO ( &quot;#&quot; )&quot;"/>
    <numFmt numFmtId="188" formatCode="&quot;SERVIÇOS GERAIS ( &quot;#&quot; )&quot;"/>
    <numFmt numFmtId="189" formatCode="&quot;DOMA ( &quot;#&quot; )&quot;"/>
    <numFmt numFmtId="190" formatCode="&quot;RPMONT ( &quot;#&quot; )&quot;"/>
    <numFmt numFmtId="191" formatCode="&quot;FERRADORIA ( &quot;#&quot; )&quot;"/>
    <numFmt numFmtId="192" formatCode="&quot;CORREARIA ( &quot;#&quot; )&quot;"/>
    <numFmt numFmtId="193" formatCode="&quot;1º ESQUADRÃO( &quot;#&quot; )&quot;"/>
    <numFmt numFmtId="194" formatCode="&quot;SELEIRO OFICIAIS ( &quot;#&quot; )&quot;"/>
    <numFmt numFmtId="195" formatCode="&quot;TRATORISTA ( &quot;#&quot; )&quot;"/>
    <numFmt numFmtId="196" formatCode="&quot;2º ESQUADRÃO( &quot;#&quot; )&quot;"/>
    <numFmt numFmtId="197" formatCode="&quot;PROJETOS SOCIAIS ( &quot;#&quot; )&quot;"/>
    <numFmt numFmtId="198" formatCode="&quot;LIGAÇÃO ( &quot;#&quot; )&quot;"/>
    <numFmt numFmtId="199" formatCode="&quot;DATA  &quot;dd/mm/yyyy"/>
    <numFmt numFmtId="200" formatCode="&quot;&quot;#&quot;&quot;"/>
    <numFmt numFmtId="201" formatCode="[$-F800]dddd\,\ mmmm\ dd\,\ yyyy"/>
    <numFmt numFmtId="202" formatCode="&quot;AGREGADO( &quot;#&quot; )&quot;"/>
    <numFmt numFmtId="203" formatCode="&quot;LICENÇA PATERNIDADE ( &quot;#&quot; )&quot;"/>
    <numFmt numFmtId="204" formatCode="&quot;CURSANDO ( &quot;#&quot; )&quot;"/>
    <numFmt numFmtId="205" formatCode="&quot;LICENCA MATERNIDADE( &quot;#&quot; )&quot;"/>
    <numFmt numFmtId="206" formatCode="&quot;RECOMPENSA MILITAR( &quot;#&quot; )&quot;"/>
    <numFmt numFmtId="207" formatCode="&quot;RESP A PROCED ADM( &quot;#&quot; )&quot;"/>
    <numFmt numFmtId="208" formatCode="&quot;MOTORISTA ADM 2X2 ( &quot;#&quot; )&quot;"/>
    <numFmt numFmtId="209" formatCode="&quot;AGUARDANDO RR( &quot;#&quot; )&quot;"/>
    <numFmt numFmtId="210" formatCode="&quot;NUPCIAS ( &quot;#&quot; )&quot;"/>
    <numFmt numFmtId="211" formatCode="&quot;FERIAS 1º ESQUADRAO( &quot;#&quot; )&quot;"/>
    <numFmt numFmtId="212" formatCode="&quot;READAPTACAO FUNCIONAL(&quot;#\)"/>
    <numFmt numFmtId="213" formatCode="&quot;LICENÇA PARA TRATAMENTO DE SAUDE 1º ESQUADRAO( &quot;#&quot; )&quot;"/>
    <numFmt numFmtId="214" formatCode="&quot;LUTO/FALECIDO ( &quot;#&quot; )&quot;"/>
    <numFmt numFmtId="215" formatCode="&quot;RECOLHIDO PRESID MILITAR ( &quot;#&quot; )&quot;"/>
    <numFmt numFmtId="216" formatCode="&quot;TRANSITO ( &quot;#&quot; )&quot;"/>
    <numFmt numFmtId="217" formatCode="&quot;A DISP DE OUTROS ( &quot;#&quot; )&quot;"/>
    <numFmt numFmtId="218" formatCode="&quot;RESP A PROCESSO 1º ESQD ( &quot;#&quot; )&quot;"/>
    <numFmt numFmtId="219" formatCode="&quot;DESERTOR ( &quot;#&quot; )&quot;"/>
    <numFmt numFmtId="220" formatCode="&quot;FERIAS 2º ESQUADRÃO ( &quot;#&quot; )&quot;"/>
    <numFmt numFmtId="221" formatCode="&quot;FERIAS 2º ESQUADRÃO - FORTALEZA ( &quot;#&quot; )&quot;"/>
    <numFmt numFmtId="222" formatCode="&quot;FERIAS 3º PEL/2º ESQD - CRATO ( &quot;#&quot; )&quot;"/>
    <numFmt numFmtId="223" formatCode="&quot;INDISPONÍVEL RPMONT ( &quot;#&quot; )&quot;"/>
    <numFmt numFmtId="224" formatCode="&quot;READAPTACAO FUNCIONAL( &quot;#&quot; )&quot;"/>
    <numFmt numFmtId="225" formatCode="&quot;LICENÇA PARA TRATAMENTO DE SAUDE 2º ESQUADRAO( &quot;#&quot; )&quot;"/>
    <numFmt numFmtId="226" formatCode="&quot;LICENÇA PARA TRATAMENTO DE SAUDE 3ºPEL/2º ESQD( &quot;#&quot; )&quot;"/>
    <numFmt numFmtId="227" formatCode="&quot;FERIAS 1º ESQUADRÃO (&quot;#&quot;)&quot;"/>
    <numFmt numFmtId="228" formatCode="&quot;INDISPONÍVEL 2º ESQUADRAO ( &quot;#&quot; )&quot;"/>
    <numFmt numFmtId="229" formatCode="&quot;INDISPONÍVEL 1º  ESQUADRAO ( &quot;#&quot; )&quot;"/>
    <numFmt numFmtId="230" formatCode="0;\-0;;@"/>
    <numFmt numFmtId="235" formatCode="00000"/>
  </numFmts>
  <fonts count="10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00000A"/>
      <name val="Arial"/>
      <family val="2"/>
    </font>
    <font>
      <b/>
      <i/>
      <sz val="13"/>
      <color rgb="FF000000"/>
      <name val="Arial"/>
      <family val="2"/>
    </font>
    <font>
      <sz val="13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sz val="12"/>
      <color rgb="FF222222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 Black"/>
      <family val="2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00000A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E36C09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u/>
      <sz val="10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2060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9"/>
      <color rgb="FF00000A"/>
      <name val="Arial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4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00"/>
      <name val="Arial Black"/>
      <family val="2"/>
    </font>
    <font>
      <b/>
      <sz val="10"/>
      <name val="Arial Black"/>
      <family val="2"/>
    </font>
    <font>
      <b/>
      <i/>
      <u/>
      <sz val="10"/>
      <name val="Arial"/>
      <family val="2"/>
    </font>
    <font>
      <b/>
      <sz val="12"/>
      <color rgb="FFF2F2F2"/>
      <name val="Arial Black"/>
      <family val="2"/>
    </font>
    <font>
      <sz val="10"/>
      <name val="Arial Black"/>
      <family val="2"/>
    </font>
    <font>
      <b/>
      <sz val="9.5"/>
      <color rgb="FF000000"/>
      <name val="Times New Roman"/>
      <family val="1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 Black"/>
      <family val="2"/>
    </font>
    <font>
      <b/>
      <sz val="9"/>
      <name val="Arial"/>
      <family val="2"/>
    </font>
    <font>
      <sz val="11"/>
      <color rgb="FF000000"/>
      <name val="Calibri"/>
      <family val="2"/>
      <charset val="1"/>
    </font>
    <font>
      <b/>
      <sz val="18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name val="Arial"/>
      <family val="2"/>
    </font>
    <font>
      <sz val="10"/>
      <color rgb="FFFF0000"/>
      <name val="Arial"/>
      <family val="2"/>
      <scheme val="minor"/>
    </font>
    <font>
      <sz val="10"/>
      <color rgb="FF333333"/>
      <name val="Arial"/>
      <family val="2"/>
      <scheme val="minor"/>
    </font>
    <font>
      <sz val="10"/>
      <color theme="0"/>
      <name val="Arial"/>
      <family val="2"/>
    </font>
    <font>
      <b/>
      <sz val="11"/>
      <name val="Arial"/>
      <family val="2"/>
    </font>
    <font>
      <b/>
      <sz val="12"/>
      <color rgb="FF0070C0"/>
      <name val="Arial"/>
      <family val="2"/>
    </font>
    <font>
      <sz val="12"/>
      <color rgb="FF0070C0"/>
      <name val="Arial"/>
      <family val="2"/>
    </font>
    <font>
      <sz val="10"/>
      <color rgb="FF0070C0"/>
      <name val="Arial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sz val="15"/>
      <color rgb="FF111111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333333"/>
      <name val="Arial"/>
      <family val="2"/>
      <scheme val="minor"/>
    </font>
    <font>
      <b/>
      <sz val="8"/>
      <color theme="1"/>
      <name val="Arial"/>
      <family val="2"/>
    </font>
    <font>
      <sz val="9"/>
      <color rgb="FF00000A"/>
      <name val="Calibri"/>
      <family val="2"/>
    </font>
    <font>
      <sz val="7"/>
      <color rgb="FF00000A"/>
      <name val="Times New Roman"/>
      <family val="1"/>
    </font>
    <font>
      <sz val="9"/>
      <color rgb="FF000000"/>
      <name val="Calibri"/>
      <family val="2"/>
    </font>
    <font>
      <sz val="9"/>
      <color rgb="FF333333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rgb="FF0070C0"/>
      <name val="Arial"/>
      <family val="2"/>
    </font>
    <font>
      <b/>
      <u/>
      <sz val="10"/>
      <color rgb="FF00000A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5E5E5"/>
        <bgColor rgb="FFE5E5E5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FC000"/>
        <bgColor rgb="FFFFC000"/>
      </patternFill>
    </fill>
    <fill>
      <patternFill patternType="solid">
        <fgColor rgb="FFC3D69B"/>
        <bgColor rgb="FFC3D69B"/>
      </patternFill>
    </fill>
    <fill>
      <patternFill patternType="solid">
        <fgColor rgb="FFFCD5B5"/>
        <bgColor rgb="FFFCD5B5"/>
      </patternFill>
    </fill>
    <fill>
      <patternFill patternType="solid">
        <fgColor rgb="FFB9CDE5"/>
        <bgColor rgb="FFB9CDE5"/>
      </patternFill>
    </fill>
    <fill>
      <patternFill patternType="solid">
        <fgColor rgb="FF00B050"/>
        <bgColor rgb="FF00B050"/>
      </patternFill>
    </fill>
    <fill>
      <patternFill patternType="solid">
        <fgColor rgb="FFD7E4BD"/>
        <bgColor rgb="FFD7E4BD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6" tint="0.39997558519241921"/>
        <bgColor rgb="FFBFBFBF"/>
      </patternFill>
    </fill>
    <fill>
      <patternFill patternType="solid">
        <fgColor theme="6" tint="0.79998168889431442"/>
        <bgColor rgb="FFDDDDDD"/>
      </patternFill>
    </fill>
    <fill>
      <patternFill patternType="solid">
        <fgColor rgb="FFD8D8D8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0" fillId="0" borderId="0" applyNumberFormat="0" applyFill="0" applyBorder="0" applyAlignment="0" applyProtection="0"/>
    <xf numFmtId="0" fontId="79" fillId="0" borderId="4"/>
    <xf numFmtId="0" fontId="94" fillId="0" borderId="4"/>
  </cellStyleXfs>
  <cellXfs count="7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18" fillId="0" borderId="0" xfId="0" applyFont="1"/>
    <xf numFmtId="0" fontId="18" fillId="5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" fillId="0" borderId="8" xfId="0" applyFont="1" applyBorder="1"/>
    <xf numFmtId="49" fontId="21" fillId="0" borderId="8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6" fillId="0" borderId="8" xfId="0" applyFont="1" applyBorder="1"/>
    <xf numFmtId="0" fontId="1" fillId="7" borderId="8" xfId="0" applyFont="1" applyFill="1" applyBorder="1" applyAlignment="1">
      <alignment horizontal="center" vertical="center" shrinkToFit="1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center" vertical="center" shrinkToFit="1"/>
    </xf>
    <xf numFmtId="164" fontId="1" fillId="0" borderId="0" xfId="0" applyNumberFormat="1" applyFont="1"/>
    <xf numFmtId="0" fontId="8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shrinkToFit="1"/>
    </xf>
    <xf numFmtId="0" fontId="43" fillId="0" borderId="0" xfId="0" applyFont="1" applyAlignment="1">
      <alignment shrinkToFit="1"/>
    </xf>
    <xf numFmtId="0" fontId="2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/>
    <xf numFmtId="0" fontId="44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 shrinkToFit="1"/>
    </xf>
    <xf numFmtId="49" fontId="6" fillId="4" borderId="6" xfId="0" applyNumberFormat="1" applyFont="1" applyFill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4" xfId="0" applyBorder="1"/>
    <xf numFmtId="0" fontId="13" fillId="5" borderId="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4" fillId="4" borderId="1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3" fillId="0" borderId="4" xfId="0" applyFont="1" applyBorder="1" applyAlignment="1">
      <alignment shrinkToFit="1"/>
    </xf>
    <xf numFmtId="0" fontId="53" fillId="0" borderId="16" xfId="0" applyFont="1" applyBorder="1"/>
    <xf numFmtId="0" fontId="54" fillId="7" borderId="13" xfId="0" applyFont="1" applyFill="1" applyBorder="1" applyAlignment="1">
      <alignment horizontal="center" vertical="center" shrinkToFit="1"/>
    </xf>
    <xf numFmtId="0" fontId="1" fillId="7" borderId="13" xfId="0" applyFont="1" applyFill="1" applyBorder="1" applyAlignment="1">
      <alignment horizontal="center" vertical="center" shrinkToFit="1"/>
    </xf>
    <xf numFmtId="0" fontId="1" fillId="7" borderId="15" xfId="0" applyFont="1" applyFill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53" fillId="0" borderId="0" xfId="0" applyFont="1"/>
    <xf numFmtId="0" fontId="8" fillId="0" borderId="16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59" fillId="0" borderId="0" xfId="0" applyFont="1" applyAlignment="1">
      <alignment horizontal="right"/>
    </xf>
    <xf numFmtId="0" fontId="59" fillId="24" borderId="4" xfId="0" applyFont="1" applyFill="1" applyBorder="1" applyAlignment="1">
      <alignment horizontal="right"/>
    </xf>
    <xf numFmtId="1" fontId="59" fillId="24" borderId="4" xfId="0" applyNumberFormat="1" applyFont="1" applyFill="1" applyBorder="1"/>
    <xf numFmtId="0" fontId="59" fillId="21" borderId="0" xfId="0" applyFont="1" applyFill="1" applyAlignment="1">
      <alignment horizontal="right"/>
    </xf>
    <xf numFmtId="0" fontId="60" fillId="22" borderId="4" xfId="0" applyFont="1" applyFill="1" applyBorder="1" applyAlignment="1">
      <alignment horizontal="right"/>
    </xf>
    <xf numFmtId="1" fontId="60" fillId="22" borderId="4" xfId="0" applyNumberFormat="1" applyFont="1" applyFill="1" applyBorder="1"/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6" xfId="0" applyFont="1" applyBorder="1" applyAlignment="1">
      <alignment horizontal="center" wrapText="1"/>
    </xf>
    <xf numFmtId="0" fontId="2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54" fillId="0" borderId="16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53" fillId="0" borderId="0" xfId="0" applyFont="1" applyAlignment="1">
      <alignment horizontal="center"/>
    </xf>
    <xf numFmtId="0" fontId="66" fillId="0" borderId="16" xfId="0" applyFont="1" applyBorder="1" applyAlignment="1">
      <alignment horizontal="center" wrapText="1"/>
    </xf>
    <xf numFmtId="0" fontId="53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68" fillId="25" borderId="18" xfId="0" applyFont="1" applyFill="1" applyBorder="1" applyAlignment="1">
      <alignment horizontal="center"/>
    </xf>
    <xf numFmtId="0" fontId="68" fillId="25" borderId="16" xfId="0" applyFont="1" applyFill="1" applyBorder="1" applyAlignment="1">
      <alignment horizontal="center"/>
    </xf>
    <xf numFmtId="17" fontId="69" fillId="0" borderId="18" xfId="0" applyNumberFormat="1" applyFont="1" applyBorder="1" applyAlignment="1">
      <alignment horizontal="center"/>
    </xf>
    <xf numFmtId="0" fontId="69" fillId="0" borderId="16" xfId="0" applyFont="1" applyBorder="1" applyAlignment="1">
      <alignment horizontal="center"/>
    </xf>
    <xf numFmtId="17" fontId="69" fillId="0" borderId="16" xfId="0" applyNumberFormat="1" applyFont="1" applyBorder="1" applyAlignment="1">
      <alignment horizontal="center"/>
    </xf>
    <xf numFmtId="0" fontId="68" fillId="25" borderId="16" xfId="0" applyFont="1" applyFill="1" applyBorder="1" applyAlignment="1">
      <alignment horizontal="center" vertical="center"/>
    </xf>
    <xf numFmtId="0" fontId="69" fillId="0" borderId="18" xfId="0" applyFont="1" applyBorder="1" applyAlignment="1">
      <alignment horizontal="center"/>
    </xf>
    <xf numFmtId="0" fontId="69" fillId="0" borderId="16" xfId="0" applyFont="1" applyBorder="1" applyAlignment="1">
      <alignment horizontal="center" vertical="center"/>
    </xf>
    <xf numFmtId="17" fontId="69" fillId="0" borderId="16" xfId="0" applyNumberFormat="1" applyFont="1" applyBorder="1" applyAlignment="1">
      <alignment horizontal="center" vertical="center"/>
    </xf>
    <xf numFmtId="201" fontId="58" fillId="0" borderId="4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72" fillId="0" borderId="16" xfId="0" applyFont="1" applyBorder="1" applyAlignment="1">
      <alignment horizontal="center"/>
    </xf>
    <xf numFmtId="0" fontId="68" fillId="25" borderId="0" xfId="0" applyFont="1" applyFill="1" applyAlignment="1">
      <alignment horizontal="centerContinuous"/>
    </xf>
    <xf numFmtId="0" fontId="68" fillId="0" borderId="16" xfId="0" applyFont="1" applyBorder="1" applyAlignment="1">
      <alignment horizontal="center" vertical="center"/>
    </xf>
    <xf numFmtId="0" fontId="72" fillId="25" borderId="16" xfId="0" applyFont="1" applyFill="1" applyBorder="1" applyAlignment="1">
      <alignment horizontal="center"/>
    </xf>
    <xf numFmtId="0" fontId="72" fillId="25" borderId="0" xfId="0" applyFont="1" applyFill="1" applyAlignment="1">
      <alignment horizontal="center" vertical="center"/>
    </xf>
    <xf numFmtId="10" fontId="72" fillId="25" borderId="0" xfId="0" applyNumberFormat="1" applyFont="1" applyFill="1" applyAlignment="1">
      <alignment horizontal="center" vertical="center"/>
    </xf>
    <xf numFmtId="0" fontId="7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72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72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4" fillId="0" borderId="16" xfId="0" applyFont="1" applyBorder="1" applyAlignment="1">
      <alignment horizontal="center" vertical="center" wrapText="1"/>
    </xf>
    <xf numFmtId="0" fontId="47" fillId="0" borderId="16" xfId="0" applyFont="1" applyBorder="1" applyAlignment="1">
      <alignment shrinkToFit="1"/>
    </xf>
    <xf numFmtId="0" fontId="74" fillId="27" borderId="24" xfId="0" applyFont="1" applyFill="1" applyBorder="1" applyAlignment="1">
      <alignment horizontal="center" vertical="center"/>
    </xf>
    <xf numFmtId="0" fontId="74" fillId="27" borderId="25" xfId="0" applyFont="1" applyFill="1" applyBorder="1" applyAlignment="1">
      <alignment horizontal="center" vertical="center"/>
    </xf>
    <xf numFmtId="0" fontId="76" fillId="28" borderId="16" xfId="0" applyFont="1" applyFill="1" applyBorder="1" applyAlignment="1">
      <alignment horizontal="center" vertical="center"/>
    </xf>
    <xf numFmtId="0" fontId="76" fillId="29" borderId="16" xfId="0" applyFont="1" applyFill="1" applyBorder="1" applyAlignment="1">
      <alignment horizontal="center" vertical="center"/>
    </xf>
    <xf numFmtId="0" fontId="48" fillId="0" borderId="16" xfId="0" applyFont="1" applyBorder="1"/>
    <xf numFmtId="0" fontId="74" fillId="27" borderId="16" xfId="0" applyFont="1" applyFill="1" applyBorder="1" applyAlignment="1">
      <alignment horizontal="center" vertical="center"/>
    </xf>
    <xf numFmtId="0" fontId="75" fillId="28" borderId="16" xfId="0" applyFont="1" applyFill="1" applyBorder="1" applyAlignment="1">
      <alignment horizontal="center" vertical="center"/>
    </xf>
    <xf numFmtId="0" fontId="75" fillId="29" borderId="16" xfId="0" applyFont="1" applyFill="1" applyBorder="1" applyAlignment="1">
      <alignment horizontal="center" vertical="center"/>
    </xf>
    <xf numFmtId="0" fontId="75" fillId="34" borderId="4" xfId="0" applyFont="1" applyFill="1" applyBorder="1" applyAlignment="1">
      <alignment horizontal="center" vertical="center"/>
    </xf>
    <xf numFmtId="0" fontId="76" fillId="34" borderId="4" xfId="0" applyFont="1" applyFill="1" applyBorder="1" applyAlignment="1">
      <alignment horizontal="center" vertical="center"/>
    </xf>
    <xf numFmtId="0" fontId="75" fillId="35" borderId="4" xfId="0" applyFont="1" applyFill="1" applyBorder="1" applyAlignment="1">
      <alignment horizontal="center" vertical="center"/>
    </xf>
    <xf numFmtId="0" fontId="76" fillId="35" borderId="4" xfId="0" applyFont="1" applyFill="1" applyBorder="1" applyAlignment="1">
      <alignment horizontal="center" vertical="center"/>
    </xf>
    <xf numFmtId="0" fontId="76" fillId="0" borderId="16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76" fillId="0" borderId="19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53" fillId="0" borderId="26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shrinkToFit="1"/>
    </xf>
    <xf numFmtId="0" fontId="24" fillId="0" borderId="16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shrinkToFit="1"/>
    </xf>
    <xf numFmtId="0" fontId="70" fillId="36" borderId="16" xfId="1" applyFill="1" applyBorder="1" applyAlignment="1">
      <alignment horizontal="center" vertical="center"/>
    </xf>
    <xf numFmtId="0" fontId="70" fillId="36" borderId="16" xfId="1" applyFill="1" applyBorder="1" applyAlignment="1">
      <alignment horizontal="center" vertical="center" wrapText="1"/>
    </xf>
    <xf numFmtId="0" fontId="53" fillId="0" borderId="0" xfId="0" applyFont="1" applyAlignment="1">
      <alignment horizontal="right"/>
    </xf>
    <xf numFmtId="201" fontId="1" fillId="0" borderId="0" xfId="0" applyNumberFormat="1" applyFont="1" applyAlignment="1">
      <alignment horizontal="left"/>
    </xf>
    <xf numFmtId="0" fontId="49" fillId="12" borderId="16" xfId="0" applyFont="1" applyFill="1" applyBorder="1" applyAlignment="1">
      <alignment horizontal="center" vertical="center" shrinkToFit="1"/>
    </xf>
    <xf numFmtId="166" fontId="49" fillId="12" borderId="16" xfId="0" applyNumberFormat="1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78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00" fontId="59" fillId="21" borderId="0" xfId="0" applyNumberFormat="1" applyFont="1" applyFill="1"/>
    <xf numFmtId="0" fontId="6" fillId="0" borderId="4" xfId="0" applyFont="1" applyBorder="1" applyAlignment="1">
      <alignment horizontal="right" vertical="center"/>
    </xf>
    <xf numFmtId="0" fontId="77" fillId="18" borderId="0" xfId="0" applyFont="1" applyFill="1" applyAlignment="1">
      <alignment horizontal="right" vertical="center"/>
    </xf>
    <xf numFmtId="1" fontId="77" fillId="18" borderId="0" xfId="0" applyNumberFormat="1" applyFont="1" applyFill="1"/>
    <xf numFmtId="1" fontId="59" fillId="0" borderId="0" xfId="0" applyNumberFormat="1" applyFont="1"/>
    <xf numFmtId="0" fontId="59" fillId="37" borderId="0" xfId="0" applyFont="1" applyFill="1" applyAlignment="1">
      <alignment horizontal="right"/>
    </xf>
    <xf numFmtId="1" fontId="62" fillId="37" borderId="0" xfId="0" applyNumberFormat="1" applyFont="1" applyFill="1" applyAlignment="1">
      <alignment horizontal="right" vertical="center"/>
    </xf>
    <xf numFmtId="0" fontId="61" fillId="0" borderId="4" xfId="0" applyFont="1" applyBorder="1" applyAlignment="1">
      <alignment horizontal="right"/>
    </xf>
    <xf numFmtId="1" fontId="61" fillId="0" borderId="4" xfId="0" applyNumberFormat="1" applyFont="1" applyBorder="1"/>
    <xf numFmtId="0" fontId="1" fillId="7" borderId="11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left"/>
    </xf>
    <xf numFmtId="0" fontId="0" fillId="0" borderId="23" xfId="0" applyBorder="1"/>
    <xf numFmtId="0" fontId="54" fillId="7" borderId="10" xfId="0" applyFont="1" applyFill="1" applyBorder="1" applyAlignment="1">
      <alignment horizontal="center" vertical="center" shrinkToFit="1"/>
    </xf>
    <xf numFmtId="0" fontId="1" fillId="7" borderId="10" xfId="0" applyFont="1" applyFill="1" applyBorder="1" applyAlignment="1">
      <alignment horizontal="center" vertical="center" shrinkToFit="1"/>
    </xf>
    <xf numFmtId="0" fontId="53" fillId="19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6" fillId="25" borderId="16" xfId="0" applyFont="1" applyFill="1" applyBorder="1" applyAlignment="1">
      <alignment vertical="center" shrinkToFit="1"/>
    </xf>
    <xf numFmtId="0" fontId="6" fillId="25" borderId="16" xfId="0" applyFont="1" applyFill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1" fillId="0" borderId="8" xfId="0" applyFont="1" applyBorder="1" applyAlignment="1">
      <alignment horizontal="center" shrinkToFit="1"/>
    </xf>
    <xf numFmtId="164" fontId="21" fillId="0" borderId="8" xfId="0" applyNumberFormat="1" applyFont="1" applyBorder="1" applyAlignment="1">
      <alignment horizontal="center" shrinkToFit="1"/>
    </xf>
    <xf numFmtId="17" fontId="21" fillId="0" borderId="8" xfId="0" applyNumberFormat="1" applyFont="1" applyBorder="1" applyAlignment="1">
      <alignment horizontal="center" shrinkToFit="1"/>
    </xf>
    <xf numFmtId="17" fontId="22" fillId="0" borderId="8" xfId="0" applyNumberFormat="1" applyFont="1" applyBorder="1" applyAlignment="1">
      <alignment horizontal="center" shrinkToFit="1"/>
    </xf>
    <xf numFmtId="0" fontId="34" fillId="0" borderId="16" xfId="0" applyFont="1" applyBorder="1"/>
    <xf numFmtId="0" fontId="1" fillId="0" borderId="4" xfId="0" applyFont="1" applyBorder="1"/>
    <xf numFmtId="0" fontId="18" fillId="5" borderId="16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8" fillId="5" borderId="16" xfId="0" applyFont="1" applyFill="1" applyBorder="1"/>
    <xf numFmtId="192" fontId="49" fillId="14" borderId="16" xfId="0" applyNumberFormat="1" applyFont="1" applyFill="1" applyBorder="1" applyAlignment="1">
      <alignment horizontal="center" vertical="center" shrinkToFit="1"/>
    </xf>
    <xf numFmtId="197" fontId="49" fillId="14" borderId="16" xfId="0" applyNumberFormat="1" applyFont="1" applyFill="1" applyBorder="1" applyAlignment="1">
      <alignment horizontal="center" vertical="center" shrinkToFit="1"/>
    </xf>
    <xf numFmtId="198" fontId="49" fillId="14" borderId="16" xfId="0" applyNumberFormat="1" applyFont="1" applyFill="1" applyBorder="1" applyAlignment="1">
      <alignment horizontal="center" vertical="center" shrinkToFit="1"/>
    </xf>
    <xf numFmtId="0" fontId="12" fillId="39" borderId="16" xfId="0" applyFont="1" applyFill="1" applyBorder="1" applyAlignment="1">
      <alignment horizontal="centerContinuous" vertical="center"/>
    </xf>
    <xf numFmtId="0" fontId="12" fillId="40" borderId="16" xfId="0" applyFont="1" applyFill="1" applyBorder="1" applyAlignment="1">
      <alignment horizontal="centerContinuous"/>
    </xf>
    <xf numFmtId="0" fontId="12" fillId="5" borderId="16" xfId="0" applyFont="1" applyFill="1" applyBorder="1" applyAlignment="1">
      <alignment vertical="center" shrinkToFit="1"/>
    </xf>
    <xf numFmtId="0" fontId="1" fillId="0" borderId="16" xfId="0" applyFont="1" applyBorder="1" applyAlignment="1">
      <alignment horizontal="left" vertical="center" shrinkToFit="1"/>
    </xf>
    <xf numFmtId="0" fontId="12" fillId="0" borderId="16" xfId="0" applyFont="1" applyBorder="1" applyAlignment="1">
      <alignment shrinkToFit="1"/>
    </xf>
    <xf numFmtId="0" fontId="79" fillId="0" borderId="4" xfId="2"/>
    <xf numFmtId="0" fontId="81" fillId="0" borderId="16" xfId="2" applyFont="1" applyBorder="1" applyAlignment="1">
      <alignment horizontal="center" vertical="center"/>
    </xf>
    <xf numFmtId="0" fontId="81" fillId="0" borderId="16" xfId="2" applyFont="1" applyBorder="1" applyAlignment="1">
      <alignment horizontal="center" vertical="center" wrapText="1"/>
    </xf>
    <xf numFmtId="0" fontId="79" fillId="0" borderId="16" xfId="2" applyBorder="1" applyAlignment="1">
      <alignment horizontal="center" vertical="center" shrinkToFit="1"/>
    </xf>
    <xf numFmtId="0" fontId="81" fillId="0" borderId="16" xfId="2" applyFont="1" applyBorder="1"/>
    <xf numFmtId="0" fontId="79" fillId="0" borderId="16" xfId="2" applyBorder="1" applyAlignment="1">
      <alignment shrinkToFit="1"/>
    </xf>
    <xf numFmtId="0" fontId="81" fillId="0" borderId="4" xfId="2" applyFont="1" applyAlignment="1">
      <alignment horizontal="center" vertical="center"/>
    </xf>
    <xf numFmtId="0" fontId="79" fillId="0" borderId="4" xfId="2" applyAlignment="1">
      <alignment horizontal="left" vertical="center" shrinkToFit="1"/>
    </xf>
    <xf numFmtId="0" fontId="79" fillId="0" borderId="4" xfId="2" applyAlignment="1">
      <alignment shrinkToFit="1"/>
    </xf>
    <xf numFmtId="0" fontId="82" fillId="0" borderId="4" xfId="2" applyFont="1"/>
    <xf numFmtId="14" fontId="82" fillId="0" borderId="4" xfId="2" applyNumberFormat="1" applyFont="1"/>
    <xf numFmtId="0" fontId="1" fillId="0" borderId="4" xfId="0" applyFont="1" applyBorder="1" applyAlignment="1">
      <alignment horizontal="center"/>
    </xf>
    <xf numFmtId="0" fontId="6" fillId="0" borderId="12" xfId="0" applyFont="1" applyBorder="1"/>
    <xf numFmtId="0" fontId="1" fillId="0" borderId="12" xfId="0" applyFont="1" applyBorder="1"/>
    <xf numFmtId="0" fontId="1" fillId="7" borderId="12" xfId="0" applyFont="1" applyFill="1" applyBorder="1" applyAlignment="1">
      <alignment horizontal="center" vertical="center" shrinkToFit="1"/>
    </xf>
    <xf numFmtId="0" fontId="0" fillId="0" borderId="17" xfId="0" applyBorder="1"/>
    <xf numFmtId="0" fontId="1" fillId="0" borderId="4" xfId="0" applyFont="1" applyBorder="1" applyAlignment="1">
      <alignment horizontal="left" vertical="center"/>
    </xf>
    <xf numFmtId="0" fontId="6" fillId="8" borderId="16" xfId="0" applyFont="1" applyFill="1" applyBorder="1" applyAlignment="1">
      <alignment horizontal="center" vertical="center" shrinkToFit="1"/>
    </xf>
    <xf numFmtId="49" fontId="6" fillId="8" borderId="16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 shrinkToFit="1"/>
    </xf>
    <xf numFmtId="49" fontId="1" fillId="5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46" fillId="0" borderId="16" xfId="0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shrinkToFit="1"/>
    </xf>
    <xf numFmtId="0" fontId="25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 wrapText="1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70" fillId="0" borderId="16" xfId="1" applyBorder="1" applyAlignment="1">
      <alignment vertical="center"/>
    </xf>
    <xf numFmtId="164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shrinkToFit="1"/>
    </xf>
    <xf numFmtId="49" fontId="22" fillId="5" borderId="16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27" fillId="0" borderId="16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1" fillId="0" borderId="16" xfId="0" applyFont="1" applyBorder="1"/>
    <xf numFmtId="0" fontId="70" fillId="0" borderId="16" xfId="1" applyFill="1" applyBorder="1" applyAlignment="1">
      <alignment horizontal="center" vertical="center" wrapText="1"/>
    </xf>
    <xf numFmtId="0" fontId="29" fillId="0" borderId="16" xfId="0" applyFont="1" applyBorder="1"/>
    <xf numFmtId="0" fontId="26" fillId="0" borderId="16" xfId="0" applyFont="1" applyBorder="1" applyAlignment="1">
      <alignment horizontal="center" vertical="center" shrinkToFit="1"/>
    </xf>
    <xf numFmtId="0" fontId="22" fillId="0" borderId="16" xfId="0" applyFont="1" applyBorder="1" applyAlignment="1">
      <alignment horizontal="left" vertical="center" shrinkToFit="1"/>
    </xf>
    <xf numFmtId="0" fontId="22" fillId="0" borderId="16" xfId="0" applyFont="1" applyBorder="1" applyAlignment="1">
      <alignment horizontal="left" shrinkToFit="1"/>
    </xf>
    <xf numFmtId="0" fontId="22" fillId="5" borderId="16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/>
    </xf>
    <xf numFmtId="0" fontId="32" fillId="0" borderId="16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left"/>
    </xf>
    <xf numFmtId="164" fontId="22" fillId="0" borderId="16" xfId="0" applyNumberFormat="1" applyFont="1" applyBorder="1" applyAlignment="1">
      <alignment horizontal="center" vertical="center" shrinkToFit="1"/>
    </xf>
    <xf numFmtId="0" fontId="22" fillId="9" borderId="16" xfId="0" applyFont="1" applyFill="1" applyBorder="1" applyAlignment="1">
      <alignment horizontal="center" vertical="top" wrapText="1"/>
    </xf>
    <xf numFmtId="0" fontId="35" fillId="0" borderId="16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left"/>
    </xf>
    <xf numFmtId="0" fontId="22" fillId="0" borderId="16" xfId="0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14" fontId="38" fillId="0" borderId="16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/>
    </xf>
    <xf numFmtId="0" fontId="70" fillId="0" borderId="16" xfId="1" applyBorder="1"/>
    <xf numFmtId="0" fontId="22" fillId="10" borderId="16" xfId="0" applyFont="1" applyFill="1" applyBorder="1" applyAlignment="1">
      <alignment horizontal="left" vertical="center"/>
    </xf>
    <xf numFmtId="0" fontId="1" fillId="7" borderId="16" xfId="0" applyFont="1" applyFill="1" applyBorder="1" applyAlignment="1">
      <alignment horizontal="center" vertical="center" shrinkToFit="1"/>
    </xf>
    <xf numFmtId="0" fontId="38" fillId="0" borderId="16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/>
    </xf>
    <xf numFmtId="0" fontId="39" fillId="0" borderId="16" xfId="0" applyFont="1" applyBorder="1" applyAlignment="1">
      <alignment horizontal="left" vertical="center" wrapText="1"/>
    </xf>
    <xf numFmtId="0" fontId="39" fillId="0" borderId="16" xfId="0" applyFont="1" applyBorder="1" applyAlignment="1">
      <alignment horizontal="left" vertical="center"/>
    </xf>
    <xf numFmtId="0" fontId="70" fillId="0" borderId="16" xfId="1" applyBorder="1" applyAlignment="1">
      <alignment horizontal="center" vertical="center" wrapText="1"/>
    </xf>
    <xf numFmtId="0" fontId="71" fillId="0" borderId="16" xfId="0" applyFont="1" applyBorder="1" applyAlignment="1">
      <alignment horizontal="center" vertical="center"/>
    </xf>
    <xf numFmtId="0" fontId="70" fillId="0" borderId="16" xfId="1" applyBorder="1" applyAlignment="1">
      <alignment horizontal="center" vertical="center"/>
    </xf>
    <xf numFmtId="0" fontId="54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2" fillId="5" borderId="1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shrinkToFit="1"/>
    </xf>
    <xf numFmtId="0" fontId="8" fillId="5" borderId="16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center" vertical="center"/>
    </xf>
    <xf numFmtId="164" fontId="76" fillId="0" borderId="16" xfId="0" applyNumberFormat="1" applyFont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 shrinkToFit="1"/>
    </xf>
    <xf numFmtId="0" fontId="22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left" vertical="center" shrinkToFit="1"/>
    </xf>
    <xf numFmtId="0" fontId="22" fillId="5" borderId="16" xfId="0" applyFont="1" applyFill="1" applyBorder="1" applyAlignment="1">
      <alignment horizontal="left" shrinkToFit="1"/>
    </xf>
    <xf numFmtId="0" fontId="1" fillId="5" borderId="16" xfId="0" applyFont="1" applyFill="1" applyBorder="1"/>
    <xf numFmtId="0" fontId="41" fillId="0" borderId="16" xfId="0" applyFont="1" applyBorder="1"/>
    <xf numFmtId="14" fontId="76" fillId="0" borderId="16" xfId="0" applyNumberFormat="1" applyFont="1" applyBorder="1" applyAlignment="1">
      <alignment horizontal="center"/>
    </xf>
    <xf numFmtId="0" fontId="42" fillId="0" borderId="16" xfId="0" applyFont="1" applyBorder="1"/>
    <xf numFmtId="14" fontId="76" fillId="0" borderId="16" xfId="0" applyNumberFormat="1" applyFont="1" applyBorder="1" applyAlignment="1">
      <alignment horizontal="center" vertical="center" shrinkToFit="1"/>
    </xf>
    <xf numFmtId="0" fontId="22" fillId="0" borderId="16" xfId="0" applyFont="1" applyBorder="1" applyAlignment="1">
      <alignment horizontal="center" vertical="center" shrinkToFi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8" fillId="0" borderId="16" xfId="0" applyFont="1" applyBorder="1" applyAlignment="1">
      <alignment horizontal="left"/>
    </xf>
    <xf numFmtId="0" fontId="41" fillId="0" borderId="16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207" fontId="49" fillId="14" borderId="16" xfId="0" applyNumberFormat="1" applyFont="1" applyFill="1" applyBorder="1" applyAlignment="1">
      <alignment horizontal="center" vertical="center" shrinkToFit="1"/>
    </xf>
    <xf numFmtId="169" fontId="49" fillId="10" borderId="16" xfId="0" applyNumberFormat="1" applyFont="1" applyFill="1" applyBorder="1" applyAlignment="1">
      <alignment horizontal="center" vertical="center" shrinkToFit="1"/>
    </xf>
    <xf numFmtId="170" fontId="49" fillId="10" borderId="16" xfId="0" applyNumberFormat="1" applyFont="1" applyFill="1" applyBorder="1" applyAlignment="1">
      <alignment horizontal="center" vertical="center" shrinkToFit="1"/>
    </xf>
    <xf numFmtId="171" fontId="49" fillId="10" borderId="16" xfId="0" applyNumberFormat="1" applyFont="1" applyFill="1" applyBorder="1" applyAlignment="1">
      <alignment horizontal="center" vertical="center" shrinkToFit="1"/>
    </xf>
    <xf numFmtId="172" fontId="49" fillId="10" borderId="16" xfId="0" applyNumberFormat="1" applyFont="1" applyFill="1" applyBorder="1" applyAlignment="1">
      <alignment horizontal="center" vertical="center" shrinkToFit="1"/>
    </xf>
    <xf numFmtId="0" fontId="12" fillId="5" borderId="16" xfId="0" applyFont="1" applyFill="1" applyBorder="1" applyAlignment="1">
      <alignment horizontal="left" vertical="center" shrinkToFit="1"/>
    </xf>
    <xf numFmtId="164" fontId="12" fillId="0" borderId="16" xfId="0" applyNumberFormat="1" applyFont="1" applyBorder="1" applyAlignment="1">
      <alignment horizontal="center" vertical="center" shrinkToFit="1"/>
    </xf>
    <xf numFmtId="174" fontId="49" fillId="10" borderId="16" xfId="0" applyNumberFormat="1" applyFont="1" applyFill="1" applyBorder="1" applyAlignment="1">
      <alignment horizontal="center" vertical="center" shrinkToFit="1"/>
    </xf>
    <xf numFmtId="0" fontId="12" fillId="0" borderId="16" xfId="0" applyFont="1" applyBorder="1" applyAlignment="1">
      <alignment horizontal="center" shrinkToFit="1"/>
    </xf>
    <xf numFmtId="0" fontId="12" fillId="0" borderId="16" xfId="0" applyFont="1" applyBorder="1" applyAlignment="1">
      <alignment vertical="center" shrinkToFit="1"/>
    </xf>
    <xf numFmtId="179" fontId="49" fillId="10" borderId="16" xfId="0" applyNumberFormat="1" applyFont="1" applyFill="1" applyBorder="1" applyAlignment="1">
      <alignment horizontal="center" vertical="center" shrinkToFit="1"/>
    </xf>
    <xf numFmtId="180" fontId="49" fillId="10" borderId="16" xfId="0" applyNumberFormat="1" applyFont="1" applyFill="1" applyBorder="1" applyAlignment="1">
      <alignment horizontal="center" vertical="center" shrinkToFit="1"/>
    </xf>
    <xf numFmtId="14" fontId="12" fillId="0" borderId="16" xfId="0" applyNumberFormat="1" applyFont="1" applyBorder="1" applyAlignment="1">
      <alignment horizontal="center" vertical="center" shrinkToFit="1"/>
    </xf>
    <xf numFmtId="182" fontId="49" fillId="10" borderId="16" xfId="0" applyNumberFormat="1" applyFont="1" applyFill="1" applyBorder="1" applyAlignment="1">
      <alignment horizontal="center" vertical="center" shrinkToFit="1"/>
    </xf>
    <xf numFmtId="183" fontId="49" fillId="10" borderId="16" xfId="0" applyNumberFormat="1" applyFont="1" applyFill="1" applyBorder="1" applyAlignment="1">
      <alignment horizontal="center" vertical="center" shrinkToFit="1"/>
    </xf>
    <xf numFmtId="0" fontId="48" fillId="0" borderId="16" xfId="0" applyFont="1" applyBorder="1" applyAlignment="1">
      <alignment horizontal="center" vertical="center"/>
    </xf>
    <xf numFmtId="14" fontId="48" fillId="0" borderId="16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shrinkToFit="1"/>
    </xf>
    <xf numFmtId="0" fontId="49" fillId="13" borderId="16" xfId="0" applyFont="1" applyFill="1" applyBorder="1" applyAlignment="1">
      <alignment horizontal="center" vertical="center" shrinkToFit="1"/>
    </xf>
    <xf numFmtId="0" fontId="49" fillId="13" borderId="16" xfId="0" applyFont="1" applyFill="1" applyBorder="1" applyAlignment="1">
      <alignment horizontal="centerContinuous" shrinkToFit="1"/>
    </xf>
    <xf numFmtId="185" fontId="49" fillId="38" borderId="16" xfId="0" applyNumberFormat="1" applyFont="1" applyFill="1" applyBorder="1" applyAlignment="1">
      <alignment horizontal="centerContinuous" vertical="center" shrinkToFit="1"/>
    </xf>
    <xf numFmtId="186" fontId="49" fillId="14" borderId="16" xfId="0" applyNumberFormat="1" applyFont="1" applyFill="1" applyBorder="1" applyAlignment="1">
      <alignment horizontal="centerContinuous" vertical="center" shrinkToFit="1"/>
    </xf>
    <xf numFmtId="187" fontId="49" fillId="15" borderId="16" xfId="0" applyNumberFormat="1" applyFont="1" applyFill="1" applyBorder="1" applyAlignment="1">
      <alignment horizontal="centerContinuous" vertical="center" shrinkToFit="1"/>
    </xf>
    <xf numFmtId="188" fontId="49" fillId="14" borderId="16" xfId="0" applyNumberFormat="1" applyFont="1" applyFill="1" applyBorder="1" applyAlignment="1">
      <alignment horizontal="center" vertical="center" shrinkToFit="1"/>
    </xf>
    <xf numFmtId="189" fontId="49" fillId="14" borderId="16" xfId="0" applyNumberFormat="1" applyFont="1" applyFill="1" applyBorder="1" applyAlignment="1">
      <alignment horizontal="center" vertical="center" shrinkToFit="1"/>
    </xf>
    <xf numFmtId="190" fontId="49" fillId="15" borderId="16" xfId="0" applyNumberFormat="1" applyFont="1" applyFill="1" applyBorder="1" applyAlignment="1">
      <alignment horizontal="centerContinuous" vertical="center" shrinkToFit="1"/>
    </xf>
    <xf numFmtId="1" fontId="12" fillId="5" borderId="16" xfId="0" applyNumberFormat="1" applyFont="1" applyFill="1" applyBorder="1" applyAlignment="1">
      <alignment horizontal="center" vertical="center" shrinkToFit="1"/>
    </xf>
    <xf numFmtId="0" fontId="49" fillId="30" borderId="16" xfId="0" applyFont="1" applyFill="1" applyBorder="1" applyAlignment="1">
      <alignment shrinkToFit="1"/>
    </xf>
    <xf numFmtId="1" fontId="49" fillId="30" borderId="16" xfId="0" applyNumberFormat="1" applyFont="1" applyFill="1" applyBorder="1" applyAlignment="1">
      <alignment horizontal="center" shrinkToFit="1"/>
    </xf>
    <xf numFmtId="0" fontId="49" fillId="30" borderId="16" xfId="0" applyFont="1" applyFill="1" applyBorder="1" applyAlignment="1">
      <alignment vertical="center" shrinkToFit="1"/>
    </xf>
    <xf numFmtId="1" fontId="12" fillId="0" borderId="16" xfId="0" applyNumberFormat="1" applyFont="1" applyBorder="1" applyAlignment="1">
      <alignment horizontal="center" vertical="center" shrinkToFit="1"/>
    </xf>
    <xf numFmtId="0" fontId="49" fillId="31" borderId="16" xfId="0" applyFont="1" applyFill="1" applyBorder="1" applyAlignment="1">
      <alignment vertical="center" shrinkToFit="1"/>
    </xf>
    <xf numFmtId="0" fontId="81" fillId="0" borderId="16" xfId="2" applyFont="1" applyBorder="1" applyAlignment="1">
      <alignment horizontal="center" vertical="center" wrapText="1" shrinkToFit="1"/>
    </xf>
    <xf numFmtId="208" fontId="49" fillId="10" borderId="16" xfId="0" applyNumberFormat="1" applyFont="1" applyFill="1" applyBorder="1" applyAlignment="1">
      <alignment horizontal="center" vertical="center" shrinkToFit="1"/>
    </xf>
    <xf numFmtId="14" fontId="0" fillId="0" borderId="16" xfId="0" applyNumberFormat="1" applyBorder="1" applyAlignment="1">
      <alignment horizontal="center" vertical="center"/>
    </xf>
    <xf numFmtId="0" fontId="53" fillId="0" borderId="16" xfId="0" applyFont="1" applyBorder="1" applyAlignment="1">
      <alignment horizontal="left" vertical="center"/>
    </xf>
    <xf numFmtId="1" fontId="47" fillId="0" borderId="16" xfId="0" applyNumberFormat="1" applyFont="1" applyBorder="1" applyAlignment="1">
      <alignment shrinkToFit="1"/>
    </xf>
    <xf numFmtId="191" fontId="49" fillId="14" borderId="16" xfId="0" applyNumberFormat="1" applyFont="1" applyFill="1" applyBorder="1" applyAlignment="1">
      <alignment horizontal="center" vertical="center" shrinkToFit="1"/>
    </xf>
    <xf numFmtId="193" fontId="49" fillId="15" borderId="16" xfId="0" applyNumberFormat="1" applyFont="1" applyFill="1" applyBorder="1" applyAlignment="1">
      <alignment horizontal="centerContinuous" vertical="center" shrinkToFit="1"/>
    </xf>
    <xf numFmtId="194" fontId="49" fillId="14" borderId="16" xfId="0" applyNumberFormat="1" applyFont="1" applyFill="1" applyBorder="1" applyAlignment="1">
      <alignment horizontal="center" vertical="center" shrinkToFit="1"/>
    </xf>
    <xf numFmtId="195" fontId="49" fillId="14" borderId="16" xfId="0" applyNumberFormat="1" applyFont="1" applyFill="1" applyBorder="1" applyAlignment="1">
      <alignment horizontal="center" vertical="center" shrinkToFit="1"/>
    </xf>
    <xf numFmtId="196" fontId="49" fillId="15" borderId="16" xfId="0" applyNumberFormat="1" applyFont="1" applyFill="1" applyBorder="1" applyAlignment="1">
      <alignment horizontal="centerContinuous" vertical="center" shrinkToFit="1"/>
    </xf>
    <xf numFmtId="0" fontId="12" fillId="5" borderId="16" xfId="0" applyFont="1" applyFill="1" applyBorder="1" applyAlignment="1">
      <alignment horizontal="center" vertical="center" shrinkToFit="1"/>
    </xf>
    <xf numFmtId="0" fontId="49" fillId="10" borderId="16" xfId="0" applyFont="1" applyFill="1" applyBorder="1" applyAlignment="1">
      <alignment horizontal="center" vertical="center" shrinkToFit="1"/>
    </xf>
    <xf numFmtId="0" fontId="49" fillId="32" borderId="16" xfId="0" applyFont="1" applyFill="1" applyBorder="1" applyAlignment="1">
      <alignment horizontal="left" vertical="top" shrinkToFit="1"/>
    </xf>
    <xf numFmtId="1" fontId="49" fillId="33" borderId="16" xfId="0" applyNumberFormat="1" applyFont="1" applyFill="1" applyBorder="1" applyAlignment="1">
      <alignment horizontal="center" vertical="center" shrinkToFit="1"/>
    </xf>
    <xf numFmtId="0" fontId="71" fillId="0" borderId="16" xfId="0" applyFont="1" applyBorder="1" applyAlignment="1">
      <alignment horizontal="left" vertical="center"/>
    </xf>
    <xf numFmtId="0" fontId="50" fillId="0" borderId="16" xfId="0" applyFont="1" applyBorder="1" applyAlignment="1">
      <alignment horizontal="center" wrapText="1" shrinkToFit="1"/>
    </xf>
    <xf numFmtId="0" fontId="84" fillId="30" borderId="16" xfId="0" applyFont="1" applyFill="1" applyBorder="1" applyAlignment="1">
      <alignment horizontal="center" vertical="center"/>
    </xf>
    <xf numFmtId="14" fontId="84" fillId="30" borderId="16" xfId="0" applyNumberFormat="1" applyFont="1" applyFill="1" applyBorder="1" applyAlignment="1">
      <alignment horizontal="center" vertical="center"/>
    </xf>
    <xf numFmtId="0" fontId="53" fillId="30" borderId="16" xfId="0" applyFont="1" applyFill="1" applyBorder="1" applyAlignment="1">
      <alignment horizontal="center" vertical="center"/>
    </xf>
    <xf numFmtId="0" fontId="85" fillId="0" borderId="16" xfId="0" applyFont="1" applyBorder="1" applyAlignment="1">
      <alignment horizontal="center" vertical="center"/>
    </xf>
    <xf numFmtId="0" fontId="72" fillId="42" borderId="16" xfId="0" applyFont="1" applyFill="1" applyBorder="1" applyAlignment="1">
      <alignment horizontal="center" vertical="center"/>
    </xf>
    <xf numFmtId="0" fontId="72" fillId="42" borderId="16" xfId="0" applyFont="1" applyFill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85" fillId="0" borderId="16" xfId="0" applyFont="1" applyBorder="1" applyAlignment="1">
      <alignment horizontal="center" vertical="center" wrapText="1"/>
    </xf>
    <xf numFmtId="0" fontId="84" fillId="30" borderId="16" xfId="0" applyFont="1" applyFill="1" applyBorder="1" applyAlignment="1">
      <alignment horizontal="center" vertical="center" wrapText="1"/>
    </xf>
    <xf numFmtId="14" fontId="53" fillId="0" borderId="16" xfId="0" applyNumberFormat="1" applyFont="1" applyBorder="1" applyAlignment="1">
      <alignment horizontal="center" vertical="center" shrinkToFit="1"/>
    </xf>
    <xf numFmtId="14" fontId="85" fillId="0" borderId="16" xfId="0" applyNumberFormat="1" applyFont="1" applyBorder="1" applyAlignment="1">
      <alignment horizontal="center" vertical="center" shrinkToFit="1"/>
    </xf>
    <xf numFmtId="14" fontId="84" fillId="30" borderId="16" xfId="0" applyNumberFormat="1" applyFont="1" applyFill="1" applyBorder="1" applyAlignment="1">
      <alignment horizontal="center" vertical="center" shrinkToFit="1"/>
    </xf>
    <xf numFmtId="14" fontId="53" fillId="0" borderId="16" xfId="0" applyNumberFormat="1" applyFont="1" applyBorder="1" applyAlignment="1">
      <alignment horizontal="center" vertical="center" wrapText="1" shrinkToFit="1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center"/>
    </xf>
    <xf numFmtId="0" fontId="14" fillId="4" borderId="16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shrinkToFit="1"/>
    </xf>
    <xf numFmtId="164" fontId="21" fillId="0" borderId="16" xfId="0" applyNumberFormat="1" applyFont="1" applyBorder="1" applyAlignment="1">
      <alignment horizontal="center" shrinkToFit="1"/>
    </xf>
    <xf numFmtId="0" fontId="21" fillId="0" borderId="16" xfId="0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0" fontId="50" fillId="0" borderId="16" xfId="0" applyFont="1" applyBorder="1" applyAlignment="1">
      <alignment horizontal="center" shrinkToFit="1"/>
    </xf>
    <xf numFmtId="164" fontId="50" fillId="0" borderId="16" xfId="0" applyNumberFormat="1" applyFont="1" applyBorder="1" applyAlignment="1">
      <alignment horizontal="center" shrinkToFit="1"/>
    </xf>
    <xf numFmtId="17" fontId="50" fillId="0" borderId="16" xfId="0" applyNumberFormat="1" applyFont="1" applyBorder="1" applyAlignment="1">
      <alignment horizontal="center" shrinkToFit="1"/>
    </xf>
    <xf numFmtId="14" fontId="50" fillId="0" borderId="16" xfId="0" applyNumberFormat="1" applyFont="1" applyBorder="1" applyAlignment="1">
      <alignment horizontal="center" shrinkToFit="1"/>
    </xf>
    <xf numFmtId="14" fontId="0" fillId="0" borderId="16" xfId="0" applyNumberFormat="1" applyBorder="1"/>
    <xf numFmtId="17" fontId="21" fillId="0" borderId="16" xfId="0" applyNumberFormat="1" applyFont="1" applyBorder="1" applyAlignment="1">
      <alignment horizontal="center" shrinkToFit="1"/>
    </xf>
    <xf numFmtId="0" fontId="12" fillId="0" borderId="16" xfId="0" applyFont="1" applyBorder="1" applyAlignment="1">
      <alignment horizontal="center" vertical="center" wrapText="1"/>
    </xf>
    <xf numFmtId="16" fontId="50" fillId="0" borderId="16" xfId="0" applyNumberFormat="1" applyFont="1" applyBorder="1" applyAlignment="1">
      <alignment horizontal="center" shrinkToFit="1"/>
    </xf>
    <xf numFmtId="200" fontId="59" fillId="0" borderId="0" xfId="0" applyNumberFormat="1" applyFont="1"/>
    <xf numFmtId="0" fontId="0" fillId="0" borderId="19" xfId="0" applyBorder="1"/>
    <xf numFmtId="0" fontId="12" fillId="30" borderId="19" xfId="0" applyFont="1" applyFill="1" applyBorder="1" applyAlignment="1">
      <alignment horizontal="centerContinuous"/>
    </xf>
    <xf numFmtId="0" fontId="0" fillId="0" borderId="24" xfId="0" applyBorder="1"/>
    <xf numFmtId="0" fontId="0" fillId="0" borderId="26" xfId="0" applyBorder="1"/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86" fillId="0" borderId="13" xfId="0" applyFont="1" applyBorder="1" applyAlignment="1">
      <alignment horizontal="center" vertical="center" wrapText="1"/>
    </xf>
    <xf numFmtId="165" fontId="49" fillId="12" borderId="19" xfId="0" applyNumberFormat="1" applyFont="1" applyFill="1" applyBorder="1" applyAlignment="1">
      <alignment horizontal="center" vertical="center" shrinkToFit="1"/>
    </xf>
    <xf numFmtId="167" fontId="83" fillId="0" borderId="18" xfId="0" applyNumberFormat="1" applyFont="1" applyBorder="1" applyAlignment="1">
      <alignment horizontal="left" vertical="top"/>
    </xf>
    <xf numFmtId="0" fontId="12" fillId="20" borderId="16" xfId="0" applyFont="1" applyFill="1" applyBorder="1" applyAlignment="1">
      <alignment horizontal="centerContinuous" vertical="center"/>
    </xf>
    <xf numFmtId="0" fontId="48" fillId="0" borderId="0" xfId="0" applyFont="1"/>
    <xf numFmtId="0" fontId="48" fillId="0" borderId="16" xfId="0" applyFont="1" applyBorder="1" applyAlignment="1">
      <alignment shrinkToFit="1"/>
    </xf>
    <xf numFmtId="0" fontId="50" fillId="0" borderId="0" xfId="0" applyFont="1" applyAlignment="1">
      <alignment shrinkToFit="1"/>
    </xf>
    <xf numFmtId="14" fontId="48" fillId="0" borderId="16" xfId="0" applyNumberFormat="1" applyFont="1" applyBorder="1"/>
    <xf numFmtId="14" fontId="48" fillId="0" borderId="16" xfId="0" applyNumberFormat="1" applyFont="1" applyBorder="1" applyAlignment="1">
      <alignment horizontal="center"/>
    </xf>
    <xf numFmtId="0" fontId="48" fillId="0" borderId="16" xfId="0" applyFont="1" applyBorder="1" applyAlignment="1">
      <alignment horizontal="center" shrinkToFit="1"/>
    </xf>
    <xf numFmtId="0" fontId="50" fillId="0" borderId="16" xfId="0" applyFont="1" applyBorder="1" applyAlignment="1">
      <alignment shrinkToFit="1"/>
    </xf>
    <xf numFmtId="0" fontId="47" fillId="0" borderId="16" xfId="0" applyFont="1" applyBorder="1" applyAlignment="1">
      <alignment vertical="center" shrinkToFit="1"/>
    </xf>
    <xf numFmtId="0" fontId="87" fillId="0" borderId="0" xfId="0" applyFont="1" applyAlignment="1">
      <alignment shrinkToFit="1"/>
    </xf>
    <xf numFmtId="0" fontId="47" fillId="0" borderId="4" xfId="0" applyFont="1" applyBorder="1" applyAlignment="1">
      <alignment shrinkToFit="1"/>
    </xf>
    <xf numFmtId="0" fontId="50" fillId="0" borderId="4" xfId="0" applyFont="1" applyBorder="1" applyAlignment="1">
      <alignment shrinkToFit="1"/>
    </xf>
    <xf numFmtId="0" fontId="47" fillId="5" borderId="16" xfId="0" applyFont="1" applyFill="1" applyBorder="1" applyAlignment="1">
      <alignment vertical="center" shrinkToFit="1"/>
    </xf>
    <xf numFmtId="0" fontId="87" fillId="0" borderId="16" xfId="0" applyFont="1" applyBorder="1" applyAlignment="1">
      <alignment shrinkToFit="1"/>
    </xf>
    <xf numFmtId="0" fontId="50" fillId="0" borderId="4" xfId="0" applyFont="1" applyBorder="1" applyAlignment="1">
      <alignment horizontal="centerContinuous" vertical="center" shrinkToFit="1"/>
    </xf>
    <xf numFmtId="212" fontId="88" fillId="12" borderId="19" xfId="0" applyNumberFormat="1" applyFont="1" applyFill="1" applyBorder="1" applyAlignment="1">
      <alignment horizontal="centerContinuous" vertical="center" shrinkToFit="1"/>
    </xf>
    <xf numFmtId="0" fontId="31" fillId="23" borderId="16" xfId="0" applyFont="1" applyFill="1" applyBorder="1" applyAlignment="1">
      <alignment horizontal="centerContinuous"/>
    </xf>
    <xf numFmtId="0" fontId="88" fillId="12" borderId="16" xfId="0" applyFont="1" applyFill="1" applyBorder="1" applyAlignment="1">
      <alignment horizontal="centerContinuous" vertical="center" shrinkToFit="1"/>
    </xf>
    <xf numFmtId="0" fontId="89" fillId="12" borderId="16" xfId="0" applyFont="1" applyFill="1" applyBorder="1" applyAlignment="1">
      <alignment horizontal="centerContinuous" vertical="center" shrinkToFit="1"/>
    </xf>
    <xf numFmtId="166" fontId="88" fillId="12" borderId="16" xfId="0" applyNumberFormat="1" applyFont="1" applyFill="1" applyBorder="1" applyAlignment="1">
      <alignment horizontal="center" vertical="center" shrinkToFit="1"/>
    </xf>
    <xf numFmtId="0" fontId="88" fillId="12" borderId="16" xfId="0" applyFont="1" applyFill="1" applyBorder="1" applyAlignment="1">
      <alignment horizontal="center" vertical="center" shrinkToFit="1"/>
    </xf>
    <xf numFmtId="0" fontId="31" fillId="5" borderId="16" xfId="0" applyFont="1" applyFill="1" applyBorder="1" applyAlignment="1">
      <alignment horizontal="left" vertical="center" shrinkToFit="1"/>
    </xf>
    <xf numFmtId="0" fontId="31" fillId="0" borderId="16" xfId="0" applyFont="1" applyBorder="1" applyAlignment="1">
      <alignment horizontal="center" vertical="center" shrinkToFit="1"/>
    </xf>
    <xf numFmtId="164" fontId="31" fillId="0" borderId="16" xfId="0" applyNumberFormat="1" applyFont="1" applyBorder="1" applyAlignment="1">
      <alignment horizontal="center" vertical="center" shrinkToFit="1"/>
    </xf>
    <xf numFmtId="0" fontId="90" fillId="0" borderId="0" xfId="0" applyFont="1"/>
    <xf numFmtId="211" fontId="88" fillId="12" borderId="28" xfId="0" applyNumberFormat="1" applyFont="1" applyFill="1" applyBorder="1" applyAlignment="1">
      <alignment horizontal="centerContinuous" vertical="center" shrinkToFit="1"/>
    </xf>
    <xf numFmtId="211" fontId="88" fillId="12" borderId="19" xfId="0" applyNumberFormat="1" applyFont="1" applyFill="1" applyBorder="1" applyAlignment="1">
      <alignment horizontal="centerContinuous" vertical="center" shrinkToFit="1"/>
    </xf>
    <xf numFmtId="165" fontId="88" fillId="12" borderId="19" xfId="0" applyNumberFormat="1" applyFont="1" applyFill="1" applyBorder="1" applyAlignment="1">
      <alignment horizontal="center" vertical="center" shrinkToFit="1"/>
    </xf>
    <xf numFmtId="0" fontId="90" fillId="0" borderId="16" xfId="0" applyFont="1" applyBorder="1"/>
    <xf numFmtId="0" fontId="31" fillId="0" borderId="16" xfId="0" applyFont="1" applyBorder="1" applyAlignment="1">
      <alignment shrinkToFit="1"/>
    </xf>
    <xf numFmtId="0" fontId="31" fillId="5" borderId="16" xfId="0" applyFont="1" applyFill="1" applyBorder="1" applyAlignment="1">
      <alignment vertical="center" shrinkToFit="1"/>
    </xf>
    <xf numFmtId="213" fontId="88" fillId="12" borderId="19" xfId="0" applyNumberFormat="1" applyFont="1" applyFill="1" applyBorder="1" applyAlignment="1">
      <alignment horizontal="centerContinuous" vertical="center" shrinkToFit="1"/>
    </xf>
    <xf numFmtId="173" fontId="88" fillId="12" borderId="16" xfId="0" applyNumberFormat="1" applyFont="1" applyFill="1" applyBorder="1" applyAlignment="1">
      <alignment horizontal="centerContinuous" vertical="center" shrinkToFit="1"/>
    </xf>
    <xf numFmtId="14" fontId="31" fillId="0" borderId="16" xfId="0" applyNumberFormat="1" applyFont="1" applyBorder="1" applyAlignment="1">
      <alignment horizontal="center" vertical="center" shrinkToFit="1"/>
    </xf>
    <xf numFmtId="0" fontId="90" fillId="0" borderId="16" xfId="0" applyFont="1" applyBorder="1" applyAlignment="1">
      <alignment horizontal="center" vertical="center"/>
    </xf>
    <xf numFmtId="14" fontId="90" fillId="0" borderId="16" xfId="0" applyNumberFormat="1" applyFont="1" applyBorder="1" applyAlignment="1">
      <alignment horizontal="center" vertical="center"/>
    </xf>
    <xf numFmtId="0" fontId="31" fillId="5" borderId="19" xfId="0" applyFont="1" applyFill="1" applyBorder="1" applyAlignment="1">
      <alignment horizontal="left" vertical="center" shrinkToFit="1"/>
    </xf>
    <xf numFmtId="0" fontId="31" fillId="5" borderId="19" xfId="0" applyFont="1" applyFill="1" applyBorder="1" applyAlignment="1">
      <alignment vertical="center" shrinkToFit="1"/>
    </xf>
    <xf numFmtId="14" fontId="90" fillId="0" borderId="19" xfId="0" applyNumberFormat="1" applyFont="1" applyBorder="1" applyAlignment="1">
      <alignment horizontal="center" vertical="center"/>
    </xf>
    <xf numFmtId="203" fontId="88" fillId="12" borderId="16" xfId="0" applyNumberFormat="1" applyFont="1" applyFill="1" applyBorder="1" applyAlignment="1">
      <alignment horizontal="center" vertical="center" shrinkToFit="1"/>
    </xf>
    <xf numFmtId="0" fontId="90" fillId="0" borderId="19" xfId="0" applyFont="1" applyBorder="1"/>
    <xf numFmtId="205" fontId="88" fillId="12" borderId="19" xfId="0" applyNumberFormat="1" applyFont="1" applyFill="1" applyBorder="1" applyAlignment="1">
      <alignment horizontal="center" vertical="center" shrinkToFit="1"/>
    </xf>
    <xf numFmtId="164" fontId="88" fillId="12" borderId="16" xfId="0" applyNumberFormat="1" applyFont="1" applyFill="1" applyBorder="1" applyAlignment="1">
      <alignment horizontal="center" vertical="center" shrinkToFit="1"/>
    </xf>
    <xf numFmtId="206" fontId="88" fillId="12" borderId="16" xfId="0" applyNumberFormat="1" applyFont="1" applyFill="1" applyBorder="1" applyAlignment="1">
      <alignment horizontal="center" vertical="center" shrinkToFit="1"/>
    </xf>
    <xf numFmtId="204" fontId="88" fillId="12" borderId="16" xfId="0" applyNumberFormat="1" applyFont="1" applyFill="1" applyBorder="1" applyAlignment="1">
      <alignment horizontal="center" vertical="center" shrinkToFit="1"/>
    </xf>
    <xf numFmtId="14" fontId="90" fillId="0" borderId="16" xfId="0" applyNumberFormat="1" applyFont="1" applyBorder="1" applyAlignment="1">
      <alignment horizontal="center"/>
    </xf>
    <xf numFmtId="0" fontId="90" fillId="0" borderId="16" xfId="0" applyFont="1" applyBorder="1" applyAlignment="1">
      <alignment horizontal="center" shrinkToFit="1"/>
    </xf>
    <xf numFmtId="215" fontId="88" fillId="12" borderId="16" xfId="0" applyNumberFormat="1" applyFont="1" applyFill="1" applyBorder="1" applyAlignment="1">
      <alignment horizontal="center" vertical="center" shrinkToFit="1"/>
    </xf>
    <xf numFmtId="214" fontId="88" fillId="12" borderId="16" xfId="0" applyNumberFormat="1" applyFont="1" applyFill="1" applyBorder="1" applyAlignment="1">
      <alignment horizontal="center" vertical="center" shrinkToFit="1"/>
    </xf>
    <xf numFmtId="210" fontId="88" fillId="12" borderId="16" xfId="0" applyNumberFormat="1" applyFont="1" applyFill="1" applyBorder="1" applyAlignment="1">
      <alignment horizontal="center" vertical="center" shrinkToFit="1"/>
    </xf>
    <xf numFmtId="202" fontId="88" fillId="12" borderId="16" xfId="0" applyNumberFormat="1" applyFont="1" applyFill="1" applyBorder="1" applyAlignment="1">
      <alignment horizontal="center" vertical="center" shrinkToFit="1"/>
    </xf>
    <xf numFmtId="0" fontId="31" fillId="0" borderId="16" xfId="0" applyFont="1" applyBorder="1" applyAlignment="1">
      <alignment vertical="center" shrinkToFit="1"/>
    </xf>
    <xf numFmtId="209" fontId="88" fillId="12" borderId="16" xfId="0" applyNumberFormat="1" applyFont="1" applyFill="1" applyBorder="1" applyAlignment="1">
      <alignment horizontal="center" vertical="center" shrinkToFit="1"/>
    </xf>
    <xf numFmtId="0" fontId="31" fillId="0" borderId="16" xfId="0" applyFont="1" applyBorder="1" applyAlignment="1">
      <alignment horizontal="left" vertical="center" shrinkToFit="1"/>
    </xf>
    <xf numFmtId="0" fontId="90" fillId="0" borderId="16" xfId="0" applyFont="1" applyBorder="1" applyAlignment="1">
      <alignment shrinkToFit="1"/>
    </xf>
    <xf numFmtId="0" fontId="31" fillId="0" borderId="19" xfId="0" applyFont="1" applyBorder="1" applyAlignment="1">
      <alignment shrinkToFit="1"/>
    </xf>
    <xf numFmtId="216" fontId="88" fillId="12" borderId="16" xfId="0" applyNumberFormat="1" applyFont="1" applyFill="1" applyBorder="1" applyAlignment="1">
      <alignment horizontal="center" vertical="center" shrinkToFit="1"/>
    </xf>
    <xf numFmtId="217" fontId="88" fillId="12" borderId="16" xfId="0" applyNumberFormat="1" applyFont="1" applyFill="1" applyBorder="1" applyAlignment="1">
      <alignment horizontal="center" vertical="center" shrinkToFit="1"/>
    </xf>
    <xf numFmtId="218" fontId="88" fillId="12" borderId="19" xfId="0" applyNumberFormat="1" applyFont="1" applyFill="1" applyBorder="1" applyAlignment="1">
      <alignment horizontal="center" vertical="center" shrinkToFit="1"/>
    </xf>
    <xf numFmtId="219" fontId="88" fillId="12" borderId="16" xfId="0" applyNumberFormat="1" applyFont="1" applyFill="1" applyBorder="1" applyAlignment="1">
      <alignment horizontal="center" vertical="center" shrinkToFit="1"/>
    </xf>
    <xf numFmtId="0" fontId="90" fillId="0" borderId="4" xfId="0" applyFont="1" applyBorder="1"/>
    <xf numFmtId="165" fontId="91" fillId="12" borderId="19" xfId="0" applyNumberFormat="1" applyFont="1" applyFill="1" applyBorder="1" applyAlignment="1">
      <alignment horizontal="center" vertical="center" shrinkToFit="1"/>
    </xf>
    <xf numFmtId="0" fontId="91" fillId="12" borderId="16" xfId="0" applyFont="1" applyFill="1" applyBorder="1" applyAlignment="1">
      <alignment horizontal="center" vertical="center" shrinkToFit="1"/>
    </xf>
    <xf numFmtId="212" fontId="91" fillId="12" borderId="19" xfId="0" applyNumberFormat="1" applyFont="1" applyFill="1" applyBorder="1" applyAlignment="1">
      <alignment horizontal="centerContinuous" vertical="center" shrinkToFit="1"/>
    </xf>
    <xf numFmtId="0" fontId="91" fillId="12" borderId="16" xfId="0" applyFont="1" applyFill="1" applyBorder="1" applyAlignment="1">
      <alignment horizontal="centerContinuous" vertical="center" shrinkToFit="1"/>
    </xf>
    <xf numFmtId="0" fontId="92" fillId="12" borderId="16" xfId="0" applyFont="1" applyFill="1" applyBorder="1" applyAlignment="1">
      <alignment horizontal="centerContinuous" vertical="center" shrinkToFit="1"/>
    </xf>
    <xf numFmtId="166" fontId="91" fillId="12" borderId="16" xfId="0" applyNumberFormat="1" applyFont="1" applyFill="1" applyBorder="1" applyAlignment="1">
      <alignment horizontal="center" vertical="center" shrinkToFit="1"/>
    </xf>
    <xf numFmtId="173" fontId="91" fillId="12" borderId="16" xfId="0" applyNumberFormat="1" applyFont="1" applyFill="1" applyBorder="1" applyAlignment="1">
      <alignment horizontal="centerContinuous" vertical="center" shrinkToFit="1"/>
    </xf>
    <xf numFmtId="203" fontId="91" fillId="12" borderId="16" xfId="0" applyNumberFormat="1" applyFont="1" applyFill="1" applyBorder="1" applyAlignment="1">
      <alignment horizontal="center" vertical="center" shrinkToFit="1"/>
    </xf>
    <xf numFmtId="205" fontId="91" fillId="12" borderId="19" xfId="0" applyNumberFormat="1" applyFont="1" applyFill="1" applyBorder="1" applyAlignment="1">
      <alignment horizontal="center" vertical="center" shrinkToFit="1"/>
    </xf>
    <xf numFmtId="164" fontId="91" fillId="12" borderId="16" xfId="0" applyNumberFormat="1" applyFont="1" applyFill="1" applyBorder="1" applyAlignment="1">
      <alignment horizontal="center" vertical="center" shrinkToFit="1"/>
    </xf>
    <xf numFmtId="206" fontId="91" fillId="12" borderId="16" xfId="0" applyNumberFormat="1" applyFont="1" applyFill="1" applyBorder="1" applyAlignment="1">
      <alignment horizontal="center" vertical="center" shrinkToFit="1"/>
    </xf>
    <xf numFmtId="210" fontId="91" fillId="12" borderId="16" xfId="0" applyNumberFormat="1" applyFont="1" applyFill="1" applyBorder="1" applyAlignment="1">
      <alignment horizontal="center" vertical="center" shrinkToFit="1"/>
    </xf>
    <xf numFmtId="214" fontId="91" fillId="12" borderId="16" xfId="0" applyNumberFormat="1" applyFont="1" applyFill="1" applyBorder="1" applyAlignment="1">
      <alignment horizontal="center" vertical="center" shrinkToFit="1"/>
    </xf>
    <xf numFmtId="204" fontId="91" fillId="12" borderId="16" xfId="0" applyNumberFormat="1" applyFont="1" applyFill="1" applyBorder="1" applyAlignment="1">
      <alignment horizontal="center" vertical="center" shrinkToFit="1"/>
    </xf>
    <xf numFmtId="216" fontId="91" fillId="12" borderId="16" xfId="0" applyNumberFormat="1" applyFont="1" applyFill="1" applyBorder="1" applyAlignment="1">
      <alignment horizontal="center" vertical="center" shrinkToFit="1"/>
    </xf>
    <xf numFmtId="218" fontId="91" fillId="12" borderId="19" xfId="0" applyNumberFormat="1" applyFont="1" applyFill="1" applyBorder="1" applyAlignment="1">
      <alignment horizontal="center" vertical="center" shrinkToFit="1"/>
    </xf>
    <xf numFmtId="219" fontId="91" fillId="12" borderId="16" xfId="0" applyNumberFormat="1" applyFont="1" applyFill="1" applyBorder="1" applyAlignment="1">
      <alignment horizontal="center" vertical="center" shrinkToFit="1"/>
    </xf>
    <xf numFmtId="217" fontId="91" fillId="12" borderId="16" xfId="0" applyNumberFormat="1" applyFont="1" applyFill="1" applyBorder="1" applyAlignment="1">
      <alignment horizontal="center" vertical="center" shrinkToFit="1"/>
    </xf>
    <xf numFmtId="215" fontId="91" fillId="12" borderId="16" xfId="0" applyNumberFormat="1" applyFont="1" applyFill="1" applyBorder="1" applyAlignment="1">
      <alignment horizontal="center" vertical="center" shrinkToFit="1"/>
    </xf>
    <xf numFmtId="202" fontId="91" fillId="12" borderId="16" xfId="0" applyNumberFormat="1" applyFont="1" applyFill="1" applyBorder="1" applyAlignment="1">
      <alignment horizontal="center" vertical="center" shrinkToFit="1"/>
    </xf>
    <xf numFmtId="209" fontId="91" fillId="12" borderId="16" xfId="0" applyNumberFormat="1" applyFont="1" applyFill="1" applyBorder="1" applyAlignment="1">
      <alignment horizontal="center" vertical="center" shrinkToFit="1"/>
    </xf>
    <xf numFmtId="225" fontId="91" fillId="12" borderId="19" xfId="0" applyNumberFormat="1" applyFont="1" applyFill="1" applyBorder="1" applyAlignment="1">
      <alignment horizontal="centerContinuous" vertical="center" shrinkToFit="1"/>
    </xf>
    <xf numFmtId="226" fontId="91" fillId="12" borderId="19" xfId="0" applyNumberFormat="1" applyFont="1" applyFill="1" applyBorder="1" applyAlignment="1">
      <alignment horizontal="centerContinuous" vertical="center" shrinkToFit="1"/>
    </xf>
    <xf numFmtId="0" fontId="87" fillId="0" borderId="4" xfId="0" applyFont="1" applyBorder="1" applyAlignment="1">
      <alignment shrinkToFit="1"/>
    </xf>
    <xf numFmtId="0" fontId="87" fillId="0" borderId="0" xfId="0" applyFont="1" applyAlignment="1">
      <alignment horizontal="left" vertical="center" shrinkToFit="1"/>
    </xf>
    <xf numFmtId="227" fontId="88" fillId="12" borderId="16" xfId="0" applyNumberFormat="1" applyFont="1" applyFill="1" applyBorder="1" applyAlignment="1">
      <alignment horizontal="centerContinuous" vertical="center" shrinkToFit="1"/>
    </xf>
    <xf numFmtId="0" fontId="72" fillId="0" borderId="0" xfId="0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59" fillId="0" borderId="16" xfId="0" applyNumberFormat="1" applyFont="1" applyBorder="1" applyAlignment="1">
      <alignment horizontal="center" vertical="center" shrinkToFit="1"/>
    </xf>
    <xf numFmtId="1" fontId="0" fillId="0" borderId="16" xfId="0" applyNumberFormat="1" applyBorder="1" applyAlignment="1">
      <alignment horizontal="center" vertical="center"/>
    </xf>
    <xf numFmtId="1" fontId="50" fillId="0" borderId="16" xfId="0" applyNumberFormat="1" applyFont="1" applyBorder="1" applyAlignment="1">
      <alignment horizontal="center" vertical="center" shrinkToFit="1"/>
    </xf>
    <xf numFmtId="0" fontId="59" fillId="46" borderId="16" xfId="0" applyFont="1" applyFill="1" applyBorder="1" applyAlignment="1">
      <alignment horizontal="left" vertical="center" shrinkToFit="1"/>
    </xf>
    <xf numFmtId="1" fontId="59" fillId="46" borderId="16" xfId="0" applyNumberFormat="1" applyFont="1" applyFill="1" applyBorder="1" applyAlignment="1">
      <alignment horizontal="center" vertical="center" shrinkToFit="1"/>
    </xf>
    <xf numFmtId="0" fontId="49" fillId="47" borderId="16" xfId="0" applyFont="1" applyFill="1" applyBorder="1" applyAlignment="1">
      <alignment horizontal="centerContinuous" vertical="top" shrinkToFit="1"/>
    </xf>
    <xf numFmtId="0" fontId="49" fillId="48" borderId="16" xfId="0" applyFont="1" applyFill="1" applyBorder="1" applyAlignment="1">
      <alignment horizontal="centerContinuous" vertical="center" shrinkToFit="1"/>
    </xf>
    <xf numFmtId="0" fontId="49" fillId="48" borderId="16" xfId="0" applyFont="1" applyFill="1" applyBorder="1" applyAlignment="1">
      <alignment horizontal="centerContinuous" vertical="top" shrinkToFit="1"/>
    </xf>
    <xf numFmtId="0" fontId="6" fillId="24" borderId="16" xfId="0" applyFont="1" applyFill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5" fillId="0" borderId="16" xfId="0" applyFont="1" applyBorder="1" applyAlignment="1">
      <alignment vertical="center" wrapText="1"/>
    </xf>
    <xf numFmtId="1" fontId="5" fillId="0" borderId="16" xfId="0" applyNumberFormat="1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49" borderId="16" xfId="0" applyFont="1" applyFill="1" applyBorder="1" applyAlignment="1">
      <alignment horizontal="center" vertical="center" textRotation="90" wrapText="1"/>
    </xf>
    <xf numFmtId="0" fontId="4" fillId="49" borderId="16" xfId="0" applyFont="1" applyFill="1" applyBorder="1" applyAlignment="1">
      <alignment horizontal="center" vertical="center" textRotation="90" shrinkToFit="1"/>
    </xf>
    <xf numFmtId="0" fontId="65" fillId="49" borderId="16" xfId="0" applyFont="1" applyFill="1" applyBorder="1" applyAlignment="1">
      <alignment horizontal="center" vertical="center" textRotation="90" wrapText="1"/>
    </xf>
    <xf numFmtId="0" fontId="56" fillId="49" borderId="16" xfId="0" applyFont="1" applyFill="1" applyBorder="1" applyAlignment="1">
      <alignment horizontal="center" vertical="center" textRotation="90" wrapText="1"/>
    </xf>
    <xf numFmtId="0" fontId="4" fillId="49" borderId="16" xfId="0" applyFont="1" applyFill="1" applyBorder="1" applyAlignment="1">
      <alignment vertical="center" wrapText="1"/>
    </xf>
    <xf numFmtId="14" fontId="46" fillId="0" borderId="16" xfId="0" applyNumberFormat="1" applyFont="1" applyBorder="1" applyAlignment="1">
      <alignment shrinkToFit="1"/>
    </xf>
    <xf numFmtId="17" fontId="12" fillId="0" borderId="16" xfId="0" applyNumberFormat="1" applyFont="1" applyBorder="1" applyAlignment="1">
      <alignment horizontal="center" shrinkToFit="1"/>
    </xf>
    <xf numFmtId="230" fontId="5" fillId="25" borderId="16" xfId="0" applyNumberFormat="1" applyFont="1" applyFill="1" applyBorder="1" applyAlignment="1">
      <alignment vertical="center" wrapText="1"/>
    </xf>
    <xf numFmtId="230" fontId="5" fillId="0" borderId="16" xfId="0" applyNumberFormat="1" applyFont="1" applyBorder="1" applyAlignment="1">
      <alignment vertical="center" wrapText="1"/>
    </xf>
    <xf numFmtId="230" fontId="53" fillId="0" borderId="16" xfId="0" applyNumberFormat="1" applyFont="1" applyBorder="1"/>
    <xf numFmtId="230" fontId="16" fillId="0" borderId="16" xfId="0" applyNumberFormat="1" applyFont="1" applyBorder="1" applyAlignment="1">
      <alignment horizontal="center" vertical="center"/>
    </xf>
    <xf numFmtId="0" fontId="70" fillId="0" borderId="16" xfId="1" applyBorder="1" applyAlignment="1"/>
    <xf numFmtId="14" fontId="18" fillId="0" borderId="16" xfId="0" applyNumberFormat="1" applyFont="1" applyBorder="1" applyAlignment="1">
      <alignment horizontal="center" vertical="center" wrapText="1"/>
    </xf>
    <xf numFmtId="0" fontId="84" fillId="0" borderId="16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2" fillId="42" borderId="4" xfId="0" applyFont="1" applyFill="1" applyBorder="1" applyAlignment="1">
      <alignment horizontal="center" vertical="center"/>
    </xf>
    <xf numFmtId="14" fontId="53" fillId="0" borderId="0" xfId="0" applyNumberFormat="1" applyFont="1"/>
    <xf numFmtId="14" fontId="93" fillId="0" borderId="0" xfId="0" applyNumberFormat="1" applyFont="1"/>
    <xf numFmtId="0" fontId="95" fillId="50" borderId="30" xfId="0" applyFont="1" applyFill="1" applyBorder="1" applyAlignment="1">
      <alignment horizontal="center" vertical="center" wrapText="1"/>
    </xf>
    <xf numFmtId="0" fontId="95" fillId="50" borderId="31" xfId="0" applyFont="1" applyFill="1" applyBorder="1" applyAlignment="1">
      <alignment horizontal="center" vertical="center"/>
    </xf>
    <xf numFmtId="0" fontId="95" fillId="50" borderId="31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 wrapText="1"/>
    </xf>
    <xf numFmtId="0" fontId="94" fillId="0" borderId="0" xfId="0" applyFont="1" applyAlignment="1">
      <alignment vertical="center"/>
    </xf>
    <xf numFmtId="0" fontId="22" fillId="36" borderId="33" xfId="0" applyFont="1" applyFill="1" applyBorder="1" applyAlignment="1">
      <alignment horizontal="center" vertical="center"/>
    </xf>
    <xf numFmtId="0" fontId="22" fillId="36" borderId="33" xfId="0" applyFont="1" applyFill="1" applyBorder="1" applyAlignment="1">
      <alignment horizontal="center" vertical="center" wrapText="1"/>
    </xf>
    <xf numFmtId="14" fontId="0" fillId="0" borderId="0" xfId="0" applyNumberFormat="1"/>
    <xf numFmtId="0" fontId="71" fillId="0" borderId="16" xfId="0" applyFont="1" applyBorder="1"/>
    <xf numFmtId="0" fontId="71" fillId="0" borderId="16" xfId="0" applyFont="1" applyBorder="1" applyAlignment="1">
      <alignment horizontal="left"/>
    </xf>
    <xf numFmtId="0" fontId="96" fillId="0" borderId="4" xfId="3" applyFont="1" applyAlignment="1">
      <alignment horizontal="left"/>
    </xf>
    <xf numFmtId="0" fontId="96" fillId="0" borderId="4" xfId="3" applyFont="1" applyAlignment="1">
      <alignment horizontal="center"/>
    </xf>
    <xf numFmtId="0" fontId="94" fillId="0" borderId="4" xfId="3"/>
    <xf numFmtId="0" fontId="94" fillId="0" borderId="4" xfId="3" applyAlignment="1">
      <alignment horizontal="left"/>
    </xf>
    <xf numFmtId="14" fontId="94" fillId="0" borderId="4" xfId="3" applyNumberFormat="1" applyAlignment="1">
      <alignment horizontal="center"/>
    </xf>
    <xf numFmtId="0" fontId="97" fillId="0" borderId="4" xfId="3" applyFont="1" applyAlignment="1">
      <alignment horizontal="left"/>
    </xf>
    <xf numFmtId="0" fontId="73" fillId="0" borderId="4" xfId="3" applyFont="1" applyAlignment="1">
      <alignment horizontal="left"/>
    </xf>
    <xf numFmtId="0" fontId="73" fillId="0" borderId="4" xfId="3" applyFont="1" applyAlignment="1">
      <alignment horizontal="center"/>
    </xf>
    <xf numFmtId="0" fontId="8" fillId="0" borderId="16" xfId="3" applyFont="1" applyBorder="1" applyAlignment="1">
      <alignment horizontal="left" vertical="center" wrapText="1"/>
    </xf>
    <xf numFmtId="0" fontId="97" fillId="0" borderId="4" xfId="3" applyFont="1"/>
    <xf numFmtId="14" fontId="73" fillId="0" borderId="4" xfId="3" applyNumberFormat="1" applyFont="1" applyAlignment="1">
      <alignment horizontal="center"/>
    </xf>
    <xf numFmtId="0" fontId="97" fillId="0" borderId="4" xfId="3" applyFont="1" applyAlignment="1">
      <alignment horizontal="left" shrinkToFit="1"/>
    </xf>
    <xf numFmtId="14" fontId="97" fillId="0" borderId="4" xfId="3" applyNumberFormat="1" applyFont="1"/>
    <xf numFmtId="0" fontId="97" fillId="0" borderId="4" xfId="3" applyFont="1" applyAlignment="1">
      <alignment horizontal="left" vertical="top"/>
    </xf>
    <xf numFmtId="14" fontId="97" fillId="0" borderId="4" xfId="3" applyNumberFormat="1" applyFont="1" applyAlignment="1">
      <alignment horizontal="center" vertical="top"/>
    </xf>
    <xf numFmtId="14" fontId="97" fillId="0" borderId="4" xfId="3" applyNumberFormat="1" applyFont="1" applyAlignment="1">
      <alignment horizontal="center"/>
    </xf>
    <xf numFmtId="0" fontId="98" fillId="0" borderId="4" xfId="3" applyFont="1" applyAlignment="1">
      <alignment horizontal="left" vertical="top"/>
    </xf>
    <xf numFmtId="14" fontId="98" fillId="0" borderId="4" xfId="3" applyNumberFormat="1" applyFont="1" applyAlignment="1">
      <alignment horizontal="center" vertical="top"/>
    </xf>
    <xf numFmtId="0" fontId="97" fillId="0" borderId="4" xfId="3" applyFont="1" applyAlignment="1">
      <alignment horizontal="left" vertical="top" shrinkToFit="1"/>
    </xf>
    <xf numFmtId="0" fontId="98" fillId="0" borderId="4" xfId="3" applyFont="1" applyAlignment="1">
      <alignment vertical="top"/>
    </xf>
    <xf numFmtId="0" fontId="98" fillId="0" borderId="4" xfId="3" applyFont="1" applyAlignment="1">
      <alignment horizontal="left" vertical="top" shrinkToFit="1"/>
    </xf>
    <xf numFmtId="0" fontId="98" fillId="0" borderId="4" xfId="3" applyFont="1"/>
    <xf numFmtId="14" fontId="97" fillId="0" borderId="4" xfId="3" applyNumberFormat="1" applyFont="1" applyAlignment="1">
      <alignment horizontal="left" vertical="top"/>
    </xf>
    <xf numFmtId="0" fontId="97" fillId="0" borderId="4" xfId="3" applyFont="1" applyAlignment="1">
      <alignment vertical="top"/>
    </xf>
    <xf numFmtId="0" fontId="98" fillId="0" borderId="4" xfId="3" applyFont="1" applyAlignment="1">
      <alignment shrinkToFit="1"/>
    </xf>
    <xf numFmtId="14" fontId="97" fillId="36" borderId="4" xfId="3" applyNumberFormat="1" applyFont="1" applyFill="1" applyAlignment="1">
      <alignment horizontal="center" vertical="top"/>
    </xf>
    <xf numFmtId="14" fontId="98" fillId="0" borderId="4" xfId="3" applyNumberFormat="1" applyFont="1" applyAlignment="1">
      <alignment horizontal="left" vertical="top"/>
    </xf>
    <xf numFmtId="14" fontId="98" fillId="0" borderId="4" xfId="3" applyNumberFormat="1" applyFont="1" applyAlignment="1">
      <alignment vertical="top"/>
    </xf>
    <xf numFmtId="0" fontId="98" fillId="0" borderId="4" xfId="3" applyFont="1" applyAlignment="1">
      <alignment horizontal="left"/>
    </xf>
    <xf numFmtId="14" fontId="98" fillId="0" borderId="4" xfId="3" applyNumberFormat="1" applyFont="1"/>
    <xf numFmtId="0" fontId="99" fillId="25" borderId="16" xfId="0" applyFont="1" applyFill="1" applyBorder="1" applyAlignment="1">
      <alignment horizontal="center" vertical="center"/>
    </xf>
    <xf numFmtId="0" fontId="48" fillId="0" borderId="4" xfId="0" applyFont="1" applyBorder="1"/>
    <xf numFmtId="0" fontId="48" fillId="0" borderId="18" xfId="0" applyFont="1" applyBorder="1"/>
    <xf numFmtId="0" fontId="12" fillId="5" borderId="4" xfId="0" applyFont="1" applyFill="1" applyBorder="1" applyAlignment="1">
      <alignment vertical="center" shrinkToFit="1"/>
    </xf>
    <xf numFmtId="0" fontId="31" fillId="0" borderId="4" xfId="0" applyFont="1" applyBorder="1" applyAlignment="1">
      <alignment shrinkToFit="1"/>
    </xf>
    <xf numFmtId="0" fontId="84" fillId="0" borderId="16" xfId="0" applyFont="1" applyBorder="1"/>
    <xf numFmtId="0" fontId="32" fillId="5" borderId="16" xfId="0" applyFont="1" applyFill="1" applyBorder="1" applyAlignment="1">
      <alignment vertical="center" shrinkToFit="1"/>
    </xf>
    <xf numFmtId="0" fontId="32" fillId="0" borderId="16" xfId="0" applyFont="1" applyBorder="1" applyAlignment="1">
      <alignment shrinkToFit="1"/>
    </xf>
    <xf numFmtId="0" fontId="12" fillId="0" borderId="23" xfId="0" applyFont="1" applyBorder="1" applyAlignment="1">
      <alignment shrinkToFit="1"/>
    </xf>
    <xf numFmtId="0" fontId="100" fillId="36" borderId="30" xfId="0" applyFont="1" applyFill="1" applyBorder="1" applyAlignment="1">
      <alignment horizontal="center" vertical="center" wrapText="1"/>
    </xf>
    <xf numFmtId="0" fontId="100" fillId="36" borderId="31" xfId="0" applyFont="1" applyFill="1" applyBorder="1" applyAlignment="1">
      <alignment horizontal="center" vertical="center" wrapText="1"/>
    </xf>
    <xf numFmtId="0" fontId="100" fillId="36" borderId="31" xfId="0" applyFont="1" applyFill="1" applyBorder="1" applyAlignment="1">
      <alignment vertical="center" wrapText="1"/>
    </xf>
    <xf numFmtId="0" fontId="102" fillId="36" borderId="31" xfId="0" applyFont="1" applyFill="1" applyBorder="1" applyAlignment="1">
      <alignment horizontal="center" vertical="center"/>
    </xf>
    <xf numFmtId="0" fontId="102" fillId="36" borderId="31" xfId="0" applyFont="1" applyFill="1" applyBorder="1" applyAlignment="1">
      <alignment horizontal="center" vertical="center" wrapText="1"/>
    </xf>
    <xf numFmtId="0" fontId="100" fillId="36" borderId="32" xfId="0" applyFont="1" applyFill="1" applyBorder="1" applyAlignment="1">
      <alignment horizontal="center" vertical="center" wrapText="1"/>
    </xf>
    <xf numFmtId="0" fontId="100" fillId="36" borderId="33" xfId="0" applyFont="1" applyFill="1" applyBorder="1" applyAlignment="1">
      <alignment horizontal="center" vertical="center" wrapText="1"/>
    </xf>
    <xf numFmtId="0" fontId="100" fillId="36" borderId="33" xfId="0" applyFont="1" applyFill="1" applyBorder="1" applyAlignment="1">
      <alignment vertical="center" wrapText="1"/>
    </xf>
    <xf numFmtId="0" fontId="102" fillId="36" borderId="33" xfId="0" applyFont="1" applyFill="1" applyBorder="1" applyAlignment="1">
      <alignment horizontal="center" vertical="center"/>
    </xf>
    <xf numFmtId="0" fontId="102" fillId="36" borderId="33" xfId="0" applyFont="1" applyFill="1" applyBorder="1" applyAlignment="1">
      <alignment horizontal="center" vertical="center" wrapText="1"/>
    </xf>
    <xf numFmtId="0" fontId="100" fillId="0" borderId="30" xfId="0" applyFont="1" applyBorder="1" applyAlignment="1">
      <alignment horizontal="center" vertical="center" wrapText="1"/>
    </xf>
    <xf numFmtId="0" fontId="100" fillId="0" borderId="31" xfId="0" applyFont="1" applyBorder="1" applyAlignment="1">
      <alignment horizontal="center" vertical="center" wrapText="1"/>
    </xf>
    <xf numFmtId="0" fontId="100" fillId="0" borderId="31" xfId="0" applyFont="1" applyBorder="1" applyAlignment="1">
      <alignment vertical="center" wrapText="1"/>
    </xf>
    <xf numFmtId="0" fontId="102" fillId="0" borderId="31" xfId="0" applyFont="1" applyBorder="1" applyAlignment="1">
      <alignment horizontal="center" vertical="center"/>
    </xf>
    <xf numFmtId="0" fontId="102" fillId="0" borderId="31" xfId="0" applyFont="1" applyBorder="1" applyAlignment="1">
      <alignment horizontal="center" vertical="center" wrapText="1"/>
    </xf>
    <xf numFmtId="0" fontId="100" fillId="0" borderId="32" xfId="0" applyFont="1" applyBorder="1" applyAlignment="1">
      <alignment horizontal="center" vertical="center" wrapText="1"/>
    </xf>
    <xf numFmtId="0" fontId="100" fillId="0" borderId="33" xfId="0" applyFont="1" applyBorder="1" applyAlignment="1">
      <alignment horizontal="center" vertical="center" wrapText="1"/>
    </xf>
    <xf numFmtId="0" fontId="100" fillId="0" borderId="33" xfId="0" applyFont="1" applyBorder="1" applyAlignment="1">
      <alignment vertical="center" wrapText="1"/>
    </xf>
    <xf numFmtId="0" fontId="102" fillId="0" borderId="33" xfId="0" applyFont="1" applyBorder="1" applyAlignment="1">
      <alignment horizontal="center" vertical="center"/>
    </xf>
    <xf numFmtId="0" fontId="102" fillId="0" borderId="33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7" fontId="0" fillId="0" borderId="0" xfId="0" applyNumberFormat="1"/>
    <xf numFmtId="1" fontId="79" fillId="0" borderId="16" xfId="2" applyNumberFormat="1" applyBorder="1" applyAlignment="1">
      <alignment horizontal="center" vertical="center" shrinkToFit="1"/>
    </xf>
    <xf numFmtId="0" fontId="32" fillId="5" borderId="18" xfId="0" applyFont="1" applyFill="1" applyBorder="1" applyAlignment="1">
      <alignment horizontal="left" vertical="center" shrinkToFit="1"/>
    </xf>
    <xf numFmtId="0" fontId="32" fillId="5" borderId="18" xfId="0" applyFont="1" applyFill="1" applyBorder="1" applyAlignment="1">
      <alignment vertical="center" shrinkToFit="1"/>
    </xf>
    <xf numFmtId="0" fontId="32" fillId="0" borderId="18" xfId="0" applyFont="1" applyBorder="1" applyAlignment="1">
      <alignment shrinkToFit="1"/>
    </xf>
    <xf numFmtId="0" fontId="53" fillId="0" borderId="16" xfId="0" applyFont="1" applyBorder="1" applyAlignment="1">
      <alignment shrinkToFit="1"/>
    </xf>
    <xf numFmtId="0" fontId="32" fillId="23" borderId="16" xfId="0" applyFont="1" applyFill="1" applyBorder="1" applyAlignment="1">
      <alignment horizontal="centerContinuous" vertical="center"/>
    </xf>
    <xf numFmtId="0" fontId="0" fillId="0" borderId="17" xfId="0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7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14" fontId="41" fillId="0" borderId="16" xfId="0" applyNumberFormat="1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49" fontId="41" fillId="0" borderId="16" xfId="0" applyNumberFormat="1" applyFont="1" applyBorder="1" applyAlignment="1">
      <alignment horizontal="center"/>
    </xf>
    <xf numFmtId="14" fontId="48" fillId="0" borderId="16" xfId="0" applyNumberFormat="1" applyFont="1" applyBorder="1" applyAlignment="1">
      <alignment horizontal="left"/>
    </xf>
    <xf numFmtId="0" fontId="12" fillId="5" borderId="19" xfId="0" applyFont="1" applyFill="1" applyBorder="1" applyAlignment="1">
      <alignment vertical="center" shrinkToFit="1"/>
    </xf>
    <xf numFmtId="177" fontId="49" fillId="10" borderId="19" xfId="0" applyNumberFormat="1" applyFont="1" applyFill="1" applyBorder="1" applyAlignment="1">
      <alignment horizontal="center" vertical="center" shrinkToFit="1"/>
    </xf>
    <xf numFmtId="0" fontId="70" fillId="0" borderId="16" xfId="1" applyBorder="1" applyAlignment="1">
      <alignment horizontal="center" vertical="center" shrinkToFit="1"/>
    </xf>
    <xf numFmtId="0" fontId="84" fillId="0" borderId="16" xfId="0" applyFont="1" applyBorder="1" applyAlignment="1">
      <alignment shrinkToFit="1"/>
    </xf>
    <xf numFmtId="0" fontId="29" fillId="0" borderId="16" xfId="0" applyFont="1" applyBorder="1" applyAlignment="1">
      <alignment horizontal="center"/>
    </xf>
    <xf numFmtId="0" fontId="14" fillId="4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shrinkToFit="1"/>
    </xf>
    <xf numFmtId="0" fontId="16" fillId="0" borderId="18" xfId="0" applyFont="1" applyBorder="1" applyAlignment="1">
      <alignment shrinkToFit="1"/>
    </xf>
    <xf numFmtId="0" fontId="53" fillId="0" borderId="18" xfId="0" applyFont="1" applyBorder="1"/>
    <xf numFmtId="0" fontId="21" fillId="0" borderId="14" xfId="0" applyFont="1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97" fillId="0" borderId="0" xfId="0" applyFont="1" applyAlignment="1">
      <alignment horizontal="center"/>
    </xf>
    <xf numFmtId="0" fontId="31" fillId="0" borderId="18" xfId="0" applyFont="1" applyBorder="1" applyAlignment="1">
      <alignment shrinkToFit="1"/>
    </xf>
    <xf numFmtId="175" fontId="49" fillId="10" borderId="18" xfId="0" applyNumberFormat="1" applyFont="1" applyFill="1" applyBorder="1" applyAlignment="1">
      <alignment horizontal="centerContinuous" vertical="center" shrinkToFit="1"/>
    </xf>
    <xf numFmtId="178" fontId="49" fillId="10" borderId="18" xfId="0" applyNumberFormat="1" applyFont="1" applyFill="1" applyBorder="1" applyAlignment="1">
      <alignment horizontal="centerContinuous" vertical="center" shrinkToFit="1"/>
    </xf>
    <xf numFmtId="168" fontId="49" fillId="11" borderId="18" xfId="0" applyNumberFormat="1" applyFont="1" applyFill="1" applyBorder="1" applyAlignment="1">
      <alignment horizontal="centerContinuous" vertical="center" shrinkToFit="1"/>
    </xf>
    <xf numFmtId="181" fontId="49" fillId="10" borderId="18" xfId="0" applyNumberFormat="1" applyFont="1" applyFill="1" applyBorder="1" applyAlignment="1">
      <alignment horizontal="center" vertical="center" shrinkToFit="1"/>
    </xf>
    <xf numFmtId="164" fontId="0" fillId="0" borderId="16" xfId="0" applyNumberFormat="1" applyBorder="1" applyAlignment="1">
      <alignment horizontal="center"/>
    </xf>
    <xf numFmtId="0" fontId="48" fillId="0" borderId="16" xfId="0" applyFont="1" applyBorder="1" applyAlignment="1">
      <alignment horizontal="left" vertical="center" shrinkToFit="1"/>
    </xf>
    <xf numFmtId="0" fontId="32" fillId="0" borderId="34" xfId="0" applyFont="1" applyBorder="1" applyAlignment="1">
      <alignment shrinkToFit="1"/>
    </xf>
    <xf numFmtId="0" fontId="103" fillId="0" borderId="0" xfId="0" applyFont="1" applyAlignment="1">
      <alignment horizontal="left"/>
    </xf>
    <xf numFmtId="0" fontId="104" fillId="0" borderId="16" xfId="0" applyFont="1" applyBorder="1" applyAlignment="1">
      <alignment shrinkToFit="1"/>
    </xf>
    <xf numFmtId="0" fontId="59" fillId="5" borderId="16" xfId="0" applyFont="1" applyFill="1" applyBorder="1" applyAlignment="1">
      <alignment horizontal="left" vertical="center" shrinkToFit="1"/>
    </xf>
    <xf numFmtId="0" fontId="105" fillId="5" borderId="16" xfId="0" applyFont="1" applyFill="1" applyBorder="1" applyAlignment="1">
      <alignment vertical="center" shrinkToFit="1"/>
    </xf>
    <xf numFmtId="0" fontId="59" fillId="5" borderId="16" xfId="0" applyFont="1" applyFill="1" applyBorder="1" applyAlignment="1">
      <alignment vertical="center" shrinkToFit="1"/>
    </xf>
    <xf numFmtId="0" fontId="59" fillId="0" borderId="16" xfId="0" applyFont="1" applyBorder="1" applyAlignment="1">
      <alignment vertical="center" shrinkToFit="1"/>
    </xf>
    <xf numFmtId="0" fontId="59" fillId="0" borderId="18" xfId="0" applyFont="1" applyBorder="1" applyAlignment="1">
      <alignment shrinkToFit="1"/>
    </xf>
    <xf numFmtId="0" fontId="105" fillId="5" borderId="16" xfId="0" applyFont="1" applyFill="1" applyBorder="1" applyAlignment="1">
      <alignment horizontal="left" vertical="center" shrinkToFit="1"/>
    </xf>
    <xf numFmtId="0" fontId="32" fillId="0" borderId="35" xfId="0" applyFont="1" applyBorder="1" applyAlignment="1">
      <alignment shrinkToFit="1"/>
    </xf>
    <xf numFmtId="0" fontId="35" fillId="0" borderId="0" xfId="0" applyFont="1"/>
    <xf numFmtId="0" fontId="83" fillId="5" borderId="18" xfId="0" applyFont="1" applyFill="1" applyBorder="1" applyAlignment="1">
      <alignment horizontal="right" shrinkToFit="1"/>
    </xf>
    <xf numFmtId="0" fontId="83" fillId="5" borderId="28" xfId="0" applyFont="1" applyFill="1" applyBorder="1" applyAlignment="1">
      <alignment horizontal="right" shrinkToFit="1"/>
    </xf>
    <xf numFmtId="0" fontId="83" fillId="5" borderId="19" xfId="0" applyFont="1" applyFill="1" applyBorder="1" applyAlignment="1">
      <alignment horizontal="right" shrinkToFit="1"/>
    </xf>
    <xf numFmtId="184" fontId="49" fillId="44" borderId="16" xfId="0" applyNumberFormat="1" applyFont="1" applyFill="1" applyBorder="1" applyAlignment="1">
      <alignment horizontal="center" vertical="center" shrinkToFit="1"/>
    </xf>
    <xf numFmtId="0" fontId="12" fillId="45" borderId="16" xfId="0" applyFont="1" applyFill="1" applyBorder="1"/>
    <xf numFmtId="220" fontId="91" fillId="12" borderId="18" xfId="0" applyNumberFormat="1" applyFont="1" applyFill="1" applyBorder="1" applyAlignment="1">
      <alignment horizontal="center" vertical="center" shrinkToFit="1"/>
    </xf>
    <xf numFmtId="220" fontId="91" fillId="12" borderId="28" xfId="0" applyNumberFormat="1" applyFont="1" applyFill="1" applyBorder="1" applyAlignment="1">
      <alignment horizontal="center" vertical="center" shrinkToFit="1"/>
    </xf>
    <xf numFmtId="220" fontId="91" fillId="12" borderId="19" xfId="0" applyNumberFormat="1" applyFont="1" applyFill="1" applyBorder="1" applyAlignment="1">
      <alignment horizontal="center" vertical="center" shrinkToFit="1"/>
    </xf>
    <xf numFmtId="221" fontId="91" fillId="12" borderId="18" xfId="0" applyNumberFormat="1" applyFont="1" applyFill="1" applyBorder="1" applyAlignment="1">
      <alignment horizontal="center" vertical="center" shrinkToFit="1"/>
    </xf>
    <xf numFmtId="221" fontId="91" fillId="12" borderId="28" xfId="0" applyNumberFormat="1" applyFont="1" applyFill="1" applyBorder="1" applyAlignment="1">
      <alignment horizontal="center" vertical="center" shrinkToFit="1"/>
    </xf>
    <xf numFmtId="221" fontId="91" fillId="12" borderId="19" xfId="0" applyNumberFormat="1" applyFont="1" applyFill="1" applyBorder="1" applyAlignment="1">
      <alignment horizontal="center" vertical="center" shrinkToFit="1"/>
    </xf>
    <xf numFmtId="222" fontId="91" fillId="12" borderId="18" xfId="0" applyNumberFormat="1" applyFont="1" applyFill="1" applyBorder="1" applyAlignment="1">
      <alignment horizontal="center" vertical="center" shrinkToFit="1"/>
    </xf>
    <xf numFmtId="222" fontId="91" fillId="12" borderId="28" xfId="0" applyNumberFormat="1" applyFont="1" applyFill="1" applyBorder="1" applyAlignment="1">
      <alignment horizontal="center" vertical="center" shrinkToFit="1"/>
    </xf>
    <xf numFmtId="222" fontId="91" fillId="12" borderId="19" xfId="0" applyNumberFormat="1" applyFont="1" applyFill="1" applyBorder="1" applyAlignment="1">
      <alignment horizontal="center" vertical="center" shrinkToFit="1"/>
    </xf>
    <xf numFmtId="223" fontId="49" fillId="12" borderId="18" xfId="0" applyNumberFormat="1" applyFont="1" applyFill="1" applyBorder="1" applyAlignment="1">
      <alignment horizontal="center" vertical="center" shrinkToFit="1"/>
    </xf>
    <xf numFmtId="223" fontId="49" fillId="12" borderId="28" xfId="0" applyNumberFormat="1" applyFont="1" applyFill="1" applyBorder="1" applyAlignment="1">
      <alignment horizontal="center" vertical="center" shrinkToFit="1"/>
    </xf>
    <xf numFmtId="223" fontId="49" fillId="12" borderId="19" xfId="0" applyNumberFormat="1" applyFont="1" applyFill="1" applyBorder="1" applyAlignment="1">
      <alignment horizontal="center" vertical="center" shrinkToFit="1"/>
    </xf>
    <xf numFmtId="228" fontId="91" fillId="12" borderId="18" xfId="0" applyNumberFormat="1" applyFont="1" applyFill="1" applyBorder="1" applyAlignment="1">
      <alignment horizontal="center" vertical="center" shrinkToFit="1"/>
    </xf>
    <xf numFmtId="228" fontId="91" fillId="12" borderId="28" xfId="0" applyNumberFormat="1" applyFont="1" applyFill="1" applyBorder="1" applyAlignment="1">
      <alignment horizontal="center" vertical="center" shrinkToFit="1"/>
    </xf>
    <xf numFmtId="228" fontId="91" fillId="12" borderId="19" xfId="0" applyNumberFormat="1" applyFont="1" applyFill="1" applyBorder="1" applyAlignment="1">
      <alignment horizontal="center" vertical="center" shrinkToFit="1"/>
    </xf>
    <xf numFmtId="229" fontId="88" fillId="12" borderId="25" xfId="0" applyNumberFormat="1" applyFont="1" applyFill="1" applyBorder="1" applyAlignment="1">
      <alignment horizontal="center" vertical="center" shrinkToFit="1"/>
    </xf>
    <xf numFmtId="229" fontId="88" fillId="12" borderId="29" xfId="0" applyNumberFormat="1" applyFont="1" applyFill="1" applyBorder="1" applyAlignment="1">
      <alignment horizontal="center" vertical="center" shrinkToFit="1"/>
    </xf>
    <xf numFmtId="229" fontId="88" fillId="12" borderId="24" xfId="0" applyNumberFormat="1" applyFont="1" applyFill="1" applyBorder="1" applyAlignment="1">
      <alignment horizontal="center" vertical="center" shrinkToFit="1"/>
    </xf>
    <xf numFmtId="213" fontId="49" fillId="12" borderId="28" xfId="0" applyNumberFormat="1" applyFont="1" applyFill="1" applyBorder="1" applyAlignment="1">
      <alignment horizontal="center" vertical="center" shrinkToFit="1"/>
    </xf>
    <xf numFmtId="213" fontId="49" fillId="12" borderId="19" xfId="0" applyNumberFormat="1" applyFont="1" applyFill="1" applyBorder="1" applyAlignment="1">
      <alignment horizontal="center" vertical="center" shrinkToFit="1"/>
    </xf>
    <xf numFmtId="224" fontId="49" fillId="12" borderId="28" xfId="0" applyNumberFormat="1" applyFont="1" applyFill="1" applyBorder="1" applyAlignment="1">
      <alignment horizontal="center" vertical="center" shrinkToFit="1"/>
    </xf>
    <xf numFmtId="224" fontId="49" fillId="12" borderId="19" xfId="0" applyNumberFormat="1" applyFont="1" applyFill="1" applyBorder="1" applyAlignment="1">
      <alignment horizontal="center" vertical="center" shrinkToFit="1"/>
    </xf>
    <xf numFmtId="176" fontId="49" fillId="12" borderId="18" xfId="0" applyNumberFormat="1" applyFont="1" applyFill="1" applyBorder="1" applyAlignment="1">
      <alignment horizontal="center" vertical="center" shrinkToFit="1"/>
    </xf>
    <xf numFmtId="176" fontId="49" fillId="12" borderId="28" xfId="0" applyNumberFormat="1" applyFont="1" applyFill="1" applyBorder="1" applyAlignment="1">
      <alignment horizontal="center" vertical="center" shrinkToFit="1"/>
    </xf>
    <xf numFmtId="176" fontId="49" fillId="12" borderId="19" xfId="0" applyNumberFormat="1" applyFont="1" applyFill="1" applyBorder="1" applyAlignment="1">
      <alignment horizontal="center" vertical="center" shrinkToFit="1"/>
    </xf>
    <xf numFmtId="0" fontId="49" fillId="13" borderId="16" xfId="0" applyFont="1" applyFill="1" applyBorder="1" applyAlignment="1">
      <alignment horizontal="center" shrinkToFit="1"/>
    </xf>
    <xf numFmtId="0" fontId="12" fillId="0" borderId="16" xfId="0" applyFont="1" applyBorder="1"/>
    <xf numFmtId="0" fontId="87" fillId="0" borderId="4" xfId="0" applyFont="1" applyBorder="1" applyAlignment="1">
      <alignment horizontal="center" wrapText="1" shrinkToFit="1"/>
    </xf>
    <xf numFmtId="0" fontId="87" fillId="0" borderId="29" xfId="0" applyFont="1" applyBorder="1" applyAlignment="1">
      <alignment horizontal="center" wrapText="1" shrinkToFit="1"/>
    </xf>
    <xf numFmtId="0" fontId="49" fillId="43" borderId="25" xfId="0" applyFont="1" applyFill="1" applyBorder="1" applyAlignment="1">
      <alignment horizontal="center" vertical="center" shrinkToFit="1"/>
    </xf>
    <xf numFmtId="0" fontId="49" fillId="43" borderId="29" xfId="0" applyFont="1" applyFill="1" applyBorder="1" applyAlignment="1">
      <alignment horizontal="center" vertical="center" shrinkToFit="1"/>
    </xf>
    <xf numFmtId="0" fontId="59" fillId="48" borderId="18" xfId="0" applyFont="1" applyFill="1" applyBorder="1" applyAlignment="1">
      <alignment horizontal="center" vertical="center" shrinkToFit="1"/>
    </xf>
    <xf numFmtId="0" fontId="59" fillId="48" borderId="19" xfId="0" applyFont="1" applyFill="1" applyBorder="1" applyAlignment="1">
      <alignment horizontal="center" vertical="center" shrinkToFit="1"/>
    </xf>
    <xf numFmtId="0" fontId="50" fillId="0" borderId="18" xfId="0" applyFont="1" applyBorder="1" applyAlignment="1">
      <alignment horizontal="center" shrinkToFit="1"/>
    </xf>
    <xf numFmtId="0" fontId="50" fillId="0" borderId="19" xfId="0" applyFont="1" applyBorder="1" applyAlignment="1">
      <alignment horizontal="center" shrinkToFit="1"/>
    </xf>
    <xf numFmtId="0" fontId="47" fillId="0" borderId="18" xfId="0" applyFont="1" applyBorder="1" applyAlignment="1">
      <alignment horizontal="center" vertical="center" shrinkToFit="1"/>
    </xf>
    <xf numFmtId="0" fontId="47" fillId="0" borderId="19" xfId="0" applyFont="1" applyBorder="1" applyAlignment="1">
      <alignment horizontal="center" vertical="center" shrinkToFit="1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63" fillId="16" borderId="1" xfId="0" applyFont="1" applyFill="1" applyBorder="1" applyAlignment="1">
      <alignment horizontal="center" vertical="center"/>
    </xf>
    <xf numFmtId="0" fontId="64" fillId="0" borderId="2" xfId="0" applyFont="1" applyBorder="1" applyAlignment="1">
      <alignment vertical="center"/>
    </xf>
    <xf numFmtId="0" fontId="64" fillId="0" borderId="3" xfId="0" applyFont="1" applyBorder="1" applyAlignment="1">
      <alignment vertical="center"/>
    </xf>
    <xf numFmtId="199" fontId="49" fillId="17" borderId="1" xfId="0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80" fillId="41" borderId="16" xfId="2" applyFont="1" applyFill="1" applyBorder="1" applyAlignment="1">
      <alignment horizontal="center"/>
    </xf>
    <xf numFmtId="0" fontId="79" fillId="0" borderId="18" xfId="2" applyBorder="1" applyAlignment="1">
      <alignment horizontal="left" vertical="center" shrinkToFit="1"/>
    </xf>
    <xf numFmtId="0" fontId="79" fillId="0" borderId="28" xfId="2" applyBorder="1" applyAlignment="1">
      <alignment horizontal="left" vertical="center" shrinkToFit="1"/>
    </xf>
    <xf numFmtId="0" fontId="79" fillId="0" borderId="19" xfId="2" applyBorder="1" applyAlignment="1">
      <alignment horizontal="left" vertical="center" shrinkToFit="1"/>
    </xf>
    <xf numFmtId="0" fontId="82" fillId="0" borderId="4" xfId="2" applyFont="1" applyAlignment="1">
      <alignment horizontal="right"/>
    </xf>
    <xf numFmtId="201" fontId="82" fillId="0" borderId="4" xfId="2" applyNumberFormat="1" applyFont="1" applyAlignment="1">
      <alignment horizontal="left"/>
    </xf>
    <xf numFmtId="0" fontId="82" fillId="0" borderId="4" xfId="2" applyFont="1" applyAlignment="1">
      <alignment horizontal="left"/>
    </xf>
    <xf numFmtId="0" fontId="1" fillId="0" borderId="4" xfId="2" applyFont="1" applyAlignment="1">
      <alignment horizontal="right" vertical="center"/>
    </xf>
    <xf numFmtId="0" fontId="53" fillId="0" borderId="4" xfId="2" applyFont="1"/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201" fontId="55" fillId="0" borderId="4" xfId="0" applyNumberFormat="1" applyFont="1" applyBorder="1" applyAlignment="1">
      <alignment horizontal="right" vertical="center" shrinkToFit="1"/>
    </xf>
    <xf numFmtId="201" fontId="55" fillId="0" borderId="4" xfId="0" applyNumberFormat="1" applyFont="1" applyBorder="1" applyAlignment="1">
      <alignment horizontal="left" vertical="center" shrinkToFit="1"/>
    </xf>
    <xf numFmtId="0" fontId="11" fillId="4" borderId="1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57" fillId="0" borderId="0" xfId="0" applyFont="1" applyAlignment="1">
      <alignment horizontal="right"/>
    </xf>
    <xf numFmtId="201" fontId="58" fillId="0" borderId="4" xfId="0" applyNumberFormat="1" applyFont="1" applyBorder="1" applyAlignment="1">
      <alignment horizontal="left" vertical="center"/>
    </xf>
    <xf numFmtId="0" fontId="21" fillId="0" borderId="16" xfId="0" applyFont="1" applyBorder="1" applyAlignment="1">
      <alignment horizontal="center" vertical="center"/>
    </xf>
    <xf numFmtId="0" fontId="53" fillId="0" borderId="0" xfId="0" applyFont="1" applyAlignment="1">
      <alignment horizontal="right"/>
    </xf>
    <xf numFmtId="201" fontId="1" fillId="0" borderId="0" xfId="0" applyNumberFormat="1" applyFont="1" applyAlignment="1">
      <alignment horizontal="left"/>
    </xf>
    <xf numFmtId="49" fontId="21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17" fontId="21" fillId="0" borderId="16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/>
    </xf>
    <xf numFmtId="0" fontId="12" fillId="0" borderId="4" xfId="0" applyFont="1" applyBorder="1"/>
    <xf numFmtId="0" fontId="21" fillId="0" borderId="1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0" borderId="23" xfId="0" applyNumberFormat="1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/>
    </xf>
    <xf numFmtId="235" fontId="18" fillId="0" borderId="16" xfId="0" applyNumberFormat="1" applyFont="1" applyBorder="1" applyAlignment="1">
      <alignment horizontal="left" vertical="center" wrapText="1"/>
    </xf>
    <xf numFmtId="235" fontId="18" fillId="0" borderId="16" xfId="0" applyNumberFormat="1" applyFont="1" applyBorder="1"/>
    <xf numFmtId="235" fontId="18" fillId="0" borderId="16" xfId="0" applyNumberFormat="1" applyFont="1" applyBorder="1" applyAlignment="1">
      <alignment vertical="center" wrapText="1"/>
    </xf>
    <xf numFmtId="235" fontId="18" fillId="26" borderId="16" xfId="0" applyNumberFormat="1" applyFont="1" applyFill="1" applyBorder="1" applyAlignment="1">
      <alignment horizontal="left" vertical="center" wrapText="1"/>
    </xf>
    <xf numFmtId="235" fontId="1" fillId="0" borderId="16" xfId="0" applyNumberFormat="1" applyFont="1" applyBorder="1" applyAlignment="1">
      <alignment horizontal="left" vertical="center" wrapText="1"/>
    </xf>
    <xf numFmtId="235" fontId="18" fillId="0" borderId="16" xfId="0" applyNumberFormat="1" applyFont="1" applyBorder="1" applyAlignment="1">
      <alignment horizontal="left" vertical="top" wrapText="1"/>
    </xf>
    <xf numFmtId="235" fontId="1" fillId="0" borderId="16" xfId="0" applyNumberFormat="1" applyFont="1" applyBorder="1" applyAlignment="1">
      <alignment horizontal="left" vertical="top" wrapText="1"/>
    </xf>
    <xf numFmtId="235" fontId="84" fillId="0" borderId="16" xfId="0" applyNumberFormat="1" applyFont="1" applyBorder="1" applyAlignment="1">
      <alignment horizontal="left" vertical="center"/>
    </xf>
    <xf numFmtId="0" fontId="106" fillId="0" borderId="16" xfId="0" applyFont="1" applyBorder="1" applyAlignment="1">
      <alignment horizontal="left" vertical="center" wrapText="1"/>
    </xf>
  </cellXfs>
  <cellStyles count="4">
    <cellStyle name="Hi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45"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2.7633289986997156E-2"/>
          <c:y val="0.107808340727595"/>
          <c:w val="0.33029908972691802"/>
          <c:h val="0.783496007098492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23A-4851-B778-A14009F949F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23A-4851-B778-A14009F949F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23A-4851-B778-A14009F949F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23A-4851-B778-A14009F949F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'RESUMO SEMANAL P1'!$A$16:$A$19</c:f>
              <c:strCache>
                <c:ptCount val="4"/>
                <c:pt idx="0">
                  <c:v>ATIVIDADE FIM CAPITAL</c:v>
                </c:pt>
                <c:pt idx="1">
                  <c:v>EFETIVO 3º PEL CRATO</c:v>
                </c:pt>
                <c:pt idx="2">
                  <c:v>SERVIÇO INTERNO</c:v>
                </c:pt>
                <c:pt idx="3">
                  <c:v>ADMINISTRATIVO (RPMON 1º E 2º ESQD)</c:v>
                </c:pt>
              </c:strCache>
            </c:strRef>
          </c:cat>
          <c:val>
            <c:numRef>
              <c:f>'RESUMO SEMANAL P1'!$B$16:$B$19</c:f>
              <c:numCache>
                <c:formatCode>0</c:formatCode>
                <c:ptCount val="4"/>
                <c:pt idx="0">
                  <c:v>76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3A-4851-B778-A14009F9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35301528485410238"/>
          <c:y val="7.2115560023082309E-2"/>
          <c:w val="0.62195872574751687"/>
          <c:h val="0.92788415241198363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accent3">
        <a:lumMod val="40000"/>
        <a:lumOff val="60000"/>
      </a:schemeClr>
    </a:solidFill>
  </c:spPr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0059130539717292E-3"/>
          <c:y val="0.12708328125650961"/>
          <c:w val="0.39992324488851311"/>
          <c:h val="0.6101695259107103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D56-45B2-91F0-03F349962A5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D56-45B2-91F0-03F349962A5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D56-45B2-91F0-03F349962A5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D56-45B2-91F0-03F349962A5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DD56-45B2-91F0-03F349962A5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DD56-45B2-91F0-03F349962A5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'RESUMO SEMANAL P1'!$A$22:$A$37</c:f>
              <c:strCache>
                <c:ptCount val="16"/>
                <c:pt idx="0">
                  <c:v>FÉRIAS</c:v>
                </c:pt>
                <c:pt idx="1">
                  <c:v>READAPTAÇÃO FUNCIONAL</c:v>
                </c:pt>
                <c:pt idx="2">
                  <c:v>LICENÇA TRATAMENTO DE SAUDE</c:v>
                </c:pt>
                <c:pt idx="3">
                  <c:v>LICENÇA PATERNIDADE</c:v>
                </c:pt>
                <c:pt idx="4">
                  <c:v>LICENÇA MATERNIDADE</c:v>
                </c:pt>
                <c:pt idx="5">
                  <c:v>RECOMPENSA MILITAR</c:v>
                </c:pt>
                <c:pt idx="6">
                  <c:v>NUPCIAS</c:v>
                </c:pt>
                <c:pt idx="7">
                  <c:v>LUTO</c:v>
                </c:pt>
                <c:pt idx="8">
                  <c:v>CURSANDO</c:v>
                </c:pt>
                <c:pt idx="9">
                  <c:v>TRANSITO</c:v>
                </c:pt>
                <c:pt idx="10">
                  <c:v>RESP. PROCESSO</c:v>
                </c:pt>
                <c:pt idx="11">
                  <c:v>DESERTOR</c:v>
                </c:pt>
                <c:pt idx="12">
                  <c:v>A DISP. DE OUTROS ORGÃOS</c:v>
                </c:pt>
                <c:pt idx="13">
                  <c:v>RECOLHIDO PRES. MILITAR</c:v>
                </c:pt>
                <c:pt idx="14">
                  <c:v>AGREGADO</c:v>
                </c:pt>
                <c:pt idx="15">
                  <c:v>AGUARDANDO RR</c:v>
                </c:pt>
              </c:strCache>
            </c:strRef>
          </c:cat>
          <c:val>
            <c:numRef>
              <c:f>'RESUMO SEMANAL P1'!$B$22:$B$37</c:f>
              <c:numCache>
                <c:formatCode>""#""</c:formatCode>
                <c:ptCount val="16"/>
                <c:pt idx="0">
                  <c:v>15</c:v>
                </c:pt>
                <c:pt idx="1">
                  <c:v>3</c:v>
                </c:pt>
                <c:pt idx="2">
                  <c:v>11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56-45B2-91F0-03F34996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42194078681342073"/>
          <c:y val="3.3198397779485141E-2"/>
          <c:w val="0.57805921318660958"/>
          <c:h val="0.9327207944640008"/>
        </c:manualLayout>
      </c:layout>
      <c:overlay val="0"/>
      <c:txPr>
        <a:bodyPr/>
        <a:lstStyle/>
        <a:p>
          <a:pPr lvl="0">
            <a:defRPr sz="1000" b="0" i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accent6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123824</xdr:colOff>
      <xdr:row>7</xdr:row>
      <xdr:rowOff>57150</xdr:rowOff>
    </xdr:from>
    <xdr:ext cx="3314701" cy="1743076"/>
    <xdr:graphicFrame macro="">
      <xdr:nvGraphicFramePr>
        <xdr:cNvPr id="1505686179" name="Chart 6">
          <a:extLst>
            <a:ext uri="{FF2B5EF4-FFF2-40B4-BE49-F238E27FC236}">
              <a16:creationId xmlns:a16="http://schemas.microsoft.com/office/drawing/2014/main" id="{00000000-0008-0000-0200-0000A3F2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83239</xdr:colOff>
      <xdr:row>20</xdr:row>
      <xdr:rowOff>43897</xdr:rowOff>
    </xdr:from>
    <xdr:ext cx="3400425" cy="2743201"/>
    <xdr:graphicFrame macro="">
      <xdr:nvGraphicFramePr>
        <xdr:cNvPr id="1083818758" name="Chart 7">
          <a:extLst>
            <a:ext uri="{FF2B5EF4-FFF2-40B4-BE49-F238E27FC236}">
              <a16:creationId xmlns:a16="http://schemas.microsoft.com/office/drawing/2014/main" id="{00000000-0008-0000-0200-000006C3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0</xdr:col>
      <xdr:colOff>676275</xdr:colOff>
      <xdr:row>0</xdr:row>
      <xdr:rowOff>38100</xdr:rowOff>
    </xdr:from>
    <xdr:to>
      <xdr:col>5</xdr:col>
      <xdr:colOff>180975</xdr:colOff>
      <xdr:row>4</xdr:row>
      <xdr:rowOff>152649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451" b="9014"/>
        <a:stretch/>
      </xdr:blipFill>
      <xdr:spPr>
        <a:xfrm>
          <a:off x="676275" y="38100"/>
          <a:ext cx="4248150" cy="762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114300</xdr:rowOff>
    </xdr:from>
    <xdr:to>
      <xdr:col>10</xdr:col>
      <xdr:colOff>682438</xdr:colOff>
      <xdr:row>5</xdr:row>
      <xdr:rowOff>80682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4219575" y="114300"/>
          <a:ext cx="5121088" cy="918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79156</xdr:colOff>
      <xdr:row>0</xdr:row>
      <xdr:rowOff>66675</xdr:rowOff>
    </xdr:from>
    <xdr:ext cx="3543300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889156" y="66675"/>
          <a:ext cx="3543300" cy="971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VISTO: ___/___/___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__________________________________________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0" i="0" u="none" strike="noStrike">
              <a:latin typeface="+mn-lt"/>
              <a:ea typeface="+mn-ea"/>
              <a:cs typeface="+mn-cs"/>
            </a:rPr>
            <a:t>KILDARE NASCIMENTO DA SILVA – TEN CEL QOPM</a:t>
          </a:r>
          <a:r>
            <a:rPr lang="pt-BR" sz="1000">
              <a:latin typeface="+mn-lt"/>
            </a:rPr>
            <a:t> </a:t>
          </a:r>
          <a:r>
            <a:rPr lang="pt-BR" sz="1000" b="0" i="0" u="none" strike="noStrike">
              <a:latin typeface="+mn-lt"/>
              <a:ea typeface="+mn-ea"/>
              <a:cs typeface="+mn-cs"/>
            </a:rPr>
            <a:t>COMANDANTE DO RPMONT</a:t>
          </a:r>
          <a:r>
            <a:rPr lang="pt-BR" sz="1000">
              <a:latin typeface="+mn-lt"/>
            </a:rPr>
            <a:t> </a:t>
          </a:r>
          <a:r>
            <a:rPr lang="pt-BR" sz="1000" b="0" i="0" u="none" strike="noStrike">
              <a:solidFill>
                <a:srgbClr val="000000"/>
              </a:solidFill>
              <a:latin typeface="+mn-lt"/>
            </a:rPr>
            <a:t>MF. Nº 108.107-1-X</a:t>
          </a:r>
          <a:r>
            <a:rPr lang="pt-BR" sz="1000">
              <a:latin typeface="+mn-lt"/>
            </a:rPr>
            <a:t> </a:t>
          </a:r>
          <a:endParaRPr sz="1000">
            <a:latin typeface="+mn-lt"/>
          </a:endParaRPr>
        </a:p>
      </xdr:txBody>
    </xdr:sp>
    <xdr:clientData fLocksWithSheet="0"/>
  </xdr:oneCellAnchor>
  <xdr:twoCellAnchor editAs="oneCell">
    <xdr:from>
      <xdr:col>0</xdr:col>
      <xdr:colOff>165653</xdr:colOff>
      <xdr:row>1</xdr:row>
      <xdr:rowOff>0</xdr:rowOff>
    </xdr:from>
    <xdr:to>
      <xdr:col>13</xdr:col>
      <xdr:colOff>149087</xdr:colOff>
      <xdr:row>5</xdr:row>
      <xdr:rowOff>81955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165653" y="165652"/>
          <a:ext cx="4149586" cy="7445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501463</xdr:colOff>
      <xdr:row>6</xdr:row>
      <xdr:rowOff>109257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161925" y="161925"/>
          <a:ext cx="5121088" cy="9188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347382</xdr:colOff>
      <xdr:row>0</xdr:row>
      <xdr:rowOff>78440</xdr:rowOff>
    </xdr:from>
    <xdr:to>
      <xdr:col>4</xdr:col>
      <xdr:colOff>89646</xdr:colOff>
      <xdr:row>6</xdr:row>
      <xdr:rowOff>56028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2451" b="9014"/>
        <a:stretch/>
      </xdr:blipFill>
      <xdr:spPr>
        <a:xfrm>
          <a:off x="347382" y="78440"/>
          <a:ext cx="5121088" cy="9188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%20P1-RPMONT/BACKUP%20P1/01%20SARGENTEA&#199;&#195;O%202023/pasta%20publico/01%20SARGENTEA&#199;&#195;O%202018/01%20ESCALA%20DE%20SERVI&#199;OS/08%20AGOSTO/ESCAL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O DE CHAMADA"/>
      <sheetName val="PLANO DE CHAMADA RESUMIDO"/>
      <sheetName val="CHAMADA"/>
      <sheetName val="Plan3"/>
      <sheetName val="ESCALA 01"/>
      <sheetName val="IRSO"/>
      <sheetName val="PRONTIDÃO"/>
    </sheetNames>
    <sheetDataSet>
      <sheetData sheetId="0"/>
      <sheetData sheetId="1">
        <row r="1">
          <cell r="F1" t="str">
            <v>NOME DE GUERRA</v>
          </cell>
        </row>
      </sheetData>
      <sheetData sheetId="2">
        <row r="5">
          <cell r="A5">
            <v>1</v>
          </cell>
          <cell r="B5" t="str">
            <v>TC</v>
          </cell>
          <cell r="C5" t="str">
            <v>RICARDO</v>
          </cell>
          <cell r="D5" t="str">
            <v>TC RICARDO</v>
          </cell>
          <cell r="F5" t="str">
            <v>RPMONT</v>
          </cell>
        </row>
        <row r="6">
          <cell r="A6">
            <v>2</v>
          </cell>
          <cell r="B6" t="str">
            <v>MAJ</v>
          </cell>
          <cell r="C6" t="str">
            <v>ABREU</v>
          </cell>
          <cell r="D6" t="str">
            <v>MAJ ABREU</v>
          </cell>
          <cell r="F6" t="str">
            <v>RPMONT</v>
          </cell>
          <cell r="I6" t="str">
            <v>X</v>
          </cell>
          <cell r="L6" t="str">
            <v>X</v>
          </cell>
          <cell r="T6" t="str">
            <v>X</v>
          </cell>
          <cell r="Y6" t="str">
            <v>X</v>
          </cell>
          <cell r="AD6" t="str">
            <v>X</v>
          </cell>
          <cell r="AI6" t="str">
            <v>X</v>
          </cell>
        </row>
        <row r="7">
          <cell r="A7">
            <v>3</v>
          </cell>
          <cell r="B7" t="str">
            <v>MAJ</v>
          </cell>
          <cell r="C7" t="str">
            <v>CLAUCI</v>
          </cell>
          <cell r="D7" t="str">
            <v>MAJ CLAUCI</v>
          </cell>
          <cell r="F7" t="str">
            <v>RPMONT</v>
          </cell>
          <cell r="H7" t="str">
            <v>X</v>
          </cell>
          <cell r="K7" t="str">
            <v>X</v>
          </cell>
          <cell r="O7" t="str">
            <v>X</v>
          </cell>
          <cell r="S7" t="str">
            <v>X</v>
          </cell>
          <cell r="X7" t="str">
            <v>X</v>
          </cell>
          <cell r="AC7" t="str">
            <v>X</v>
          </cell>
          <cell r="AH7" t="str">
            <v>X</v>
          </cell>
        </row>
        <row r="8">
          <cell r="A8">
            <v>4</v>
          </cell>
          <cell r="B8" t="str">
            <v>MAJ</v>
          </cell>
          <cell r="C8" t="str">
            <v>MARTINS FILHO</v>
          </cell>
          <cell r="D8" t="str">
            <v>MAJ MARTINS FILHO</v>
          </cell>
          <cell r="F8" t="str">
            <v>4º ESQ</v>
          </cell>
          <cell r="N8" t="str">
            <v>X</v>
          </cell>
          <cell r="R8" t="str">
            <v>X</v>
          </cell>
          <cell r="W8" t="str">
            <v>X</v>
          </cell>
          <cell r="AB8" t="str">
            <v>X</v>
          </cell>
          <cell r="AG8" t="str">
            <v>X</v>
          </cell>
        </row>
        <row r="9">
          <cell r="A9">
            <v>5</v>
          </cell>
          <cell r="B9" t="str">
            <v>MAJ</v>
          </cell>
          <cell r="C9" t="str">
            <v>CLAUDOMIRO</v>
          </cell>
          <cell r="D9" t="str">
            <v>MAJ CLAUDOMIRO</v>
          </cell>
          <cell r="F9" t="str">
            <v>1º ESQ</v>
          </cell>
          <cell r="M9" t="str">
            <v>X</v>
          </cell>
          <cell r="Q9" t="str">
            <v>X</v>
          </cell>
          <cell r="V9" t="str">
            <v>X</v>
          </cell>
          <cell r="AA9" t="str">
            <v>X</v>
          </cell>
          <cell r="AF9" t="str">
            <v>X</v>
          </cell>
          <cell r="AK9" t="str">
            <v>X</v>
          </cell>
        </row>
        <row r="10">
          <cell r="A10">
            <v>6</v>
          </cell>
          <cell r="B10" t="str">
            <v>MAJ</v>
          </cell>
          <cell r="C10" t="str">
            <v>DAVID NÓBREGA</v>
          </cell>
          <cell r="D10" t="str">
            <v>MAJ DAVID NÓBREGA</v>
          </cell>
          <cell r="F10" t="str">
            <v>RPMONT</v>
          </cell>
          <cell r="G10" t="str">
            <v>X</v>
          </cell>
          <cell r="J10" t="str">
            <v>X</v>
          </cell>
          <cell r="P10" t="str">
            <v>X</v>
          </cell>
          <cell r="U10" t="str">
            <v>X</v>
          </cell>
          <cell r="Z10" t="str">
            <v>X</v>
          </cell>
          <cell r="AE10" t="str">
            <v>X</v>
          </cell>
          <cell r="AJ10" t="str">
            <v>X</v>
          </cell>
        </row>
        <row r="11">
          <cell r="A11">
            <v>7</v>
          </cell>
          <cell r="B11" t="str">
            <v>MAJ</v>
          </cell>
          <cell r="C11" t="str">
            <v>PAULO MOREIRA</v>
          </cell>
          <cell r="D11" t="str">
            <v>MAJ PAULO MOREIRA</v>
          </cell>
          <cell r="F11" t="str">
            <v>2º ESQ</v>
          </cell>
        </row>
        <row r="12">
          <cell r="A12">
            <v>8</v>
          </cell>
          <cell r="B12" t="str">
            <v>CAP</v>
          </cell>
          <cell r="C12" t="str">
            <v>NARA</v>
          </cell>
          <cell r="D12" t="str">
            <v>CAP NARA</v>
          </cell>
          <cell r="F12" t="str">
            <v>3º ESQ</v>
          </cell>
        </row>
        <row r="13">
          <cell r="A13">
            <v>9</v>
          </cell>
          <cell r="B13" t="str">
            <v>1º TEN</v>
          </cell>
          <cell r="C13" t="str">
            <v>COLARES</v>
          </cell>
          <cell r="D13" t="str">
            <v>1º TEN COLARES</v>
          </cell>
          <cell r="F13" t="str">
            <v>4º ESQ</v>
          </cell>
          <cell r="P13" t="str">
            <v>1</v>
          </cell>
          <cell r="Z13" t="str">
            <v>1</v>
          </cell>
          <cell r="AJ13" t="str">
            <v>1</v>
          </cell>
        </row>
        <row r="14">
          <cell r="A14">
            <v>10</v>
          </cell>
          <cell r="B14" t="str">
            <v>1º TEN</v>
          </cell>
          <cell r="C14" t="str">
            <v>TALYTA</v>
          </cell>
          <cell r="D14" t="str">
            <v>1º TEN TALYTA</v>
          </cell>
          <cell r="F14" t="str">
            <v>3º ESQ</v>
          </cell>
          <cell r="O14" t="str">
            <v>1</v>
          </cell>
          <cell r="W14" t="str">
            <v>FÉIRAS</v>
          </cell>
        </row>
        <row r="15">
          <cell r="A15">
            <v>11</v>
          </cell>
          <cell r="B15" t="str">
            <v>1º TEN</v>
          </cell>
          <cell r="C15" t="str">
            <v>ROMMEL</v>
          </cell>
          <cell r="D15" t="str">
            <v>1º TEN ROMMEL</v>
          </cell>
          <cell r="F15" t="str">
            <v>1º ESQ</v>
          </cell>
          <cell r="G15" t="str">
            <v>1</v>
          </cell>
          <cell r="R15" t="str">
            <v>1</v>
          </cell>
          <cell r="AB15" t="str">
            <v>1</v>
          </cell>
        </row>
        <row r="16">
          <cell r="A16">
            <v>12</v>
          </cell>
          <cell r="B16" t="str">
            <v>1º TEN</v>
          </cell>
          <cell r="C16" t="str">
            <v>GERMANO</v>
          </cell>
          <cell r="D16" t="str">
            <v>1º TEN GERMANO</v>
          </cell>
          <cell r="F16" t="str">
            <v>RPMONT</v>
          </cell>
          <cell r="G16" t="str">
            <v>F</v>
          </cell>
          <cell r="H16" t="str">
            <v>É</v>
          </cell>
          <cell r="I16" t="str">
            <v>R</v>
          </cell>
          <cell r="J16" t="str">
            <v>I</v>
          </cell>
          <cell r="K16" t="str">
            <v>A</v>
          </cell>
          <cell r="L16" t="str">
            <v>S</v>
          </cell>
        </row>
        <row r="17">
          <cell r="A17">
            <v>13</v>
          </cell>
          <cell r="B17" t="str">
            <v>1º TEN</v>
          </cell>
          <cell r="C17" t="str">
            <v>AZEVEDO</v>
          </cell>
          <cell r="D17" t="str">
            <v>1º TEN AZEVEDO</v>
          </cell>
          <cell r="F17" t="str">
            <v>RPMONT</v>
          </cell>
          <cell r="G17" t="str">
            <v>C</v>
          </cell>
          <cell r="H17" t="str">
            <v>U</v>
          </cell>
          <cell r="I17" t="str">
            <v>R</v>
          </cell>
          <cell r="J17" t="str">
            <v>S</v>
          </cell>
          <cell r="K17" t="str">
            <v>O</v>
          </cell>
          <cell r="L17" t="str">
            <v>F</v>
          </cell>
          <cell r="M17" t="str">
            <v>O</v>
          </cell>
          <cell r="N17" t="str">
            <v>R</v>
          </cell>
          <cell r="O17" t="str">
            <v>A</v>
          </cell>
          <cell r="P17" t="str">
            <v>D</v>
          </cell>
          <cell r="Q17" t="str">
            <v>O</v>
          </cell>
          <cell r="R17" t="str">
            <v>E</v>
          </cell>
          <cell r="S17" t="str">
            <v>S</v>
          </cell>
          <cell r="T17" t="str">
            <v>T</v>
          </cell>
          <cell r="U17" t="str">
            <v>A</v>
          </cell>
          <cell r="V17" t="str">
            <v>D</v>
          </cell>
          <cell r="W17" t="str">
            <v>O</v>
          </cell>
        </row>
        <row r="18">
          <cell r="A18">
            <v>14</v>
          </cell>
          <cell r="B18" t="str">
            <v>1º TEN</v>
          </cell>
          <cell r="C18" t="str">
            <v>FAHD</v>
          </cell>
          <cell r="D18" t="str">
            <v>1º TEN FAHD</v>
          </cell>
          <cell r="F18" t="str">
            <v>RPMONT</v>
          </cell>
          <cell r="M18" t="str">
            <v>1</v>
          </cell>
          <cell r="X18" t="str">
            <v>1</v>
          </cell>
          <cell r="AH18" t="str">
            <v>1</v>
          </cell>
        </row>
        <row r="19">
          <cell r="A19">
            <v>15</v>
          </cell>
          <cell r="B19" t="str">
            <v>1º TEN</v>
          </cell>
          <cell r="C19" t="str">
            <v>MENEZES</v>
          </cell>
          <cell r="D19" t="str">
            <v>1º TEN MENEZES</v>
          </cell>
          <cell r="F19" t="str">
            <v>2º ESQ</v>
          </cell>
          <cell r="Q19" t="str">
            <v>1</v>
          </cell>
          <cell r="AA19" t="str">
            <v>1</v>
          </cell>
          <cell r="AK19" t="str">
            <v>1</v>
          </cell>
        </row>
        <row r="20">
          <cell r="A20">
            <v>16</v>
          </cell>
          <cell r="B20" t="str">
            <v>2º TEN</v>
          </cell>
          <cell r="C20" t="str">
            <v>DEUSDETH</v>
          </cell>
          <cell r="D20" t="str">
            <v>2º TEN DEUSDETH</v>
          </cell>
          <cell r="F20" t="str">
            <v>2º ESQ</v>
          </cell>
          <cell r="L20" t="str">
            <v>1</v>
          </cell>
          <cell r="W20" t="str">
            <v>1</v>
          </cell>
          <cell r="AG20" t="str">
            <v>1</v>
          </cell>
        </row>
        <row r="21">
          <cell r="A21">
            <v>17</v>
          </cell>
          <cell r="B21" t="str">
            <v>2º TEN</v>
          </cell>
          <cell r="C21" t="str">
            <v>LIMA</v>
          </cell>
          <cell r="D21" t="str">
            <v>2º TEN LIMA</v>
          </cell>
          <cell r="F21" t="str">
            <v>RPMONT</v>
          </cell>
          <cell r="H21" t="str">
            <v>1</v>
          </cell>
          <cell r="S21" t="str">
            <v>1</v>
          </cell>
          <cell r="AE21" t="str">
            <v>1</v>
          </cell>
        </row>
        <row r="22">
          <cell r="A22">
            <v>18</v>
          </cell>
          <cell r="B22" t="str">
            <v>2º TEN</v>
          </cell>
          <cell r="C22" t="str">
            <v>ANDRÉ</v>
          </cell>
          <cell r="D22" t="str">
            <v>2º TEN ANDRÉ</v>
          </cell>
          <cell r="F22" t="str">
            <v>1º ESQ</v>
          </cell>
          <cell r="H22" t="str">
            <v>2</v>
          </cell>
          <cell r="N22" t="str">
            <v>1</v>
          </cell>
          <cell r="Y22" t="str">
            <v>1</v>
          </cell>
          <cell r="AI22" t="str">
            <v>1</v>
          </cell>
        </row>
        <row r="23">
          <cell r="A23">
            <v>19</v>
          </cell>
          <cell r="B23" t="str">
            <v>2º TEN</v>
          </cell>
          <cell r="C23" t="str">
            <v>GONÇALVES</v>
          </cell>
          <cell r="D23" t="str">
            <v>2º TEN GONÇALVES</v>
          </cell>
          <cell r="F23" t="str">
            <v>3º ESQ</v>
          </cell>
          <cell r="J23" t="str">
            <v>1</v>
          </cell>
          <cell r="U23" t="str">
            <v>1</v>
          </cell>
          <cell r="AC23" t="str">
            <v>1</v>
          </cell>
        </row>
        <row r="24">
          <cell r="A24">
            <v>20</v>
          </cell>
          <cell r="B24" t="str">
            <v>2º TEN</v>
          </cell>
          <cell r="C24" t="str">
            <v>JÚLIO</v>
          </cell>
          <cell r="D24" t="str">
            <v>2º TEN JÚLIO</v>
          </cell>
          <cell r="F24" t="str">
            <v>2º ESQ</v>
          </cell>
          <cell r="I24" t="str">
            <v>1</v>
          </cell>
          <cell r="T24" t="str">
            <v>1</v>
          </cell>
          <cell r="AF24" t="str">
            <v>1</v>
          </cell>
        </row>
        <row r="25">
          <cell r="A25">
            <v>21</v>
          </cell>
          <cell r="B25" t="str">
            <v>2º TEN</v>
          </cell>
          <cell r="C25" t="str">
            <v>CHAVES</v>
          </cell>
          <cell r="D25" t="str">
            <v>2º TEN CHAVES</v>
          </cell>
          <cell r="F25" t="str">
            <v>3º ESQ</v>
          </cell>
          <cell r="K25" t="str">
            <v>1</v>
          </cell>
          <cell r="V25" t="str">
            <v>1</v>
          </cell>
          <cell r="AD25" t="str">
            <v>1</v>
          </cell>
        </row>
        <row r="26">
          <cell r="A26">
            <v>22</v>
          </cell>
          <cell r="B26" t="str">
            <v>2º TEN</v>
          </cell>
          <cell r="C26" t="str">
            <v>LIBERATO</v>
          </cell>
          <cell r="D26" t="str">
            <v>2º TEN LIBERATO</v>
          </cell>
          <cell r="F26" t="str">
            <v>1º ESQ</v>
          </cell>
          <cell r="G26" t="str">
            <v>F</v>
          </cell>
          <cell r="H26" t="str">
            <v>O</v>
          </cell>
          <cell r="I26" t="str">
            <v>R</v>
          </cell>
          <cell r="J26" t="str">
            <v>Ç</v>
          </cell>
          <cell r="K26" t="str">
            <v>A</v>
          </cell>
          <cell r="M26" t="str">
            <v>N</v>
          </cell>
          <cell r="N26" t="str">
            <v>A</v>
          </cell>
          <cell r="O26" t="str">
            <v>C</v>
          </cell>
          <cell r="P26" t="str">
            <v>I</v>
          </cell>
          <cell r="Q26" t="str">
            <v>O</v>
          </cell>
          <cell r="R26" t="str">
            <v>N</v>
          </cell>
          <cell r="S26" t="str">
            <v>A</v>
          </cell>
          <cell r="T26" t="str">
            <v>L</v>
          </cell>
        </row>
        <row r="32">
          <cell r="A32">
            <v>23</v>
          </cell>
          <cell r="B32" t="str">
            <v>ST</v>
          </cell>
          <cell r="D32" t="str">
            <v>ST ELIZARDO</v>
          </cell>
          <cell r="E32" t="str">
            <v>ELIZARDO</v>
          </cell>
          <cell r="F32" t="str">
            <v>3º ESQ</v>
          </cell>
          <cell r="G32" t="str">
            <v>X</v>
          </cell>
          <cell r="K32" t="str">
            <v>X</v>
          </cell>
          <cell r="O32" t="str">
            <v>X</v>
          </cell>
          <cell r="S32" t="str">
            <v>X</v>
          </cell>
          <cell r="W32" t="str">
            <v>X</v>
          </cell>
          <cell r="AA32" t="str">
            <v>X</v>
          </cell>
          <cell r="AE32" t="str">
            <v>X</v>
          </cell>
          <cell r="AI32" t="str">
            <v>X</v>
          </cell>
        </row>
        <row r="33">
          <cell r="A33">
            <v>24</v>
          </cell>
          <cell r="B33" t="str">
            <v>1ºSGT</v>
          </cell>
          <cell r="C33">
            <v>13131</v>
          </cell>
          <cell r="D33" t="str">
            <v>1ºSGT 13131 FELIPE</v>
          </cell>
          <cell r="E33" t="str">
            <v>FELIPE</v>
          </cell>
          <cell r="F33" t="str">
            <v>3º ESQ</v>
          </cell>
          <cell r="H33" t="str">
            <v>X</v>
          </cell>
          <cell r="L33" t="str">
            <v>X</v>
          </cell>
          <cell r="P33" t="str">
            <v>X</v>
          </cell>
          <cell r="T33" t="str">
            <v>X</v>
          </cell>
          <cell r="X33" t="str">
            <v>X</v>
          </cell>
          <cell r="AB33" t="str">
            <v>X</v>
          </cell>
          <cell r="AF33" t="str">
            <v>X</v>
          </cell>
          <cell r="AJ33" t="str">
            <v>X</v>
          </cell>
        </row>
        <row r="34">
          <cell r="A34">
            <v>25</v>
          </cell>
          <cell r="B34" t="str">
            <v>ST</v>
          </cell>
          <cell r="D34" t="str">
            <v>ST CHAVES</v>
          </cell>
          <cell r="E34" t="str">
            <v>CHAVES</v>
          </cell>
          <cell r="F34" t="str">
            <v>3º ESQ</v>
          </cell>
          <cell r="I34" t="str">
            <v>X</v>
          </cell>
          <cell r="M34" t="str">
            <v>X</v>
          </cell>
          <cell r="Q34" t="str">
            <v>X</v>
          </cell>
          <cell r="U34" t="str">
            <v>X</v>
          </cell>
          <cell r="Y34" t="str">
            <v>X</v>
          </cell>
          <cell r="AC34" t="str">
            <v>X</v>
          </cell>
          <cell r="AG34" t="str">
            <v>X</v>
          </cell>
          <cell r="AK34" t="str">
            <v>X</v>
          </cell>
        </row>
        <row r="35">
          <cell r="A35">
            <v>26</v>
          </cell>
          <cell r="B35" t="str">
            <v>1ºSGT</v>
          </cell>
          <cell r="C35">
            <v>15404</v>
          </cell>
          <cell r="D35" t="str">
            <v>1ºSGT 15404 FORLAN</v>
          </cell>
          <cell r="E35" t="str">
            <v>FORLAN</v>
          </cell>
          <cell r="F35" t="str">
            <v>3º ESQ</v>
          </cell>
          <cell r="J35" t="str">
            <v>X</v>
          </cell>
          <cell r="N35" t="str">
            <v>X</v>
          </cell>
          <cell r="R35" t="str">
            <v>X</v>
          </cell>
          <cell r="V35" t="str">
            <v>X</v>
          </cell>
          <cell r="Z35" t="str">
            <v>X</v>
          </cell>
          <cell r="AD35" t="str">
            <v>X</v>
          </cell>
          <cell r="AH35" t="str">
            <v>X</v>
          </cell>
        </row>
        <row r="36">
          <cell r="A36">
            <v>27</v>
          </cell>
        </row>
        <row r="40">
          <cell r="A40">
            <v>28</v>
          </cell>
          <cell r="B40" t="str">
            <v>1ºSGT</v>
          </cell>
          <cell r="C40">
            <v>17576</v>
          </cell>
          <cell r="D40" t="str">
            <v>1ºSGT 17576 ROGÉRIO</v>
          </cell>
          <cell r="E40" t="str">
            <v>ROGÉRIO</v>
          </cell>
          <cell r="F40" t="str">
            <v>3º ESQ</v>
          </cell>
          <cell r="G40" t="str">
            <v>X</v>
          </cell>
          <cell r="K40" t="str">
            <v>x</v>
          </cell>
          <cell r="O40" t="str">
            <v>x</v>
          </cell>
          <cell r="S40" t="str">
            <v>x</v>
          </cell>
          <cell r="W40" t="str">
            <v>x</v>
          </cell>
          <cell r="AA40" t="str">
            <v>x</v>
          </cell>
          <cell r="AE40" t="str">
            <v>x</v>
          </cell>
          <cell r="AI40" t="str">
            <v>x</v>
          </cell>
        </row>
        <row r="41">
          <cell r="A41">
            <v>29</v>
          </cell>
          <cell r="B41" t="str">
            <v>1ºSGT</v>
          </cell>
          <cell r="C41">
            <v>14304</v>
          </cell>
          <cell r="D41" t="str">
            <v>1ºSGT 14304 GLAYSON</v>
          </cell>
          <cell r="E41" t="str">
            <v>GLAYSON</v>
          </cell>
          <cell r="F41" t="str">
            <v>3º ESQ</v>
          </cell>
          <cell r="H41" t="str">
            <v>x</v>
          </cell>
          <cell r="L41" t="str">
            <v>x</v>
          </cell>
          <cell r="P41" t="str">
            <v>x</v>
          </cell>
          <cell r="T41" t="str">
            <v>x</v>
          </cell>
          <cell r="X41" t="str">
            <v>x</v>
          </cell>
          <cell r="AB41" t="str">
            <v>x</v>
          </cell>
          <cell r="AF41" t="str">
            <v>x</v>
          </cell>
          <cell r="AJ41" t="str">
            <v>x</v>
          </cell>
        </row>
        <row r="42">
          <cell r="A42">
            <v>30</v>
          </cell>
          <cell r="B42" t="str">
            <v>1ºSGT</v>
          </cell>
          <cell r="C42">
            <v>15040</v>
          </cell>
          <cell r="D42" t="str">
            <v>1ºSGT 15040 DAMÁSIO</v>
          </cell>
          <cell r="E42" t="str">
            <v>DAMÁSIO</v>
          </cell>
          <cell r="F42" t="str">
            <v>3º ESQ</v>
          </cell>
          <cell r="I42" t="str">
            <v>x</v>
          </cell>
          <cell r="M42" t="str">
            <v>x</v>
          </cell>
          <cell r="Q42" t="str">
            <v>x</v>
          </cell>
          <cell r="U42" t="str">
            <v>x</v>
          </cell>
          <cell r="Y42" t="str">
            <v>x</v>
          </cell>
          <cell r="AC42" t="str">
            <v>x</v>
          </cell>
          <cell r="AG42" t="str">
            <v>x</v>
          </cell>
          <cell r="AK42" t="str">
            <v>x</v>
          </cell>
        </row>
        <row r="43">
          <cell r="A43">
            <v>31</v>
          </cell>
          <cell r="B43" t="str">
            <v>ST</v>
          </cell>
          <cell r="D43" t="str">
            <v>ST MONTEIRO</v>
          </cell>
          <cell r="E43" t="str">
            <v>MONTEIRO</v>
          </cell>
          <cell r="F43" t="str">
            <v>3º ESQ</v>
          </cell>
          <cell r="J43" t="str">
            <v>x</v>
          </cell>
          <cell r="N43" t="str">
            <v>x</v>
          </cell>
          <cell r="R43" t="str">
            <v>x</v>
          </cell>
          <cell r="V43" t="str">
            <v>x</v>
          </cell>
          <cell r="Z43" t="str">
            <v>x</v>
          </cell>
          <cell r="AD43" t="str">
            <v>x</v>
          </cell>
          <cell r="AH43" t="str">
            <v>x</v>
          </cell>
        </row>
        <row r="47">
          <cell r="A47">
            <v>32</v>
          </cell>
          <cell r="B47" t="str">
            <v>1ºSGT</v>
          </cell>
          <cell r="C47">
            <v>13293</v>
          </cell>
          <cell r="D47" t="str">
            <v>1ºSGT 13293 BARREIRA</v>
          </cell>
          <cell r="E47" t="str">
            <v>BARREIRA</v>
          </cell>
          <cell r="F47" t="str">
            <v>3º ESQ</v>
          </cell>
          <cell r="G47" t="str">
            <v>X</v>
          </cell>
          <cell r="K47" t="str">
            <v>X</v>
          </cell>
          <cell r="O47" t="str">
            <v>X</v>
          </cell>
          <cell r="S47" t="str">
            <v>X</v>
          </cell>
          <cell r="W47" t="str">
            <v>X</v>
          </cell>
          <cell r="AA47" t="str">
            <v>X</v>
          </cell>
          <cell r="AE47" t="str">
            <v>X</v>
          </cell>
          <cell r="AI47" t="str">
            <v>X</v>
          </cell>
        </row>
        <row r="48">
          <cell r="A48">
            <v>33</v>
          </cell>
          <cell r="B48" t="str">
            <v>1ºSGT</v>
          </cell>
          <cell r="C48">
            <v>14219</v>
          </cell>
          <cell r="D48" t="str">
            <v>1ºSGT 14219 ARISTIDES</v>
          </cell>
          <cell r="E48" t="str">
            <v>ARISTIDES</v>
          </cell>
          <cell r="F48" t="str">
            <v>3º ESQ</v>
          </cell>
          <cell r="H48" t="str">
            <v>X</v>
          </cell>
          <cell r="L48" t="str">
            <v>X</v>
          </cell>
          <cell r="P48" t="str">
            <v>X</v>
          </cell>
          <cell r="T48" t="str">
            <v>X</v>
          </cell>
          <cell r="X48" t="str">
            <v>X</v>
          </cell>
          <cell r="AB48" t="str">
            <v>X</v>
          </cell>
          <cell r="AF48" t="str">
            <v>X</v>
          </cell>
          <cell r="AJ48" t="str">
            <v>X</v>
          </cell>
        </row>
        <row r="49">
          <cell r="A49">
            <v>34</v>
          </cell>
          <cell r="B49" t="str">
            <v>1ºSGT</v>
          </cell>
          <cell r="C49">
            <v>13302</v>
          </cell>
          <cell r="D49" t="str">
            <v>1ºSGT 13302 ALMEIDA</v>
          </cell>
          <cell r="E49" t="str">
            <v>ALMEIDA</v>
          </cell>
          <cell r="F49" t="str">
            <v>3º ESQ</v>
          </cell>
          <cell r="I49" t="str">
            <v>X</v>
          </cell>
          <cell r="M49" t="str">
            <v>X</v>
          </cell>
          <cell r="Q49" t="str">
            <v>X</v>
          </cell>
          <cell r="U49" t="str">
            <v>X</v>
          </cell>
          <cell r="Y49" t="str">
            <v>X</v>
          </cell>
          <cell r="AC49" t="str">
            <v>X</v>
          </cell>
          <cell r="AG49" t="str">
            <v>X</v>
          </cell>
          <cell r="AK49" t="str">
            <v>X</v>
          </cell>
        </row>
        <row r="50">
          <cell r="A50">
            <v>35</v>
          </cell>
          <cell r="B50" t="str">
            <v>ST</v>
          </cell>
          <cell r="D50" t="str">
            <v>ST MENDES</v>
          </cell>
          <cell r="E50" t="str">
            <v>MENDES</v>
          </cell>
          <cell r="F50" t="str">
            <v>RPMONT</v>
          </cell>
          <cell r="J50" t="str">
            <v>X</v>
          </cell>
          <cell r="N50" t="str">
            <v>X</v>
          </cell>
          <cell r="R50" t="str">
            <v>X</v>
          </cell>
          <cell r="V50" t="str">
            <v>X</v>
          </cell>
          <cell r="Z50" t="str">
            <v>X</v>
          </cell>
          <cell r="AD50" t="str">
            <v>X</v>
          </cell>
          <cell r="AH50" t="str">
            <v>X</v>
          </cell>
        </row>
        <row r="51">
          <cell r="A51">
            <v>36</v>
          </cell>
        </row>
        <row r="55">
          <cell r="A55">
            <v>37</v>
          </cell>
          <cell r="B55" t="str">
            <v>CB</v>
          </cell>
          <cell r="C55">
            <v>23832</v>
          </cell>
          <cell r="D55" t="str">
            <v>CB 23832 M NETO</v>
          </cell>
          <cell r="E55" t="str">
            <v>M NETO</v>
          </cell>
          <cell r="F55" t="str">
            <v>3º ESQ</v>
          </cell>
          <cell r="G55" t="str">
            <v>x</v>
          </cell>
          <cell r="K55" t="str">
            <v>x</v>
          </cell>
          <cell r="O55" t="str">
            <v>x</v>
          </cell>
          <cell r="S55" t="str">
            <v>x</v>
          </cell>
          <cell r="W55" t="str">
            <v>x</v>
          </cell>
          <cell r="AA55" t="str">
            <v>x</v>
          </cell>
          <cell r="AE55" t="str">
            <v>x</v>
          </cell>
          <cell r="AI55" t="str">
            <v>x</v>
          </cell>
        </row>
        <row r="56">
          <cell r="A56">
            <v>38</v>
          </cell>
          <cell r="B56" t="str">
            <v>CB</v>
          </cell>
          <cell r="C56">
            <v>24010</v>
          </cell>
          <cell r="D56" t="str">
            <v>CB 24010 PEDRO</v>
          </cell>
          <cell r="E56" t="str">
            <v>PEDRO</v>
          </cell>
          <cell r="F56" t="str">
            <v>3º ESQ</v>
          </cell>
          <cell r="H56" t="str">
            <v>x</v>
          </cell>
          <cell r="L56" t="str">
            <v>x</v>
          </cell>
          <cell r="P56" t="str">
            <v>x</v>
          </cell>
          <cell r="T56" t="str">
            <v>x</v>
          </cell>
          <cell r="X56" t="str">
            <v>x</v>
          </cell>
          <cell r="AB56" t="str">
            <v>x</v>
          </cell>
          <cell r="AF56" t="str">
            <v>x</v>
          </cell>
          <cell r="AJ56" t="str">
            <v>x</v>
          </cell>
        </row>
        <row r="57">
          <cell r="A57">
            <v>39</v>
          </cell>
          <cell r="B57" t="str">
            <v>1ºSGT</v>
          </cell>
          <cell r="C57">
            <v>14229</v>
          </cell>
          <cell r="D57" t="str">
            <v>1ºSGT 14229 ALEXANDRE</v>
          </cell>
          <cell r="E57" t="str">
            <v>ALEXANDRE</v>
          </cell>
          <cell r="F57" t="str">
            <v>3º ESQ</v>
          </cell>
          <cell r="I57" t="str">
            <v>x</v>
          </cell>
          <cell r="M57" t="str">
            <v>x</v>
          </cell>
          <cell r="Q57" t="str">
            <v>x</v>
          </cell>
          <cell r="U57" t="str">
            <v>x</v>
          </cell>
          <cell r="Y57" t="str">
            <v>x</v>
          </cell>
          <cell r="AC57" t="str">
            <v>x</v>
          </cell>
          <cell r="AG57" t="str">
            <v>x</v>
          </cell>
          <cell r="AK57" t="str">
            <v>x</v>
          </cell>
        </row>
        <row r="58">
          <cell r="A58">
            <v>40</v>
          </cell>
          <cell r="B58" t="str">
            <v>CB</v>
          </cell>
          <cell r="C58">
            <v>23903</v>
          </cell>
          <cell r="D58" t="str">
            <v>CB 23903 WEYVE</v>
          </cell>
          <cell r="E58" t="str">
            <v>WEYVE</v>
          </cell>
          <cell r="F58" t="str">
            <v>3º ESQ</v>
          </cell>
          <cell r="J58" t="str">
            <v>x</v>
          </cell>
          <cell r="N58" t="str">
            <v>x</v>
          </cell>
          <cell r="R58" t="str">
            <v>x</v>
          </cell>
          <cell r="V58" t="str">
            <v>x</v>
          </cell>
          <cell r="Z58" t="str">
            <v>x</v>
          </cell>
          <cell r="AD58" t="str">
            <v>x</v>
          </cell>
          <cell r="AH58" t="str">
            <v>x</v>
          </cell>
        </row>
        <row r="59">
          <cell r="B59" t="str">
            <v>CB</v>
          </cell>
          <cell r="C59">
            <v>23718</v>
          </cell>
          <cell r="D59" t="str">
            <v>CB 23718 TERTO</v>
          </cell>
          <cell r="E59" t="str">
            <v>TERTO</v>
          </cell>
          <cell r="F59" t="str">
            <v>3º ESQ</v>
          </cell>
          <cell r="G59" t="str">
            <v>F</v>
          </cell>
          <cell r="H59" t="str">
            <v>É</v>
          </cell>
          <cell r="I59" t="str">
            <v>R</v>
          </cell>
          <cell r="J59" t="str">
            <v>I</v>
          </cell>
          <cell r="K59" t="str">
            <v>A</v>
          </cell>
          <cell r="L59" t="str">
            <v>S</v>
          </cell>
        </row>
        <row r="63">
          <cell r="A63">
            <v>41</v>
          </cell>
          <cell r="B63" t="str">
            <v>1ºSGT</v>
          </cell>
          <cell r="C63">
            <v>15365</v>
          </cell>
          <cell r="D63" t="str">
            <v>1ºSGT 15365 PEDRO</v>
          </cell>
          <cell r="E63" t="str">
            <v>PEDRO</v>
          </cell>
          <cell r="F63" t="str">
            <v>1º ESQ</v>
          </cell>
          <cell r="G63" t="str">
            <v>A1</v>
          </cell>
          <cell r="H63" t="str">
            <v>B1</v>
          </cell>
          <cell r="K63" t="str">
            <v>A1</v>
          </cell>
          <cell r="L63" t="str">
            <v>B1</v>
          </cell>
          <cell r="O63" t="str">
            <v>A1</v>
          </cell>
          <cell r="P63" t="str">
            <v>B1</v>
          </cell>
          <cell r="S63" t="str">
            <v>A1</v>
          </cell>
          <cell r="T63" t="str">
            <v>B1</v>
          </cell>
          <cell r="W63" t="str">
            <v>A1</v>
          </cell>
          <cell r="X63" t="str">
            <v>B1</v>
          </cell>
          <cell r="AA63" t="str">
            <v>A1</v>
          </cell>
          <cell r="AB63" t="str">
            <v>B1</v>
          </cell>
          <cell r="AE63" t="str">
            <v>A1</v>
          </cell>
          <cell r="AF63" t="str">
            <v>B1</v>
          </cell>
          <cell r="AI63" t="str">
            <v>A1</v>
          </cell>
          <cell r="AJ63" t="str">
            <v>B1</v>
          </cell>
        </row>
        <row r="64">
          <cell r="A64">
            <v>42</v>
          </cell>
          <cell r="B64" t="str">
            <v>SD</v>
          </cell>
          <cell r="C64">
            <v>31824</v>
          </cell>
          <cell r="D64" t="str">
            <v>SD 31824 ISMAEL</v>
          </cell>
          <cell r="E64" t="str">
            <v>ISMAEL</v>
          </cell>
          <cell r="F64" t="str">
            <v>3ºESQ</v>
          </cell>
          <cell r="G64" t="str">
            <v>SEFAZ</v>
          </cell>
          <cell r="K64" t="str">
            <v>A2</v>
          </cell>
          <cell r="L64" t="str">
            <v>B2</v>
          </cell>
          <cell r="O64" t="str">
            <v>A2</v>
          </cell>
          <cell r="P64" t="str">
            <v>B2</v>
          </cell>
          <cell r="S64" t="str">
            <v>A2</v>
          </cell>
          <cell r="T64" t="str">
            <v>B2</v>
          </cell>
          <cell r="W64" t="str">
            <v>A2</v>
          </cell>
          <cell r="X64" t="str">
            <v>B2</v>
          </cell>
          <cell r="AA64" t="str">
            <v>A2</v>
          </cell>
          <cell r="AB64" t="str">
            <v>B2</v>
          </cell>
          <cell r="AE64" t="str">
            <v>A2</v>
          </cell>
          <cell r="AF64" t="str">
            <v>B2</v>
          </cell>
          <cell r="AI64" t="str">
            <v>A2</v>
          </cell>
          <cell r="AJ64" t="str">
            <v>B2</v>
          </cell>
        </row>
        <row r="66">
          <cell r="A66">
            <v>43</v>
          </cell>
          <cell r="B66" t="str">
            <v>3ºSGT</v>
          </cell>
          <cell r="C66">
            <v>20107</v>
          </cell>
          <cell r="D66" t="str">
            <v>3ºSGT 20107 RUI</v>
          </cell>
          <cell r="E66" t="str">
            <v>RUI</v>
          </cell>
          <cell r="F66" t="str">
            <v>1º ESQ</v>
          </cell>
          <cell r="H66" t="str">
            <v>A1</v>
          </cell>
          <cell r="I66" t="str">
            <v>B1</v>
          </cell>
          <cell r="L66" t="str">
            <v>A1</v>
          </cell>
          <cell r="M66" t="str">
            <v>B1</v>
          </cell>
          <cell r="P66" t="str">
            <v>A1</v>
          </cell>
          <cell r="Q66" t="str">
            <v>B1</v>
          </cell>
          <cell r="T66" t="str">
            <v>A1</v>
          </cell>
          <cell r="U66" t="str">
            <v>B1</v>
          </cell>
          <cell r="X66" t="str">
            <v>A1</v>
          </cell>
          <cell r="Y66" t="str">
            <v>B1</v>
          </cell>
          <cell r="AB66" t="str">
            <v>A1</v>
          </cell>
          <cell r="AC66" t="str">
            <v>B1</v>
          </cell>
          <cell r="AF66" t="str">
            <v>A1</v>
          </cell>
          <cell r="AG66" t="str">
            <v>B1</v>
          </cell>
          <cell r="AJ66" t="str">
            <v>A1</v>
          </cell>
          <cell r="AK66" t="str">
            <v>B1</v>
          </cell>
        </row>
        <row r="67">
          <cell r="A67">
            <v>44</v>
          </cell>
          <cell r="B67" t="str">
            <v>SD</v>
          </cell>
          <cell r="C67">
            <v>31763</v>
          </cell>
          <cell r="D67" t="str">
            <v>SD 31763 BARBOSA</v>
          </cell>
          <cell r="E67" t="str">
            <v>BARBOSA</v>
          </cell>
          <cell r="F67" t="str">
            <v>RPMONT</v>
          </cell>
          <cell r="I67" t="str">
            <v>B2</v>
          </cell>
          <cell r="L67" t="str">
            <v>A2</v>
          </cell>
          <cell r="M67" t="str">
            <v>B2</v>
          </cell>
          <cell r="P67" t="str">
            <v>A2</v>
          </cell>
          <cell r="Q67" t="str">
            <v>B2</v>
          </cell>
          <cell r="T67" t="str">
            <v>A2</v>
          </cell>
          <cell r="U67" t="str">
            <v>B2</v>
          </cell>
          <cell r="X67" t="str">
            <v>A2</v>
          </cell>
          <cell r="Y67" t="str">
            <v>B2</v>
          </cell>
          <cell r="AB67" t="str">
            <v>A2</v>
          </cell>
          <cell r="AC67" t="str">
            <v>B2</v>
          </cell>
          <cell r="AF67" t="str">
            <v>A2</v>
          </cell>
          <cell r="AG67" t="str">
            <v>B2</v>
          </cell>
          <cell r="AJ67" t="str">
            <v>A2</v>
          </cell>
          <cell r="AK67" t="str">
            <v>B2</v>
          </cell>
        </row>
        <row r="69">
          <cell r="B69" t="str">
            <v>3ºSGT</v>
          </cell>
          <cell r="C69">
            <v>19639</v>
          </cell>
          <cell r="D69" t="str">
            <v>3ºSGT 19639 WASHINGTON</v>
          </cell>
          <cell r="E69" t="str">
            <v>WASHINGTON</v>
          </cell>
          <cell r="F69" t="str">
            <v>1º ESQ</v>
          </cell>
          <cell r="I69" t="str">
            <v>A1</v>
          </cell>
          <cell r="J69" t="str">
            <v>B1</v>
          </cell>
          <cell r="M69" t="str">
            <v>A1</v>
          </cell>
          <cell r="N69" t="str">
            <v>B1</v>
          </cell>
          <cell r="Q69" t="str">
            <v>A1</v>
          </cell>
          <cell r="R69" t="str">
            <v>B1</v>
          </cell>
          <cell r="U69" t="str">
            <v>A1</v>
          </cell>
          <cell r="V69" t="str">
            <v>B1</v>
          </cell>
          <cell r="Y69" t="str">
            <v>A1</v>
          </cell>
          <cell r="Z69" t="str">
            <v>B1</v>
          </cell>
          <cell r="AC69" t="str">
            <v>A1</v>
          </cell>
          <cell r="AD69" t="str">
            <v>B1</v>
          </cell>
          <cell r="AG69" t="str">
            <v>A1</v>
          </cell>
          <cell r="AH69" t="str">
            <v>B1</v>
          </cell>
          <cell r="AK69" t="str">
            <v>A1</v>
          </cell>
        </row>
        <row r="70">
          <cell r="A70">
            <v>45</v>
          </cell>
          <cell r="B70" t="str">
            <v>SD</v>
          </cell>
          <cell r="C70">
            <v>22157</v>
          </cell>
          <cell r="D70" t="str">
            <v>SD 22157 GILSON</v>
          </cell>
          <cell r="E70" t="str">
            <v>GILSON</v>
          </cell>
          <cell r="F70" t="str">
            <v>4º ESQ</v>
          </cell>
          <cell r="I70" t="str">
            <v>A2</v>
          </cell>
          <cell r="J70" t="str">
            <v>B2</v>
          </cell>
          <cell r="M70" t="str">
            <v>A2</v>
          </cell>
          <cell r="N70" t="str">
            <v>B2</v>
          </cell>
          <cell r="Q70" t="str">
            <v>A2</v>
          </cell>
          <cell r="R70" t="str">
            <v>B2</v>
          </cell>
          <cell r="U70" t="str">
            <v>A2</v>
          </cell>
          <cell r="V70" t="str">
            <v>B2</v>
          </cell>
          <cell r="Y70" t="str">
            <v>A2</v>
          </cell>
          <cell r="Z70" t="str">
            <v>B2</v>
          </cell>
          <cell r="AC70" t="str">
            <v>A2</v>
          </cell>
          <cell r="AD70" t="str">
            <v>B2</v>
          </cell>
          <cell r="AG70" t="str">
            <v>A2</v>
          </cell>
          <cell r="AH70" t="str">
            <v>B2</v>
          </cell>
          <cell r="AK70" t="str">
            <v>A2</v>
          </cell>
        </row>
        <row r="71">
          <cell r="A71">
            <v>46</v>
          </cell>
        </row>
        <row r="72">
          <cell r="B72" t="str">
            <v>1ºSGT</v>
          </cell>
          <cell r="C72">
            <v>14234</v>
          </cell>
          <cell r="D72" t="str">
            <v>1ºSGT 14234 EDGARDINO</v>
          </cell>
          <cell r="E72" t="str">
            <v>EDGARDINO</v>
          </cell>
          <cell r="F72" t="str">
            <v>1º ESQ</v>
          </cell>
          <cell r="G72" t="str">
            <v>B1</v>
          </cell>
          <cell r="J72" t="str">
            <v>A1</v>
          </cell>
          <cell r="K72" t="str">
            <v>B1</v>
          </cell>
          <cell r="N72" t="str">
            <v>A1</v>
          </cell>
          <cell r="O72" t="str">
            <v>B1</v>
          </cell>
          <cell r="R72" t="str">
            <v>A1</v>
          </cell>
          <cell r="S72" t="str">
            <v>B1</v>
          </cell>
          <cell r="V72" t="str">
            <v>A1</v>
          </cell>
          <cell r="W72" t="str">
            <v>B1</v>
          </cell>
          <cell r="Z72" t="str">
            <v>A1</v>
          </cell>
          <cell r="AA72" t="str">
            <v>B1</v>
          </cell>
          <cell r="AD72" t="str">
            <v>A1</v>
          </cell>
          <cell r="AE72" t="str">
            <v>B1</v>
          </cell>
          <cell r="AH72" t="str">
            <v>A1</v>
          </cell>
          <cell r="AI72" t="str">
            <v>B1</v>
          </cell>
        </row>
        <row r="73">
          <cell r="B73" t="str">
            <v>CB</v>
          </cell>
          <cell r="C73">
            <v>24863</v>
          </cell>
          <cell r="D73" t="str">
            <v>CB 24863 FERREIRA</v>
          </cell>
          <cell r="E73" t="str">
            <v>FERREIRA</v>
          </cell>
          <cell r="F73" t="str">
            <v>RPMONT</v>
          </cell>
          <cell r="G73" t="str">
            <v>B2</v>
          </cell>
          <cell r="J73" t="str">
            <v>A2</v>
          </cell>
          <cell r="K73" t="str">
            <v>B2</v>
          </cell>
          <cell r="N73" t="str">
            <v>A2</v>
          </cell>
          <cell r="O73" t="str">
            <v>B2</v>
          </cell>
          <cell r="R73" t="str">
            <v>A2</v>
          </cell>
          <cell r="S73" t="str">
            <v>B2</v>
          </cell>
          <cell r="V73" t="str">
            <v>A2</v>
          </cell>
          <cell r="W73" t="str">
            <v>B2</v>
          </cell>
          <cell r="Z73" t="str">
            <v>A2</v>
          </cell>
          <cell r="AA73" t="str">
            <v>B2</v>
          </cell>
          <cell r="AD73" t="str">
            <v>A2</v>
          </cell>
          <cell r="AE73" t="str">
            <v>B2</v>
          </cell>
          <cell r="AH73" t="str">
            <v>A2</v>
          </cell>
          <cell r="AI73" t="str">
            <v>B2</v>
          </cell>
        </row>
        <row r="74">
          <cell r="A74">
            <v>47</v>
          </cell>
          <cell r="B74" t="str">
            <v>SD</v>
          </cell>
          <cell r="C74">
            <v>31888</v>
          </cell>
          <cell r="D74" t="str">
            <v>SD 31888 LUAN</v>
          </cell>
          <cell r="E74" t="str">
            <v>LUAN</v>
          </cell>
          <cell r="F74" t="str">
            <v>RPMONT</v>
          </cell>
          <cell r="I74" t="str">
            <v>S</v>
          </cell>
          <cell r="J74" t="str">
            <v>E</v>
          </cell>
          <cell r="K74" t="str">
            <v>F</v>
          </cell>
          <cell r="L74" t="str">
            <v>A</v>
          </cell>
          <cell r="M74" t="str">
            <v>Z</v>
          </cell>
        </row>
        <row r="75">
          <cell r="A75">
            <v>48</v>
          </cell>
        </row>
        <row r="76">
          <cell r="A76">
            <v>49</v>
          </cell>
          <cell r="B76" t="str">
            <v>CB</v>
          </cell>
          <cell r="C76">
            <v>23451</v>
          </cell>
          <cell r="D76" t="str">
            <v>CB 23451 ARAUNO</v>
          </cell>
          <cell r="E76" t="str">
            <v>ARAUNO</v>
          </cell>
          <cell r="F76" t="str">
            <v>RPMONT</v>
          </cell>
          <cell r="G76" t="str">
            <v>L</v>
          </cell>
          <cell r="H76" t="str">
            <v>T</v>
          </cell>
          <cell r="I76" t="str">
            <v>S</v>
          </cell>
        </row>
        <row r="81">
          <cell r="A81">
            <v>50</v>
          </cell>
          <cell r="B81" t="str">
            <v>SD</v>
          </cell>
          <cell r="C81">
            <v>26582</v>
          </cell>
          <cell r="D81" t="str">
            <v>SD 26582 C. AUGUSTO</v>
          </cell>
          <cell r="E81" t="str">
            <v>C. AUGUSTO</v>
          </cell>
          <cell r="F81" t="str">
            <v>RPMONT</v>
          </cell>
        </row>
        <row r="82">
          <cell r="A82">
            <v>51</v>
          </cell>
          <cell r="B82" t="str">
            <v>CB</v>
          </cell>
          <cell r="C82">
            <v>23985</v>
          </cell>
          <cell r="D82" t="str">
            <v>CB 23985 MATOS</v>
          </cell>
          <cell r="E82" t="str">
            <v>MATOS</v>
          </cell>
          <cell r="F82" t="str">
            <v>1º ESQ</v>
          </cell>
        </row>
        <row r="95">
          <cell r="A95">
            <v>52</v>
          </cell>
          <cell r="B95" t="str">
            <v>3ºSGT</v>
          </cell>
          <cell r="C95">
            <v>21347</v>
          </cell>
          <cell r="D95" t="str">
            <v>3ºSGT 21347 LAURO</v>
          </cell>
          <cell r="E95" t="str">
            <v>LAURO</v>
          </cell>
          <cell r="F95" t="str">
            <v>4º ESQ</v>
          </cell>
          <cell r="G95" t="str">
            <v>1</v>
          </cell>
          <cell r="K95" t="str">
            <v>1</v>
          </cell>
          <cell r="O95" t="str">
            <v>1</v>
          </cell>
          <cell r="S95" t="str">
            <v>1</v>
          </cell>
          <cell r="W95" t="str">
            <v>1</v>
          </cell>
          <cell r="AA95" t="str">
            <v>1</v>
          </cell>
          <cell r="AE95" t="str">
            <v>1</v>
          </cell>
          <cell r="AI95" t="str">
            <v>1</v>
          </cell>
        </row>
        <row r="96">
          <cell r="A96">
            <v>53</v>
          </cell>
          <cell r="B96" t="str">
            <v>SD</v>
          </cell>
          <cell r="C96">
            <v>30740</v>
          </cell>
          <cell r="D96" t="str">
            <v>SD 30740 RAUL</v>
          </cell>
          <cell r="E96" t="str">
            <v>RAUL</v>
          </cell>
          <cell r="F96" t="str">
            <v>RPMONT</v>
          </cell>
          <cell r="G96" t="str">
            <v>2</v>
          </cell>
          <cell r="K96" t="str">
            <v>2</v>
          </cell>
          <cell r="O96" t="str">
            <v>2</v>
          </cell>
          <cell r="S96" t="str">
            <v>2</v>
          </cell>
          <cell r="W96" t="str">
            <v>2</v>
          </cell>
          <cell r="AA96" t="str">
            <v>2</v>
          </cell>
          <cell r="AE96" t="str">
            <v>2</v>
          </cell>
          <cell r="AI96" t="str">
            <v>2</v>
          </cell>
        </row>
        <row r="98">
          <cell r="B98" t="str">
            <v>1ºSGT</v>
          </cell>
          <cell r="C98">
            <v>15055</v>
          </cell>
          <cell r="D98" t="str">
            <v>1ºSGT 15055 ALVES</v>
          </cell>
          <cell r="E98" t="str">
            <v>ALVES</v>
          </cell>
          <cell r="G98" t="str">
            <v>3</v>
          </cell>
          <cell r="K98" t="str">
            <v>3</v>
          </cell>
          <cell r="O98" t="str">
            <v>3</v>
          </cell>
          <cell r="S98" t="str">
            <v>3</v>
          </cell>
          <cell r="W98" t="str">
            <v>3</v>
          </cell>
          <cell r="AA98" t="str">
            <v>3</v>
          </cell>
          <cell r="AE98" t="str">
            <v>3</v>
          </cell>
          <cell r="AI98" t="str">
            <v>3</v>
          </cell>
        </row>
        <row r="99">
          <cell r="B99" t="str">
            <v>CB</v>
          </cell>
          <cell r="C99">
            <v>23250</v>
          </cell>
          <cell r="D99" t="str">
            <v>CB 23250 ALEXANDRE</v>
          </cell>
          <cell r="E99" t="str">
            <v>ALEXANDRE</v>
          </cell>
          <cell r="F99" t="str">
            <v>2º ESQ</v>
          </cell>
          <cell r="G99" t="str">
            <v>4</v>
          </cell>
          <cell r="K99" t="str">
            <v>4</v>
          </cell>
          <cell r="O99" t="str">
            <v>4</v>
          </cell>
          <cell r="S99" t="str">
            <v>4</v>
          </cell>
          <cell r="W99" t="str">
            <v>4</v>
          </cell>
          <cell r="AA99" t="str">
            <v>4</v>
          </cell>
          <cell r="AE99" t="str">
            <v>4</v>
          </cell>
          <cell r="AI99" t="str">
            <v>4</v>
          </cell>
        </row>
        <row r="101">
          <cell r="A101">
            <v>54</v>
          </cell>
          <cell r="B101" t="str">
            <v>3ºSGT</v>
          </cell>
          <cell r="C101">
            <v>20877</v>
          </cell>
          <cell r="D101" t="str">
            <v>3ºSGT 20877 MOREIRA</v>
          </cell>
          <cell r="E101" t="str">
            <v>MOREIRA</v>
          </cell>
          <cell r="F101" t="str">
            <v>4º ESQ</v>
          </cell>
          <cell r="H101" t="str">
            <v>1</v>
          </cell>
          <cell r="L101" t="str">
            <v>1</v>
          </cell>
          <cell r="P101" t="str">
            <v>1</v>
          </cell>
          <cell r="T101" t="str">
            <v>1</v>
          </cell>
          <cell r="X101" t="str">
            <v>1</v>
          </cell>
          <cell r="AB101" t="str">
            <v>1</v>
          </cell>
          <cell r="AF101" t="str">
            <v>1</v>
          </cell>
          <cell r="AJ101" t="str">
            <v>1</v>
          </cell>
        </row>
        <row r="102">
          <cell r="B102" t="str">
            <v>CB</v>
          </cell>
          <cell r="C102">
            <v>21658</v>
          </cell>
          <cell r="D102" t="str">
            <v>CB 21658 PINHEIRO</v>
          </cell>
          <cell r="E102" t="str">
            <v>PINHEIRO</v>
          </cell>
          <cell r="F102" t="str">
            <v>4º ESQ</v>
          </cell>
          <cell r="H102" t="str">
            <v>2</v>
          </cell>
          <cell r="L102" t="str">
            <v>2</v>
          </cell>
          <cell r="P102" t="str">
            <v>2</v>
          </cell>
          <cell r="T102" t="str">
            <v>2</v>
          </cell>
          <cell r="X102" t="str">
            <v>2</v>
          </cell>
          <cell r="AB102" t="str">
            <v>2</v>
          </cell>
          <cell r="AF102" t="str">
            <v>2</v>
          </cell>
          <cell r="AJ102" t="str">
            <v>2</v>
          </cell>
        </row>
        <row r="103">
          <cell r="A103">
            <v>55</v>
          </cell>
        </row>
        <row r="104">
          <cell r="B104" t="str">
            <v>CB</v>
          </cell>
          <cell r="C104">
            <v>21654</v>
          </cell>
          <cell r="D104" t="str">
            <v>CB 21654 LINHARES</v>
          </cell>
          <cell r="E104" t="str">
            <v>LINHARES</v>
          </cell>
          <cell r="F104" t="str">
            <v>4º ESQ</v>
          </cell>
          <cell r="H104" t="str">
            <v>3</v>
          </cell>
          <cell r="L104" t="str">
            <v>3</v>
          </cell>
          <cell r="P104" t="str">
            <v>3</v>
          </cell>
          <cell r="T104" t="str">
            <v>3</v>
          </cell>
          <cell r="X104" t="str">
            <v>3</v>
          </cell>
          <cell r="AB104" t="str">
            <v>3</v>
          </cell>
          <cell r="AF104" t="str">
            <v>3</v>
          </cell>
          <cell r="AJ104" t="str">
            <v>3</v>
          </cell>
        </row>
        <row r="105">
          <cell r="B105" t="str">
            <v>SD</v>
          </cell>
          <cell r="C105" t="str">
            <v>28843-A</v>
          </cell>
          <cell r="D105" t="str">
            <v>SD 28843-A ARAUJO</v>
          </cell>
          <cell r="E105" t="str">
            <v>ARAUJO</v>
          </cell>
          <cell r="F105" t="str">
            <v>4º ESQ</v>
          </cell>
          <cell r="H105" t="str">
            <v>4</v>
          </cell>
          <cell r="L105" t="str">
            <v>4</v>
          </cell>
          <cell r="P105" t="str">
            <v>4</v>
          </cell>
          <cell r="T105" t="str">
            <v>4</v>
          </cell>
          <cell r="X105" t="str">
            <v>4</v>
          </cell>
          <cell r="AB105" t="str">
            <v>4</v>
          </cell>
          <cell r="AF105" t="str">
            <v>4</v>
          </cell>
          <cell r="AJ105" t="str">
            <v>4</v>
          </cell>
        </row>
        <row r="107">
          <cell r="A107">
            <v>56</v>
          </cell>
          <cell r="B107" t="str">
            <v>1ºSGT</v>
          </cell>
          <cell r="C107">
            <v>14231</v>
          </cell>
          <cell r="D107" t="str">
            <v>1ºSGT 14231 IDÊNIO</v>
          </cell>
          <cell r="E107" t="str">
            <v>IDÊNIO</v>
          </cell>
          <cell r="F107" t="str">
            <v>4º ESQ</v>
          </cell>
          <cell r="I107" t="str">
            <v>1</v>
          </cell>
          <cell r="M107" t="str">
            <v>1</v>
          </cell>
          <cell r="Q107" t="str">
            <v>1</v>
          </cell>
          <cell r="U107" t="str">
            <v>1</v>
          </cell>
          <cell r="Y107" t="str">
            <v>1</v>
          </cell>
          <cell r="AC107" t="str">
            <v>1</v>
          </cell>
          <cell r="AG107" t="str">
            <v>1</v>
          </cell>
          <cell r="AK107" t="str">
            <v>1</v>
          </cell>
        </row>
        <row r="108">
          <cell r="A108">
            <v>57</v>
          </cell>
          <cell r="B108" t="str">
            <v>SD</v>
          </cell>
          <cell r="C108">
            <v>31568</v>
          </cell>
          <cell r="D108" t="str">
            <v>SD 31568 ARAGÃO</v>
          </cell>
          <cell r="E108" t="str">
            <v>ARAGÃO</v>
          </cell>
          <cell r="F108" t="str">
            <v>RPMONT</v>
          </cell>
          <cell r="I108" t="str">
            <v>2</v>
          </cell>
          <cell r="M108" t="str">
            <v>2</v>
          </cell>
          <cell r="Q108" t="str">
            <v>2</v>
          </cell>
          <cell r="U108" t="str">
            <v>2</v>
          </cell>
          <cell r="Y108" t="str">
            <v>2</v>
          </cell>
          <cell r="AC108" t="str">
            <v>2</v>
          </cell>
          <cell r="AG108" t="str">
            <v>2</v>
          </cell>
          <cell r="AK108" t="str">
            <v>2</v>
          </cell>
        </row>
        <row r="109">
          <cell r="D109" t="str">
            <v/>
          </cell>
        </row>
        <row r="110">
          <cell r="A110">
            <v>58</v>
          </cell>
          <cell r="B110" t="str">
            <v>3ºSGT</v>
          </cell>
          <cell r="C110">
            <v>20130</v>
          </cell>
          <cell r="D110" t="str">
            <v>3ºSGT 20130 MARLEY</v>
          </cell>
          <cell r="E110" t="str">
            <v>MARLEY</v>
          </cell>
          <cell r="F110" t="str">
            <v>4º ESQ</v>
          </cell>
          <cell r="I110" t="str">
            <v>3</v>
          </cell>
          <cell r="M110" t="str">
            <v>3</v>
          </cell>
          <cell r="Q110" t="str">
            <v>3</v>
          </cell>
          <cell r="U110" t="str">
            <v>3</v>
          </cell>
          <cell r="Y110" t="str">
            <v>3</v>
          </cell>
          <cell r="AC110" t="str">
            <v>3</v>
          </cell>
          <cell r="AG110" t="str">
            <v>3</v>
          </cell>
          <cell r="AK110" t="str">
            <v>3</v>
          </cell>
        </row>
        <row r="111">
          <cell r="A111">
            <v>59</v>
          </cell>
          <cell r="B111" t="str">
            <v>SD</v>
          </cell>
          <cell r="C111">
            <v>31759</v>
          </cell>
          <cell r="D111" t="str">
            <v>SD 31759 GALDINO</v>
          </cell>
          <cell r="E111" t="str">
            <v>GALDINO</v>
          </cell>
          <cell r="F111" t="str">
            <v>RPMONT</v>
          </cell>
          <cell r="I111" t="str">
            <v>4</v>
          </cell>
          <cell r="M111" t="str">
            <v>4</v>
          </cell>
          <cell r="Q111" t="str">
            <v>4</v>
          </cell>
          <cell r="U111" t="str">
            <v>4</v>
          </cell>
          <cell r="Y111" t="str">
            <v>4</v>
          </cell>
          <cell r="AC111" t="str">
            <v>4</v>
          </cell>
          <cell r="AG111" t="str">
            <v>4</v>
          </cell>
          <cell r="AK111" t="str">
            <v>4</v>
          </cell>
        </row>
        <row r="113">
          <cell r="B113" t="str">
            <v>1ºSGT</v>
          </cell>
          <cell r="C113">
            <v>13706</v>
          </cell>
          <cell r="D113" t="str">
            <v>1ºSGT 13706 LUCIANO</v>
          </cell>
          <cell r="E113" t="str">
            <v>LUCIANO</v>
          </cell>
          <cell r="F113" t="str">
            <v>3ºESQ</v>
          </cell>
          <cell r="J113" t="str">
            <v>1</v>
          </cell>
          <cell r="N113" t="str">
            <v>1</v>
          </cell>
          <cell r="R113" t="str">
            <v>1</v>
          </cell>
          <cell r="V113" t="str">
            <v>1</v>
          </cell>
          <cell r="Z113" t="str">
            <v>1</v>
          </cell>
          <cell r="AD113" t="str">
            <v>1</v>
          </cell>
          <cell r="AH113" t="str">
            <v>1</v>
          </cell>
        </row>
        <row r="114">
          <cell r="B114" t="str">
            <v>CB</v>
          </cell>
          <cell r="C114">
            <v>23748</v>
          </cell>
          <cell r="D114" t="str">
            <v>CB 23748 INÁCIO QUEIROZ</v>
          </cell>
          <cell r="E114" t="str">
            <v>INÁCIO QUEIROZ</v>
          </cell>
          <cell r="F114" t="str">
            <v>4º ESQ</v>
          </cell>
          <cell r="J114" t="str">
            <v>2</v>
          </cell>
          <cell r="N114" t="str">
            <v>2</v>
          </cell>
          <cell r="R114" t="str">
            <v>2</v>
          </cell>
          <cell r="V114" t="str">
            <v>2</v>
          </cell>
          <cell r="Z114" t="str">
            <v>2</v>
          </cell>
          <cell r="AD114" t="str">
            <v>2</v>
          </cell>
          <cell r="AH114" t="str">
            <v>2</v>
          </cell>
        </row>
        <row r="115">
          <cell r="A115">
            <v>60</v>
          </cell>
        </row>
        <row r="116">
          <cell r="A116">
            <v>61</v>
          </cell>
          <cell r="B116" t="str">
            <v>1ºSGT</v>
          </cell>
          <cell r="C116">
            <v>17572</v>
          </cell>
          <cell r="D116" t="str">
            <v>1ºSGT 17572 GILSON</v>
          </cell>
          <cell r="E116" t="str">
            <v>GILSON</v>
          </cell>
          <cell r="F116" t="str">
            <v>4º ESQ</v>
          </cell>
          <cell r="J116" t="str">
            <v>3</v>
          </cell>
          <cell r="N116" t="str">
            <v>3</v>
          </cell>
          <cell r="R116" t="str">
            <v>3</v>
          </cell>
          <cell r="V116" t="str">
            <v>3</v>
          </cell>
          <cell r="Z116" t="str">
            <v>3</v>
          </cell>
          <cell r="AD116" t="str">
            <v>3</v>
          </cell>
          <cell r="AH116" t="str">
            <v>3</v>
          </cell>
        </row>
        <row r="117">
          <cell r="B117" t="str">
            <v>CB</v>
          </cell>
          <cell r="C117">
            <v>23378</v>
          </cell>
          <cell r="D117" t="str">
            <v>CB 23378 ELIOSVALDO</v>
          </cell>
          <cell r="E117" t="str">
            <v>ELIOSVALDO</v>
          </cell>
          <cell r="F117" t="str">
            <v>RPMONT</v>
          </cell>
          <cell r="J117" t="str">
            <v>4</v>
          </cell>
          <cell r="N117" t="str">
            <v>4</v>
          </cell>
          <cell r="R117" t="str">
            <v>4</v>
          </cell>
          <cell r="V117" t="str">
            <v>4</v>
          </cell>
          <cell r="Z117" t="str">
            <v>4</v>
          </cell>
          <cell r="AD117" t="str">
            <v>4</v>
          </cell>
          <cell r="AH117" t="str">
            <v>4</v>
          </cell>
        </row>
        <row r="118">
          <cell r="A118">
            <v>62</v>
          </cell>
        </row>
        <row r="119">
          <cell r="A119">
            <v>63</v>
          </cell>
          <cell r="B119" t="str">
            <v>CB</v>
          </cell>
          <cell r="C119">
            <v>25078</v>
          </cell>
          <cell r="D119" t="str">
            <v>CB 25078 PIRES</v>
          </cell>
          <cell r="E119" t="str">
            <v>PIRES</v>
          </cell>
          <cell r="F119" t="str">
            <v>RPMONT</v>
          </cell>
          <cell r="H119" t="str">
            <v>P</v>
          </cell>
          <cell r="I119" t="str">
            <v>P</v>
          </cell>
          <cell r="L119" t="str">
            <v>P</v>
          </cell>
          <cell r="M119" t="str">
            <v>P</v>
          </cell>
          <cell r="P119" t="str">
            <v>P</v>
          </cell>
          <cell r="Q119" t="str">
            <v>P</v>
          </cell>
          <cell r="T119" t="str">
            <v>P</v>
          </cell>
          <cell r="U119" t="str">
            <v>P</v>
          </cell>
          <cell r="X119" t="str">
            <v>P</v>
          </cell>
          <cell r="Y119" t="str">
            <v>P</v>
          </cell>
          <cell r="AB119" t="str">
            <v>P</v>
          </cell>
          <cell r="AC119" t="str">
            <v>P</v>
          </cell>
          <cell r="AF119" t="str">
            <v>P</v>
          </cell>
          <cell r="AG119" t="str">
            <v>P</v>
          </cell>
          <cell r="AJ119" t="str">
            <v>P</v>
          </cell>
          <cell r="AK119" t="str">
            <v>P</v>
          </cell>
        </row>
        <row r="120">
          <cell r="B120" t="str">
            <v>SD</v>
          </cell>
          <cell r="C120">
            <v>31690</v>
          </cell>
          <cell r="D120" t="str">
            <v>SD 31690 HUON</v>
          </cell>
          <cell r="E120" t="str">
            <v>HUON</v>
          </cell>
          <cell r="F120" t="str">
            <v>RPMONT</v>
          </cell>
          <cell r="G120" t="str">
            <v>P</v>
          </cell>
          <cell r="J120" t="str">
            <v>P</v>
          </cell>
          <cell r="K120" t="str">
            <v>P</v>
          </cell>
          <cell r="N120" t="str">
            <v>P</v>
          </cell>
          <cell r="O120" t="str">
            <v>P</v>
          </cell>
          <cell r="R120" t="str">
            <v>P</v>
          </cell>
          <cell r="S120" t="str">
            <v>P</v>
          </cell>
          <cell r="V120" t="str">
            <v>P</v>
          </cell>
          <cell r="W120" t="str">
            <v>P</v>
          </cell>
          <cell r="Z120" t="str">
            <v>P</v>
          </cell>
          <cell r="AA120" t="str">
            <v>P</v>
          </cell>
          <cell r="AD120" t="str">
            <v>P</v>
          </cell>
          <cell r="AE120" t="str">
            <v>P</v>
          </cell>
          <cell r="AH120" t="str">
            <v>P</v>
          </cell>
          <cell r="AI120" t="str">
            <v>P</v>
          </cell>
        </row>
        <row r="124">
          <cell r="A124">
            <v>69</v>
          </cell>
          <cell r="B124" t="str">
            <v>1ºSGT</v>
          </cell>
          <cell r="C124">
            <v>14228</v>
          </cell>
          <cell r="D124" t="str">
            <v>1ºSGT 14228 REGINALDO</v>
          </cell>
          <cell r="E124" t="str">
            <v>REGINALDO</v>
          </cell>
          <cell r="F124" t="str">
            <v>4º ESQ</v>
          </cell>
          <cell r="G124" t="str">
            <v>X</v>
          </cell>
          <cell r="K124" t="str">
            <v>X</v>
          </cell>
          <cell r="O124" t="str">
            <v>X</v>
          </cell>
          <cell r="S124" t="str">
            <v>X</v>
          </cell>
          <cell r="W124" t="str">
            <v>X</v>
          </cell>
          <cell r="AA124" t="str">
            <v>X</v>
          </cell>
          <cell r="AE124" t="str">
            <v>X</v>
          </cell>
          <cell r="AI124" t="str">
            <v>X</v>
          </cell>
        </row>
        <row r="125">
          <cell r="A125">
            <v>70</v>
          </cell>
          <cell r="B125" t="str">
            <v>1ºSGT</v>
          </cell>
          <cell r="C125">
            <v>13379</v>
          </cell>
          <cell r="D125" t="str">
            <v>1ºSGT 13379 SOUZA</v>
          </cell>
          <cell r="E125" t="str">
            <v>SOUZA</v>
          </cell>
          <cell r="F125" t="str">
            <v>4º ESQ</v>
          </cell>
          <cell r="H125" t="str">
            <v>X</v>
          </cell>
          <cell r="L125" t="str">
            <v>X</v>
          </cell>
          <cell r="P125" t="str">
            <v>X</v>
          </cell>
          <cell r="T125" t="str">
            <v>X</v>
          </cell>
          <cell r="X125" t="str">
            <v>X</v>
          </cell>
          <cell r="AB125" t="str">
            <v>X</v>
          </cell>
          <cell r="AF125" t="str">
            <v>X</v>
          </cell>
          <cell r="AJ125" t="str">
            <v>X</v>
          </cell>
        </row>
        <row r="126">
          <cell r="A126">
            <v>71</v>
          </cell>
          <cell r="B126" t="str">
            <v>SD</v>
          </cell>
          <cell r="C126">
            <v>26790</v>
          </cell>
          <cell r="D126" t="str">
            <v>SD 26790 BORGES</v>
          </cell>
          <cell r="E126" t="str">
            <v>BORGES</v>
          </cell>
          <cell r="F126" t="str">
            <v>4º ESQ</v>
          </cell>
          <cell r="I126" t="str">
            <v>X</v>
          </cell>
          <cell r="M126" t="str">
            <v>X</v>
          </cell>
          <cell r="Q126" t="str">
            <v>X</v>
          </cell>
          <cell r="U126" t="str">
            <v>X</v>
          </cell>
          <cell r="Y126" t="str">
            <v>X</v>
          </cell>
          <cell r="AC126" t="str">
            <v>X</v>
          </cell>
          <cell r="AG126" t="str">
            <v>X</v>
          </cell>
          <cell r="AK126" t="str">
            <v>X</v>
          </cell>
        </row>
        <row r="127">
          <cell r="A127">
            <v>72</v>
          </cell>
          <cell r="B127" t="str">
            <v>CB</v>
          </cell>
          <cell r="C127">
            <v>24627</v>
          </cell>
          <cell r="D127" t="str">
            <v>CB 24627 XIMENES</v>
          </cell>
          <cell r="E127" t="str">
            <v>XIMENES</v>
          </cell>
          <cell r="F127" t="str">
            <v>4º ESQ</v>
          </cell>
          <cell r="J127" t="str">
            <v>X</v>
          </cell>
          <cell r="N127" t="str">
            <v>X</v>
          </cell>
          <cell r="R127" t="str">
            <v>X</v>
          </cell>
          <cell r="V127" t="str">
            <v>X</v>
          </cell>
          <cell r="Z127" t="str">
            <v>X</v>
          </cell>
          <cell r="AD127" t="str">
            <v>X</v>
          </cell>
          <cell r="AH127" t="str">
            <v>X</v>
          </cell>
        </row>
        <row r="128">
          <cell r="A128">
            <v>73</v>
          </cell>
        </row>
        <row r="139">
          <cell r="A139">
            <v>74</v>
          </cell>
          <cell r="B139" t="str">
            <v>1ºSGT</v>
          </cell>
          <cell r="C139">
            <v>15253</v>
          </cell>
          <cell r="D139" t="str">
            <v>1ºSGT 15253 CLEONARDO</v>
          </cell>
          <cell r="E139" t="str">
            <v>CLEONARDO</v>
          </cell>
          <cell r="F139" t="str">
            <v>1º ESQ</v>
          </cell>
          <cell r="H139" t="str">
            <v>1</v>
          </cell>
          <cell r="K139" t="str">
            <v>1</v>
          </cell>
          <cell r="L139" t="str">
            <v>1</v>
          </cell>
          <cell r="O139" t="str">
            <v>1</v>
          </cell>
          <cell r="P139" t="str">
            <v>1</v>
          </cell>
          <cell r="S139" t="str">
            <v>1</v>
          </cell>
          <cell r="U139" t="str">
            <v>1</v>
          </cell>
          <cell r="V139" t="str">
            <v>1</v>
          </cell>
          <cell r="Y139" t="str">
            <v>1</v>
          </cell>
          <cell r="Z139" t="str">
            <v>1</v>
          </cell>
          <cell r="AC139" t="str">
            <v>1</v>
          </cell>
          <cell r="AD139" t="str">
            <v>1</v>
          </cell>
          <cell r="AG139" t="str">
            <v>1</v>
          </cell>
          <cell r="AH139" t="str">
            <v>1</v>
          </cell>
          <cell r="AK139" t="str">
            <v>1</v>
          </cell>
        </row>
        <row r="140">
          <cell r="A140">
            <v>75</v>
          </cell>
          <cell r="B140" t="str">
            <v>CB</v>
          </cell>
          <cell r="C140">
            <v>25036</v>
          </cell>
          <cell r="D140" t="str">
            <v>CB 25036 MARTINS</v>
          </cell>
          <cell r="E140" t="str">
            <v>MARTINS</v>
          </cell>
          <cell r="F140" t="str">
            <v>RPMONT</v>
          </cell>
          <cell r="I140" t="str">
            <v>1</v>
          </cell>
          <cell r="J140" t="str">
            <v>1</v>
          </cell>
          <cell r="M140" t="str">
            <v>1</v>
          </cell>
          <cell r="N140" t="str">
            <v>1</v>
          </cell>
          <cell r="Q140" t="str">
            <v>1</v>
          </cell>
          <cell r="R140" t="str">
            <v>1</v>
          </cell>
          <cell r="U140" t="str">
            <v>2</v>
          </cell>
          <cell r="W140" t="str">
            <v>1</v>
          </cell>
          <cell r="X140" t="str">
            <v>1</v>
          </cell>
          <cell r="AA140" t="str">
            <v>1</v>
          </cell>
          <cell r="AB140" t="str">
            <v>1</v>
          </cell>
          <cell r="AE140" t="str">
            <v>1</v>
          </cell>
          <cell r="AF140" t="str">
            <v>1</v>
          </cell>
          <cell r="AI140" t="str">
            <v>1</v>
          </cell>
          <cell r="AJ140" t="str">
            <v>1</v>
          </cell>
        </row>
        <row r="141">
          <cell r="A141">
            <v>76</v>
          </cell>
          <cell r="B141" t="str">
            <v>1ºSGT</v>
          </cell>
          <cell r="C141">
            <v>11633</v>
          </cell>
          <cell r="D141" t="str">
            <v>1ºSGT 11633 BRAGA</v>
          </cell>
          <cell r="E141" t="str">
            <v>BRAGA</v>
          </cell>
          <cell r="F141" t="str">
            <v>1º ESQ</v>
          </cell>
          <cell r="G141" t="str">
            <v>1</v>
          </cell>
          <cell r="H141" t="str">
            <v>2</v>
          </cell>
          <cell r="K141" t="str">
            <v>2</v>
          </cell>
          <cell r="L141" t="str">
            <v>2</v>
          </cell>
          <cell r="O141" t="str">
            <v>2</v>
          </cell>
          <cell r="P141" t="str">
            <v>2</v>
          </cell>
          <cell r="S141" t="str">
            <v>2</v>
          </cell>
          <cell r="U141" t="str">
            <v>3</v>
          </cell>
          <cell r="V141" t="str">
            <v>2</v>
          </cell>
          <cell r="Y141" t="str">
            <v>2</v>
          </cell>
          <cell r="Z141" t="str">
            <v>2</v>
          </cell>
          <cell r="AC141" t="str">
            <v>2</v>
          </cell>
          <cell r="AD141" t="str">
            <v>2</v>
          </cell>
          <cell r="AG141" t="str">
            <v>2</v>
          </cell>
          <cell r="AH141" t="str">
            <v>2</v>
          </cell>
          <cell r="AK141" t="str">
            <v>2</v>
          </cell>
        </row>
        <row r="142">
          <cell r="A142">
            <v>77</v>
          </cell>
          <cell r="B142" t="str">
            <v>SD</v>
          </cell>
          <cell r="C142">
            <v>27822</v>
          </cell>
          <cell r="D142" t="str">
            <v>SD 27822 C SANTOS</v>
          </cell>
          <cell r="E142" t="str">
            <v>C SANTOS</v>
          </cell>
          <cell r="F142" t="str">
            <v>1º ESQ</v>
          </cell>
          <cell r="G142" t="str">
            <v>2</v>
          </cell>
          <cell r="I142" t="str">
            <v>2</v>
          </cell>
          <cell r="J142" t="str">
            <v>2</v>
          </cell>
          <cell r="M142" t="str">
            <v>2</v>
          </cell>
          <cell r="N142" t="str">
            <v>2</v>
          </cell>
          <cell r="Q142" t="str">
            <v>2</v>
          </cell>
          <cell r="R142" t="str">
            <v>2</v>
          </cell>
          <cell r="U142" t="str">
            <v>4</v>
          </cell>
          <cell r="W142" t="str">
            <v>2</v>
          </cell>
          <cell r="X142" t="str">
            <v>2</v>
          </cell>
          <cell r="AA142" t="str">
            <v>2</v>
          </cell>
          <cell r="AB142" t="str">
            <v>2</v>
          </cell>
          <cell r="AE142" t="str">
            <v>2</v>
          </cell>
          <cell r="AF142" t="str">
            <v>2</v>
          </cell>
          <cell r="AI142" t="str">
            <v>2</v>
          </cell>
          <cell r="AJ142" t="str">
            <v>2</v>
          </cell>
        </row>
        <row r="144">
          <cell r="A144">
            <v>78</v>
          </cell>
          <cell r="B144" t="str">
            <v>CB</v>
          </cell>
          <cell r="C144">
            <v>22939</v>
          </cell>
          <cell r="D144" t="str">
            <v>CB 22939 RENÃ</v>
          </cell>
          <cell r="E144" t="str">
            <v>RENÃ</v>
          </cell>
          <cell r="F144" t="str">
            <v>1º ESQ</v>
          </cell>
        </row>
        <row r="145">
          <cell r="A145">
            <v>79</v>
          </cell>
        </row>
        <row r="151">
          <cell r="A151">
            <v>80</v>
          </cell>
          <cell r="B151" t="str">
            <v>SD</v>
          </cell>
          <cell r="C151">
            <v>31494</v>
          </cell>
          <cell r="D151" t="str">
            <v>SD 31494 TERCEIRO</v>
          </cell>
          <cell r="E151" t="str">
            <v>TERCEIRO</v>
          </cell>
          <cell r="F151" t="str">
            <v>RPMONT</v>
          </cell>
          <cell r="G151" t="str">
            <v>X</v>
          </cell>
          <cell r="K151" t="str">
            <v>X</v>
          </cell>
          <cell r="O151" t="str">
            <v>X</v>
          </cell>
          <cell r="S151" t="str">
            <v>X</v>
          </cell>
          <cell r="W151" t="str">
            <v>X</v>
          </cell>
          <cell r="AA151" t="str">
            <v>X</v>
          </cell>
          <cell r="AE151" t="str">
            <v>X</v>
          </cell>
          <cell r="AI151" t="str">
            <v>X</v>
          </cell>
        </row>
        <row r="152">
          <cell r="B152" t="str">
            <v>1ºSGT</v>
          </cell>
          <cell r="C152">
            <v>14054</v>
          </cell>
          <cell r="D152" t="str">
            <v>1ºSGT 14054 VALDENER</v>
          </cell>
          <cell r="E152" t="str">
            <v>VALDENER</v>
          </cell>
          <cell r="F152" t="str">
            <v>1º ESQ</v>
          </cell>
          <cell r="H152" t="str">
            <v>X</v>
          </cell>
          <cell r="L152" t="str">
            <v>X</v>
          </cell>
          <cell r="P152" t="str">
            <v>X</v>
          </cell>
          <cell r="T152" t="str">
            <v>X</v>
          </cell>
          <cell r="X152" t="str">
            <v>X</v>
          </cell>
          <cell r="AB152" t="str">
            <v>X</v>
          </cell>
          <cell r="AF152" t="str">
            <v>X</v>
          </cell>
          <cell r="AJ152" t="str">
            <v>X</v>
          </cell>
        </row>
        <row r="153">
          <cell r="B153" t="str">
            <v>3ºSGT</v>
          </cell>
          <cell r="C153">
            <v>21390</v>
          </cell>
          <cell r="D153" t="str">
            <v>3ºSGT 21390 IZÍDIO</v>
          </cell>
          <cell r="E153" t="str">
            <v>IZÍDIO</v>
          </cell>
          <cell r="F153" t="str">
            <v>3º ESQ</v>
          </cell>
          <cell r="I153" t="str">
            <v>X</v>
          </cell>
          <cell r="M153" t="str">
            <v>X</v>
          </cell>
          <cell r="Q153" t="str">
            <v>X</v>
          </cell>
          <cell r="U153" t="str">
            <v>X</v>
          </cell>
          <cell r="Y153" t="str">
            <v>X</v>
          </cell>
          <cell r="AC153" t="str">
            <v>X</v>
          </cell>
          <cell r="AG153" t="str">
            <v>X</v>
          </cell>
          <cell r="AK153" t="str">
            <v>X</v>
          </cell>
        </row>
        <row r="154">
          <cell r="B154" t="str">
            <v>CB</v>
          </cell>
          <cell r="C154">
            <v>22600</v>
          </cell>
          <cell r="D154" t="str">
            <v>CB 22600 LEANDRO</v>
          </cell>
          <cell r="E154" t="str">
            <v>LEANDRO</v>
          </cell>
          <cell r="F154" t="str">
            <v>4º ESQ</v>
          </cell>
          <cell r="J154" t="str">
            <v>X</v>
          </cell>
          <cell r="N154" t="str">
            <v>X</v>
          </cell>
          <cell r="R154" t="str">
            <v>X</v>
          </cell>
          <cell r="V154" t="str">
            <v>X</v>
          </cell>
          <cell r="Z154" t="str">
            <v>X</v>
          </cell>
          <cell r="AD154" t="str">
            <v>X</v>
          </cell>
          <cell r="AH154" t="str">
            <v>X</v>
          </cell>
        </row>
        <row r="156">
          <cell r="A156">
            <v>81</v>
          </cell>
          <cell r="B156" t="str">
            <v>CB</v>
          </cell>
          <cell r="C156">
            <v>22493</v>
          </cell>
          <cell r="D156" t="str">
            <v>CB 22493 DANTAS</v>
          </cell>
          <cell r="E156" t="str">
            <v>DANTAS</v>
          </cell>
          <cell r="F156" t="str">
            <v>4º ESQ</v>
          </cell>
          <cell r="G156" t="str">
            <v>F</v>
          </cell>
          <cell r="H156" t="str">
            <v>É</v>
          </cell>
          <cell r="I156" t="str">
            <v>R</v>
          </cell>
          <cell r="J156" t="str">
            <v>I</v>
          </cell>
          <cell r="K156" t="str">
            <v>A</v>
          </cell>
          <cell r="L156" t="str">
            <v>S</v>
          </cell>
        </row>
        <row r="157">
          <cell r="A157">
            <v>83</v>
          </cell>
          <cell r="B157" t="str">
            <v>3ºSGT</v>
          </cell>
          <cell r="C157">
            <v>20430</v>
          </cell>
          <cell r="D157" t="str">
            <v>3ºSGT 20430 VIANA</v>
          </cell>
          <cell r="E157" t="str">
            <v>VIANA</v>
          </cell>
          <cell r="F157" t="str">
            <v>1º ESQ</v>
          </cell>
          <cell r="G157" t="str">
            <v>F</v>
          </cell>
          <cell r="H157" t="str">
            <v>É</v>
          </cell>
          <cell r="I157" t="str">
            <v>R</v>
          </cell>
          <cell r="J157" t="str">
            <v>I</v>
          </cell>
          <cell r="K157" t="str">
            <v>A</v>
          </cell>
          <cell r="L157" t="str">
            <v>S</v>
          </cell>
        </row>
        <row r="161">
          <cell r="A161">
            <v>84</v>
          </cell>
          <cell r="B161" t="str">
            <v>3ºSGT</v>
          </cell>
          <cell r="C161">
            <v>20776</v>
          </cell>
          <cell r="D161" t="str">
            <v>3ºSGT 20776 RENATO</v>
          </cell>
          <cell r="E161" t="str">
            <v>RENATO</v>
          </cell>
          <cell r="F161" t="str">
            <v>1º ESQ</v>
          </cell>
          <cell r="H161" t="str">
            <v>1</v>
          </cell>
          <cell r="I161" t="str">
            <v>1</v>
          </cell>
          <cell r="L161" t="str">
            <v>1</v>
          </cell>
          <cell r="M161" t="str">
            <v>1</v>
          </cell>
          <cell r="P161" t="str">
            <v>1</v>
          </cell>
          <cell r="Q161" t="str">
            <v>1</v>
          </cell>
          <cell r="T161" t="str">
            <v>1</v>
          </cell>
          <cell r="U161" t="str">
            <v>1</v>
          </cell>
          <cell r="X161" t="str">
            <v>1</v>
          </cell>
          <cell r="Y161" t="str">
            <v>1</v>
          </cell>
          <cell r="AB161" t="str">
            <v>1</v>
          </cell>
          <cell r="AC161" t="str">
            <v>1</v>
          </cell>
          <cell r="AF161" t="str">
            <v>1</v>
          </cell>
          <cell r="AG161" t="str">
            <v>1</v>
          </cell>
          <cell r="AJ161" t="str">
            <v>1</v>
          </cell>
          <cell r="AK161" t="str">
            <v>1</v>
          </cell>
        </row>
        <row r="162">
          <cell r="B162" t="str">
            <v>CB</v>
          </cell>
          <cell r="C162">
            <v>25781</v>
          </cell>
          <cell r="D162" t="str">
            <v>CB 25781 SIDNEY</v>
          </cell>
          <cell r="E162" t="str">
            <v>SIDNEY</v>
          </cell>
          <cell r="F162" t="str">
            <v>2º ESQ</v>
          </cell>
          <cell r="H162" t="str">
            <v>2</v>
          </cell>
          <cell r="I162" t="str">
            <v>2</v>
          </cell>
          <cell r="L162" t="str">
            <v>2</v>
          </cell>
          <cell r="M162" t="str">
            <v>2</v>
          </cell>
          <cell r="P162" t="str">
            <v>2</v>
          </cell>
          <cell r="Q162" t="str">
            <v>2</v>
          </cell>
          <cell r="T162" t="str">
            <v>2</v>
          </cell>
          <cell r="U162" t="str">
            <v>2</v>
          </cell>
          <cell r="X162" t="str">
            <v>2</v>
          </cell>
          <cell r="Y162" t="str">
            <v>2</v>
          </cell>
          <cell r="AB162" t="str">
            <v>2</v>
          </cell>
          <cell r="AC162" t="str">
            <v>2</v>
          </cell>
          <cell r="AF162" t="str">
            <v>2</v>
          </cell>
          <cell r="AG162" t="str">
            <v>2</v>
          </cell>
          <cell r="AJ162" t="str">
            <v>2</v>
          </cell>
          <cell r="AK162" t="str">
            <v>2</v>
          </cell>
        </row>
        <row r="163">
          <cell r="B163" t="str">
            <v>SD</v>
          </cell>
          <cell r="C163">
            <v>28397</v>
          </cell>
          <cell r="D163" t="str">
            <v>SD 28397 SOARES</v>
          </cell>
          <cell r="E163" t="str">
            <v>SOARES</v>
          </cell>
          <cell r="F163" t="str">
            <v>RPMONT</v>
          </cell>
          <cell r="H163" t="str">
            <v>3</v>
          </cell>
          <cell r="I163" t="str">
            <v>3</v>
          </cell>
          <cell r="L163" t="str">
            <v>3</v>
          </cell>
          <cell r="M163" t="str">
            <v>3</v>
          </cell>
          <cell r="P163" t="str">
            <v>3</v>
          </cell>
          <cell r="Q163" t="str">
            <v>3</v>
          </cell>
          <cell r="T163" t="str">
            <v>3</v>
          </cell>
          <cell r="U163" t="str">
            <v>3</v>
          </cell>
          <cell r="X163" t="str">
            <v>3</v>
          </cell>
          <cell r="Y163" t="str">
            <v>3</v>
          </cell>
          <cell r="AB163" t="str">
            <v>3</v>
          </cell>
          <cell r="AC163" t="str">
            <v>3</v>
          </cell>
          <cell r="AF163" t="str">
            <v>3</v>
          </cell>
          <cell r="AG163" t="str">
            <v>3</v>
          </cell>
          <cell r="AJ163" t="str">
            <v>3</v>
          </cell>
          <cell r="AK163" t="str">
            <v>3</v>
          </cell>
        </row>
        <row r="165">
          <cell r="B165" t="str">
            <v>3ºSGT</v>
          </cell>
          <cell r="C165">
            <v>21130</v>
          </cell>
          <cell r="D165" t="str">
            <v>3ºSGT 21130 LOPES</v>
          </cell>
          <cell r="E165" t="str">
            <v>LOPES</v>
          </cell>
          <cell r="F165" t="str">
            <v>3º ESQ</v>
          </cell>
          <cell r="G165" t="str">
            <v>1</v>
          </cell>
          <cell r="J165" t="str">
            <v>1</v>
          </cell>
          <cell r="L165" t="str">
            <v>4</v>
          </cell>
          <cell r="M165" t="str">
            <v>4</v>
          </cell>
          <cell r="P165" t="str">
            <v>4</v>
          </cell>
          <cell r="Q165" t="str">
            <v>4</v>
          </cell>
          <cell r="T165" t="str">
            <v>4</v>
          </cell>
          <cell r="U165" t="str">
            <v>4</v>
          </cell>
          <cell r="X165" t="str">
            <v>4</v>
          </cell>
          <cell r="Y165" t="str">
            <v>4</v>
          </cell>
          <cell r="AB165" t="str">
            <v>4</v>
          </cell>
          <cell r="AC165" t="str">
            <v>4</v>
          </cell>
          <cell r="AF165" t="str">
            <v>4</v>
          </cell>
          <cell r="AG165" t="str">
            <v>4</v>
          </cell>
          <cell r="AJ165" t="str">
            <v>4</v>
          </cell>
          <cell r="AK165" t="str">
            <v>4</v>
          </cell>
        </row>
        <row r="166">
          <cell r="B166" t="str">
            <v>CB</v>
          </cell>
          <cell r="C166">
            <v>22085</v>
          </cell>
          <cell r="D166" t="str">
            <v>CB 22085 DIEGO</v>
          </cell>
          <cell r="E166" t="str">
            <v>DIEGO</v>
          </cell>
          <cell r="F166" t="str">
            <v>SEDE</v>
          </cell>
          <cell r="H166" t="str">
            <v>4</v>
          </cell>
          <cell r="I166" t="str">
            <v>4</v>
          </cell>
          <cell r="L166" t="str">
            <v>5</v>
          </cell>
          <cell r="M166" t="str">
            <v>5</v>
          </cell>
          <cell r="P166" t="str">
            <v>5</v>
          </cell>
          <cell r="Q166" t="str">
            <v>5</v>
          </cell>
          <cell r="T166" t="str">
            <v>5</v>
          </cell>
          <cell r="U166" t="str">
            <v>5</v>
          </cell>
          <cell r="X166" t="str">
            <v>5</v>
          </cell>
          <cell r="Y166" t="str">
            <v>5</v>
          </cell>
          <cell r="AB166" t="str">
            <v>5</v>
          </cell>
          <cell r="AC166" t="str">
            <v>5</v>
          </cell>
          <cell r="AF166" t="str">
            <v>5</v>
          </cell>
          <cell r="AG166" t="str">
            <v>5</v>
          </cell>
          <cell r="AJ166" t="str">
            <v>5</v>
          </cell>
          <cell r="AK166" t="str">
            <v>5</v>
          </cell>
        </row>
        <row r="168">
          <cell r="B168" t="str">
            <v>1ºSGT</v>
          </cell>
          <cell r="C168">
            <v>17862</v>
          </cell>
          <cell r="D168" t="str">
            <v>1ºSGT 17862 PEIXOTO</v>
          </cell>
          <cell r="E168" t="str">
            <v>PEIXOTO</v>
          </cell>
          <cell r="F168" t="str">
            <v>2º ESQ</v>
          </cell>
          <cell r="G168" t="str">
            <v>2</v>
          </cell>
          <cell r="J168" t="str">
            <v>2</v>
          </cell>
          <cell r="K168" t="str">
            <v>1</v>
          </cell>
          <cell r="N168" t="str">
            <v>1</v>
          </cell>
          <cell r="O168" t="str">
            <v>1</v>
          </cell>
          <cell r="R168" t="str">
            <v>1</v>
          </cell>
          <cell r="S168" t="str">
            <v>1</v>
          </cell>
          <cell r="V168" t="str">
            <v>1</v>
          </cell>
          <cell r="W168" t="str">
            <v>1</v>
          </cell>
          <cell r="Z168" t="str">
            <v>1</v>
          </cell>
          <cell r="AA168" t="str">
            <v>1</v>
          </cell>
          <cell r="AD168" t="str">
            <v>1</v>
          </cell>
          <cell r="AE168" t="str">
            <v>1</v>
          </cell>
          <cell r="AH168" t="str">
            <v>1</v>
          </cell>
          <cell r="AI168" t="str">
            <v>1</v>
          </cell>
        </row>
        <row r="169">
          <cell r="A169">
            <v>85</v>
          </cell>
          <cell r="B169" t="str">
            <v>CB</v>
          </cell>
          <cell r="C169">
            <v>22777</v>
          </cell>
          <cell r="D169" t="str">
            <v>CB 22777 RAFAELA</v>
          </cell>
          <cell r="E169" t="str">
            <v>RAFAELA</v>
          </cell>
          <cell r="F169" t="str">
            <v>RPMONT</v>
          </cell>
          <cell r="G169" t="str">
            <v>3</v>
          </cell>
          <cell r="J169" t="str">
            <v>3</v>
          </cell>
          <cell r="K169" t="str">
            <v>2</v>
          </cell>
          <cell r="N169" t="str">
            <v>2</v>
          </cell>
          <cell r="O169" t="str">
            <v>2</v>
          </cell>
          <cell r="R169" t="str">
            <v>2</v>
          </cell>
          <cell r="S169" t="str">
            <v>2</v>
          </cell>
          <cell r="V169" t="str">
            <v>2</v>
          </cell>
          <cell r="W169" t="str">
            <v>2</v>
          </cell>
          <cell r="Z169" t="str">
            <v>2</v>
          </cell>
          <cell r="AA169" t="str">
            <v>2</v>
          </cell>
          <cell r="AD169" t="str">
            <v>2</v>
          </cell>
          <cell r="AE169" t="str">
            <v>2</v>
          </cell>
          <cell r="AH169" t="str">
            <v>2</v>
          </cell>
          <cell r="AI169" t="str">
            <v>2</v>
          </cell>
        </row>
        <row r="170">
          <cell r="B170" t="str">
            <v>SD</v>
          </cell>
          <cell r="C170">
            <v>30813</v>
          </cell>
          <cell r="D170" t="str">
            <v>SD 30813 EITOR</v>
          </cell>
          <cell r="E170" t="str">
            <v>EITOR</v>
          </cell>
          <cell r="F170" t="str">
            <v>RPMONT</v>
          </cell>
          <cell r="G170" t="str">
            <v>4</v>
          </cell>
          <cell r="J170" t="str">
            <v>4</v>
          </cell>
          <cell r="K170" t="str">
            <v>3</v>
          </cell>
          <cell r="N170" t="str">
            <v>3</v>
          </cell>
          <cell r="O170" t="str">
            <v>3</v>
          </cell>
          <cell r="R170" t="str">
            <v>3</v>
          </cell>
          <cell r="S170" t="str">
            <v>3</v>
          </cell>
          <cell r="V170" t="str">
            <v>3</v>
          </cell>
          <cell r="W170" t="str">
            <v>3</v>
          </cell>
          <cell r="Z170" t="str">
            <v>3</v>
          </cell>
          <cell r="AA170" t="str">
            <v>3</v>
          </cell>
          <cell r="AD170" t="str">
            <v>3</v>
          </cell>
          <cell r="AE170" t="str">
            <v>3</v>
          </cell>
          <cell r="AH170" t="str">
            <v>3</v>
          </cell>
          <cell r="AI170" t="str">
            <v>3</v>
          </cell>
        </row>
        <row r="172">
          <cell r="B172" t="str">
            <v>3ºSGT</v>
          </cell>
          <cell r="C172">
            <v>20152</v>
          </cell>
          <cell r="D172" t="str">
            <v>3ºSGT 20152 MARCELO</v>
          </cell>
          <cell r="E172" t="str">
            <v>MARCELO</v>
          </cell>
          <cell r="F172" t="str">
            <v>2º ESQ</v>
          </cell>
          <cell r="G172" t="str">
            <v>5</v>
          </cell>
          <cell r="J172" t="str">
            <v>5</v>
          </cell>
          <cell r="K172" t="str">
            <v>4</v>
          </cell>
          <cell r="N172" t="str">
            <v>4</v>
          </cell>
          <cell r="O172" t="str">
            <v>4</v>
          </cell>
          <cell r="R172" t="str">
            <v>4</v>
          </cell>
          <cell r="S172" t="str">
            <v>4</v>
          </cell>
          <cell r="V172" t="str">
            <v>4</v>
          </cell>
          <cell r="W172" t="str">
            <v>4</v>
          </cell>
          <cell r="Z172" t="str">
            <v>4</v>
          </cell>
          <cell r="AA172" t="str">
            <v>4</v>
          </cell>
          <cell r="AD172" t="str">
            <v>4</v>
          </cell>
          <cell r="AE172" t="str">
            <v>4</v>
          </cell>
          <cell r="AH172" t="str">
            <v>4</v>
          </cell>
          <cell r="AI172" t="str">
            <v>4</v>
          </cell>
        </row>
        <row r="173">
          <cell r="B173" t="str">
            <v>CB</v>
          </cell>
          <cell r="C173">
            <v>21916</v>
          </cell>
          <cell r="D173" t="str">
            <v>CB 21916 PESSOA</v>
          </cell>
          <cell r="E173" t="str">
            <v>PESSOA</v>
          </cell>
          <cell r="F173" t="str">
            <v>3º ESQ</v>
          </cell>
          <cell r="G173" t="str">
            <v>6</v>
          </cell>
          <cell r="J173" t="str">
            <v>6</v>
          </cell>
          <cell r="K173" t="str">
            <v>5</v>
          </cell>
          <cell r="N173" t="str">
            <v>5</v>
          </cell>
          <cell r="O173" t="str">
            <v>5</v>
          </cell>
          <cell r="R173" t="str">
            <v>5</v>
          </cell>
          <cell r="S173" t="str">
            <v>5</v>
          </cell>
          <cell r="V173" t="str">
            <v>5</v>
          </cell>
          <cell r="W173" t="str">
            <v>5</v>
          </cell>
          <cell r="Z173" t="str">
            <v>5</v>
          </cell>
          <cell r="AA173" t="str">
            <v>5</v>
          </cell>
          <cell r="AD173" t="str">
            <v>5</v>
          </cell>
          <cell r="AE173" t="str">
            <v>5</v>
          </cell>
          <cell r="AH173" t="str">
            <v>5</v>
          </cell>
          <cell r="AI173" t="str">
            <v>5</v>
          </cell>
        </row>
        <row r="174">
          <cell r="B174" t="str">
            <v>SD</v>
          </cell>
          <cell r="C174">
            <v>27925</v>
          </cell>
          <cell r="D174" t="str">
            <v>SD 27925 VASCONCELOS</v>
          </cell>
          <cell r="E174" t="str">
            <v>VASCONCELOS</v>
          </cell>
          <cell r="F174" t="str">
            <v>RPMONT</v>
          </cell>
          <cell r="G174" t="str">
            <v>7</v>
          </cell>
          <cell r="J174" t="str">
            <v>7</v>
          </cell>
          <cell r="K174" t="str">
            <v>6</v>
          </cell>
          <cell r="N174" t="str">
            <v>6</v>
          </cell>
          <cell r="O174" t="str">
            <v>6</v>
          </cell>
          <cell r="R174" t="str">
            <v>6</v>
          </cell>
          <cell r="S174" t="str">
            <v>6</v>
          </cell>
          <cell r="V174" t="str">
            <v>6</v>
          </cell>
          <cell r="W174" t="str">
            <v>6</v>
          </cell>
          <cell r="Z174" t="str">
            <v>6</v>
          </cell>
          <cell r="AA174" t="str">
            <v>6</v>
          </cell>
          <cell r="AD174" t="str">
            <v>6</v>
          </cell>
          <cell r="AE174" t="str">
            <v>6</v>
          </cell>
          <cell r="AH174" t="str">
            <v>6</v>
          </cell>
          <cell r="AI174" t="str">
            <v>6</v>
          </cell>
        </row>
        <row r="175">
          <cell r="B175" t="str">
            <v>SD</v>
          </cell>
          <cell r="C175">
            <v>32292</v>
          </cell>
          <cell r="D175" t="str">
            <v>SD 32292 LARISSA</v>
          </cell>
          <cell r="E175" t="str">
            <v>LARISSA</v>
          </cell>
          <cell r="F175" t="str">
            <v>RPMONT</v>
          </cell>
          <cell r="G175" t="str">
            <v>8</v>
          </cell>
          <cell r="J175" t="str">
            <v>8</v>
          </cell>
          <cell r="K175" t="str">
            <v>7</v>
          </cell>
          <cell r="N175" t="str">
            <v>7</v>
          </cell>
          <cell r="O175" t="str">
            <v>7</v>
          </cell>
          <cell r="R175" t="str">
            <v>7</v>
          </cell>
          <cell r="S175" t="str">
            <v>7</v>
          </cell>
          <cell r="V175" t="str">
            <v>7</v>
          </cell>
          <cell r="W175" t="str">
            <v>7</v>
          </cell>
          <cell r="Z175" t="str">
            <v>7</v>
          </cell>
          <cell r="AA175" t="str">
            <v>7</v>
          </cell>
          <cell r="AD175" t="str">
            <v>7</v>
          </cell>
          <cell r="AE175" t="str">
            <v>7</v>
          </cell>
          <cell r="AH175" t="str">
            <v>7</v>
          </cell>
          <cell r="AI175" t="str">
            <v>7</v>
          </cell>
        </row>
        <row r="177">
          <cell r="A177">
            <v>86</v>
          </cell>
          <cell r="B177" t="str">
            <v>3ºSGT</v>
          </cell>
          <cell r="C177">
            <v>19800</v>
          </cell>
          <cell r="D177" t="str">
            <v>3ºSGT 19800 ADAUTO</v>
          </cell>
          <cell r="E177" t="str">
            <v>ADAUTO</v>
          </cell>
          <cell r="F177" t="str">
            <v>RPMONT</v>
          </cell>
          <cell r="G177" t="str">
            <v>F</v>
          </cell>
          <cell r="H177" t="str">
            <v>É</v>
          </cell>
          <cell r="I177" t="str">
            <v>R</v>
          </cell>
          <cell r="J177" t="str">
            <v>I</v>
          </cell>
          <cell r="K177" t="str">
            <v>A</v>
          </cell>
          <cell r="L177" t="str">
            <v>S</v>
          </cell>
        </row>
        <row r="178">
          <cell r="B178" t="str">
            <v>SD</v>
          </cell>
          <cell r="C178">
            <v>26786</v>
          </cell>
          <cell r="D178" t="str">
            <v>SD 26786 EVELINE</v>
          </cell>
          <cell r="E178" t="str">
            <v>EVELINE</v>
          </cell>
          <cell r="F178" t="str">
            <v>RPMONT</v>
          </cell>
          <cell r="G178" t="str">
            <v>F</v>
          </cell>
          <cell r="H178" t="str">
            <v>É</v>
          </cell>
          <cell r="I178" t="str">
            <v>R</v>
          </cell>
          <cell r="J178" t="str">
            <v>I</v>
          </cell>
          <cell r="K178" t="str">
            <v>A</v>
          </cell>
          <cell r="L178" t="str">
            <v>S</v>
          </cell>
        </row>
        <row r="179">
          <cell r="B179" t="str">
            <v>CB</v>
          </cell>
          <cell r="C179">
            <v>24481</v>
          </cell>
          <cell r="D179" t="str">
            <v>CB 24481 DANIEL</v>
          </cell>
          <cell r="E179" t="str">
            <v>DANIEL</v>
          </cell>
          <cell r="F179" t="str">
            <v>2º ESQ</v>
          </cell>
          <cell r="G179" t="str">
            <v>F</v>
          </cell>
          <cell r="H179" t="str">
            <v>É</v>
          </cell>
          <cell r="I179" t="str">
            <v>R</v>
          </cell>
          <cell r="J179" t="str">
            <v>I</v>
          </cell>
          <cell r="K179" t="str">
            <v>A</v>
          </cell>
          <cell r="L179" t="str">
            <v>S</v>
          </cell>
        </row>
        <row r="181">
          <cell r="B181" t="str">
            <v>3ºSGT</v>
          </cell>
          <cell r="C181">
            <v>21309</v>
          </cell>
          <cell r="D181" t="str">
            <v>3ºSGT 21309 RABELO</v>
          </cell>
          <cell r="E181" t="str">
            <v>RABELO</v>
          </cell>
          <cell r="F181" t="str">
            <v>2º ESQ</v>
          </cell>
        </row>
        <row r="182">
          <cell r="A182">
            <v>87</v>
          </cell>
        </row>
        <row r="186">
          <cell r="A186">
            <v>97</v>
          </cell>
          <cell r="B186" t="str">
            <v>1ºSGT</v>
          </cell>
          <cell r="C186">
            <v>18245</v>
          </cell>
          <cell r="D186" t="str">
            <v>1ºSGT 18245 JOSUÉ</v>
          </cell>
          <cell r="E186" t="str">
            <v>JOSUÉ</v>
          </cell>
          <cell r="F186" t="str">
            <v>1º ESQ</v>
          </cell>
          <cell r="H186" t="str">
            <v>X1</v>
          </cell>
          <cell r="I186" t="str">
            <v>X1</v>
          </cell>
          <cell r="L186" t="str">
            <v>X1</v>
          </cell>
          <cell r="M186" t="str">
            <v>X1</v>
          </cell>
          <cell r="P186" t="str">
            <v>X1</v>
          </cell>
          <cell r="Q186" t="str">
            <v>X1</v>
          </cell>
          <cell r="T186" t="str">
            <v>X1</v>
          </cell>
          <cell r="U186" t="str">
            <v>X1</v>
          </cell>
          <cell r="X186" t="str">
            <v>X1</v>
          </cell>
          <cell r="Y186" t="str">
            <v>X1</v>
          </cell>
          <cell r="AB186" t="str">
            <v>X1</v>
          </cell>
          <cell r="AC186" t="str">
            <v>X1</v>
          </cell>
          <cell r="AF186" t="str">
            <v>X1</v>
          </cell>
          <cell r="AG186" t="str">
            <v>X1</v>
          </cell>
          <cell r="AJ186" t="str">
            <v>X1</v>
          </cell>
          <cell r="AK186" t="str">
            <v>X1</v>
          </cell>
        </row>
        <row r="187">
          <cell r="B187" t="str">
            <v>SD</v>
          </cell>
          <cell r="C187">
            <v>26807</v>
          </cell>
          <cell r="D187" t="str">
            <v>SD 26807 LEANDRO</v>
          </cell>
          <cell r="E187" t="str">
            <v>LEANDRO</v>
          </cell>
          <cell r="F187" t="str">
            <v>1º ESQ</v>
          </cell>
          <cell r="G187" t="str">
            <v>X1</v>
          </cell>
          <cell r="J187" t="str">
            <v>X1</v>
          </cell>
          <cell r="K187" t="str">
            <v>X1</v>
          </cell>
          <cell r="N187" t="str">
            <v>X1</v>
          </cell>
          <cell r="O187" t="str">
            <v>X1</v>
          </cell>
          <cell r="R187" t="str">
            <v>X1</v>
          </cell>
          <cell r="S187" t="str">
            <v>X1</v>
          </cell>
          <cell r="V187" t="str">
            <v>X1</v>
          </cell>
          <cell r="W187" t="str">
            <v>X1</v>
          </cell>
          <cell r="Z187" t="str">
            <v>X1</v>
          </cell>
          <cell r="AA187" t="str">
            <v>X1</v>
          </cell>
          <cell r="AD187" t="str">
            <v>X1</v>
          </cell>
          <cell r="AE187" t="str">
            <v>X1</v>
          </cell>
          <cell r="AH187" t="str">
            <v>X1</v>
          </cell>
          <cell r="AI187" t="str">
            <v>X1</v>
          </cell>
        </row>
        <row r="188">
          <cell r="A188">
            <v>98</v>
          </cell>
          <cell r="B188" t="str">
            <v>3ºSGT</v>
          </cell>
          <cell r="C188">
            <v>19888</v>
          </cell>
          <cell r="D188" t="str">
            <v>3ºSGT 19888 G GOMES</v>
          </cell>
          <cell r="E188" t="str">
            <v>G GOMES</v>
          </cell>
          <cell r="F188" t="str">
            <v>1º ESQ</v>
          </cell>
          <cell r="G188" t="str">
            <v>X2</v>
          </cell>
          <cell r="J188" t="str">
            <v>X2</v>
          </cell>
          <cell r="K188" t="str">
            <v>X2</v>
          </cell>
          <cell r="N188" t="str">
            <v>X2</v>
          </cell>
          <cell r="O188" t="str">
            <v>X2</v>
          </cell>
          <cell r="R188" t="str">
            <v>X2</v>
          </cell>
          <cell r="S188" t="str">
            <v>X2</v>
          </cell>
          <cell r="V188" t="str">
            <v>X2</v>
          </cell>
          <cell r="W188" t="str">
            <v>X2</v>
          </cell>
          <cell r="Z188" t="str">
            <v>X2</v>
          </cell>
          <cell r="AA188" t="str">
            <v>X2</v>
          </cell>
          <cell r="AD188" t="str">
            <v>X2</v>
          </cell>
          <cell r="AE188" t="str">
            <v>X2</v>
          </cell>
          <cell r="AH188" t="str">
            <v>X2</v>
          </cell>
          <cell r="AI188" t="str">
            <v>X2</v>
          </cell>
        </row>
        <row r="193">
          <cell r="A193">
            <v>99</v>
          </cell>
          <cell r="B193" t="str">
            <v>1ºSGT</v>
          </cell>
          <cell r="C193">
            <v>14879</v>
          </cell>
          <cell r="D193" t="str">
            <v>1ºSGT 14879 DE SOUZA</v>
          </cell>
          <cell r="E193" t="str">
            <v>DE SOUZA</v>
          </cell>
          <cell r="F193" t="str">
            <v>2º ESQ</v>
          </cell>
          <cell r="H193" t="str">
            <v>1</v>
          </cell>
          <cell r="I193" t="str">
            <v>1</v>
          </cell>
          <cell r="L193" t="str">
            <v>1</v>
          </cell>
          <cell r="M193" t="str">
            <v>1</v>
          </cell>
          <cell r="P193" t="str">
            <v>1</v>
          </cell>
          <cell r="Q193" t="str">
            <v>1</v>
          </cell>
          <cell r="T193" t="str">
            <v>1</v>
          </cell>
          <cell r="U193" t="str">
            <v>1</v>
          </cell>
          <cell r="X193" t="str">
            <v>1</v>
          </cell>
          <cell r="Y193" t="str">
            <v>1</v>
          </cell>
          <cell r="AB193" t="str">
            <v>1</v>
          </cell>
          <cell r="AC193" t="str">
            <v>1</v>
          </cell>
          <cell r="AF193" t="str">
            <v>1</v>
          </cell>
          <cell r="AG193" t="str">
            <v>1</v>
          </cell>
          <cell r="AJ193" t="str">
            <v>1</v>
          </cell>
          <cell r="AK193" t="str">
            <v>1</v>
          </cell>
        </row>
        <row r="194">
          <cell r="B194" t="str">
            <v>1ºSGT</v>
          </cell>
          <cell r="C194">
            <v>16592</v>
          </cell>
          <cell r="D194" t="str">
            <v>1ºSGT 16592 ALENCAR</v>
          </cell>
          <cell r="E194" t="str">
            <v>ALENCAR</v>
          </cell>
          <cell r="F194" t="str">
            <v>3º ESQ</v>
          </cell>
          <cell r="H194" t="str">
            <v>2</v>
          </cell>
          <cell r="I194" t="str">
            <v>2</v>
          </cell>
          <cell r="L194" t="str">
            <v>2</v>
          </cell>
          <cell r="M194" t="str">
            <v>2</v>
          </cell>
          <cell r="P194" t="str">
            <v>2</v>
          </cell>
          <cell r="Q194" t="str">
            <v>2</v>
          </cell>
          <cell r="T194" t="str">
            <v>2</v>
          </cell>
          <cell r="U194" t="str">
            <v>2</v>
          </cell>
          <cell r="X194" t="str">
            <v>2</v>
          </cell>
          <cell r="Y194" t="str">
            <v>2</v>
          </cell>
          <cell r="AB194" t="str">
            <v>2</v>
          </cell>
          <cell r="AC194" t="str">
            <v>2</v>
          </cell>
          <cell r="AF194" t="str">
            <v>2</v>
          </cell>
          <cell r="AG194" t="str">
            <v>2</v>
          </cell>
          <cell r="AJ194" t="str">
            <v>2</v>
          </cell>
          <cell r="AK194" t="str">
            <v>2</v>
          </cell>
        </row>
        <row r="195">
          <cell r="A195">
            <v>100</v>
          </cell>
          <cell r="B195" t="str">
            <v>1ºSGT</v>
          </cell>
          <cell r="C195">
            <v>15402</v>
          </cell>
          <cell r="D195" t="str">
            <v>1ºSGT 15402 HERCULANO</v>
          </cell>
          <cell r="E195" t="str">
            <v>HERCULANO</v>
          </cell>
          <cell r="F195" t="str">
            <v>2º ESQ</v>
          </cell>
          <cell r="H195" t="str">
            <v>3</v>
          </cell>
          <cell r="I195" t="str">
            <v>3</v>
          </cell>
          <cell r="L195" t="str">
            <v>3</v>
          </cell>
          <cell r="M195" t="str">
            <v>3</v>
          </cell>
          <cell r="P195" t="str">
            <v>3</v>
          </cell>
          <cell r="Q195" t="str">
            <v>3</v>
          </cell>
          <cell r="T195" t="str">
            <v>3</v>
          </cell>
          <cell r="U195" t="str">
            <v>3</v>
          </cell>
          <cell r="X195" t="str">
            <v>3</v>
          </cell>
          <cell r="Y195" t="str">
            <v>3</v>
          </cell>
          <cell r="AB195" t="str">
            <v>3</v>
          </cell>
          <cell r="AC195" t="str">
            <v>3</v>
          </cell>
          <cell r="AF195" t="str">
            <v>3</v>
          </cell>
          <cell r="AG195" t="str">
            <v>3</v>
          </cell>
          <cell r="AJ195" t="str">
            <v>3</v>
          </cell>
          <cell r="AK195" t="str">
            <v>3</v>
          </cell>
        </row>
        <row r="196">
          <cell r="B196" t="str">
            <v>3ºSGT</v>
          </cell>
          <cell r="C196">
            <v>21309</v>
          </cell>
          <cell r="D196" t="str">
            <v>3ºSGT 21309 RABELO</v>
          </cell>
          <cell r="E196" t="str">
            <v>RABELO</v>
          </cell>
          <cell r="H196" t="str">
            <v>4</v>
          </cell>
          <cell r="I196" t="str">
            <v>4</v>
          </cell>
          <cell r="L196" t="str">
            <v>4</v>
          </cell>
          <cell r="M196" t="str">
            <v>4</v>
          </cell>
          <cell r="P196" t="str">
            <v>4</v>
          </cell>
          <cell r="Q196" t="str">
            <v>4</v>
          </cell>
          <cell r="T196" t="str">
            <v>4</v>
          </cell>
          <cell r="U196" t="str">
            <v>4</v>
          </cell>
          <cell r="X196" t="str">
            <v>4</v>
          </cell>
          <cell r="Y196" t="str">
            <v>4</v>
          </cell>
          <cell r="AB196" t="str">
            <v>4</v>
          </cell>
          <cell r="AC196" t="str">
            <v>4</v>
          </cell>
          <cell r="AF196" t="str">
            <v>4</v>
          </cell>
          <cell r="AG196" t="str">
            <v>4</v>
          </cell>
          <cell r="AJ196" t="str">
            <v>4</v>
          </cell>
          <cell r="AK196" t="str">
            <v>4</v>
          </cell>
        </row>
        <row r="197">
          <cell r="A197">
            <v>101</v>
          </cell>
          <cell r="B197" t="str">
            <v>CB</v>
          </cell>
          <cell r="C197">
            <v>21751</v>
          </cell>
          <cell r="D197" t="str">
            <v>CB 21751 XIMENES</v>
          </cell>
          <cell r="E197" t="str">
            <v>XIMENES</v>
          </cell>
          <cell r="F197" t="str">
            <v>2º ESQ</v>
          </cell>
          <cell r="H197" t="str">
            <v>5</v>
          </cell>
          <cell r="I197" t="str">
            <v>5</v>
          </cell>
          <cell r="L197" t="str">
            <v>5</v>
          </cell>
          <cell r="M197" t="str">
            <v>5</v>
          </cell>
          <cell r="P197" t="str">
            <v>5</v>
          </cell>
          <cell r="Q197" t="str">
            <v>5</v>
          </cell>
          <cell r="T197" t="str">
            <v>5</v>
          </cell>
          <cell r="U197" t="str">
            <v>5</v>
          </cell>
          <cell r="X197" t="str">
            <v>5</v>
          </cell>
          <cell r="Y197" t="str">
            <v>5</v>
          </cell>
          <cell r="AB197" t="str">
            <v>5</v>
          </cell>
          <cell r="AC197" t="str">
            <v>5</v>
          </cell>
          <cell r="AF197" t="str">
            <v>5</v>
          </cell>
          <cell r="AG197" t="str">
            <v>5</v>
          </cell>
          <cell r="AJ197" t="str">
            <v>5</v>
          </cell>
          <cell r="AK197" t="str">
            <v>5</v>
          </cell>
        </row>
        <row r="198">
          <cell r="A198">
            <v>102</v>
          </cell>
          <cell r="B198" t="str">
            <v>CB</v>
          </cell>
          <cell r="C198">
            <v>24097</v>
          </cell>
          <cell r="D198" t="str">
            <v>CB 24097 CARLOS</v>
          </cell>
          <cell r="E198" t="str">
            <v>CARLOS</v>
          </cell>
          <cell r="F198" t="str">
            <v>2º ESQ</v>
          </cell>
          <cell r="H198" t="str">
            <v>6</v>
          </cell>
          <cell r="I198" t="str">
            <v>6</v>
          </cell>
          <cell r="L198" t="str">
            <v>6</v>
          </cell>
          <cell r="M198" t="str">
            <v>6</v>
          </cell>
          <cell r="P198" t="str">
            <v>6</v>
          </cell>
          <cell r="Q198" t="str">
            <v>6</v>
          </cell>
          <cell r="T198" t="str">
            <v>6</v>
          </cell>
          <cell r="U198" t="str">
            <v>6</v>
          </cell>
          <cell r="X198" t="str">
            <v>6</v>
          </cell>
          <cell r="Y198" t="str">
            <v>6</v>
          </cell>
          <cell r="AB198" t="str">
            <v>6</v>
          </cell>
          <cell r="AC198" t="str">
            <v>6</v>
          </cell>
          <cell r="AF198" t="str">
            <v>6</v>
          </cell>
          <cell r="AG198" t="str">
            <v>6</v>
          </cell>
          <cell r="AJ198" t="str">
            <v>6</v>
          </cell>
          <cell r="AK198" t="str">
            <v>6</v>
          </cell>
        </row>
        <row r="199">
          <cell r="B199" t="str">
            <v>SD</v>
          </cell>
          <cell r="C199">
            <v>26695</v>
          </cell>
          <cell r="D199" t="str">
            <v>SD 26695 S OLIVEIRA</v>
          </cell>
          <cell r="E199" t="str">
            <v>S OLIVEIRA</v>
          </cell>
          <cell r="F199" t="str">
            <v>RPMONT</v>
          </cell>
          <cell r="H199" t="str">
            <v>7</v>
          </cell>
          <cell r="I199" t="str">
            <v>7</v>
          </cell>
          <cell r="L199" t="str">
            <v>7</v>
          </cell>
          <cell r="M199" t="str">
            <v>7</v>
          </cell>
          <cell r="P199" t="str">
            <v>7</v>
          </cell>
          <cell r="Q199" t="str">
            <v>7</v>
          </cell>
          <cell r="T199" t="str">
            <v>7</v>
          </cell>
          <cell r="U199" t="str">
            <v>7</v>
          </cell>
          <cell r="X199" t="str">
            <v>7</v>
          </cell>
          <cell r="Y199" t="str">
            <v>7</v>
          </cell>
          <cell r="AB199" t="str">
            <v>7</v>
          </cell>
          <cell r="AC199" t="str">
            <v>7</v>
          </cell>
          <cell r="AF199" t="str">
            <v>7</v>
          </cell>
          <cell r="AG199" t="str">
            <v>7</v>
          </cell>
          <cell r="AJ199" t="str">
            <v>7</v>
          </cell>
          <cell r="AK199" t="str">
            <v>7</v>
          </cell>
        </row>
        <row r="200">
          <cell r="B200" t="str">
            <v>SD</v>
          </cell>
          <cell r="C200">
            <v>28550</v>
          </cell>
          <cell r="D200" t="str">
            <v>SD 28550 ESPINDOLA</v>
          </cell>
          <cell r="E200" t="str">
            <v>ESPINDOLA</v>
          </cell>
          <cell r="F200" t="str">
            <v>RPMONT</v>
          </cell>
          <cell r="H200" t="str">
            <v>8</v>
          </cell>
          <cell r="I200" t="str">
            <v>8</v>
          </cell>
          <cell r="L200" t="str">
            <v>8</v>
          </cell>
          <cell r="M200" t="str">
            <v>8</v>
          </cell>
          <cell r="P200" t="str">
            <v>8</v>
          </cell>
          <cell r="Q200" t="str">
            <v>8</v>
          </cell>
          <cell r="T200" t="str">
            <v>8</v>
          </cell>
          <cell r="U200" t="str">
            <v>8</v>
          </cell>
          <cell r="X200" t="str">
            <v>8</v>
          </cell>
          <cell r="Y200" t="str">
            <v>8</v>
          </cell>
          <cell r="AB200" t="str">
            <v>8</v>
          </cell>
          <cell r="AC200" t="str">
            <v>8</v>
          </cell>
          <cell r="AF200" t="str">
            <v>8</v>
          </cell>
          <cell r="AG200" t="str">
            <v>8</v>
          </cell>
          <cell r="AJ200" t="str">
            <v>8</v>
          </cell>
          <cell r="AK200" t="str">
            <v>8</v>
          </cell>
        </row>
        <row r="201">
          <cell r="B201" t="str">
            <v>SD</v>
          </cell>
          <cell r="C201">
            <v>30398</v>
          </cell>
          <cell r="D201" t="str">
            <v>SD 30398 COSTA NETO</v>
          </cell>
          <cell r="E201" t="str">
            <v>COSTA NETO</v>
          </cell>
          <cell r="F201" t="str">
            <v>RPMONT</v>
          </cell>
          <cell r="H201" t="str">
            <v>9</v>
          </cell>
          <cell r="I201" t="str">
            <v>9</v>
          </cell>
          <cell r="L201" t="str">
            <v>9</v>
          </cell>
          <cell r="M201" t="str">
            <v>9</v>
          </cell>
          <cell r="P201" t="str">
            <v>9</v>
          </cell>
          <cell r="Q201" t="str">
            <v>9</v>
          </cell>
          <cell r="T201" t="str">
            <v>9</v>
          </cell>
          <cell r="U201" t="str">
            <v>9</v>
          </cell>
          <cell r="X201" t="str">
            <v>9</v>
          </cell>
          <cell r="Y201" t="str">
            <v>9</v>
          </cell>
          <cell r="AB201" t="str">
            <v>9</v>
          </cell>
          <cell r="AC201" t="str">
            <v>9</v>
          </cell>
          <cell r="AF201" t="str">
            <v>9</v>
          </cell>
          <cell r="AG201" t="str">
            <v>9</v>
          </cell>
          <cell r="AJ201" t="str">
            <v>9</v>
          </cell>
          <cell r="AK201" t="str">
            <v>9</v>
          </cell>
        </row>
        <row r="202">
          <cell r="B202" t="str">
            <v>SD</v>
          </cell>
          <cell r="C202">
            <v>30466</v>
          </cell>
          <cell r="D202" t="str">
            <v>SD 30466 MONTEIRO</v>
          </cell>
          <cell r="E202" t="str">
            <v>MONTEIRO</v>
          </cell>
          <cell r="F202" t="str">
            <v>2º ESQ</v>
          </cell>
          <cell r="H202" t="str">
            <v>10</v>
          </cell>
          <cell r="I202" t="str">
            <v>10</v>
          </cell>
          <cell r="L202" t="str">
            <v>10</v>
          </cell>
          <cell r="M202" t="str">
            <v>10</v>
          </cell>
          <cell r="P202" t="str">
            <v>10</v>
          </cell>
          <cell r="Q202" t="str">
            <v>10</v>
          </cell>
          <cell r="T202" t="str">
            <v>10</v>
          </cell>
          <cell r="U202" t="str">
            <v>10</v>
          </cell>
          <cell r="X202" t="str">
            <v>10</v>
          </cell>
          <cell r="Y202" t="str">
            <v>10</v>
          </cell>
          <cell r="AB202" t="str">
            <v>10</v>
          </cell>
          <cell r="AC202" t="str">
            <v>10</v>
          </cell>
          <cell r="AF202" t="str">
            <v>10</v>
          </cell>
          <cell r="AG202" t="str">
            <v>10</v>
          </cell>
          <cell r="AJ202" t="str">
            <v>10</v>
          </cell>
          <cell r="AK202" t="str">
            <v>10</v>
          </cell>
        </row>
        <row r="203">
          <cell r="B203" t="str">
            <v>SD</v>
          </cell>
          <cell r="C203">
            <v>30711</v>
          </cell>
          <cell r="D203" t="str">
            <v>SD 30711 LESSA</v>
          </cell>
          <cell r="E203" t="str">
            <v>LESSA</v>
          </cell>
          <cell r="F203" t="str">
            <v>1º ESQ</v>
          </cell>
          <cell r="H203" t="str">
            <v>11</v>
          </cell>
          <cell r="I203" t="str">
            <v>11</v>
          </cell>
          <cell r="L203" t="str">
            <v>11</v>
          </cell>
          <cell r="M203" t="str">
            <v>11</v>
          </cell>
          <cell r="P203" t="str">
            <v>11</v>
          </cell>
          <cell r="Q203" t="str">
            <v>11</v>
          </cell>
          <cell r="T203" t="str">
            <v>11</v>
          </cell>
          <cell r="U203" t="str">
            <v>11</v>
          </cell>
          <cell r="X203" t="str">
            <v>11</v>
          </cell>
          <cell r="Y203" t="str">
            <v>11</v>
          </cell>
          <cell r="AB203" t="str">
            <v>11</v>
          </cell>
          <cell r="AC203" t="str">
            <v>11</v>
          </cell>
          <cell r="AF203" t="str">
            <v>11</v>
          </cell>
          <cell r="AG203" t="str">
            <v>11</v>
          </cell>
          <cell r="AJ203" t="str">
            <v>11</v>
          </cell>
          <cell r="AK203" t="str">
            <v>11</v>
          </cell>
        </row>
        <row r="204">
          <cell r="B204" t="str">
            <v>SD</v>
          </cell>
          <cell r="C204">
            <v>30727</v>
          </cell>
          <cell r="D204" t="str">
            <v>SD 30727 ANDREI</v>
          </cell>
          <cell r="E204" t="str">
            <v>ANDREI</v>
          </cell>
          <cell r="F204" t="str">
            <v>RPMONT</v>
          </cell>
          <cell r="H204" t="str">
            <v>12</v>
          </cell>
          <cell r="I204" t="str">
            <v>12</v>
          </cell>
          <cell r="L204" t="str">
            <v>12</v>
          </cell>
          <cell r="M204" t="str">
            <v>12</v>
          </cell>
          <cell r="P204" t="str">
            <v>12</v>
          </cell>
          <cell r="Q204" t="str">
            <v>12</v>
          </cell>
          <cell r="T204" t="str">
            <v>12</v>
          </cell>
          <cell r="U204" t="str">
            <v>12</v>
          </cell>
          <cell r="X204" t="str">
            <v>12</v>
          </cell>
          <cell r="Y204" t="str">
            <v>12</v>
          </cell>
          <cell r="AB204" t="str">
            <v>12</v>
          </cell>
          <cell r="AC204" t="str">
            <v>12</v>
          </cell>
          <cell r="AF204" t="str">
            <v>12</v>
          </cell>
          <cell r="AG204" t="str">
            <v>12</v>
          </cell>
          <cell r="AJ204" t="str">
            <v>12</v>
          </cell>
          <cell r="AK204" t="str">
            <v>12</v>
          </cell>
        </row>
        <row r="205">
          <cell r="B205" t="str">
            <v>SD</v>
          </cell>
          <cell r="C205">
            <v>30763</v>
          </cell>
          <cell r="D205" t="str">
            <v>SD 30763 ROCHA</v>
          </cell>
          <cell r="E205" t="str">
            <v>ROCHA</v>
          </cell>
          <cell r="F205" t="str">
            <v>RPMONT</v>
          </cell>
          <cell r="H205" t="str">
            <v>13</v>
          </cell>
          <cell r="I205" t="str">
            <v>13</v>
          </cell>
          <cell r="L205" t="str">
            <v>13</v>
          </cell>
          <cell r="M205" t="str">
            <v>13</v>
          </cell>
          <cell r="P205" t="str">
            <v>13</v>
          </cell>
          <cell r="Q205" t="str">
            <v>13</v>
          </cell>
          <cell r="T205" t="str">
            <v>13</v>
          </cell>
          <cell r="U205" t="str">
            <v>13</v>
          </cell>
          <cell r="X205" t="str">
            <v>13</v>
          </cell>
          <cell r="Y205" t="str">
            <v>13</v>
          </cell>
          <cell r="AB205" t="str">
            <v>13</v>
          </cell>
          <cell r="AC205" t="str">
            <v>13</v>
          </cell>
          <cell r="AF205" t="str">
            <v>13</v>
          </cell>
          <cell r="AG205" t="str">
            <v>13</v>
          </cell>
          <cell r="AJ205" t="str">
            <v>13</v>
          </cell>
          <cell r="AK205" t="str">
            <v>13</v>
          </cell>
        </row>
        <row r="206">
          <cell r="B206" t="str">
            <v>SD</v>
          </cell>
          <cell r="C206">
            <v>30787</v>
          </cell>
          <cell r="D206" t="str">
            <v>SD 30787 TARGINO</v>
          </cell>
          <cell r="E206" t="str">
            <v>TARGINO</v>
          </cell>
          <cell r="F206" t="str">
            <v>RPMONT</v>
          </cell>
          <cell r="H206" t="str">
            <v>14</v>
          </cell>
          <cell r="I206" t="str">
            <v>14</v>
          </cell>
          <cell r="L206" t="str">
            <v>14</v>
          </cell>
          <cell r="M206" t="str">
            <v>14</v>
          </cell>
          <cell r="P206" t="str">
            <v>14</v>
          </cell>
          <cell r="Q206" t="str">
            <v>14</v>
          </cell>
          <cell r="T206" t="str">
            <v>14</v>
          </cell>
          <cell r="U206" t="str">
            <v>14</v>
          </cell>
          <cell r="X206" t="str">
            <v>14</v>
          </cell>
          <cell r="Y206" t="str">
            <v>14</v>
          </cell>
          <cell r="AB206" t="str">
            <v>14</v>
          </cell>
          <cell r="AC206" t="str">
            <v>14</v>
          </cell>
          <cell r="AF206" t="str">
            <v>14</v>
          </cell>
          <cell r="AG206" t="str">
            <v>14</v>
          </cell>
          <cell r="AJ206" t="str">
            <v>14</v>
          </cell>
          <cell r="AK206" t="str">
            <v>14</v>
          </cell>
        </row>
        <row r="207">
          <cell r="B207" t="str">
            <v>SD</v>
          </cell>
          <cell r="C207">
            <v>30916</v>
          </cell>
          <cell r="D207" t="str">
            <v>SD 30916 BAYER</v>
          </cell>
          <cell r="E207" t="str">
            <v>BAYER</v>
          </cell>
          <cell r="F207" t="str">
            <v>RPMONT</v>
          </cell>
          <cell r="H207" t="str">
            <v>15</v>
          </cell>
          <cell r="I207" t="str">
            <v>15</v>
          </cell>
          <cell r="L207" t="str">
            <v>15</v>
          </cell>
          <cell r="M207" t="str">
            <v>15</v>
          </cell>
          <cell r="P207" t="str">
            <v>15</v>
          </cell>
          <cell r="Q207" t="str">
            <v>15</v>
          </cell>
          <cell r="T207" t="str">
            <v>15</v>
          </cell>
          <cell r="U207" t="str">
            <v>15</v>
          </cell>
          <cell r="X207" t="str">
            <v>15</v>
          </cell>
          <cell r="Y207" t="str">
            <v>15</v>
          </cell>
          <cell r="AB207" t="str">
            <v>15</v>
          </cell>
          <cell r="AC207" t="str">
            <v>15</v>
          </cell>
          <cell r="AF207" t="str">
            <v>15</v>
          </cell>
          <cell r="AG207" t="str">
            <v>15</v>
          </cell>
          <cell r="AJ207" t="str">
            <v>15</v>
          </cell>
          <cell r="AK207" t="str">
            <v>15</v>
          </cell>
        </row>
        <row r="208">
          <cell r="B208" t="str">
            <v>SD</v>
          </cell>
          <cell r="C208">
            <v>30917</v>
          </cell>
          <cell r="D208" t="str">
            <v>SD 30917 MARLEY</v>
          </cell>
          <cell r="E208" t="str">
            <v>MARLEY</v>
          </cell>
          <cell r="F208" t="str">
            <v>RPMONT</v>
          </cell>
          <cell r="H208" t="str">
            <v>16</v>
          </cell>
          <cell r="I208" t="str">
            <v>16</v>
          </cell>
          <cell r="L208" t="str">
            <v>16</v>
          </cell>
          <cell r="M208" t="str">
            <v>16</v>
          </cell>
          <cell r="P208" t="str">
            <v>16</v>
          </cell>
          <cell r="Q208" t="str">
            <v>16</v>
          </cell>
          <cell r="T208" t="str">
            <v>16</v>
          </cell>
          <cell r="U208" t="str">
            <v>16</v>
          </cell>
          <cell r="X208" t="str">
            <v>16</v>
          </cell>
          <cell r="Y208" t="str">
            <v>16</v>
          </cell>
          <cell r="AB208" t="str">
            <v>16</v>
          </cell>
          <cell r="AC208" t="str">
            <v>16</v>
          </cell>
          <cell r="AF208" t="str">
            <v>16</v>
          </cell>
          <cell r="AG208" t="str">
            <v>16</v>
          </cell>
          <cell r="AJ208" t="str">
            <v>16</v>
          </cell>
          <cell r="AK208" t="str">
            <v>16</v>
          </cell>
        </row>
        <row r="209">
          <cell r="A209">
            <v>103</v>
          </cell>
          <cell r="B209" t="str">
            <v>SD</v>
          </cell>
          <cell r="C209">
            <v>31012</v>
          </cell>
          <cell r="D209" t="str">
            <v>SD 31012 L DAMASCENO</v>
          </cell>
          <cell r="E209" t="str">
            <v>L DAMASCENO</v>
          </cell>
          <cell r="F209" t="str">
            <v>RPMONT</v>
          </cell>
          <cell r="H209" t="str">
            <v>17</v>
          </cell>
          <cell r="I209" t="str">
            <v>17</v>
          </cell>
          <cell r="L209" t="str">
            <v>17</v>
          </cell>
          <cell r="M209" t="str">
            <v>17</v>
          </cell>
          <cell r="P209" t="str">
            <v>17</v>
          </cell>
          <cell r="Q209" t="str">
            <v>17</v>
          </cell>
          <cell r="T209" t="str">
            <v>17</v>
          </cell>
          <cell r="U209" t="str">
            <v>17</v>
          </cell>
          <cell r="X209" t="str">
            <v>17</v>
          </cell>
          <cell r="Y209" t="str">
            <v>17</v>
          </cell>
          <cell r="AB209" t="str">
            <v>17</v>
          </cell>
          <cell r="AC209" t="str">
            <v>17</v>
          </cell>
          <cell r="AF209" t="str">
            <v>17</v>
          </cell>
          <cell r="AG209" t="str">
            <v>17</v>
          </cell>
          <cell r="AJ209" t="str">
            <v>17</v>
          </cell>
          <cell r="AK209" t="str">
            <v>17</v>
          </cell>
        </row>
        <row r="210">
          <cell r="A210">
            <v>104</v>
          </cell>
          <cell r="B210" t="str">
            <v>SD</v>
          </cell>
          <cell r="C210">
            <v>31330</v>
          </cell>
          <cell r="D210" t="str">
            <v>SD 31330 J BATISTA</v>
          </cell>
          <cell r="E210" t="str">
            <v>J BATISTA</v>
          </cell>
          <cell r="F210" t="str">
            <v>RPMONT</v>
          </cell>
          <cell r="H210" t="str">
            <v>18</v>
          </cell>
          <cell r="I210" t="str">
            <v>18</v>
          </cell>
          <cell r="L210" t="str">
            <v>18</v>
          </cell>
          <cell r="M210" t="str">
            <v>18</v>
          </cell>
          <cell r="P210" t="str">
            <v>18</v>
          </cell>
          <cell r="Q210" t="str">
            <v>18</v>
          </cell>
          <cell r="T210" t="str">
            <v>18</v>
          </cell>
          <cell r="U210" t="str">
            <v>18</v>
          </cell>
          <cell r="X210" t="str">
            <v>18</v>
          </cell>
          <cell r="Y210" t="str">
            <v>18</v>
          </cell>
          <cell r="AB210" t="str">
            <v>18</v>
          </cell>
          <cell r="AC210" t="str">
            <v>18</v>
          </cell>
          <cell r="AF210" t="str">
            <v>18</v>
          </cell>
          <cell r="AG210" t="str">
            <v>18</v>
          </cell>
          <cell r="AJ210" t="str">
            <v>18</v>
          </cell>
          <cell r="AK210" t="str">
            <v>18</v>
          </cell>
        </row>
        <row r="211">
          <cell r="A211">
            <v>105</v>
          </cell>
          <cell r="B211" t="str">
            <v>SD</v>
          </cell>
          <cell r="C211">
            <v>31561</v>
          </cell>
          <cell r="D211" t="str">
            <v>SD 31561 LAURIANO</v>
          </cell>
          <cell r="E211" t="str">
            <v>LAURIANO</v>
          </cell>
          <cell r="F211" t="str">
            <v>RPMONT</v>
          </cell>
          <cell r="H211" t="str">
            <v>19</v>
          </cell>
          <cell r="I211" t="str">
            <v>19</v>
          </cell>
          <cell r="L211" t="str">
            <v>19</v>
          </cell>
          <cell r="M211" t="str">
            <v>19</v>
          </cell>
          <cell r="P211" t="str">
            <v>19</v>
          </cell>
          <cell r="Q211" t="str">
            <v>19</v>
          </cell>
          <cell r="T211" t="str">
            <v>19</v>
          </cell>
          <cell r="U211" t="str">
            <v>19</v>
          </cell>
          <cell r="X211" t="str">
            <v>19</v>
          </cell>
          <cell r="Y211" t="str">
            <v>19</v>
          </cell>
          <cell r="AB211" t="str">
            <v>19</v>
          </cell>
          <cell r="AC211" t="str">
            <v>19</v>
          </cell>
          <cell r="AF211" t="str">
            <v>19</v>
          </cell>
          <cell r="AG211" t="str">
            <v>19</v>
          </cell>
          <cell r="AJ211" t="str">
            <v>19</v>
          </cell>
          <cell r="AK211" t="str">
            <v>19</v>
          </cell>
        </row>
        <row r="212">
          <cell r="A212">
            <v>106</v>
          </cell>
          <cell r="B212" t="str">
            <v>SD</v>
          </cell>
          <cell r="C212">
            <v>31579</v>
          </cell>
          <cell r="D212" t="str">
            <v>SD 31579 RAMALHO</v>
          </cell>
          <cell r="E212" t="str">
            <v>RAMALHO</v>
          </cell>
          <cell r="F212" t="str">
            <v>RPMONT</v>
          </cell>
          <cell r="H212" t="str">
            <v>20</v>
          </cell>
          <cell r="I212" t="str">
            <v>20</v>
          </cell>
          <cell r="L212" t="str">
            <v>20</v>
          </cell>
          <cell r="M212" t="str">
            <v>20</v>
          </cell>
          <cell r="P212" t="str">
            <v>20</v>
          </cell>
          <cell r="Q212" t="str">
            <v>20</v>
          </cell>
          <cell r="T212" t="str">
            <v>20</v>
          </cell>
          <cell r="U212" t="str">
            <v>20</v>
          </cell>
          <cell r="X212" t="str">
            <v>20</v>
          </cell>
          <cell r="Y212" t="str">
            <v>20</v>
          </cell>
          <cell r="AB212" t="str">
            <v>20</v>
          </cell>
          <cell r="AC212" t="str">
            <v>20</v>
          </cell>
          <cell r="AF212" t="str">
            <v>20</v>
          </cell>
          <cell r="AG212" t="str">
            <v>20</v>
          </cell>
          <cell r="AJ212" t="str">
            <v>20</v>
          </cell>
          <cell r="AK212" t="str">
            <v>20</v>
          </cell>
        </row>
        <row r="213">
          <cell r="A213">
            <v>107</v>
          </cell>
          <cell r="B213" t="str">
            <v>SD</v>
          </cell>
          <cell r="C213">
            <v>31647</v>
          </cell>
          <cell r="D213" t="str">
            <v>SD 31647 RAQUEL</v>
          </cell>
          <cell r="E213" t="str">
            <v>RAQUEL</v>
          </cell>
          <cell r="F213" t="str">
            <v>RPMONT</v>
          </cell>
          <cell r="H213" t="str">
            <v>21</v>
          </cell>
          <cell r="I213" t="str">
            <v>21</v>
          </cell>
          <cell r="L213" t="str">
            <v>21</v>
          </cell>
          <cell r="M213" t="str">
            <v>21</v>
          </cell>
          <cell r="P213" t="str">
            <v>21</v>
          </cell>
          <cell r="Q213" t="str">
            <v>21</v>
          </cell>
          <cell r="T213" t="str">
            <v>21</v>
          </cell>
          <cell r="U213" t="str">
            <v>21</v>
          </cell>
          <cell r="X213" t="str">
            <v>21</v>
          </cell>
          <cell r="Y213" t="str">
            <v>21</v>
          </cell>
          <cell r="AB213" t="str">
            <v>21</v>
          </cell>
          <cell r="AC213" t="str">
            <v>21</v>
          </cell>
          <cell r="AF213" t="str">
            <v>21</v>
          </cell>
          <cell r="AG213" t="str">
            <v>21</v>
          </cell>
          <cell r="AJ213" t="str">
            <v>21</v>
          </cell>
          <cell r="AK213" t="str">
            <v>21</v>
          </cell>
        </row>
        <row r="214">
          <cell r="A214">
            <v>108</v>
          </cell>
          <cell r="B214" t="str">
            <v>SD</v>
          </cell>
          <cell r="C214">
            <v>31743</v>
          </cell>
          <cell r="D214" t="str">
            <v>SD 31743 GUEDES</v>
          </cell>
          <cell r="E214" t="str">
            <v>GUEDES</v>
          </cell>
          <cell r="F214" t="str">
            <v>RPMONT</v>
          </cell>
          <cell r="H214" t="str">
            <v>22</v>
          </cell>
          <cell r="I214" t="str">
            <v>22</v>
          </cell>
          <cell r="L214" t="str">
            <v>22</v>
          </cell>
          <cell r="M214" t="str">
            <v>22</v>
          </cell>
          <cell r="P214" t="str">
            <v>22</v>
          </cell>
          <cell r="Q214" t="str">
            <v>22</v>
          </cell>
          <cell r="T214" t="str">
            <v>22</v>
          </cell>
          <cell r="U214" t="str">
            <v>22</v>
          </cell>
          <cell r="X214" t="str">
            <v>22</v>
          </cell>
          <cell r="Y214" t="str">
            <v>22</v>
          </cell>
          <cell r="AB214" t="str">
            <v>22</v>
          </cell>
          <cell r="AC214" t="str">
            <v>22</v>
          </cell>
          <cell r="AF214" t="str">
            <v>22</v>
          </cell>
          <cell r="AG214" t="str">
            <v>22</v>
          </cell>
          <cell r="AJ214" t="str">
            <v>22</v>
          </cell>
          <cell r="AK214" t="str">
            <v>22</v>
          </cell>
        </row>
        <row r="216">
          <cell r="A216">
            <v>109</v>
          </cell>
          <cell r="B216" t="str">
            <v>CB</v>
          </cell>
          <cell r="C216">
            <v>25410</v>
          </cell>
          <cell r="D216" t="str">
            <v>CB 25410 CAETANO</v>
          </cell>
          <cell r="E216" t="str">
            <v>CAETANO</v>
          </cell>
          <cell r="F216" t="str">
            <v>1º ESQ</v>
          </cell>
          <cell r="I216" t="str">
            <v>23</v>
          </cell>
          <cell r="J216" t="str">
            <v>23</v>
          </cell>
          <cell r="M216" t="str">
            <v>23</v>
          </cell>
          <cell r="N216" t="str">
            <v>23</v>
          </cell>
          <cell r="Q216" t="str">
            <v>23</v>
          </cell>
          <cell r="R216" t="str">
            <v>23</v>
          </cell>
          <cell r="U216" t="str">
            <v>23</v>
          </cell>
          <cell r="V216" t="str">
            <v>23</v>
          </cell>
          <cell r="Y216" t="str">
            <v>23</v>
          </cell>
          <cell r="Z216" t="str">
            <v>23</v>
          </cell>
          <cell r="AC216" t="str">
            <v>23</v>
          </cell>
          <cell r="AD216" t="str">
            <v>23</v>
          </cell>
          <cell r="AG216" t="str">
            <v>23</v>
          </cell>
          <cell r="AH216" t="str">
            <v>23</v>
          </cell>
          <cell r="AK216" t="str">
            <v>23</v>
          </cell>
        </row>
        <row r="218">
          <cell r="B218" t="str">
            <v>1ºSGT</v>
          </cell>
          <cell r="C218">
            <v>14833</v>
          </cell>
          <cell r="D218" t="str">
            <v>1ºSGT 14833 LIMA</v>
          </cell>
          <cell r="E218" t="str">
            <v>LIMA</v>
          </cell>
          <cell r="F218" t="str">
            <v>3º ESQ</v>
          </cell>
          <cell r="G218" t="str">
            <v>C</v>
          </cell>
          <cell r="H218" t="str">
            <v>U</v>
          </cell>
          <cell r="I218" t="str">
            <v>R</v>
          </cell>
          <cell r="J218" t="str">
            <v>S</v>
          </cell>
          <cell r="K218" t="str">
            <v>A</v>
          </cell>
          <cell r="L218" t="str">
            <v>N</v>
          </cell>
          <cell r="M218" t="str">
            <v>D</v>
          </cell>
          <cell r="N218" t="str">
            <v>O</v>
          </cell>
          <cell r="P218" t="str">
            <v>E</v>
          </cell>
          <cell r="Q218" t="str">
            <v>M</v>
          </cell>
          <cell r="S218" t="str">
            <v>S</v>
          </cell>
          <cell r="T218" t="str">
            <v>Ã</v>
          </cell>
          <cell r="U218" t="str">
            <v>O</v>
          </cell>
          <cell r="W218" t="str">
            <v>P</v>
          </cell>
          <cell r="X218" t="str">
            <v>A</v>
          </cell>
          <cell r="Y218" t="str">
            <v>U</v>
          </cell>
          <cell r="Z218" t="str">
            <v>L</v>
          </cell>
          <cell r="AA218" t="str">
            <v>O</v>
          </cell>
        </row>
        <row r="219">
          <cell r="B219" t="str">
            <v>CB</v>
          </cell>
          <cell r="C219">
            <v>22197</v>
          </cell>
          <cell r="D219" t="str">
            <v>CB 22197 ALVES</v>
          </cell>
          <cell r="E219" t="str">
            <v>ALVES</v>
          </cell>
          <cell r="F219" t="str">
            <v>2º ESQ</v>
          </cell>
        </row>
        <row r="220">
          <cell r="B220" t="str">
            <v>CB</v>
          </cell>
          <cell r="C220">
            <v>22347</v>
          </cell>
          <cell r="D220" t="str">
            <v>CB 22347 MARQUES</v>
          </cell>
          <cell r="E220" t="str">
            <v>MARQUES</v>
          </cell>
          <cell r="F220" t="str">
            <v>2º ESQ</v>
          </cell>
        </row>
        <row r="243">
          <cell r="A243">
            <v>120</v>
          </cell>
          <cell r="B243" t="str">
            <v>3ºSGT</v>
          </cell>
          <cell r="C243">
            <v>19941</v>
          </cell>
          <cell r="D243" t="str">
            <v>3ºSGT 19941 LINCOLN</v>
          </cell>
          <cell r="E243" t="str">
            <v>LINCOLN</v>
          </cell>
          <cell r="F243" t="str">
            <v>2º ESQ</v>
          </cell>
          <cell r="G243" t="str">
            <v>1</v>
          </cell>
          <cell r="J243" t="str">
            <v>1</v>
          </cell>
          <cell r="K243" t="str">
            <v>1</v>
          </cell>
          <cell r="N243" t="str">
            <v>1</v>
          </cell>
          <cell r="O243" t="str">
            <v>1</v>
          </cell>
          <cell r="R243" t="str">
            <v>1</v>
          </cell>
          <cell r="S243" t="str">
            <v>1</v>
          </cell>
          <cell r="V243" t="str">
            <v>1</v>
          </cell>
          <cell r="W243" t="str">
            <v>1</v>
          </cell>
          <cell r="Z243" t="str">
            <v>1</v>
          </cell>
          <cell r="AA243" t="str">
            <v>1</v>
          </cell>
          <cell r="AD243" t="str">
            <v>1</v>
          </cell>
          <cell r="AE243" t="str">
            <v>1</v>
          </cell>
          <cell r="AH243" t="str">
            <v>1</v>
          </cell>
          <cell r="AI243" t="str">
            <v>1</v>
          </cell>
        </row>
        <row r="244">
          <cell r="A244">
            <v>121</v>
          </cell>
          <cell r="B244" t="str">
            <v>CB</v>
          </cell>
          <cell r="C244">
            <v>21651</v>
          </cell>
          <cell r="D244" t="str">
            <v>CB 21651 VALDECIDES</v>
          </cell>
          <cell r="E244" t="str">
            <v>VALDECIDES</v>
          </cell>
          <cell r="F244" t="str">
            <v>3º ESQ</v>
          </cell>
          <cell r="G244" t="str">
            <v>2</v>
          </cell>
          <cell r="J244" t="str">
            <v>2</v>
          </cell>
          <cell r="K244" t="str">
            <v>2</v>
          </cell>
          <cell r="N244" t="str">
            <v>2</v>
          </cell>
          <cell r="O244" t="str">
            <v>2</v>
          </cell>
          <cell r="R244" t="str">
            <v>2</v>
          </cell>
          <cell r="S244" t="str">
            <v>2</v>
          </cell>
          <cell r="V244" t="str">
            <v>2</v>
          </cell>
          <cell r="W244" t="str">
            <v>2</v>
          </cell>
          <cell r="Z244" t="str">
            <v>2</v>
          </cell>
          <cell r="AA244" t="str">
            <v>2</v>
          </cell>
          <cell r="AD244" t="str">
            <v>2</v>
          </cell>
          <cell r="AE244" t="str">
            <v>2</v>
          </cell>
          <cell r="AH244" t="str">
            <v>2</v>
          </cell>
          <cell r="AI244" t="str">
            <v>2</v>
          </cell>
        </row>
        <row r="245">
          <cell r="A245">
            <v>122</v>
          </cell>
          <cell r="B245" t="str">
            <v>CB</v>
          </cell>
          <cell r="C245">
            <v>23235</v>
          </cell>
          <cell r="D245" t="str">
            <v>CB 23235 LEANDRO RÉGIS</v>
          </cell>
          <cell r="E245" t="str">
            <v>LEANDRO RÉGIS</v>
          </cell>
          <cell r="F245" t="str">
            <v>SEDE</v>
          </cell>
          <cell r="G245" t="str">
            <v>3</v>
          </cell>
          <cell r="J245" t="str">
            <v>3</v>
          </cell>
          <cell r="K245" t="str">
            <v>3</v>
          </cell>
          <cell r="N245" t="str">
            <v>3</v>
          </cell>
          <cell r="O245" t="str">
            <v>3</v>
          </cell>
          <cell r="R245" t="str">
            <v>3</v>
          </cell>
          <cell r="S245" t="str">
            <v>3</v>
          </cell>
          <cell r="V245" t="str">
            <v>3</v>
          </cell>
          <cell r="W245" t="str">
            <v>3</v>
          </cell>
          <cell r="Z245" t="str">
            <v>3</v>
          </cell>
          <cell r="AA245" t="str">
            <v>3</v>
          </cell>
          <cell r="AD245" t="str">
            <v>3</v>
          </cell>
          <cell r="AE245" t="str">
            <v>3</v>
          </cell>
          <cell r="AH245" t="str">
            <v>3</v>
          </cell>
          <cell r="AI245" t="str">
            <v>3</v>
          </cell>
        </row>
        <row r="246">
          <cell r="A246">
            <v>123</v>
          </cell>
          <cell r="B246" t="str">
            <v>CB</v>
          </cell>
          <cell r="C246">
            <v>23834</v>
          </cell>
          <cell r="D246" t="str">
            <v>CB 23834 ALEXANDRE</v>
          </cell>
          <cell r="E246" t="str">
            <v>ALEXANDRE</v>
          </cell>
          <cell r="F246" t="str">
            <v>4º ESQ</v>
          </cell>
          <cell r="G246" t="str">
            <v>4</v>
          </cell>
          <cell r="J246" t="str">
            <v>4</v>
          </cell>
          <cell r="K246" t="str">
            <v>4</v>
          </cell>
          <cell r="N246" t="str">
            <v>4</v>
          </cell>
          <cell r="O246" t="str">
            <v>4</v>
          </cell>
          <cell r="R246" t="str">
            <v>4</v>
          </cell>
          <cell r="S246" t="str">
            <v>4</v>
          </cell>
          <cell r="V246" t="str">
            <v>4</v>
          </cell>
          <cell r="W246" t="str">
            <v>4</v>
          </cell>
          <cell r="Z246" t="str">
            <v>4</v>
          </cell>
          <cell r="AA246" t="str">
            <v>4</v>
          </cell>
          <cell r="AD246" t="str">
            <v>4</v>
          </cell>
          <cell r="AE246" t="str">
            <v>4</v>
          </cell>
          <cell r="AH246" t="str">
            <v>4</v>
          </cell>
          <cell r="AI246" t="str">
            <v>4</v>
          </cell>
        </row>
        <row r="247">
          <cell r="A247">
            <v>124</v>
          </cell>
          <cell r="B247" t="str">
            <v>CB</v>
          </cell>
          <cell r="C247">
            <v>24225</v>
          </cell>
          <cell r="D247" t="str">
            <v>CB 24225 ADRIANO</v>
          </cell>
          <cell r="E247" t="str">
            <v>ADRIANO</v>
          </cell>
          <cell r="F247" t="str">
            <v>RPMONT</v>
          </cell>
          <cell r="G247" t="str">
            <v>5</v>
          </cell>
          <cell r="J247" t="str">
            <v>5</v>
          </cell>
          <cell r="K247" t="str">
            <v>5</v>
          </cell>
          <cell r="N247" t="str">
            <v>5</v>
          </cell>
          <cell r="O247" t="str">
            <v>5</v>
          </cell>
          <cell r="R247" t="str">
            <v>5</v>
          </cell>
          <cell r="S247" t="str">
            <v>5</v>
          </cell>
          <cell r="V247" t="str">
            <v>5</v>
          </cell>
          <cell r="W247" t="str">
            <v>5</v>
          </cell>
          <cell r="Z247" t="str">
            <v>5</v>
          </cell>
          <cell r="AA247" t="str">
            <v>5</v>
          </cell>
          <cell r="AD247" t="str">
            <v>5</v>
          </cell>
          <cell r="AE247" t="str">
            <v>5</v>
          </cell>
          <cell r="AH247" t="str">
            <v>5</v>
          </cell>
          <cell r="AI247" t="str">
            <v>5</v>
          </cell>
        </row>
        <row r="248">
          <cell r="A248">
            <v>125</v>
          </cell>
          <cell r="B248" t="str">
            <v>CB</v>
          </cell>
          <cell r="C248">
            <v>24206</v>
          </cell>
          <cell r="D248" t="str">
            <v>CB 24206 WATILA</v>
          </cell>
          <cell r="E248" t="str">
            <v>WATILA</v>
          </cell>
          <cell r="F248" t="str">
            <v>4º ESQ</v>
          </cell>
          <cell r="G248" t="str">
            <v>6</v>
          </cell>
          <cell r="J248" t="str">
            <v>6</v>
          </cell>
          <cell r="K248" t="str">
            <v>6</v>
          </cell>
          <cell r="N248" t="str">
            <v>6</v>
          </cell>
          <cell r="O248" t="str">
            <v>6</v>
          </cell>
          <cell r="R248" t="str">
            <v>6</v>
          </cell>
          <cell r="S248" t="str">
            <v>6</v>
          </cell>
          <cell r="V248" t="str">
            <v>6</v>
          </cell>
          <cell r="W248" t="str">
            <v>6</v>
          </cell>
          <cell r="Z248" t="str">
            <v>6</v>
          </cell>
          <cell r="AA248" t="str">
            <v>6</v>
          </cell>
          <cell r="AD248" t="str">
            <v>6</v>
          </cell>
          <cell r="AE248" t="str">
            <v>6</v>
          </cell>
          <cell r="AH248" t="str">
            <v>6</v>
          </cell>
          <cell r="AI248" t="str">
            <v>6</v>
          </cell>
        </row>
        <row r="249">
          <cell r="A249">
            <v>126</v>
          </cell>
          <cell r="B249" t="str">
            <v>CB</v>
          </cell>
          <cell r="C249">
            <v>24503</v>
          </cell>
          <cell r="D249" t="str">
            <v>CB 24503 ROGER</v>
          </cell>
          <cell r="E249" t="str">
            <v>ROGER</v>
          </cell>
          <cell r="F249" t="str">
            <v>SEDE</v>
          </cell>
          <cell r="G249" t="str">
            <v>7</v>
          </cell>
          <cell r="J249" t="str">
            <v>7</v>
          </cell>
          <cell r="K249" t="str">
            <v>7</v>
          </cell>
          <cell r="N249" t="str">
            <v>7</v>
          </cell>
          <cell r="O249" t="str">
            <v>7</v>
          </cell>
          <cell r="R249" t="str">
            <v>7</v>
          </cell>
          <cell r="S249" t="str">
            <v>7</v>
          </cell>
          <cell r="V249" t="str">
            <v>7</v>
          </cell>
          <cell r="W249" t="str">
            <v>7</v>
          </cell>
          <cell r="Z249" t="str">
            <v>7</v>
          </cell>
          <cell r="AA249" t="str">
            <v>7</v>
          </cell>
          <cell r="AD249" t="str">
            <v>7</v>
          </cell>
          <cell r="AE249" t="str">
            <v>7</v>
          </cell>
          <cell r="AH249" t="str">
            <v>7</v>
          </cell>
          <cell r="AI249" t="str">
            <v>7</v>
          </cell>
        </row>
        <row r="250">
          <cell r="A250">
            <v>127</v>
          </cell>
          <cell r="B250" t="str">
            <v>CB</v>
          </cell>
          <cell r="C250">
            <v>25482</v>
          </cell>
          <cell r="D250" t="str">
            <v>CB 25482 CIPRIANO</v>
          </cell>
          <cell r="E250" t="str">
            <v>CIPRIANO</v>
          </cell>
          <cell r="F250" t="str">
            <v>SEDE</v>
          </cell>
          <cell r="G250" t="str">
            <v>8</v>
          </cell>
          <cell r="J250" t="str">
            <v>8</v>
          </cell>
          <cell r="K250" t="str">
            <v>8</v>
          </cell>
          <cell r="N250" t="str">
            <v>8</v>
          </cell>
          <cell r="O250" t="str">
            <v>8</v>
          </cell>
          <cell r="R250" t="str">
            <v>8</v>
          </cell>
          <cell r="S250" t="str">
            <v>8</v>
          </cell>
          <cell r="V250" t="str">
            <v>8</v>
          </cell>
          <cell r="W250" t="str">
            <v>8</v>
          </cell>
          <cell r="Z250" t="str">
            <v>8</v>
          </cell>
          <cell r="AA250" t="str">
            <v>8</v>
          </cell>
          <cell r="AD250" t="str">
            <v>8</v>
          </cell>
          <cell r="AE250" t="str">
            <v>8</v>
          </cell>
          <cell r="AH250" t="str">
            <v>8</v>
          </cell>
          <cell r="AI250" t="str">
            <v>8</v>
          </cell>
        </row>
        <row r="251">
          <cell r="A251">
            <v>128</v>
          </cell>
          <cell r="B251" t="str">
            <v>CB</v>
          </cell>
          <cell r="C251">
            <v>25601</v>
          </cell>
          <cell r="D251" t="str">
            <v>CB 25601 EDSON LEITE</v>
          </cell>
          <cell r="E251" t="str">
            <v>EDSON LEITE</v>
          </cell>
          <cell r="F251" t="str">
            <v>SEDE</v>
          </cell>
          <cell r="G251" t="str">
            <v>9</v>
          </cell>
          <cell r="J251" t="str">
            <v>9</v>
          </cell>
          <cell r="K251" t="str">
            <v>9</v>
          </cell>
          <cell r="N251" t="str">
            <v>9</v>
          </cell>
          <cell r="O251" t="str">
            <v>9</v>
          </cell>
          <cell r="R251" t="str">
            <v>9</v>
          </cell>
          <cell r="S251" t="str">
            <v>9</v>
          </cell>
          <cell r="V251" t="str">
            <v>9</v>
          </cell>
          <cell r="W251" t="str">
            <v>9</v>
          </cell>
          <cell r="Z251" t="str">
            <v>9</v>
          </cell>
          <cell r="AA251" t="str">
            <v>9</v>
          </cell>
          <cell r="AD251" t="str">
            <v>9</v>
          </cell>
          <cell r="AE251" t="str">
            <v>9</v>
          </cell>
          <cell r="AH251" t="str">
            <v>9</v>
          </cell>
          <cell r="AI251" t="str">
            <v>9</v>
          </cell>
        </row>
        <row r="252">
          <cell r="A252">
            <v>129</v>
          </cell>
          <cell r="B252" t="str">
            <v>SD</v>
          </cell>
          <cell r="C252">
            <v>26386</v>
          </cell>
          <cell r="D252" t="str">
            <v>SD 26386 CLEMENTE</v>
          </cell>
          <cell r="E252" t="str">
            <v>CLEMENTE</v>
          </cell>
          <cell r="F252" t="str">
            <v>2º ESQ</v>
          </cell>
          <cell r="G252" t="str">
            <v>10</v>
          </cell>
          <cell r="J252" t="str">
            <v>10</v>
          </cell>
          <cell r="K252" t="str">
            <v>10</v>
          </cell>
          <cell r="N252" t="str">
            <v>10</v>
          </cell>
          <cell r="O252" t="str">
            <v>10</v>
          </cell>
          <cell r="R252" t="str">
            <v>10</v>
          </cell>
          <cell r="S252" t="str">
            <v>10</v>
          </cell>
          <cell r="V252" t="str">
            <v>10</v>
          </cell>
          <cell r="W252" t="str">
            <v>10</v>
          </cell>
          <cell r="Z252" t="str">
            <v>10</v>
          </cell>
          <cell r="AA252" t="str">
            <v>10</v>
          </cell>
          <cell r="AD252" t="str">
            <v>10</v>
          </cell>
          <cell r="AE252" t="str">
            <v>10</v>
          </cell>
          <cell r="AH252" t="str">
            <v>10</v>
          </cell>
          <cell r="AI252" t="str">
            <v>10</v>
          </cell>
        </row>
        <row r="253">
          <cell r="A253">
            <v>130</v>
          </cell>
          <cell r="B253" t="str">
            <v>SD</v>
          </cell>
          <cell r="C253">
            <v>27575</v>
          </cell>
          <cell r="D253" t="str">
            <v>SD 27575 DANIEL</v>
          </cell>
          <cell r="E253" t="str">
            <v>DANIEL</v>
          </cell>
          <cell r="F253" t="str">
            <v>3º ESQ</v>
          </cell>
          <cell r="G253" t="str">
            <v>11</v>
          </cell>
          <cell r="J253" t="str">
            <v>11</v>
          </cell>
          <cell r="K253" t="str">
            <v>11</v>
          </cell>
          <cell r="N253" t="str">
            <v>11</v>
          </cell>
          <cell r="O253" t="str">
            <v>11</v>
          </cell>
          <cell r="R253" t="str">
            <v>11</v>
          </cell>
          <cell r="S253" t="str">
            <v>11</v>
          </cell>
          <cell r="V253" t="str">
            <v>11</v>
          </cell>
          <cell r="W253" t="str">
            <v>11</v>
          </cell>
          <cell r="Z253" t="str">
            <v>11</v>
          </cell>
          <cell r="AA253" t="str">
            <v>11</v>
          </cell>
          <cell r="AD253" t="str">
            <v>11</v>
          </cell>
          <cell r="AE253" t="str">
            <v>11</v>
          </cell>
          <cell r="AH253" t="str">
            <v>11</v>
          </cell>
          <cell r="AI253" t="str">
            <v>11</v>
          </cell>
        </row>
        <row r="254">
          <cell r="A254">
            <v>131</v>
          </cell>
          <cell r="B254" t="str">
            <v>SD</v>
          </cell>
          <cell r="C254">
            <v>27935</v>
          </cell>
          <cell r="D254" t="str">
            <v>SD 27935 DANTAS</v>
          </cell>
          <cell r="E254" t="str">
            <v>DANTAS</v>
          </cell>
          <cell r="F254" t="str">
            <v>3º ESQ</v>
          </cell>
          <cell r="G254" t="str">
            <v>12</v>
          </cell>
          <cell r="J254" t="str">
            <v>12</v>
          </cell>
          <cell r="K254" t="str">
            <v>12</v>
          </cell>
          <cell r="N254" t="str">
            <v>12</v>
          </cell>
          <cell r="O254" t="str">
            <v>12</v>
          </cell>
          <cell r="R254" t="str">
            <v>12</v>
          </cell>
          <cell r="S254" t="str">
            <v>12</v>
          </cell>
          <cell r="V254" t="str">
            <v>12</v>
          </cell>
          <cell r="W254" t="str">
            <v>12</v>
          </cell>
          <cell r="Z254" t="str">
            <v>12</v>
          </cell>
          <cell r="AA254" t="str">
            <v>12</v>
          </cell>
          <cell r="AD254" t="str">
            <v>12</v>
          </cell>
          <cell r="AE254" t="str">
            <v>12</v>
          </cell>
          <cell r="AH254" t="str">
            <v>12</v>
          </cell>
          <cell r="AI254" t="str">
            <v>12</v>
          </cell>
        </row>
        <row r="255">
          <cell r="A255">
            <v>132</v>
          </cell>
          <cell r="B255" t="str">
            <v>SD</v>
          </cell>
          <cell r="C255">
            <v>28046</v>
          </cell>
          <cell r="D255" t="str">
            <v>SD 28046 FRANÇA</v>
          </cell>
          <cell r="E255" t="str">
            <v>FRANÇA</v>
          </cell>
          <cell r="F255" t="str">
            <v>2º ESQ</v>
          </cell>
          <cell r="G255" t="str">
            <v>13</v>
          </cell>
          <cell r="J255" t="str">
            <v>13</v>
          </cell>
          <cell r="K255" t="str">
            <v>13</v>
          </cell>
          <cell r="N255" t="str">
            <v>13</v>
          </cell>
          <cell r="O255" t="str">
            <v>13</v>
          </cell>
          <cell r="R255" t="str">
            <v>13</v>
          </cell>
          <cell r="S255" t="str">
            <v>13</v>
          </cell>
          <cell r="V255" t="str">
            <v>13</v>
          </cell>
          <cell r="W255" t="str">
            <v>13</v>
          </cell>
          <cell r="Z255" t="str">
            <v>13</v>
          </cell>
          <cell r="AA255" t="str">
            <v>13</v>
          </cell>
          <cell r="AD255" t="str">
            <v>13</v>
          </cell>
          <cell r="AE255" t="str">
            <v>13</v>
          </cell>
          <cell r="AH255" t="str">
            <v>13</v>
          </cell>
          <cell r="AI255" t="str">
            <v>13</v>
          </cell>
        </row>
        <row r="256">
          <cell r="A256">
            <v>133</v>
          </cell>
          <cell r="B256" t="str">
            <v>SD</v>
          </cell>
          <cell r="C256">
            <v>28489</v>
          </cell>
          <cell r="D256" t="str">
            <v>SD 28489 MOREIRA</v>
          </cell>
          <cell r="E256" t="str">
            <v>MOREIRA</v>
          </cell>
          <cell r="F256" t="str">
            <v>3º ESQ</v>
          </cell>
          <cell r="G256" t="str">
            <v>14</v>
          </cell>
          <cell r="J256" t="str">
            <v>14</v>
          </cell>
          <cell r="K256" t="str">
            <v>14</v>
          </cell>
          <cell r="N256" t="str">
            <v>14</v>
          </cell>
          <cell r="O256" t="str">
            <v>14</v>
          </cell>
          <cell r="R256" t="str">
            <v>14</v>
          </cell>
          <cell r="S256" t="str">
            <v>14</v>
          </cell>
          <cell r="V256" t="str">
            <v>14</v>
          </cell>
          <cell r="W256" t="str">
            <v>14</v>
          </cell>
          <cell r="Z256" t="str">
            <v>14</v>
          </cell>
          <cell r="AA256" t="str">
            <v>14</v>
          </cell>
          <cell r="AD256" t="str">
            <v>14</v>
          </cell>
          <cell r="AE256" t="str">
            <v>14</v>
          </cell>
          <cell r="AH256" t="str">
            <v>14</v>
          </cell>
          <cell r="AI256" t="str">
            <v>14</v>
          </cell>
        </row>
        <row r="257">
          <cell r="A257">
            <v>134</v>
          </cell>
          <cell r="B257" t="str">
            <v>SD</v>
          </cell>
          <cell r="C257">
            <v>28612</v>
          </cell>
          <cell r="D257" t="str">
            <v>SD 28612 ALYNE</v>
          </cell>
          <cell r="E257" t="str">
            <v>ALYNE</v>
          </cell>
          <cell r="F257" t="str">
            <v>2º ESQ</v>
          </cell>
          <cell r="G257" t="str">
            <v>L</v>
          </cell>
          <cell r="H257" t="str">
            <v>T</v>
          </cell>
          <cell r="I257" t="str">
            <v>S</v>
          </cell>
          <cell r="J257" t="str">
            <v>15</v>
          </cell>
          <cell r="K257" t="str">
            <v>15</v>
          </cell>
          <cell r="N257" t="str">
            <v>15</v>
          </cell>
          <cell r="O257" t="str">
            <v>15</v>
          </cell>
          <cell r="R257" t="str">
            <v>15</v>
          </cell>
          <cell r="S257" t="str">
            <v>15</v>
          </cell>
          <cell r="V257" t="str">
            <v>15</v>
          </cell>
          <cell r="W257" t="str">
            <v>15</v>
          </cell>
          <cell r="Z257" t="str">
            <v>15</v>
          </cell>
          <cell r="AA257" t="str">
            <v>15</v>
          </cell>
          <cell r="AD257" t="str">
            <v>15</v>
          </cell>
          <cell r="AE257" t="str">
            <v>15</v>
          </cell>
          <cell r="AH257" t="str">
            <v>15</v>
          </cell>
          <cell r="AI257" t="str">
            <v>15</v>
          </cell>
        </row>
        <row r="258">
          <cell r="A258">
            <v>135</v>
          </cell>
          <cell r="B258" t="str">
            <v>SD</v>
          </cell>
          <cell r="C258">
            <v>28653</v>
          </cell>
          <cell r="D258" t="str">
            <v>SD 28653 ANDRADE</v>
          </cell>
          <cell r="E258" t="str">
            <v>ANDRADE</v>
          </cell>
          <cell r="F258" t="str">
            <v>3º ESQ</v>
          </cell>
          <cell r="G258" t="str">
            <v>15</v>
          </cell>
          <cell r="J258" t="str">
            <v>16</v>
          </cell>
          <cell r="K258" t="str">
            <v>16</v>
          </cell>
          <cell r="N258" t="str">
            <v>16</v>
          </cell>
          <cell r="O258" t="str">
            <v>16</v>
          </cell>
          <cell r="R258" t="str">
            <v>16</v>
          </cell>
          <cell r="S258" t="str">
            <v>16</v>
          </cell>
          <cell r="V258" t="str">
            <v>16</v>
          </cell>
          <cell r="W258" t="str">
            <v>16</v>
          </cell>
          <cell r="Z258" t="str">
            <v>16</v>
          </cell>
          <cell r="AA258" t="str">
            <v>16</v>
          </cell>
          <cell r="AD258" t="str">
            <v>16</v>
          </cell>
          <cell r="AE258" t="str">
            <v>16</v>
          </cell>
          <cell r="AH258" t="str">
            <v>16</v>
          </cell>
          <cell r="AI258" t="str">
            <v>16</v>
          </cell>
        </row>
        <row r="259">
          <cell r="B259" t="str">
            <v>SD</v>
          </cell>
          <cell r="C259">
            <v>29557</v>
          </cell>
          <cell r="D259" t="str">
            <v>SD 29557 ALINE</v>
          </cell>
          <cell r="E259" t="str">
            <v>ALINE</v>
          </cell>
          <cell r="F259" t="str">
            <v>2º ESQ</v>
          </cell>
          <cell r="G259" t="str">
            <v>16</v>
          </cell>
          <cell r="J259" t="str">
            <v>17</v>
          </cell>
          <cell r="K259" t="str">
            <v>17</v>
          </cell>
          <cell r="N259" t="str">
            <v>17</v>
          </cell>
          <cell r="O259" t="str">
            <v>17</v>
          </cell>
          <cell r="R259" t="str">
            <v>17</v>
          </cell>
          <cell r="S259" t="str">
            <v>17</v>
          </cell>
          <cell r="V259" t="str">
            <v>17</v>
          </cell>
          <cell r="W259" t="str">
            <v>17</v>
          </cell>
          <cell r="Z259" t="str">
            <v>17</v>
          </cell>
          <cell r="AA259" t="str">
            <v>17</v>
          </cell>
          <cell r="AD259" t="str">
            <v>17</v>
          </cell>
          <cell r="AE259" t="str">
            <v>17</v>
          </cell>
          <cell r="AH259" t="str">
            <v>17</v>
          </cell>
          <cell r="AI259" t="str">
            <v>17</v>
          </cell>
        </row>
        <row r="260">
          <cell r="B260" t="str">
            <v>SD</v>
          </cell>
          <cell r="C260">
            <v>29081</v>
          </cell>
          <cell r="D260" t="str">
            <v>SD 29081 AZEVEDO</v>
          </cell>
          <cell r="E260" t="str">
            <v>AZEVEDO</v>
          </cell>
          <cell r="F260" t="str">
            <v>3º ESQ</v>
          </cell>
          <cell r="G260" t="str">
            <v>17</v>
          </cell>
          <cell r="J260" t="str">
            <v>18</v>
          </cell>
          <cell r="K260" t="str">
            <v>18</v>
          </cell>
          <cell r="N260" t="str">
            <v>18</v>
          </cell>
          <cell r="O260" t="str">
            <v>18</v>
          </cell>
          <cell r="R260" t="str">
            <v>18</v>
          </cell>
          <cell r="S260" t="str">
            <v>18</v>
          </cell>
          <cell r="V260" t="str">
            <v>18</v>
          </cell>
          <cell r="W260" t="str">
            <v>18</v>
          </cell>
          <cell r="Z260" t="str">
            <v>18</v>
          </cell>
          <cell r="AA260" t="str">
            <v>18</v>
          </cell>
          <cell r="AD260" t="str">
            <v>18</v>
          </cell>
          <cell r="AE260" t="str">
            <v>18</v>
          </cell>
          <cell r="AH260" t="str">
            <v>18</v>
          </cell>
          <cell r="AI260" t="str">
            <v>18</v>
          </cell>
        </row>
        <row r="261">
          <cell r="B261" t="str">
            <v>SD</v>
          </cell>
          <cell r="C261">
            <v>30039</v>
          </cell>
          <cell r="D261" t="str">
            <v>SD 30039 FELIPE FREITAS</v>
          </cell>
          <cell r="E261" t="str">
            <v>FELIPE FREITAS</v>
          </cell>
          <cell r="F261" t="str">
            <v>SEDE</v>
          </cell>
          <cell r="G261" t="str">
            <v>18</v>
          </cell>
          <cell r="J261" t="str">
            <v>19</v>
          </cell>
          <cell r="K261" t="str">
            <v>19</v>
          </cell>
          <cell r="N261" t="str">
            <v>19</v>
          </cell>
          <cell r="O261" t="str">
            <v>19</v>
          </cell>
          <cell r="R261" t="str">
            <v>19</v>
          </cell>
          <cell r="S261" t="str">
            <v>19</v>
          </cell>
          <cell r="V261" t="str">
            <v>19</v>
          </cell>
          <cell r="W261" t="str">
            <v>19</v>
          </cell>
          <cell r="Z261" t="str">
            <v>19</v>
          </cell>
          <cell r="AA261" t="str">
            <v>19</v>
          </cell>
          <cell r="AD261" t="str">
            <v>19</v>
          </cell>
          <cell r="AE261" t="str">
            <v>19</v>
          </cell>
          <cell r="AH261" t="str">
            <v>19</v>
          </cell>
          <cell r="AI261" t="str">
            <v>19</v>
          </cell>
        </row>
        <row r="262">
          <cell r="A262">
            <v>136</v>
          </cell>
          <cell r="B262" t="str">
            <v>SD</v>
          </cell>
          <cell r="C262">
            <v>30169</v>
          </cell>
          <cell r="D262" t="str">
            <v>SD 30169 NOBRE</v>
          </cell>
          <cell r="E262" t="str">
            <v>NOBRE</v>
          </cell>
          <cell r="F262" t="str">
            <v>RPMONT</v>
          </cell>
          <cell r="G262" t="str">
            <v>19</v>
          </cell>
          <cell r="J262" t="str">
            <v>20</v>
          </cell>
          <cell r="K262" t="str">
            <v>20</v>
          </cell>
          <cell r="N262" t="str">
            <v>20</v>
          </cell>
          <cell r="O262" t="str">
            <v>20</v>
          </cell>
          <cell r="R262" t="str">
            <v>20</v>
          </cell>
          <cell r="S262" t="str">
            <v>20</v>
          </cell>
          <cell r="V262" t="str">
            <v>20</v>
          </cell>
          <cell r="W262" t="str">
            <v>20</v>
          </cell>
          <cell r="Z262" t="str">
            <v>20</v>
          </cell>
          <cell r="AA262" t="str">
            <v>20</v>
          </cell>
          <cell r="AD262" t="str">
            <v>20</v>
          </cell>
          <cell r="AE262" t="str">
            <v>20</v>
          </cell>
          <cell r="AH262" t="str">
            <v>20</v>
          </cell>
          <cell r="AI262" t="str">
            <v>20</v>
          </cell>
        </row>
        <row r="263">
          <cell r="A263">
            <v>137</v>
          </cell>
          <cell r="B263" t="str">
            <v>3ºSGT</v>
          </cell>
          <cell r="C263">
            <v>20143</v>
          </cell>
          <cell r="D263" t="str">
            <v>3ºSGT 20143 RODRIGUES</v>
          </cell>
          <cell r="E263" t="str">
            <v>RODRIGUES</v>
          </cell>
          <cell r="F263" t="str">
            <v>RPMONT</v>
          </cell>
          <cell r="G263" t="str">
            <v>F</v>
          </cell>
          <cell r="H263" t="str">
            <v>É</v>
          </cell>
          <cell r="I263" t="str">
            <v>R</v>
          </cell>
          <cell r="J263" t="str">
            <v>I</v>
          </cell>
          <cell r="K263" t="str">
            <v>A</v>
          </cell>
          <cell r="L263" t="str">
            <v>S</v>
          </cell>
        </row>
        <row r="264">
          <cell r="B264" t="str">
            <v>1º SGT</v>
          </cell>
          <cell r="C264">
            <v>17884</v>
          </cell>
          <cell r="D264" t="str">
            <v>1º SGT 17884 CLEBER</v>
          </cell>
          <cell r="E264" t="str">
            <v>CLEBER</v>
          </cell>
          <cell r="F264" t="str">
            <v>2º ESQ</v>
          </cell>
          <cell r="G264" t="str">
            <v>F</v>
          </cell>
          <cell r="H264" t="str">
            <v>É</v>
          </cell>
          <cell r="I264" t="str">
            <v>R</v>
          </cell>
          <cell r="J264" t="str">
            <v>I</v>
          </cell>
          <cell r="K264" t="str">
            <v>A</v>
          </cell>
          <cell r="L264" t="str">
            <v>S</v>
          </cell>
        </row>
        <row r="265">
          <cell r="B265" t="str">
            <v>CB</v>
          </cell>
          <cell r="C265">
            <v>22676</v>
          </cell>
          <cell r="D265" t="str">
            <v>CB 22676 BERNARDO</v>
          </cell>
          <cell r="E265" t="str">
            <v>BERNARDO</v>
          </cell>
          <cell r="F265" t="str">
            <v>3º ESQ</v>
          </cell>
          <cell r="G265" t="str">
            <v>F</v>
          </cell>
          <cell r="H265" t="str">
            <v>É</v>
          </cell>
          <cell r="I265" t="str">
            <v>R</v>
          </cell>
          <cell r="J265" t="str">
            <v>I</v>
          </cell>
          <cell r="K265" t="str">
            <v>A</v>
          </cell>
          <cell r="L265" t="str">
            <v>S</v>
          </cell>
        </row>
        <row r="266">
          <cell r="B266" t="str">
            <v>CB</v>
          </cell>
          <cell r="C266">
            <v>25405</v>
          </cell>
          <cell r="D266" t="str">
            <v>CB 25405 RÔMULO</v>
          </cell>
          <cell r="E266" t="str">
            <v>RÔMULO</v>
          </cell>
          <cell r="F266" t="str">
            <v>SEDE</v>
          </cell>
          <cell r="G266" t="str">
            <v>F</v>
          </cell>
          <cell r="H266" t="str">
            <v>É</v>
          </cell>
          <cell r="I266" t="str">
            <v>R</v>
          </cell>
          <cell r="J266" t="str">
            <v>I</v>
          </cell>
          <cell r="K266" t="str">
            <v>A</v>
          </cell>
          <cell r="L266" t="str">
            <v>S</v>
          </cell>
        </row>
        <row r="267">
          <cell r="A267">
            <v>138</v>
          </cell>
        </row>
        <row r="268">
          <cell r="A268">
            <v>139</v>
          </cell>
        </row>
        <row r="269">
          <cell r="B269" t="str">
            <v>CB</v>
          </cell>
          <cell r="C269">
            <v>24996</v>
          </cell>
          <cell r="D269" t="str">
            <v>CB 24996 XAVIER</v>
          </cell>
          <cell r="E269" t="str">
            <v>XAVIER</v>
          </cell>
          <cell r="F269" t="str">
            <v>3º ESQ</v>
          </cell>
        </row>
      </sheetData>
      <sheetData sheetId="3">
        <row r="40">
          <cell r="A40">
            <v>43313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2:J158" totalsRowShown="0" headerRowDxfId="44" dataDxfId="42" headerRowBorderDxfId="43" tableBorderDxfId="41" totalsRowBorderDxfId="40">
  <autoFilter ref="A2:J158" xr:uid="{00000000-0009-0000-0100-000002000000}"/>
  <tableColumns count="10">
    <tableColumn id="1" xr3:uid="{00000000-0010-0000-0000-000001000000}" name="ORD" dataDxfId="39">
      <calculatedColumnFormula>plano!A8</calculatedColumnFormula>
    </tableColumn>
    <tableColumn id="2" xr3:uid="{00000000-0010-0000-0000-000002000000}" name="Post/Grad" dataDxfId="38">
      <calculatedColumnFormula>plano!B8</calculatedColumnFormula>
    </tableColumn>
    <tableColumn id="3" xr3:uid="{00000000-0010-0000-0000-000003000000}" name="Nº" dataDxfId="37">
      <calculatedColumnFormula>plano!C8</calculatedColumnFormula>
    </tableColumn>
    <tableColumn id="4" xr3:uid="{00000000-0010-0000-0000-000004000000}" name="NOME" dataDxfId="36">
      <calculatedColumnFormula>plano!D8</calculatedColumnFormula>
    </tableColumn>
    <tableColumn id="5" xr3:uid="{00000000-0010-0000-0000-000005000000}" name="Matrícula" dataDxfId="35">
      <calculatedColumnFormula>plano!E8</calculatedColumnFormula>
    </tableColumn>
    <tableColumn id="6" xr3:uid="{00000000-0010-0000-0000-000006000000}" name="PELOTAO" dataDxfId="34">
      <calculatedColumnFormula>plano!G8</calculatedColumnFormula>
    </tableColumn>
    <tableColumn id="7" xr3:uid="{00000000-0010-0000-0000-000007000000}" name="NOME DE GUERRA2" dataDxfId="33">
      <calculatedColumnFormula>plano!K8</calculatedColumnFormula>
    </tableColumn>
    <tableColumn id="8" xr3:uid="{00000000-0010-0000-0000-000008000000}" name="Bairro" dataDxfId="32">
      <calculatedColumnFormula>plano!V8</calculatedColumnFormula>
    </tableColumn>
    <tableColumn id="9" xr3:uid="{00000000-0010-0000-0000-000009000000}" name="Endereço" dataDxfId="31">
      <calculatedColumnFormula>plano!W8</calculatedColumnFormula>
    </tableColumn>
    <tableColumn id="10" xr3:uid="{00000000-0010-0000-0000-00000A000000}" name="telefone" dataDxfId="30">
      <calculatedColumnFormula>plano!X8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D31:G75" totalsRowShown="0" headerRowDxfId="29" headerRowBorderDxfId="28" tableBorderDxfId="27" totalsRowBorderDxfId="26">
  <autoFilter ref="D31:G75" xr:uid="{00000000-0009-0000-0100-000005000000}"/>
  <tableColumns count="4">
    <tableColumn id="1" xr3:uid="{00000000-0010-0000-0100-000001000000}" name="PPMM" dataDxfId="25"/>
    <tableColumn id="2" xr3:uid="{00000000-0010-0000-0100-000002000000}" name="QTD DE ATESTADOS" dataDxfId="24"/>
    <tableColumn id="3" xr3:uid="{00000000-0010-0000-0100-000003000000}" name="PPMM2" dataDxfId="23"/>
    <tableColumn id="4" xr3:uid="{00000000-0010-0000-0100-000004000000}" name="QTD DE ATESTADOS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1" displayName="Tabela1" ref="A1:J11" totalsRowShown="0" headerRowDxfId="22" dataDxfId="21">
  <autoFilter ref="A1:J11" xr:uid="{00000000-0009-0000-0100-000001000000}"/>
  <tableColumns count="10">
    <tableColumn id="1" xr3:uid="{00000000-0010-0000-0200-000001000000}" name="ORD"/>
    <tableColumn id="2" xr3:uid="{00000000-0010-0000-0200-000002000000}" name="Matrícula" dataDxfId="20"/>
    <tableColumn id="3" xr3:uid="{00000000-0010-0000-0200-000003000000}" name="Numeral" dataDxfId="19"/>
    <tableColumn id="4" xr3:uid="{00000000-0010-0000-0200-000004000000}" name="Posto / Grad" dataDxfId="18"/>
    <tableColumn id="5" xr3:uid="{00000000-0010-0000-0200-000005000000}" name="Nome" dataDxfId="17"/>
    <tableColumn id="6" xr3:uid="{00000000-0010-0000-0200-000006000000}" name="Boletim Publicação" dataDxfId="16"/>
    <tableColumn id="7" xr3:uid="{00000000-0010-0000-0200-000007000000}" name="Data Transferência" dataDxfId="15"/>
    <tableColumn id="8" xr3:uid="{00000000-0010-0000-0200-000008000000}" name="OPM Origem" dataDxfId="14"/>
    <tableColumn id="9" xr3:uid="{00000000-0010-0000-0200-000009000000}" name="OPM Destino" dataDxfId="13"/>
    <tableColumn id="10" xr3:uid="{00000000-0010-0000-0200-00000A000000}" name="SITUAÇÃO" dataDxfId="1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ela24" displayName="Tabela24" ref="A2:J26" totalsRowShown="0" headerRowDxfId="11">
  <autoFilter ref="A2:J26" xr:uid="{00000000-0009-0000-0100-000003000000}"/>
  <sortState xmlns:xlrd2="http://schemas.microsoft.com/office/spreadsheetml/2017/richdata2" ref="A3:J25">
    <sortCondition descending="1" ref="G3"/>
  </sortState>
  <tableColumns count="10">
    <tableColumn id="1" xr3:uid="{00000000-0010-0000-0300-000001000000}" name="ORD" dataDxfId="10"/>
    <tableColumn id="2" xr3:uid="{00000000-0010-0000-0300-000002000000}" name="Matrícula" dataDxfId="9"/>
    <tableColumn id="3" xr3:uid="{00000000-0010-0000-0300-000003000000}" name="Numeral" dataDxfId="8"/>
    <tableColumn id="4" xr3:uid="{00000000-0010-0000-0300-000004000000}" name="Posto / Grad" dataDxfId="7"/>
    <tableColumn id="5" xr3:uid="{00000000-0010-0000-0300-000005000000}" name="Nome" dataDxfId="6"/>
    <tableColumn id="6" xr3:uid="{00000000-0010-0000-0300-000006000000}" name="Boletim Publicação" dataDxfId="5"/>
    <tableColumn id="7" xr3:uid="{00000000-0010-0000-0300-000007000000}" name="Data Transferência"/>
    <tableColumn id="8" xr3:uid="{00000000-0010-0000-0300-000008000000}" name="OPM Origem" dataDxfId="4"/>
    <tableColumn id="9" xr3:uid="{00000000-0010-0000-0300-000009000000}" name="OPM Destino" dataDxfId="3"/>
    <tableColumn id="10" xr3:uid="{00000000-0010-0000-0300-00000A000000}" name="SITUAÇÃ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uanaguerreirosdaluz@gmail.com" TargetMode="External"/><Relationship Id="rId13" Type="http://schemas.openxmlformats.org/officeDocument/2006/relationships/hyperlink" Target="mailto:fernandes.francisco@pm.ce.gov.br" TargetMode="External"/><Relationship Id="rId18" Type="http://schemas.openxmlformats.org/officeDocument/2006/relationships/hyperlink" Target="mailto:rogercristhian@hotmail.com" TargetMode="External"/><Relationship Id="rId26" Type="http://schemas.openxmlformats.org/officeDocument/2006/relationships/hyperlink" Target="mailto:jose.luiz@pm.ce.gov.br" TargetMode="External"/><Relationship Id="rId3" Type="http://schemas.openxmlformats.org/officeDocument/2006/relationships/hyperlink" Target="mailto:maxlully@gmail.com" TargetMode="External"/><Relationship Id="rId21" Type="http://schemas.openxmlformats.org/officeDocument/2006/relationships/hyperlink" Target="mailto:francisco.eraldo@pm.ce.gov.br" TargetMode="External"/><Relationship Id="rId7" Type="http://schemas.openxmlformats.org/officeDocument/2006/relationships/hyperlink" Target="mailto:analuiza.dks@gmail.com" TargetMode="External"/><Relationship Id="rId12" Type="http://schemas.openxmlformats.org/officeDocument/2006/relationships/hyperlink" Target="mailto:rommel.arrais@pm.ce.gov.br" TargetMode="External"/><Relationship Id="rId17" Type="http://schemas.openxmlformats.org/officeDocument/2006/relationships/hyperlink" Target="mailto:francisco.santos17574@gmail.com" TargetMode="External"/><Relationship Id="rId25" Type="http://schemas.openxmlformats.org/officeDocument/2006/relationships/hyperlink" Target="mailto:italo.dacosta@pm.ce.gov.br" TargetMode="External"/><Relationship Id="rId2" Type="http://schemas.openxmlformats.org/officeDocument/2006/relationships/hyperlink" Target="mailto:gilderlan.silva1973@gmail.com" TargetMode="External"/><Relationship Id="rId16" Type="http://schemas.openxmlformats.org/officeDocument/2006/relationships/hyperlink" Target="mailto:francisco.santos17574@gmail.com" TargetMode="External"/><Relationship Id="rId20" Type="http://schemas.openxmlformats.org/officeDocument/2006/relationships/hyperlink" Target="mailto:IRISSANDROQUEIROZ2018@GMAIL.COM" TargetMode="External"/><Relationship Id="rId29" Type="http://schemas.openxmlformats.org/officeDocument/2006/relationships/hyperlink" Target="mailto:dalisson.nepomuceno@pm.ce.gov.br" TargetMode="External"/><Relationship Id="rId1" Type="http://schemas.openxmlformats.org/officeDocument/2006/relationships/hyperlink" Target="mailto:mouragomes@gmail.com" TargetMode="External"/><Relationship Id="rId6" Type="http://schemas.openxmlformats.org/officeDocument/2006/relationships/hyperlink" Target="mailto:DKGAMELAN@GMAIL.COM" TargetMode="External"/><Relationship Id="rId11" Type="http://schemas.openxmlformats.org/officeDocument/2006/relationships/hyperlink" Target="mailto:nara.ribeiro@pm.ce.gov.br" TargetMode="External"/><Relationship Id="rId24" Type="http://schemas.openxmlformats.org/officeDocument/2006/relationships/hyperlink" Target="mailto:igor.moura@pm.ce.gov.br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JONASAQUINOSINT@GMAIL.COM" TargetMode="External"/><Relationship Id="rId15" Type="http://schemas.openxmlformats.org/officeDocument/2006/relationships/hyperlink" Target="mailto:carlos.mourao@pm.ce.gov.br" TargetMode="External"/><Relationship Id="rId23" Type="http://schemas.openxmlformats.org/officeDocument/2006/relationships/hyperlink" Target="mailto:marcus.bezerra@pm.ce.gov.br" TargetMode="External"/><Relationship Id="rId28" Type="http://schemas.openxmlformats.org/officeDocument/2006/relationships/hyperlink" Target="mailto:mardio.monteiro@pm.ce.gov.br" TargetMode="External"/><Relationship Id="rId10" Type="http://schemas.openxmlformats.org/officeDocument/2006/relationships/hyperlink" Target="mailto:clauci.carneiro@pm.ce.gov.br" TargetMode="External"/><Relationship Id="rId19" Type="http://schemas.openxmlformats.org/officeDocument/2006/relationships/hyperlink" Target="mailto:dinhobren1@gmail.com" TargetMode="External"/><Relationship Id="rId31" Type="http://schemas.openxmlformats.org/officeDocument/2006/relationships/hyperlink" Target="mailto:robertoazevedo.rba@gmail.com" TargetMode="External"/><Relationship Id="rId4" Type="http://schemas.openxmlformats.org/officeDocument/2006/relationships/hyperlink" Target="mailto:mirandamayron07@gmail.com" TargetMode="External"/><Relationship Id="rId9" Type="http://schemas.openxmlformats.org/officeDocument/2006/relationships/hyperlink" Target="mailto:emanuelleeveline@hotmail.com" TargetMode="External"/><Relationship Id="rId14" Type="http://schemas.openxmlformats.org/officeDocument/2006/relationships/hyperlink" Target="mailto:kildare.nascimento@pm.ce.gov.br" TargetMode="External"/><Relationship Id="rId22" Type="http://schemas.openxmlformats.org/officeDocument/2006/relationships/hyperlink" Target="mailto:franciscoronaldo.silva@pm.ce.gov.br" TargetMode="External"/><Relationship Id="rId27" Type="http://schemas.openxmlformats.org/officeDocument/2006/relationships/hyperlink" Target="mailto:forlan.sousa@pm.ce.gov.br" TargetMode="External"/><Relationship Id="rId30" Type="http://schemas.openxmlformats.org/officeDocument/2006/relationships/hyperlink" Target="mailto:joseantonio.lima@pm.ce.gov.b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94"/>
  <sheetViews>
    <sheetView showGridLines="0" tabSelected="1" workbookViewId="0">
      <pane ySplit="7" topLeftCell="A143" activePane="bottomLeft" state="frozen"/>
      <selection pane="bottomLeft" activeCell="F171" sqref="F171"/>
    </sheetView>
  </sheetViews>
  <sheetFormatPr defaultColWidth="12.5703125" defaultRowHeight="15" customHeight="1" x14ac:dyDescent="0.2"/>
  <cols>
    <col min="1" max="1" width="7" customWidth="1"/>
    <col min="2" max="2" width="12.7109375" customWidth="1"/>
    <col min="3" max="3" width="7.5703125" customWidth="1"/>
    <col min="4" max="4" width="47.5703125" customWidth="1"/>
    <col min="5" max="7" width="14" customWidth="1"/>
    <col min="8" max="8" width="22.5703125" customWidth="1"/>
    <col min="9" max="10" width="28" customWidth="1"/>
    <col min="11" max="11" width="42.5703125" customWidth="1"/>
    <col min="12" max="12" width="38" customWidth="1"/>
    <col min="13" max="13" width="18.140625" customWidth="1"/>
    <col min="14" max="14" width="13.5703125" style="77" customWidth="1"/>
    <col min="15" max="15" width="18" style="77" customWidth="1"/>
    <col min="16" max="16" width="13.85546875" customWidth="1"/>
    <col min="17" max="17" width="11.140625" customWidth="1"/>
    <col min="18" max="18" width="12.140625" style="77" customWidth="1"/>
    <col min="19" max="19" width="13.85546875" style="77" customWidth="1"/>
    <col min="20" max="20" width="14.42578125" style="77" customWidth="1"/>
    <col min="21" max="21" width="44.85546875" customWidth="1"/>
    <col min="22" max="22" width="27.42578125" customWidth="1"/>
    <col min="23" max="23" width="67.5703125" customWidth="1"/>
    <col min="24" max="24" width="36.140625" style="290" customWidth="1"/>
    <col min="25" max="25" width="25.7109375" customWidth="1"/>
    <col min="26" max="26" width="32.140625" bestFit="1" customWidth="1"/>
    <col min="27" max="27" width="11.85546875" style="108" bestFit="1" customWidth="1"/>
    <col min="28" max="28" width="19.28515625" bestFit="1" customWidth="1"/>
    <col min="29" max="29" width="28.42578125" bestFit="1" customWidth="1"/>
  </cols>
  <sheetData>
    <row r="1" spans="1:29" ht="15" customHeight="1" x14ac:dyDescent="0.2">
      <c r="G1" s="470" t="s">
        <v>1589</v>
      </c>
      <c r="H1" s="470" t="s">
        <v>1590</v>
      </c>
      <c r="I1" s="470" t="s">
        <v>1591</v>
      </c>
      <c r="J1" s="470"/>
      <c r="M1" s="176" t="s">
        <v>1310</v>
      </c>
      <c r="N1" s="176" t="s">
        <v>57</v>
      </c>
      <c r="O1" s="176" t="s">
        <v>61</v>
      </c>
      <c r="P1" s="176" t="s">
        <v>63</v>
      </c>
      <c r="Q1" s="176" t="s">
        <v>1330</v>
      </c>
      <c r="R1" s="176" t="s">
        <v>57</v>
      </c>
      <c r="S1" s="176" t="s">
        <v>61</v>
      </c>
      <c r="T1" s="176" t="s">
        <v>63</v>
      </c>
      <c r="U1" s="176" t="s">
        <v>1330</v>
      </c>
      <c r="V1" s="176" t="s">
        <v>57</v>
      </c>
      <c r="W1" s="176" t="s">
        <v>61</v>
      </c>
      <c r="X1" s="176" t="s">
        <v>63</v>
      </c>
    </row>
    <row r="2" spans="1:29" ht="12.75" customHeight="1" x14ac:dyDescent="0.2">
      <c r="A2" s="7"/>
      <c r="C2" s="20"/>
      <c r="D2" s="19"/>
      <c r="E2" s="21" t="s">
        <v>57</v>
      </c>
      <c r="F2" s="12">
        <f>COUNTIF(plano!$G$8:$G$161,"RPMONT")</f>
        <v>2</v>
      </c>
      <c r="G2" s="19"/>
      <c r="I2" s="19">
        <v>2</v>
      </c>
      <c r="J2" s="19"/>
      <c r="M2" s="171" t="s">
        <v>58</v>
      </c>
      <c r="N2" s="594">
        <f>COUNTIF(plano!$B$8:$B$162,"TENCEL")</f>
        <v>2</v>
      </c>
      <c r="O2" s="294"/>
      <c r="P2" s="173"/>
      <c r="Q2" s="174" t="s">
        <v>23</v>
      </c>
      <c r="R2" s="594">
        <f>COUNTIF(plano!$B$8:$B$162,"SUBTEN")</f>
        <v>16</v>
      </c>
      <c r="S2" s="294">
        <f>COUNTIFS($B$8:$B$162,Q2&amp;"*",$G$8:$G$162,"*"&amp;$S$1)</f>
        <v>7</v>
      </c>
      <c r="T2" s="294">
        <f>COUNTIFS($B$8:$B$162,Q2&amp;"*",$G$8:$G$162,"*"&amp;$E$4)</f>
        <v>9</v>
      </c>
      <c r="U2" s="175" t="s">
        <v>60</v>
      </c>
      <c r="V2" s="172">
        <f>COUNTIF(plano!$B$8:$B$162,"SD")</f>
        <v>56</v>
      </c>
      <c r="W2" s="295">
        <f>COUNTIFS($B$8:$B$162,U2&amp;"*",$G$8:$G$162,"*"&amp;$S$1)</f>
        <v>24</v>
      </c>
      <c r="X2" s="294">
        <f>COUNTIFS($B$8:$B$162,U2&amp;"*",$G$8:$G$162,"*"&amp;$E$4)</f>
        <v>32</v>
      </c>
      <c r="AA2" s="26"/>
    </row>
    <row r="3" spans="1:29" ht="12.75" customHeight="1" x14ac:dyDescent="0.2">
      <c r="B3" s="28"/>
      <c r="C3" s="26"/>
      <c r="D3" s="20"/>
      <c r="E3" s="21" t="s">
        <v>61</v>
      </c>
      <c r="F3" s="12">
        <f>COUNTIF(plano!$G$8:$G$161,"1º ESQD")</f>
        <v>71</v>
      </c>
      <c r="G3" s="19">
        <v>6</v>
      </c>
      <c r="H3">
        <v>12</v>
      </c>
      <c r="I3" s="19">
        <f>G3*H3</f>
        <v>72</v>
      </c>
      <c r="J3" s="19"/>
      <c r="M3" s="22" t="s">
        <v>21</v>
      </c>
      <c r="N3" s="595">
        <f>COUNTIF(plano!$B$8:$B$162,"MAJOR")</f>
        <v>0</v>
      </c>
      <c r="O3" s="87">
        <v>1</v>
      </c>
      <c r="P3" s="46"/>
      <c r="Q3" s="59" t="s">
        <v>62</v>
      </c>
      <c r="R3" s="595">
        <f>COUNTIF(plano!$B$8:$B$162,"1º SGT")</f>
        <v>10</v>
      </c>
      <c r="S3" s="87">
        <f>COUNTIFS($B$8:$B$162,Q3&amp;"*",$G$8:$G$162,"*"&amp;$S$1)</f>
        <v>4</v>
      </c>
      <c r="T3" s="87">
        <f>COUNTIFS($B$8:$B$162,Q3&amp;"*",$G$8:$G$162,"*"&amp;$E$4)</f>
        <v>6</v>
      </c>
      <c r="U3" s="58" t="s">
        <v>27</v>
      </c>
      <c r="V3" s="23">
        <f>SUM(N2:N6,R2:R6,V2)</f>
        <v>154</v>
      </c>
      <c r="W3" s="33">
        <f>SUM(O2:O6,S2:S6,W2)</f>
        <v>71</v>
      </c>
      <c r="X3" s="33">
        <f>SUM(P2:P6,T2:T6,X2)</f>
        <v>82</v>
      </c>
      <c r="AA3" s="20"/>
    </row>
    <row r="4" spans="1:29" ht="12.75" customHeight="1" x14ac:dyDescent="0.2">
      <c r="A4" s="7"/>
      <c r="C4" s="20"/>
      <c r="D4" s="19"/>
      <c r="E4" s="21" t="s">
        <v>63</v>
      </c>
      <c r="F4" s="12">
        <f>COUNTIF(plano!$G$8:$G$161,"2º ESQD")</f>
        <v>59</v>
      </c>
      <c r="G4" s="19">
        <v>5</v>
      </c>
      <c r="H4">
        <v>12</v>
      </c>
      <c r="I4" s="19">
        <f>G4*H4</f>
        <v>60</v>
      </c>
      <c r="J4" s="19"/>
      <c r="M4" s="22" t="s">
        <v>64</v>
      </c>
      <c r="N4" s="595">
        <f>COUNTIF(plano!$B$8:$B$161,"CAP")</f>
        <v>6</v>
      </c>
      <c r="O4" s="87">
        <f>COUNTIFS($B$8:$B$162,$M$4&amp;"*",$G$8:$G$162,"*"&amp;$E$3)</f>
        <v>3</v>
      </c>
      <c r="P4" s="46">
        <f>COUNTIFS($B$8:$B$162,$M$4&amp;"*",$G$8:$G$162,"*"&amp;$E$4)</f>
        <v>3</v>
      </c>
      <c r="Q4" s="59" t="s">
        <v>65</v>
      </c>
      <c r="R4" s="595">
        <f>COUNTIF(plano!$B$8:$B$162,"2º SGT")</f>
        <v>8</v>
      </c>
      <c r="S4" s="87">
        <f>COUNTIFS($B$8:$B$162,Q4&amp;"*",$G$8:$G$162,"*"&amp;$S$1)</f>
        <v>4</v>
      </c>
      <c r="T4" s="87">
        <f>COUNTIFS($B$8:$B$162,Q4&amp;"*",$G$8:$G$162,"*"&amp;$E$4)</f>
        <v>4</v>
      </c>
      <c r="U4" s="61"/>
      <c r="V4" s="29"/>
      <c r="W4" s="27"/>
      <c r="AA4" s="26"/>
    </row>
    <row r="5" spans="1:29" ht="12.75" customHeight="1" x14ac:dyDescent="0.2">
      <c r="A5" s="7"/>
      <c r="B5" s="30"/>
      <c r="C5" s="20"/>
      <c r="D5" s="30"/>
      <c r="E5" s="21" t="s">
        <v>66</v>
      </c>
      <c r="F5" s="12">
        <f>COUNTIF(plano!$G$8:$G$162,"3ºPEL/2º ESQD")</f>
        <v>23</v>
      </c>
      <c r="G5" s="19">
        <v>2</v>
      </c>
      <c r="H5">
        <v>12</v>
      </c>
      <c r="I5" s="19">
        <f>G5*H5</f>
        <v>24</v>
      </c>
      <c r="J5" s="19"/>
      <c r="M5" s="22" t="s">
        <v>67</v>
      </c>
      <c r="N5" s="595">
        <f>COUNTIF(plano!$B$8:$B$162,"1º TEN")</f>
        <v>3</v>
      </c>
      <c r="O5" s="87">
        <f>COUNTIFS($B$8:$B$162,$M$5&amp;"*",$G$8:$G$162,"*"&amp;$E$3)</f>
        <v>1</v>
      </c>
      <c r="P5" s="46">
        <f>COUNTIFS($B$8:$B$162,$M$5&amp;"*",$G$8:$G$162,"*"&amp;$E$4)</f>
        <v>2</v>
      </c>
      <c r="Q5" s="59" t="s">
        <v>68</v>
      </c>
      <c r="R5" s="595">
        <f>COUNTIF(plano!$B$8:$B$162,"3º SGT")</f>
        <v>23</v>
      </c>
      <c r="S5" s="87">
        <f>COUNTIFS($B$8:$B$162,Q5&amp;"*",$G$8:$G$162,"*"&amp;$S$1)</f>
        <v>14</v>
      </c>
      <c r="T5" s="87">
        <f>COUNTIFS($B$8:$B$162,Q5&amp;"*",$G$8:$G$162,"*"&amp;$E$4)</f>
        <v>9</v>
      </c>
      <c r="U5" s="61"/>
      <c r="V5" s="29"/>
      <c r="W5" s="27"/>
      <c r="AA5" s="502"/>
    </row>
    <row r="6" spans="1:29" ht="12.75" customHeight="1" x14ac:dyDescent="0.2">
      <c r="A6" s="212"/>
      <c r="B6" s="47"/>
      <c r="C6" s="45"/>
      <c r="D6" s="186"/>
      <c r="E6" s="213" t="s">
        <v>27</v>
      </c>
      <c r="F6" s="214">
        <f>SUM(F2:F5)</f>
        <v>155</v>
      </c>
      <c r="G6" s="186"/>
      <c r="H6" s="47"/>
      <c r="I6" s="186">
        <f>SUM(I2:I5)</f>
        <v>158</v>
      </c>
      <c r="J6" s="186"/>
      <c r="K6" s="47"/>
      <c r="L6" s="47"/>
      <c r="M6" s="215" t="s">
        <v>69</v>
      </c>
      <c r="N6" s="596">
        <f>COUNTIF(plano!$B$8:$B$162,"2º TEN")</f>
        <v>3</v>
      </c>
      <c r="O6" s="590">
        <f>COUNTIFS($B$8:$B$162,M6&amp;"*",$G$8:$G$162,"*"&amp;$E$3)</f>
        <v>2</v>
      </c>
      <c r="P6" s="216">
        <f>COUNTIFS($B$8:$B$162,$M$6&amp;"*",$G$8:$G$162,"*"&amp;$E$4)</f>
        <v>1</v>
      </c>
      <c r="Q6" s="60" t="s">
        <v>70</v>
      </c>
      <c r="R6" s="596">
        <f>COUNTIF(plano!$B$8:$B$162,"CB")</f>
        <v>27</v>
      </c>
      <c r="S6" s="590">
        <f>COUNTIFS($B$8:$B$162,Q6&amp;"*",$G$8:$G$162,"*"&amp;$S$1)</f>
        <v>11</v>
      </c>
      <c r="T6" s="590">
        <f>COUNTIFS($B$8:$B$162,Q6&amp;"*",$G$8:$G$162,"*"&amp;$E$4)</f>
        <v>16</v>
      </c>
      <c r="U6" s="62"/>
      <c r="V6" s="146"/>
      <c r="W6" s="217"/>
      <c r="X6" s="291"/>
      <c r="Y6" s="47"/>
      <c r="AA6" s="503"/>
    </row>
    <row r="7" spans="1:29" s="46" customFormat="1" ht="12.75" customHeight="1" x14ac:dyDescent="0.2">
      <c r="A7" s="218" t="s">
        <v>71</v>
      </c>
      <c r="B7" s="218" t="s">
        <v>1330</v>
      </c>
      <c r="C7" s="219" t="s">
        <v>2199</v>
      </c>
      <c r="D7" s="218" t="s">
        <v>74</v>
      </c>
      <c r="E7" s="219" t="s">
        <v>1307</v>
      </c>
      <c r="F7" s="218" t="s">
        <v>30</v>
      </c>
      <c r="G7" s="218" t="s">
        <v>76</v>
      </c>
      <c r="H7" s="218" t="s">
        <v>2200</v>
      </c>
      <c r="I7" s="218" t="s">
        <v>78</v>
      </c>
      <c r="J7" s="218"/>
      <c r="K7" s="218" t="s">
        <v>79</v>
      </c>
      <c r="L7" s="218" t="s">
        <v>80</v>
      </c>
      <c r="M7" s="218" t="s">
        <v>81</v>
      </c>
      <c r="N7" s="218" t="s">
        <v>82</v>
      </c>
      <c r="O7" s="218" t="s">
        <v>83</v>
      </c>
      <c r="P7" s="218" t="s">
        <v>84</v>
      </c>
      <c r="Q7" s="218" t="s">
        <v>85</v>
      </c>
      <c r="R7" s="218" t="s">
        <v>86</v>
      </c>
      <c r="S7" s="218" t="s">
        <v>87</v>
      </c>
      <c r="T7" s="218" t="s">
        <v>88</v>
      </c>
      <c r="U7" s="218" t="s">
        <v>89</v>
      </c>
      <c r="V7" s="220" t="s">
        <v>90</v>
      </c>
      <c r="W7" s="221" t="s">
        <v>91</v>
      </c>
      <c r="X7" s="221" t="s">
        <v>92</v>
      </c>
      <c r="Y7" s="218" t="s">
        <v>93</v>
      </c>
      <c r="Z7" s="57" t="s">
        <v>1493</v>
      </c>
      <c r="AA7" s="218" t="s">
        <v>1618</v>
      </c>
      <c r="AB7" s="57" t="s">
        <v>1619</v>
      </c>
      <c r="AC7" s="57" t="s">
        <v>1620</v>
      </c>
    </row>
    <row r="8" spans="1:29" s="46" customFormat="1" ht="12.75" customHeight="1" x14ac:dyDescent="0.2">
      <c r="A8" s="64">
        <v>1</v>
      </c>
      <c r="B8" s="229" t="s">
        <v>94</v>
      </c>
      <c r="C8" s="222"/>
      <c r="D8" s="716" t="s">
        <v>1402</v>
      </c>
      <c r="E8" s="189" t="s">
        <v>1761</v>
      </c>
      <c r="F8" s="67" t="s">
        <v>57</v>
      </c>
      <c r="G8" s="67" t="s">
        <v>57</v>
      </c>
      <c r="H8" s="147" t="s">
        <v>1900</v>
      </c>
      <c r="I8" s="147" t="str">
        <f>CONCATENATE(plano!$B8," ",plano!$H8)</f>
        <v>TENCEL KILDARE</v>
      </c>
      <c r="J8" s="147" t="str">
        <f>CONCATENATE(plano!$B8," ",plano!C8," ",plano!$H8)</f>
        <v>TENCEL  KILDARE</v>
      </c>
      <c r="K8" s="67" t="str">
        <f>CONCATENATE(plano!$B8," ",plano!$C8," ",plano!$H8," ",,"-",," ",plano!$G8)</f>
        <v>TENCEL  KILDARE - RPMONT</v>
      </c>
      <c r="L8" s="67" t="s">
        <v>97</v>
      </c>
      <c r="M8" s="67" t="s">
        <v>98</v>
      </c>
      <c r="N8" s="226" t="s">
        <v>1405</v>
      </c>
      <c r="O8" s="225">
        <v>26877</v>
      </c>
      <c r="P8" s="225">
        <f t="shared" ref="P8:P39" ca="1" si="0">NOW()</f>
        <v>45362.620529745371</v>
      </c>
      <c r="Q8" s="226">
        <f t="shared" ref="Q8:Q39" ca="1" si="1">INT((P8-O8)/365.25)</f>
        <v>50</v>
      </c>
      <c r="R8" s="225" t="s">
        <v>100</v>
      </c>
      <c r="S8" s="226" t="s">
        <v>1477</v>
      </c>
      <c r="T8" s="227" t="s">
        <v>1478</v>
      </c>
      <c r="U8" s="228"/>
      <c r="V8" s="229"/>
      <c r="W8" s="230"/>
      <c r="X8" s="231">
        <v>85999510060</v>
      </c>
      <c r="Y8" s="187"/>
      <c r="Z8" s="232" t="s">
        <v>1494</v>
      </c>
      <c r="AA8" s="229"/>
    </row>
    <row r="9" spans="1:29" s="46" customFormat="1" ht="12.75" customHeight="1" x14ac:dyDescent="0.2">
      <c r="A9" s="64">
        <f ca="1">OFFSET(A9,-1,0)+1</f>
        <v>2</v>
      </c>
      <c r="B9" s="229" t="s">
        <v>94</v>
      </c>
      <c r="C9" s="222"/>
      <c r="D9" s="716" t="s">
        <v>95</v>
      </c>
      <c r="E9" s="189" t="s">
        <v>1961</v>
      </c>
      <c r="F9" s="67" t="s">
        <v>57</v>
      </c>
      <c r="G9" s="67" t="s">
        <v>57</v>
      </c>
      <c r="H9" s="147" t="s">
        <v>96</v>
      </c>
      <c r="I9" s="147" t="str">
        <f>CONCATENATE(plano!$B9," ",plano!$H9)</f>
        <v>TENCEL CLAUCI</v>
      </c>
      <c r="J9" s="147" t="str">
        <f>CONCATENATE(plano!$B9," ",plano!C9," ",plano!$H9)</f>
        <v>TENCEL  CLAUCI</v>
      </c>
      <c r="K9" s="67" t="str">
        <f>CONCATENATE(plano!$B9," ",plano!$C9," ",plano!$H9," ",,"-",," ",plano!$G9)</f>
        <v>TENCEL  CLAUCI - RPMONT</v>
      </c>
      <c r="L9" s="67" t="s">
        <v>1403</v>
      </c>
      <c r="M9" s="67" t="s">
        <v>98</v>
      </c>
      <c r="N9" s="224" t="s">
        <v>99</v>
      </c>
      <c r="O9" s="233">
        <v>27457</v>
      </c>
      <c r="P9" s="233">
        <f t="shared" ca="1" si="0"/>
        <v>45362.620529745371</v>
      </c>
      <c r="Q9" s="234">
        <f t="shared" ca="1" si="1"/>
        <v>49</v>
      </c>
      <c r="R9" s="233" t="s">
        <v>100</v>
      </c>
      <c r="S9" s="234"/>
      <c r="T9" s="235"/>
      <c r="U9" s="228" t="s">
        <v>101</v>
      </c>
      <c r="V9" s="229" t="s">
        <v>102</v>
      </c>
      <c r="W9" s="230" t="s">
        <v>103</v>
      </c>
      <c r="X9" s="231">
        <v>989249024</v>
      </c>
      <c r="Y9" s="187"/>
      <c r="Z9" s="151" t="s">
        <v>1479</v>
      </c>
      <c r="AA9" s="229"/>
    </row>
    <row r="10" spans="1:29" s="46" customFormat="1" ht="12.75" customHeight="1" x14ac:dyDescent="0.2">
      <c r="A10" s="64">
        <f t="shared" ref="A10:A73" ca="1" si="2">OFFSET(A10,-1,0)+1</f>
        <v>3</v>
      </c>
      <c r="B10" s="229" t="s">
        <v>2159</v>
      </c>
      <c r="C10" s="236"/>
      <c r="D10" s="716" t="s">
        <v>107</v>
      </c>
      <c r="E10" s="189" t="s">
        <v>1962</v>
      </c>
      <c r="F10" s="67" t="s">
        <v>57</v>
      </c>
      <c r="G10" s="67" t="s">
        <v>61</v>
      </c>
      <c r="H10" s="147" t="s">
        <v>1902</v>
      </c>
      <c r="I10" s="147" t="str">
        <f>CONCATENATE(plano!$B10," ",plano!$H10)</f>
        <v>MAJ NARA</v>
      </c>
      <c r="J10" s="147" t="str">
        <f>CONCATENATE(plano!$B10," ",plano!C10," ",plano!$H10)</f>
        <v>MAJ  NARA</v>
      </c>
      <c r="K10" s="67" t="str">
        <f>CONCATENATE(plano!$B10," ",plano!$C10," ",plano!$H10," ",,"-",," ",plano!$G10)</f>
        <v>MAJ  NARA - 1º ESQD</v>
      </c>
      <c r="L10" s="67" t="s">
        <v>108</v>
      </c>
      <c r="M10" s="67" t="s">
        <v>98</v>
      </c>
      <c r="N10" s="67" t="s">
        <v>109</v>
      </c>
      <c r="O10" s="149">
        <v>31743</v>
      </c>
      <c r="P10" s="149">
        <f t="shared" ca="1" si="0"/>
        <v>45362.620529745371</v>
      </c>
      <c r="Q10" s="67">
        <f t="shared" ca="1" si="1"/>
        <v>37</v>
      </c>
      <c r="R10" s="149" t="s">
        <v>100</v>
      </c>
      <c r="S10" s="67" t="s">
        <v>110</v>
      </c>
      <c r="T10" s="150" t="s">
        <v>111</v>
      </c>
      <c r="U10" s="81" t="s">
        <v>112</v>
      </c>
      <c r="V10" s="64" t="s">
        <v>113</v>
      </c>
      <c r="W10" s="189" t="s">
        <v>114</v>
      </c>
      <c r="X10" s="237">
        <v>85988149861</v>
      </c>
      <c r="Y10" s="188"/>
      <c r="Z10" s="151" t="s">
        <v>1480</v>
      </c>
      <c r="AA10" s="229"/>
    </row>
    <row r="11" spans="1:29" s="46" customFormat="1" ht="12.75" customHeight="1" x14ac:dyDescent="0.2">
      <c r="A11" s="64">
        <f t="shared" ca="1" si="2"/>
        <v>4</v>
      </c>
      <c r="B11" s="229" t="s">
        <v>64</v>
      </c>
      <c r="C11" s="236"/>
      <c r="D11" s="716" t="s">
        <v>116</v>
      </c>
      <c r="E11" s="189" t="s">
        <v>1963</v>
      </c>
      <c r="F11" s="67" t="s">
        <v>57</v>
      </c>
      <c r="G11" s="67" t="s">
        <v>63</v>
      </c>
      <c r="H11" s="147" t="s">
        <v>117</v>
      </c>
      <c r="I11" s="147" t="str">
        <f>CONCATENATE(plano!$B11," ",plano!$H11)</f>
        <v>CAP COLARES</v>
      </c>
      <c r="J11" s="147" t="str">
        <f>CONCATENATE(plano!$B11," ",plano!C11," ",plano!$H11)</f>
        <v>CAP  COLARES</v>
      </c>
      <c r="K11" s="67" t="str">
        <f>CONCATENATE(plano!$B11," ",plano!$C11," ",plano!$H11," ",,"-",," ",plano!$G11)</f>
        <v>CAP  COLARES - 2º ESQD</v>
      </c>
      <c r="L11" s="67" t="s">
        <v>118</v>
      </c>
      <c r="M11" s="67" t="s">
        <v>9</v>
      </c>
      <c r="N11" s="67" t="s">
        <v>119</v>
      </c>
      <c r="O11" s="149">
        <v>30760</v>
      </c>
      <c r="P11" s="149">
        <f t="shared" ca="1" si="0"/>
        <v>45362.620529745371</v>
      </c>
      <c r="Q11" s="67">
        <f t="shared" ca="1" si="1"/>
        <v>39</v>
      </c>
      <c r="R11" s="149" t="s">
        <v>100</v>
      </c>
      <c r="S11" s="67" t="s">
        <v>120</v>
      </c>
      <c r="T11" s="150" t="s">
        <v>121</v>
      </c>
      <c r="U11" s="238" t="s">
        <v>122</v>
      </c>
      <c r="V11" s="64" t="s">
        <v>123</v>
      </c>
      <c r="W11" s="189" t="s">
        <v>124</v>
      </c>
      <c r="X11" s="237" t="s">
        <v>125</v>
      </c>
      <c r="Y11" s="188"/>
      <c r="Z11" s="151" t="s">
        <v>1481</v>
      </c>
      <c r="AA11" s="229"/>
    </row>
    <row r="12" spans="1:29" s="46" customFormat="1" ht="12.75" customHeight="1" x14ac:dyDescent="0.2">
      <c r="A12" s="64">
        <f t="shared" ca="1" si="2"/>
        <v>5</v>
      </c>
      <c r="B12" s="229" t="s">
        <v>64</v>
      </c>
      <c r="C12" s="236"/>
      <c r="D12" s="716" t="s">
        <v>127</v>
      </c>
      <c r="E12" s="189" t="s">
        <v>1964</v>
      </c>
      <c r="F12" s="67" t="s">
        <v>57</v>
      </c>
      <c r="G12" s="67" t="s">
        <v>61</v>
      </c>
      <c r="H12" s="147" t="s">
        <v>1903</v>
      </c>
      <c r="I12" s="147" t="str">
        <f>CONCATENATE(plano!$B12," ",plano!$H12)</f>
        <v>CAP ROMMEL</v>
      </c>
      <c r="J12" s="147" t="str">
        <f>CONCATENATE(plano!$B12," ",plano!C12," ",plano!$H12)</f>
        <v>CAP  ROMMEL</v>
      </c>
      <c r="K12" s="67" t="str">
        <f>CONCATENATE(plano!$B12," ",plano!$C12," ",plano!$H12," ",,"-",," ",plano!$G12)</f>
        <v>CAP  ROMMEL - 1º ESQD</v>
      </c>
      <c r="L12" s="67" t="s">
        <v>128</v>
      </c>
      <c r="M12" s="67" t="s">
        <v>9</v>
      </c>
      <c r="N12" s="67" t="s">
        <v>129</v>
      </c>
      <c r="O12" s="149">
        <v>30932</v>
      </c>
      <c r="P12" s="149">
        <f t="shared" ca="1" si="0"/>
        <v>45362.620529745371</v>
      </c>
      <c r="Q12" s="67">
        <f t="shared" ca="1" si="1"/>
        <v>39</v>
      </c>
      <c r="R12" s="149" t="s">
        <v>100</v>
      </c>
      <c r="S12" s="67" t="s">
        <v>130</v>
      </c>
      <c r="T12" s="150" t="s">
        <v>131</v>
      </c>
      <c r="U12" s="238" t="s">
        <v>132</v>
      </c>
      <c r="V12" s="64" t="s">
        <v>133</v>
      </c>
      <c r="W12" s="189" t="s">
        <v>134</v>
      </c>
      <c r="X12" s="237" t="s">
        <v>135</v>
      </c>
      <c r="Y12" s="188"/>
      <c r="Z12" s="151" t="s">
        <v>1482</v>
      </c>
      <c r="AA12" s="229"/>
    </row>
    <row r="13" spans="1:29" s="46" customFormat="1" ht="12.75" customHeight="1" x14ac:dyDescent="0.2">
      <c r="A13" s="64">
        <f t="shared" ca="1" si="2"/>
        <v>6</v>
      </c>
      <c r="B13" s="229" t="s">
        <v>64</v>
      </c>
      <c r="C13" s="236"/>
      <c r="D13" s="716" t="s">
        <v>137</v>
      </c>
      <c r="E13" s="189" t="s">
        <v>1965</v>
      </c>
      <c r="F13" s="67" t="s">
        <v>57</v>
      </c>
      <c r="G13" s="67" t="s">
        <v>63</v>
      </c>
      <c r="H13" s="147" t="s">
        <v>1904</v>
      </c>
      <c r="I13" s="147" t="str">
        <f>CONCATENATE(plano!$B13," ",plano!$H13)</f>
        <v>CAP GERMANO</v>
      </c>
      <c r="J13" s="147" t="str">
        <f>CONCATENATE(plano!$B13," ",plano!C13," ",plano!$H13)</f>
        <v>CAP  GERMANO</v>
      </c>
      <c r="K13" s="67" t="str">
        <f>CONCATENATE(plano!$B13," ",plano!$C13," ",plano!$H13," ",,"-",," ",plano!$G13)</f>
        <v>CAP  GERMANO - 2º ESQD</v>
      </c>
      <c r="L13" s="67" t="s">
        <v>138</v>
      </c>
      <c r="M13" s="67" t="s">
        <v>9</v>
      </c>
      <c r="N13" s="67" t="s">
        <v>139</v>
      </c>
      <c r="O13" s="149">
        <v>32169</v>
      </c>
      <c r="P13" s="149">
        <f t="shared" ca="1" si="0"/>
        <v>45362.620529745371</v>
      </c>
      <c r="Q13" s="67">
        <f t="shared" ca="1" si="1"/>
        <v>36</v>
      </c>
      <c r="R13" s="149" t="s">
        <v>100</v>
      </c>
      <c r="S13" s="67" t="s">
        <v>140</v>
      </c>
      <c r="T13" s="150" t="s">
        <v>141</v>
      </c>
      <c r="U13" s="64" t="s">
        <v>142</v>
      </c>
      <c r="V13" s="64" t="s">
        <v>106</v>
      </c>
      <c r="W13" s="189" t="s">
        <v>143</v>
      </c>
      <c r="X13" s="237">
        <v>999565402</v>
      </c>
      <c r="Y13" s="191"/>
      <c r="Z13" s="151" t="s">
        <v>1483</v>
      </c>
      <c r="AA13" s="229"/>
    </row>
    <row r="14" spans="1:29" s="46" customFormat="1" ht="12.75" customHeight="1" x14ac:dyDescent="0.2">
      <c r="A14" s="64">
        <f t="shared" ca="1" si="2"/>
        <v>7</v>
      </c>
      <c r="B14" s="229" t="s">
        <v>64</v>
      </c>
      <c r="C14" s="222"/>
      <c r="D14" s="716" t="s">
        <v>144</v>
      </c>
      <c r="E14" s="189" t="s">
        <v>1966</v>
      </c>
      <c r="F14" s="67" t="s">
        <v>57</v>
      </c>
      <c r="G14" s="67" t="s">
        <v>61</v>
      </c>
      <c r="H14" s="147" t="s">
        <v>1905</v>
      </c>
      <c r="I14" s="147" t="str">
        <f>CONCATENATE(plano!$B14," ",plano!$H14)</f>
        <v>CAP FERNANDES</v>
      </c>
      <c r="J14" s="147" t="str">
        <f>CONCATENATE(plano!$B14," ",plano!C14," ",plano!$H14)</f>
        <v>CAP  FERNANDES</v>
      </c>
      <c r="K14" s="67" t="str">
        <f>CONCATENATE(plano!$B14," ",plano!$C14," ",plano!$H14," ",,"-",," ",plano!$G14)</f>
        <v>CAP  FERNANDES - 1º ESQD</v>
      </c>
      <c r="L14" s="67" t="s">
        <v>145</v>
      </c>
      <c r="M14" s="239" t="s">
        <v>146</v>
      </c>
      <c r="N14" s="67" t="s">
        <v>147</v>
      </c>
      <c r="O14" s="149">
        <v>25362</v>
      </c>
      <c r="P14" s="149">
        <f t="shared" ca="1" si="0"/>
        <v>45362.620529745371</v>
      </c>
      <c r="Q14" s="67">
        <f t="shared" ca="1" si="1"/>
        <v>54</v>
      </c>
      <c r="R14" s="149" t="s">
        <v>100</v>
      </c>
      <c r="S14" s="67" t="s">
        <v>148</v>
      </c>
      <c r="T14" s="150">
        <v>114863</v>
      </c>
      <c r="U14" s="238" t="s">
        <v>149</v>
      </c>
      <c r="V14" s="66" t="s">
        <v>150</v>
      </c>
      <c r="W14" s="240" t="s">
        <v>2093</v>
      </c>
      <c r="X14" s="237">
        <v>987659082</v>
      </c>
      <c r="Y14" s="188"/>
      <c r="Z14" s="151" t="s">
        <v>1484</v>
      </c>
      <c r="AA14" s="229"/>
    </row>
    <row r="15" spans="1:29" s="46" customFormat="1" ht="12.75" customHeight="1" x14ac:dyDescent="0.2">
      <c r="A15" s="64">
        <f t="shared" ca="1" si="2"/>
        <v>8</v>
      </c>
      <c r="B15" s="229" t="s">
        <v>64</v>
      </c>
      <c r="C15" s="222"/>
      <c r="D15" s="716" t="s">
        <v>152</v>
      </c>
      <c r="E15" s="189" t="s">
        <v>1967</v>
      </c>
      <c r="F15" s="67" t="s">
        <v>57</v>
      </c>
      <c r="G15" s="67" t="s">
        <v>61</v>
      </c>
      <c r="H15" s="147" t="s">
        <v>153</v>
      </c>
      <c r="I15" s="147" t="str">
        <f>CONCATENATE(plano!$B15," ",plano!$H15)</f>
        <v>CAP LIMA</v>
      </c>
      <c r="J15" s="147" t="str">
        <f>CONCATENATE(plano!$B15," ",plano!C15," ",plano!$H15)</f>
        <v>CAP  LIMA</v>
      </c>
      <c r="K15" s="67" t="str">
        <f>CONCATENATE(plano!$B15," ",plano!$C15," ",plano!$H15," ",,"-",," ",plano!$G15)</f>
        <v>CAP  LIMA - 1º ESQD</v>
      </c>
      <c r="L15" s="67" t="s">
        <v>154</v>
      </c>
      <c r="M15" s="67" t="s">
        <v>98</v>
      </c>
      <c r="N15" s="67" t="s">
        <v>155</v>
      </c>
      <c r="O15" s="149">
        <v>24940</v>
      </c>
      <c r="P15" s="149">
        <f t="shared" ca="1" si="0"/>
        <v>45362.620529745371</v>
      </c>
      <c r="Q15" s="67">
        <f t="shared" ca="1" si="1"/>
        <v>55</v>
      </c>
      <c r="R15" s="149" t="s">
        <v>100</v>
      </c>
      <c r="S15" s="67" t="s">
        <v>156</v>
      </c>
      <c r="T15" s="150" t="s">
        <v>157</v>
      </c>
      <c r="U15" s="238" t="s">
        <v>158</v>
      </c>
      <c r="V15" s="64" t="s">
        <v>159</v>
      </c>
      <c r="W15" s="189" t="s">
        <v>160</v>
      </c>
      <c r="X15" s="237" t="s">
        <v>161</v>
      </c>
      <c r="Y15" s="188"/>
      <c r="Z15" s="241" t="s">
        <v>1485</v>
      </c>
      <c r="AA15" s="229"/>
    </row>
    <row r="16" spans="1:29" s="46" customFormat="1" ht="12.75" customHeight="1" x14ac:dyDescent="0.2">
      <c r="A16" s="64">
        <f t="shared" ca="1" si="2"/>
        <v>9</v>
      </c>
      <c r="B16" s="229" t="s">
        <v>64</v>
      </c>
      <c r="C16" s="236"/>
      <c r="D16" s="716" t="s">
        <v>163</v>
      </c>
      <c r="E16" s="189" t="s">
        <v>1968</v>
      </c>
      <c r="F16" s="67" t="s">
        <v>57</v>
      </c>
      <c r="G16" s="67" t="s">
        <v>63</v>
      </c>
      <c r="H16" s="147" t="s">
        <v>2068</v>
      </c>
      <c r="I16" s="147" t="str">
        <f>CONCATENATE(plano!$B16," ",plano!$H16)</f>
        <v>CAP LEONARDO MOURA</v>
      </c>
      <c r="J16" s="147" t="str">
        <f>CONCATENATE(plano!$B16," ",plano!C16," ",plano!$H16)</f>
        <v>CAP  LEONARDO MOURA</v>
      </c>
      <c r="K16" s="67" t="str">
        <f>CONCATENATE(plano!$B16," ",plano!$C16," ",plano!$H16," ",,"-",," ",plano!$G16)</f>
        <v>CAP  LEONARDO MOURA - 2º ESQD</v>
      </c>
      <c r="L16" s="67" t="s">
        <v>164</v>
      </c>
      <c r="M16" s="67" t="s">
        <v>98</v>
      </c>
      <c r="N16" s="67" t="s">
        <v>165</v>
      </c>
      <c r="O16" s="149">
        <v>32252</v>
      </c>
      <c r="P16" s="149">
        <f t="shared" ca="1" si="0"/>
        <v>45362.620529745371</v>
      </c>
      <c r="Q16" s="67">
        <f t="shared" ca="1" si="1"/>
        <v>35</v>
      </c>
      <c r="R16" s="149" t="s">
        <v>100</v>
      </c>
      <c r="S16" s="67" t="s">
        <v>166</v>
      </c>
      <c r="T16" s="150" t="s">
        <v>167</v>
      </c>
      <c r="U16" s="606" t="s">
        <v>168</v>
      </c>
      <c r="V16" s="64" t="s">
        <v>169</v>
      </c>
      <c r="W16" s="189" t="s">
        <v>170</v>
      </c>
      <c r="X16" s="237">
        <v>999919838</v>
      </c>
      <c r="Y16" s="191"/>
      <c r="Z16" s="152" t="s">
        <v>1486</v>
      </c>
      <c r="AA16" s="229"/>
    </row>
    <row r="17" spans="1:27" s="46" customFormat="1" ht="12.75" customHeight="1" x14ac:dyDescent="0.2">
      <c r="A17" s="64">
        <f t="shared" ca="1" si="2"/>
        <v>10</v>
      </c>
      <c r="B17" s="229" t="s">
        <v>67</v>
      </c>
      <c r="C17" s="66"/>
      <c r="D17" s="716" t="s">
        <v>172</v>
      </c>
      <c r="E17" s="189" t="s">
        <v>1969</v>
      </c>
      <c r="F17" s="67" t="s">
        <v>57</v>
      </c>
      <c r="G17" s="67" t="s">
        <v>63</v>
      </c>
      <c r="H17" s="147" t="s">
        <v>2194</v>
      </c>
      <c r="I17" s="147" t="str">
        <f>CONCATENATE(plano!$B17," ",plano!$H17)</f>
        <v>1º TEN ROBERTO AZEVEDO</v>
      </c>
      <c r="J17" s="147" t="str">
        <f>CONCATENATE(plano!$B17," ",plano!C17," ",plano!$H17)</f>
        <v>1º TEN  ROBERTO AZEVEDO</v>
      </c>
      <c r="K17" s="67" t="str">
        <f>CONCATENATE(plano!$B17," ",plano!$C17," ",plano!$H17," ",,"-",," ",plano!$G17)</f>
        <v>1º TEN  ROBERTO AZEVEDO - 2º ESQD</v>
      </c>
      <c r="L17" s="67" t="s">
        <v>173</v>
      </c>
      <c r="M17" s="67" t="s">
        <v>98</v>
      </c>
      <c r="N17" s="67" t="s">
        <v>174</v>
      </c>
      <c r="O17" s="149">
        <v>32016</v>
      </c>
      <c r="P17" s="149">
        <f t="shared" ca="1" si="0"/>
        <v>45362.620529745371</v>
      </c>
      <c r="Q17" s="67">
        <f t="shared" ca="1" si="1"/>
        <v>36</v>
      </c>
      <c r="R17" s="149" t="s">
        <v>100</v>
      </c>
      <c r="S17" s="67" t="s">
        <v>175</v>
      </c>
      <c r="T17" s="150" t="s">
        <v>176</v>
      </c>
      <c r="U17" s="243" t="s">
        <v>177</v>
      </c>
      <c r="V17" s="66" t="s">
        <v>178</v>
      </c>
      <c r="W17" s="244" t="s">
        <v>179</v>
      </c>
      <c r="X17" s="245" t="s">
        <v>180</v>
      </c>
      <c r="Y17" s="188"/>
      <c r="Z17" s="152" t="s">
        <v>1487</v>
      </c>
      <c r="AA17" s="229"/>
    </row>
    <row r="18" spans="1:27" s="46" customFormat="1" ht="12.75" customHeight="1" x14ac:dyDescent="0.2">
      <c r="A18" s="64">
        <f t="shared" ca="1" si="2"/>
        <v>11</v>
      </c>
      <c r="B18" s="229" t="s">
        <v>67</v>
      </c>
      <c r="C18" s="246"/>
      <c r="D18" s="717" t="s">
        <v>181</v>
      </c>
      <c r="E18" s="189" t="s">
        <v>1970</v>
      </c>
      <c r="F18" s="67" t="s">
        <v>57</v>
      </c>
      <c r="G18" s="67" t="s">
        <v>61</v>
      </c>
      <c r="H18" s="147" t="s">
        <v>584</v>
      </c>
      <c r="I18" s="147" t="str">
        <f>CONCATENATE(plano!$B18," ",plano!$H18)</f>
        <v>1º TEN MOURA</v>
      </c>
      <c r="J18" s="147" t="str">
        <f>CONCATENATE(plano!$B18," ",plano!C18," ",plano!$H18)</f>
        <v>1º TEN  MOURA</v>
      </c>
      <c r="K18" s="67" t="str">
        <f>CONCATENATE(plano!$B18," ",plano!$C18," ",plano!$H18," ",,"-",," ",plano!$G18)</f>
        <v>1º TEN  MOURA - 1º ESQD</v>
      </c>
      <c r="L18" s="67" t="s">
        <v>182</v>
      </c>
      <c r="M18" s="67" t="s">
        <v>98</v>
      </c>
      <c r="N18" s="67" t="s">
        <v>183</v>
      </c>
      <c r="O18" s="149">
        <v>33681</v>
      </c>
      <c r="P18" s="149">
        <f t="shared" ca="1" si="0"/>
        <v>45362.620529745371</v>
      </c>
      <c r="Q18" s="67">
        <f t="shared" ca="1" si="1"/>
        <v>31</v>
      </c>
      <c r="R18" s="149" t="s">
        <v>100</v>
      </c>
      <c r="S18" s="79">
        <v>288</v>
      </c>
      <c r="T18" s="150" t="s">
        <v>184</v>
      </c>
      <c r="U18" s="243" t="s">
        <v>185</v>
      </c>
      <c r="V18" s="230" t="s">
        <v>186</v>
      </c>
      <c r="W18" s="189" t="s">
        <v>2094</v>
      </c>
      <c r="X18" s="245">
        <v>85996635901</v>
      </c>
      <c r="Y18" s="189"/>
      <c r="Z18" s="151" t="s">
        <v>1488</v>
      </c>
      <c r="AA18" s="234"/>
    </row>
    <row r="19" spans="1:27" s="46" customFormat="1" ht="12.75" customHeight="1" x14ac:dyDescent="0.2">
      <c r="A19" s="64">
        <f t="shared" ca="1" si="2"/>
        <v>12</v>
      </c>
      <c r="B19" s="229" t="s">
        <v>67</v>
      </c>
      <c r="C19" s="236"/>
      <c r="D19" s="716" t="s">
        <v>188</v>
      </c>
      <c r="E19" s="189">
        <v>10926416</v>
      </c>
      <c r="F19" s="67" t="s">
        <v>57</v>
      </c>
      <c r="G19" s="67" t="s">
        <v>66</v>
      </c>
      <c r="H19" s="147" t="s">
        <v>1906</v>
      </c>
      <c r="I19" s="147" t="str">
        <f>CONCATENATE(plano!$B19," ",plano!$H19)</f>
        <v>1º TEN RONALDO</v>
      </c>
      <c r="J19" s="147" t="str">
        <f>CONCATENATE(plano!$B19," ",plano!C19," ",plano!$H19)</f>
        <v>1º TEN  RONALDO</v>
      </c>
      <c r="K19" s="67" t="str">
        <f>CONCATENATE(plano!$B19," ",plano!$C19," ",plano!$H19," ",,"-",," ",plano!$G19)</f>
        <v>1º TEN  RONALDO - 3ºPEL/2º ESQD</v>
      </c>
      <c r="L19" s="67" t="s">
        <v>189</v>
      </c>
      <c r="M19" s="67" t="s">
        <v>190</v>
      </c>
      <c r="N19" s="79" t="s">
        <v>191</v>
      </c>
      <c r="O19" s="149">
        <v>26780</v>
      </c>
      <c r="P19" s="149">
        <f t="shared" ca="1" si="0"/>
        <v>45362.620529745371</v>
      </c>
      <c r="Q19" s="67">
        <f t="shared" ca="1" si="1"/>
        <v>50</v>
      </c>
      <c r="R19" s="149" t="s">
        <v>100</v>
      </c>
      <c r="S19" s="79" t="s">
        <v>192</v>
      </c>
      <c r="T19" s="79" t="s">
        <v>193</v>
      </c>
      <c r="U19" s="238" t="s">
        <v>194</v>
      </c>
      <c r="V19" s="64" t="s">
        <v>195</v>
      </c>
      <c r="W19" s="189" t="s">
        <v>196</v>
      </c>
      <c r="X19" s="231" t="s">
        <v>197</v>
      </c>
      <c r="Y19" s="188"/>
      <c r="Z19" s="151" t="s">
        <v>1489</v>
      </c>
      <c r="AA19" s="229"/>
    </row>
    <row r="20" spans="1:27" s="46" customFormat="1" ht="12.75" customHeight="1" x14ac:dyDescent="0.2">
      <c r="A20" s="64">
        <f t="shared" ca="1" si="2"/>
        <v>13</v>
      </c>
      <c r="B20" s="229" t="s">
        <v>69</v>
      </c>
      <c r="C20" s="236"/>
      <c r="D20" s="716" t="s">
        <v>200</v>
      </c>
      <c r="E20" s="189" t="s">
        <v>1971</v>
      </c>
      <c r="F20" s="67" t="s">
        <v>57</v>
      </c>
      <c r="G20" s="67" t="s">
        <v>61</v>
      </c>
      <c r="H20" s="147" t="s">
        <v>201</v>
      </c>
      <c r="I20" s="147" t="str">
        <f>CONCATENATE(plano!$B20," ",plano!$H20)</f>
        <v>2º TEN MONTEIRO</v>
      </c>
      <c r="J20" s="147" t="str">
        <f>CONCATENATE(plano!$B20," ",plano!C20," ",plano!$H20)</f>
        <v>2º TEN  MONTEIRO</v>
      </c>
      <c r="K20" s="67" t="str">
        <f>CONCATENATE(plano!$B20," ",plano!$C20," ",plano!$H20," ",,"-",," ",plano!$G20)</f>
        <v>2º TEN  MONTEIRO - 1º ESQD</v>
      </c>
      <c r="L20" s="67" t="s">
        <v>198</v>
      </c>
      <c r="M20" s="67" t="s">
        <v>98</v>
      </c>
      <c r="N20" s="67" t="s">
        <v>202</v>
      </c>
      <c r="O20" s="149">
        <v>29116</v>
      </c>
      <c r="P20" s="149">
        <f t="shared" ca="1" si="0"/>
        <v>45362.620529745371</v>
      </c>
      <c r="Q20" s="67">
        <f t="shared" ca="1" si="1"/>
        <v>44</v>
      </c>
      <c r="R20" s="149" t="s">
        <v>100</v>
      </c>
      <c r="S20" s="67" t="s">
        <v>203</v>
      </c>
      <c r="T20" s="150" t="s">
        <v>204</v>
      </c>
      <c r="U20" s="238" t="s">
        <v>205</v>
      </c>
      <c r="V20" s="64" t="s">
        <v>206</v>
      </c>
      <c r="W20" s="189" t="s">
        <v>207</v>
      </c>
      <c r="X20" s="237" t="s">
        <v>208</v>
      </c>
      <c r="Y20" s="188"/>
      <c r="Z20" s="151" t="s">
        <v>1490</v>
      </c>
      <c r="AA20" s="229"/>
    </row>
    <row r="21" spans="1:27" s="46" customFormat="1" ht="12.75" customHeight="1" x14ac:dyDescent="0.2">
      <c r="A21" s="64">
        <f t="shared" ca="1" si="2"/>
        <v>14</v>
      </c>
      <c r="B21" s="229" t="s">
        <v>69</v>
      </c>
      <c r="C21" s="247"/>
      <c r="D21" s="716" t="s">
        <v>209</v>
      </c>
      <c r="E21" s="189" t="s">
        <v>1972</v>
      </c>
      <c r="F21" s="67" t="s">
        <v>57</v>
      </c>
      <c r="G21" s="67" t="s">
        <v>66</v>
      </c>
      <c r="H21" s="147" t="s">
        <v>1907</v>
      </c>
      <c r="I21" s="147" t="str">
        <f>CONCATENATE(plano!$B21," ",plano!$H21)</f>
        <v>2º TEN ERALDO</v>
      </c>
      <c r="J21" s="147" t="str">
        <f>CONCATENATE(plano!$B21," ",plano!C21," ",plano!$H21)</f>
        <v>2º TEN  ERALDO</v>
      </c>
      <c r="K21" s="67" t="str">
        <f>CONCATENATE(plano!$B21," ",plano!$C21," ",plano!$H21," ",,"-",," ",plano!$G21)</f>
        <v>2º TEN  ERALDO - 3ºPEL/2º ESQD</v>
      </c>
      <c r="L21" s="67" t="s">
        <v>198</v>
      </c>
      <c r="M21" s="67" t="s">
        <v>98</v>
      </c>
      <c r="N21" s="67" t="s">
        <v>210</v>
      </c>
      <c r="O21" s="149">
        <v>25256</v>
      </c>
      <c r="P21" s="149">
        <f t="shared" ca="1" si="0"/>
        <v>45362.620529745371</v>
      </c>
      <c r="Q21" s="67">
        <f t="shared" ca="1" si="1"/>
        <v>55</v>
      </c>
      <c r="R21" s="149" t="s">
        <v>100</v>
      </c>
      <c r="S21" s="67" t="s">
        <v>211</v>
      </c>
      <c r="T21" s="150" t="s">
        <v>212</v>
      </c>
      <c r="U21" s="238" t="s">
        <v>213</v>
      </c>
      <c r="V21" s="64" t="s">
        <v>195</v>
      </c>
      <c r="W21" s="189" t="s">
        <v>214</v>
      </c>
      <c r="X21" s="248" t="s">
        <v>215</v>
      </c>
      <c r="Y21" s="188"/>
      <c r="Z21" s="151" t="s">
        <v>1491</v>
      </c>
      <c r="AA21" s="229"/>
    </row>
    <row r="22" spans="1:27" s="46" customFormat="1" ht="12.75" customHeight="1" x14ac:dyDescent="0.2">
      <c r="A22" s="64">
        <f t="shared" ca="1" si="2"/>
        <v>15</v>
      </c>
      <c r="B22" s="229" t="s">
        <v>69</v>
      </c>
      <c r="C22" s="247"/>
      <c r="D22" s="716" t="s">
        <v>216</v>
      </c>
      <c r="E22" s="189" t="s">
        <v>1973</v>
      </c>
      <c r="F22" s="67" t="s">
        <v>57</v>
      </c>
      <c r="G22" s="67" t="s">
        <v>61</v>
      </c>
      <c r="H22" s="147" t="s">
        <v>1908</v>
      </c>
      <c r="I22" s="147" t="str">
        <f>CONCATENATE(plano!$B22," ",plano!$H22)</f>
        <v>2º TEN FORLAN</v>
      </c>
      <c r="J22" s="147" t="str">
        <f>CONCATENATE(plano!$B22," ",plano!C22," ",plano!$H22)</f>
        <v>2º TEN  FORLAN</v>
      </c>
      <c r="K22" s="67" t="str">
        <f>CONCATENATE(plano!$B22," ",plano!$C22," ",plano!$H22," ",,"-",," ",plano!$G22)</f>
        <v>2º TEN  FORLAN - 1º ESQD</v>
      </c>
      <c r="L22" s="67" t="s">
        <v>198</v>
      </c>
      <c r="M22" s="67" t="s">
        <v>98</v>
      </c>
      <c r="N22" s="67" t="s">
        <v>217</v>
      </c>
      <c r="O22" s="149">
        <v>26033</v>
      </c>
      <c r="P22" s="149">
        <f t="shared" ca="1" si="0"/>
        <v>45362.620529745371</v>
      </c>
      <c r="Q22" s="67">
        <f t="shared" ca="1" si="1"/>
        <v>52</v>
      </c>
      <c r="R22" s="149" t="s">
        <v>218</v>
      </c>
      <c r="S22" s="67" t="s">
        <v>219</v>
      </c>
      <c r="T22" s="150" t="s">
        <v>220</v>
      </c>
      <c r="U22" s="238" t="s">
        <v>221</v>
      </c>
      <c r="V22" s="64" t="s">
        <v>222</v>
      </c>
      <c r="W22" s="189" t="s">
        <v>223</v>
      </c>
      <c r="X22" s="248" t="s">
        <v>224</v>
      </c>
      <c r="Y22" s="188"/>
      <c r="Z22" s="151" t="s">
        <v>1492</v>
      </c>
      <c r="AA22" s="229"/>
    </row>
    <row r="23" spans="1:27" s="46" customFormat="1" ht="12.75" customHeight="1" x14ac:dyDescent="0.2">
      <c r="A23" s="64">
        <f t="shared" ca="1" si="2"/>
        <v>16</v>
      </c>
      <c r="B23" s="64" t="s">
        <v>23</v>
      </c>
      <c r="C23" s="247"/>
      <c r="D23" s="716" t="s">
        <v>227</v>
      </c>
      <c r="E23" s="189" t="s">
        <v>1974</v>
      </c>
      <c r="F23" s="67" t="s">
        <v>57</v>
      </c>
      <c r="G23" s="67" t="s">
        <v>63</v>
      </c>
      <c r="H23" s="147" t="s">
        <v>229</v>
      </c>
      <c r="I23" s="147" t="str">
        <f>CONCATENATE(plano!$B23," ",plano!$H23)</f>
        <v>SUBTEN FELIPE</v>
      </c>
      <c r="J23" s="147" t="str">
        <f>CONCATENATE(plano!$B23," ",plano!C23," ",plano!$H23)</f>
        <v>SUBTEN  FELIPE</v>
      </c>
      <c r="K23" s="67" t="str">
        <f>CONCATENATE(plano!$B23," ",plano!$C23," ",plano!$H23," ",,"-",," ",plano!$G23)</f>
        <v>SUBTEN  FELIPE - 2º ESQD</v>
      </c>
      <c r="L23" s="67" t="s">
        <v>230</v>
      </c>
      <c r="M23" s="226" t="s">
        <v>98</v>
      </c>
      <c r="N23" s="67" t="s">
        <v>231</v>
      </c>
      <c r="O23" s="149">
        <v>25159</v>
      </c>
      <c r="P23" s="149">
        <f t="shared" ca="1" si="0"/>
        <v>45362.620529745371</v>
      </c>
      <c r="Q23" s="67">
        <f t="shared" ca="1" si="1"/>
        <v>55</v>
      </c>
      <c r="R23" s="149" t="s">
        <v>100</v>
      </c>
      <c r="S23" s="67" t="s">
        <v>232</v>
      </c>
      <c r="T23" s="150" t="s">
        <v>233</v>
      </c>
      <c r="U23" s="238" t="s">
        <v>234</v>
      </c>
      <c r="V23" s="64" t="s">
        <v>445</v>
      </c>
      <c r="W23" s="189" t="s">
        <v>1873</v>
      </c>
      <c r="X23" s="237">
        <v>987164181</v>
      </c>
      <c r="Y23" s="188"/>
      <c r="AA23" s="330">
        <v>32868</v>
      </c>
    </row>
    <row r="24" spans="1:27" s="46" customFormat="1" ht="12.75" customHeight="1" x14ac:dyDescent="0.2">
      <c r="A24" s="64">
        <f t="shared" ca="1" si="2"/>
        <v>17</v>
      </c>
      <c r="B24" s="64" t="s">
        <v>23</v>
      </c>
      <c r="C24" s="247"/>
      <c r="D24" s="716" t="s">
        <v>236</v>
      </c>
      <c r="E24" s="189" t="s">
        <v>1975</v>
      </c>
      <c r="F24" s="67" t="s">
        <v>57</v>
      </c>
      <c r="G24" s="67" t="s">
        <v>61</v>
      </c>
      <c r="H24" s="147" t="s">
        <v>238</v>
      </c>
      <c r="I24" s="147" t="str">
        <f>CONCATENATE(plano!$B24," ",plano!$H24)</f>
        <v>SUBTEN TIAGO</v>
      </c>
      <c r="J24" s="147" t="str">
        <f>CONCATENATE(plano!$B24," ",plano!C24," ",plano!$H24)</f>
        <v>SUBTEN  TIAGO</v>
      </c>
      <c r="K24" s="67" t="str">
        <f>CONCATENATE(plano!$B24," ",plano!$C24," ",plano!$H24," ",,"-",," ",plano!$G24)</f>
        <v>SUBTEN  TIAGO - 1º ESQD</v>
      </c>
      <c r="L24" s="67" t="s">
        <v>239</v>
      </c>
      <c r="M24" s="148" t="s">
        <v>9</v>
      </c>
      <c r="N24" s="67" t="s">
        <v>240</v>
      </c>
      <c r="O24" s="149">
        <v>25144</v>
      </c>
      <c r="P24" s="149">
        <f t="shared" ca="1" si="0"/>
        <v>45362.620529745371</v>
      </c>
      <c r="Q24" s="67">
        <f t="shared" ca="1" si="1"/>
        <v>55</v>
      </c>
      <c r="R24" s="149" t="s">
        <v>100</v>
      </c>
      <c r="S24" s="67" t="s">
        <v>241</v>
      </c>
      <c r="T24" s="150" t="s">
        <v>242</v>
      </c>
      <c r="U24" s="64" t="s">
        <v>243</v>
      </c>
      <c r="V24" s="64" t="s">
        <v>244</v>
      </c>
      <c r="W24" s="189" t="s">
        <v>245</v>
      </c>
      <c r="X24" s="237" t="s">
        <v>246</v>
      </c>
      <c r="Y24" s="188"/>
      <c r="AA24" s="330">
        <v>32923</v>
      </c>
    </row>
    <row r="25" spans="1:27" s="46" customFormat="1" ht="12.75" customHeight="1" x14ac:dyDescent="0.2">
      <c r="A25" s="64">
        <f t="shared" ca="1" si="2"/>
        <v>18</v>
      </c>
      <c r="B25" s="64" t="s">
        <v>23</v>
      </c>
      <c r="C25" s="247"/>
      <c r="D25" s="716" t="s">
        <v>247</v>
      </c>
      <c r="E25" s="189" t="s">
        <v>1976</v>
      </c>
      <c r="F25" s="67" t="s">
        <v>57</v>
      </c>
      <c r="G25" s="67" t="s">
        <v>63</v>
      </c>
      <c r="H25" s="147" t="s">
        <v>1909</v>
      </c>
      <c r="I25" s="147" t="str">
        <f>CONCATENATE(plano!$B25," ",plano!$H25)</f>
        <v>SUBTEN UCHOA</v>
      </c>
      <c r="J25" s="147" t="str">
        <f>CONCATENATE(plano!$B25," ",plano!C25," ",plano!$H25)</f>
        <v>SUBTEN  UCHOA</v>
      </c>
      <c r="K25" s="67" t="str">
        <f>CONCATENATE(plano!$B25," ",plano!$C25," ",plano!$H25," ",,"-",," ",plano!$G25)</f>
        <v>SUBTEN  UCHOA - 2º ESQD</v>
      </c>
      <c r="L25" s="67" t="s">
        <v>239</v>
      </c>
      <c r="M25" s="239" t="s">
        <v>146</v>
      </c>
      <c r="N25" s="67" t="s">
        <v>249</v>
      </c>
      <c r="O25" s="149">
        <v>25215</v>
      </c>
      <c r="P25" s="149">
        <f t="shared" ca="1" si="0"/>
        <v>45362.620529745371</v>
      </c>
      <c r="Q25" s="67">
        <f t="shared" ca="1" si="1"/>
        <v>55</v>
      </c>
      <c r="R25" s="149" t="s">
        <v>100</v>
      </c>
      <c r="S25" s="67" t="s">
        <v>250</v>
      </c>
      <c r="T25" s="150" t="s">
        <v>251</v>
      </c>
      <c r="U25" s="64" t="s">
        <v>252</v>
      </c>
      <c r="V25" s="64" t="s">
        <v>253</v>
      </c>
      <c r="W25" s="189" t="s">
        <v>254</v>
      </c>
      <c r="X25" s="237">
        <v>987774188</v>
      </c>
      <c r="Y25" s="188"/>
      <c r="AA25" s="330">
        <v>33819</v>
      </c>
    </row>
    <row r="26" spans="1:27" s="46" customFormat="1" ht="12.75" customHeight="1" x14ac:dyDescent="0.2">
      <c r="A26" s="64">
        <f t="shared" ca="1" si="2"/>
        <v>19</v>
      </c>
      <c r="B26" s="64" t="s">
        <v>23</v>
      </c>
      <c r="C26" s="247"/>
      <c r="D26" s="716" t="s">
        <v>255</v>
      </c>
      <c r="E26" s="189" t="s">
        <v>1977</v>
      </c>
      <c r="F26" s="67" t="s">
        <v>57</v>
      </c>
      <c r="G26" s="67" t="s">
        <v>61</v>
      </c>
      <c r="H26" s="147" t="s">
        <v>153</v>
      </c>
      <c r="I26" s="147" t="str">
        <f>CONCATENATE(plano!$B26," ",plano!$H26)</f>
        <v>SUBTEN LIMA</v>
      </c>
      <c r="J26" s="147" t="str">
        <f>CONCATENATE(plano!$B26," ",plano!C26," ",plano!$H26)</f>
        <v>SUBTEN  LIMA</v>
      </c>
      <c r="K26" s="67" t="str">
        <f>CONCATENATE(plano!$B26," ",plano!$C26," ",plano!$H26," ",,"-",," ",plano!$G26)</f>
        <v>SUBTEN  LIMA - 1º ESQD</v>
      </c>
      <c r="L26" s="67" t="s">
        <v>230</v>
      </c>
      <c r="M26" s="67" t="s">
        <v>98</v>
      </c>
      <c r="N26" s="67" t="s">
        <v>257</v>
      </c>
      <c r="O26" s="149">
        <v>25796</v>
      </c>
      <c r="P26" s="149">
        <f t="shared" ca="1" si="0"/>
        <v>45362.620529745371</v>
      </c>
      <c r="Q26" s="67">
        <f t="shared" ca="1" si="1"/>
        <v>53</v>
      </c>
      <c r="R26" s="149" t="s">
        <v>100</v>
      </c>
      <c r="S26" s="67" t="s">
        <v>258</v>
      </c>
      <c r="T26" s="150" t="s">
        <v>259</v>
      </c>
      <c r="U26" s="238" t="s">
        <v>260</v>
      </c>
      <c r="V26" s="64" t="s">
        <v>159</v>
      </c>
      <c r="W26" s="189" t="s">
        <v>261</v>
      </c>
      <c r="X26" s="237" t="s">
        <v>262</v>
      </c>
      <c r="Y26" s="188"/>
      <c r="AA26" s="330">
        <v>33980</v>
      </c>
    </row>
    <row r="27" spans="1:27" s="46" customFormat="1" ht="11.25" customHeight="1" x14ac:dyDescent="0.2">
      <c r="A27" s="64">
        <f t="shared" ca="1" si="2"/>
        <v>20</v>
      </c>
      <c r="B27" s="64" t="s">
        <v>23</v>
      </c>
      <c r="C27" s="247"/>
      <c r="D27" s="716" t="s">
        <v>263</v>
      </c>
      <c r="E27" s="189" t="s">
        <v>1978</v>
      </c>
      <c r="F27" s="67" t="s">
        <v>57</v>
      </c>
      <c r="G27" s="67" t="s">
        <v>63</v>
      </c>
      <c r="H27" s="147" t="s">
        <v>1910</v>
      </c>
      <c r="I27" s="147" t="str">
        <f>CONCATENATE(plano!$B27," ",plano!$H27)</f>
        <v>SUBTEN DAMASIO</v>
      </c>
      <c r="J27" s="147" t="str">
        <f>CONCATENATE(plano!$B27," ",plano!C27," ",plano!$H27)</f>
        <v>SUBTEN  DAMASIO</v>
      </c>
      <c r="K27" s="67" t="str">
        <f>CONCATENATE(plano!$B27," ",plano!$C27," ",plano!$H27," ",,"-",," ",plano!$G27)</f>
        <v>SUBTEN  DAMASIO - 2º ESQD</v>
      </c>
      <c r="L27" s="67" t="s">
        <v>264</v>
      </c>
      <c r="M27" s="67" t="s">
        <v>190</v>
      </c>
      <c r="N27" s="67" t="s">
        <v>265</v>
      </c>
      <c r="O27" s="149">
        <v>26060</v>
      </c>
      <c r="P27" s="149">
        <f t="shared" ca="1" si="0"/>
        <v>45362.620529745371</v>
      </c>
      <c r="Q27" s="67">
        <f t="shared" ca="1" si="1"/>
        <v>52</v>
      </c>
      <c r="R27" s="149" t="s">
        <v>100</v>
      </c>
      <c r="S27" s="67" t="s">
        <v>266</v>
      </c>
      <c r="T27" s="150" t="s">
        <v>267</v>
      </c>
      <c r="U27" s="238" t="s">
        <v>268</v>
      </c>
      <c r="V27" s="64" t="s">
        <v>269</v>
      </c>
      <c r="W27" s="189" t="s">
        <v>270</v>
      </c>
      <c r="X27" s="237">
        <v>986922440</v>
      </c>
      <c r="Y27" s="188"/>
      <c r="AA27" s="330">
        <v>33980</v>
      </c>
    </row>
    <row r="28" spans="1:27" s="46" customFormat="1" ht="12.75" customHeight="1" x14ac:dyDescent="0.2">
      <c r="A28" s="64">
        <f t="shared" ca="1" si="2"/>
        <v>21</v>
      </c>
      <c r="B28" s="64" t="s">
        <v>23</v>
      </c>
      <c r="C28" s="247"/>
      <c r="D28" s="716" t="s">
        <v>271</v>
      </c>
      <c r="E28" s="189" t="s">
        <v>1979</v>
      </c>
      <c r="F28" s="67" t="s">
        <v>57</v>
      </c>
      <c r="G28" s="67" t="s">
        <v>63</v>
      </c>
      <c r="H28" s="147" t="s">
        <v>1911</v>
      </c>
      <c r="I28" s="147" t="str">
        <f>CONCATENATE(plano!$B28," ",plano!$H28)</f>
        <v>SUBTEN PEDRO</v>
      </c>
      <c r="J28" s="147" t="str">
        <f>CONCATENATE(plano!$B28," ",plano!C28," ",plano!$H28)</f>
        <v>SUBTEN  PEDRO</v>
      </c>
      <c r="K28" s="67" t="str">
        <f>CONCATENATE(plano!$B28," ",plano!$C28," ",plano!$H28," ",,"-",," ",plano!$G28)</f>
        <v>SUBTEN  PEDRO - 2º ESQD</v>
      </c>
      <c r="L28" s="67" t="s">
        <v>225</v>
      </c>
      <c r="M28" s="67" t="s">
        <v>98</v>
      </c>
      <c r="N28" s="67" t="s">
        <v>272</v>
      </c>
      <c r="O28" s="149">
        <v>25385</v>
      </c>
      <c r="P28" s="149">
        <f t="shared" ca="1" si="0"/>
        <v>45362.620529745371</v>
      </c>
      <c r="Q28" s="67">
        <f t="shared" ca="1" si="1"/>
        <v>54</v>
      </c>
      <c r="R28" s="149" t="s">
        <v>100</v>
      </c>
      <c r="S28" s="67" t="s">
        <v>273</v>
      </c>
      <c r="T28" s="150" t="s">
        <v>274</v>
      </c>
      <c r="U28" s="238" t="s">
        <v>275</v>
      </c>
      <c r="V28" s="64" t="s">
        <v>123</v>
      </c>
      <c r="W28" s="189" t="s">
        <v>2095</v>
      </c>
      <c r="X28" s="237" t="s">
        <v>276</v>
      </c>
      <c r="Y28" s="188"/>
      <c r="AA28" s="330">
        <v>34043</v>
      </c>
    </row>
    <row r="29" spans="1:27" s="46" customFormat="1" ht="12.75" customHeight="1" x14ac:dyDescent="0.2">
      <c r="A29" s="64">
        <f t="shared" ca="1" si="2"/>
        <v>22</v>
      </c>
      <c r="B29" s="64" t="s">
        <v>23</v>
      </c>
      <c r="C29" s="247"/>
      <c r="D29" s="716" t="s">
        <v>280</v>
      </c>
      <c r="E29" s="189" t="s">
        <v>1980</v>
      </c>
      <c r="F29" s="67" t="s">
        <v>57</v>
      </c>
      <c r="G29" s="67" t="s">
        <v>66</v>
      </c>
      <c r="H29" s="147" t="s">
        <v>1912</v>
      </c>
      <c r="I29" s="147" t="str">
        <f>CONCATENATE(plano!$B29," ",plano!$H29)</f>
        <v>SUBTEN CARLOS</v>
      </c>
      <c r="J29" s="147" t="str">
        <f>CONCATENATE(plano!$B29," ",plano!C29," ",plano!$H29)</f>
        <v>SUBTEN  CARLOS</v>
      </c>
      <c r="K29" s="67" t="str">
        <f>CONCATENATE(plano!$B29," ",plano!$C29," ",plano!$H29," ",,"-",," ",plano!$G29)</f>
        <v>SUBTEN  CARLOS - 3ºPEL/2º ESQD</v>
      </c>
      <c r="L29" s="67" t="s">
        <v>230</v>
      </c>
      <c r="M29" s="67" t="s">
        <v>9</v>
      </c>
      <c r="N29" s="67" t="s">
        <v>281</v>
      </c>
      <c r="O29" s="149">
        <v>26688</v>
      </c>
      <c r="P29" s="149">
        <f t="shared" ca="1" si="0"/>
        <v>45362.620529745371</v>
      </c>
      <c r="Q29" s="67">
        <f t="shared" ca="1" si="1"/>
        <v>51</v>
      </c>
      <c r="R29" s="149" t="s">
        <v>100</v>
      </c>
      <c r="S29" s="67" t="s">
        <v>211</v>
      </c>
      <c r="T29" s="150" t="s">
        <v>282</v>
      </c>
      <c r="U29" s="238" t="s">
        <v>283</v>
      </c>
      <c r="V29" s="64" t="s">
        <v>284</v>
      </c>
      <c r="W29" s="189" t="s">
        <v>285</v>
      </c>
      <c r="X29" s="248" t="s">
        <v>286</v>
      </c>
      <c r="Y29" s="188"/>
      <c r="AA29" s="330">
        <v>34232</v>
      </c>
    </row>
    <row r="30" spans="1:27" s="46" customFormat="1" ht="12.75" customHeight="1" x14ac:dyDescent="0.2">
      <c r="A30" s="64">
        <f t="shared" ca="1" si="2"/>
        <v>23</v>
      </c>
      <c r="B30" s="64" t="s">
        <v>23</v>
      </c>
      <c r="C30" s="247"/>
      <c r="D30" s="718" t="s">
        <v>287</v>
      </c>
      <c r="E30" s="189" t="s">
        <v>1981</v>
      </c>
      <c r="F30" s="67" t="s">
        <v>57</v>
      </c>
      <c r="G30" s="67" t="s">
        <v>63</v>
      </c>
      <c r="H30" s="147" t="s">
        <v>1913</v>
      </c>
      <c r="I30" s="147" t="str">
        <f>CONCATENATE(plano!$B30," ",plano!$H30)</f>
        <v>SUBTEN ALENCAR</v>
      </c>
      <c r="J30" s="147" t="str">
        <f>CONCATENATE(plano!$B30," ",plano!C30," ",plano!$H30)</f>
        <v>SUBTEN  ALENCAR</v>
      </c>
      <c r="K30" s="67" t="str">
        <f>CONCATENATE(plano!$B30," ",plano!$C30," ",plano!$H30," ",,"-",," ",plano!$G30)</f>
        <v>SUBTEN  ALENCAR - 2º ESQD</v>
      </c>
      <c r="L30" s="67" t="s">
        <v>288</v>
      </c>
      <c r="M30" s="249" t="s">
        <v>289</v>
      </c>
      <c r="N30" s="67" t="s">
        <v>290</v>
      </c>
      <c r="O30" s="149">
        <v>26374</v>
      </c>
      <c r="P30" s="149">
        <f t="shared" ca="1" si="0"/>
        <v>45362.620529745371</v>
      </c>
      <c r="Q30" s="67">
        <f t="shared" ca="1" si="1"/>
        <v>51</v>
      </c>
      <c r="R30" s="149" t="s">
        <v>100</v>
      </c>
      <c r="S30" s="67" t="s">
        <v>291</v>
      </c>
      <c r="T30" s="150" t="s">
        <v>292</v>
      </c>
      <c r="U30" s="238" t="s">
        <v>293</v>
      </c>
      <c r="V30" s="64" t="s">
        <v>294</v>
      </c>
      <c r="W30" s="189" t="s">
        <v>295</v>
      </c>
      <c r="X30" s="237">
        <v>987645622</v>
      </c>
      <c r="Y30" s="188"/>
      <c r="AA30" s="330">
        <v>34583</v>
      </c>
    </row>
    <row r="31" spans="1:27" s="46" customFormat="1" ht="12.75" customHeight="1" x14ac:dyDescent="0.2">
      <c r="A31" s="64">
        <f t="shared" ca="1" si="2"/>
        <v>24</v>
      </c>
      <c r="B31" s="64" t="s">
        <v>23</v>
      </c>
      <c r="C31" s="64"/>
      <c r="D31" s="716" t="s">
        <v>296</v>
      </c>
      <c r="E31" s="189" t="s">
        <v>1982</v>
      </c>
      <c r="F31" s="67" t="s">
        <v>57</v>
      </c>
      <c r="G31" s="67" t="s">
        <v>63</v>
      </c>
      <c r="H31" s="147" t="s">
        <v>1898</v>
      </c>
      <c r="I31" s="147" t="str">
        <f>CONCATENATE(plano!$B31," ",plano!$H31)</f>
        <v>SUBTEN ROGERIO</v>
      </c>
      <c r="J31" s="147" t="str">
        <f>CONCATENATE(plano!$B31," ",plano!C31," ",plano!$H31)</f>
        <v>SUBTEN  ROGERIO</v>
      </c>
      <c r="K31" s="67" t="str">
        <f>CONCATENATE(plano!$B31," ",plano!$C31," ",plano!$H31," ",,"-",," ",plano!$G31)</f>
        <v>SUBTEN  ROGERIO - 2º ESQD</v>
      </c>
      <c r="L31" s="67" t="s">
        <v>309</v>
      </c>
      <c r="M31" s="67" t="s">
        <v>98</v>
      </c>
      <c r="N31" s="67" t="s">
        <v>297</v>
      </c>
      <c r="O31" s="149">
        <v>26981</v>
      </c>
      <c r="P31" s="149">
        <f t="shared" ca="1" si="0"/>
        <v>45362.620529745371</v>
      </c>
      <c r="Q31" s="67">
        <f t="shared" ca="1" si="1"/>
        <v>50</v>
      </c>
      <c r="R31" s="149" t="s">
        <v>100</v>
      </c>
      <c r="S31" s="67" t="s">
        <v>258</v>
      </c>
      <c r="T31" s="150" t="s">
        <v>298</v>
      </c>
      <c r="U31" s="238" t="s">
        <v>299</v>
      </c>
      <c r="V31" s="64" t="s">
        <v>106</v>
      </c>
      <c r="W31" s="189" t="s">
        <v>300</v>
      </c>
      <c r="X31" s="237">
        <v>985678928</v>
      </c>
      <c r="Y31" s="188"/>
      <c r="AA31" s="330">
        <v>34890</v>
      </c>
    </row>
    <row r="32" spans="1:27" s="46" customFormat="1" ht="12.75" customHeight="1" x14ac:dyDescent="0.2">
      <c r="A32" s="64">
        <f t="shared" ca="1" si="2"/>
        <v>25</v>
      </c>
      <c r="B32" s="64" t="s">
        <v>23</v>
      </c>
      <c r="C32" s="64"/>
      <c r="D32" s="716" t="s">
        <v>301</v>
      </c>
      <c r="E32" s="189" t="s">
        <v>1983</v>
      </c>
      <c r="F32" s="67" t="s">
        <v>57</v>
      </c>
      <c r="G32" s="67" t="s">
        <v>63</v>
      </c>
      <c r="H32" s="147" t="s">
        <v>1914</v>
      </c>
      <c r="I32" s="147" t="str">
        <f>CONCATENATE(plano!$B32," ",plano!$H32)</f>
        <v>SUBTEN GILDERLAN</v>
      </c>
      <c r="J32" s="147" t="str">
        <f>CONCATENATE(plano!$B32," ",plano!C32," ",plano!$H32)</f>
        <v>SUBTEN  GILDERLAN</v>
      </c>
      <c r="K32" s="67" t="str">
        <f>CONCATENATE(plano!$B32," ",plano!$C32," ",plano!$H32," ",,"-",," ",plano!$G32)</f>
        <v>SUBTEN  GILDERLAN - 2º ESQD</v>
      </c>
      <c r="L32" s="67" t="s">
        <v>302</v>
      </c>
      <c r="M32" s="67" t="s">
        <v>2123</v>
      </c>
      <c r="N32" s="67" t="s">
        <v>303</v>
      </c>
      <c r="O32" s="149">
        <v>26869</v>
      </c>
      <c r="P32" s="149">
        <f t="shared" ca="1" si="0"/>
        <v>45362.620529745371</v>
      </c>
      <c r="Q32" s="67">
        <f t="shared" ca="1" si="1"/>
        <v>50</v>
      </c>
      <c r="R32" s="149" t="s">
        <v>100</v>
      </c>
      <c r="S32" s="67" t="s">
        <v>304</v>
      </c>
      <c r="T32" s="150" t="s">
        <v>305</v>
      </c>
      <c r="U32" s="250" t="s">
        <v>306</v>
      </c>
      <c r="V32" s="64" t="s">
        <v>2096</v>
      </c>
      <c r="W32" s="189" t="s">
        <v>307</v>
      </c>
      <c r="X32" s="248">
        <v>987415284</v>
      </c>
      <c r="Y32" s="188"/>
      <c r="AA32" s="330">
        <v>34890</v>
      </c>
    </row>
    <row r="33" spans="1:28" s="46" customFormat="1" ht="12.75" customHeight="1" x14ac:dyDescent="0.2">
      <c r="A33" s="64">
        <f t="shared" ca="1" si="2"/>
        <v>26</v>
      </c>
      <c r="B33" s="64" t="s">
        <v>23</v>
      </c>
      <c r="C33" s="64"/>
      <c r="D33" s="716" t="s">
        <v>308</v>
      </c>
      <c r="E33" s="189">
        <v>11893414</v>
      </c>
      <c r="F33" s="67" t="s">
        <v>57</v>
      </c>
      <c r="G33" s="67" t="s">
        <v>61</v>
      </c>
      <c r="H33" s="147" t="s">
        <v>1915</v>
      </c>
      <c r="I33" s="724" t="str">
        <f>CONCATENATE(plano!$B33," ",plano!$H33)</f>
        <v>SUBTEN IRISSANDRO</v>
      </c>
      <c r="J33" s="147" t="str">
        <f>CONCATENATE(plano!$B33," ",plano!C33," ",plano!$H33)</f>
        <v>SUBTEN  IRISSANDRO</v>
      </c>
      <c r="K33" s="67" t="str">
        <f>CONCATENATE(plano!$B33," ",plano!$C33," ",plano!$H33," ",,"-",," ",plano!$G33)</f>
        <v>SUBTEN  IRISSANDRO - 1º ESQD</v>
      </c>
      <c r="L33" s="67" t="s">
        <v>309</v>
      </c>
      <c r="M33" s="226" t="s">
        <v>98</v>
      </c>
      <c r="N33" s="67" t="s">
        <v>310</v>
      </c>
      <c r="O33" s="149">
        <v>27778</v>
      </c>
      <c r="P33" s="149">
        <f t="shared" ca="1" si="0"/>
        <v>45362.620529745371</v>
      </c>
      <c r="Q33" s="67">
        <f t="shared" ca="1" si="1"/>
        <v>48</v>
      </c>
      <c r="R33" s="149" t="s">
        <v>100</v>
      </c>
      <c r="S33" s="67" t="s">
        <v>311</v>
      </c>
      <c r="T33" s="150" t="s">
        <v>312</v>
      </c>
      <c r="U33" s="269" t="s">
        <v>2097</v>
      </c>
      <c r="V33" s="64" t="s">
        <v>313</v>
      </c>
      <c r="W33" s="189" t="s">
        <v>314</v>
      </c>
      <c r="X33" s="248" t="s">
        <v>2098</v>
      </c>
      <c r="Y33" s="188"/>
      <c r="AA33" s="330">
        <v>34890</v>
      </c>
    </row>
    <row r="34" spans="1:28" s="46" customFormat="1" ht="12.75" customHeight="1" x14ac:dyDescent="0.2">
      <c r="A34" s="64">
        <f t="shared" ca="1" si="2"/>
        <v>27</v>
      </c>
      <c r="B34" s="64" t="s">
        <v>23</v>
      </c>
      <c r="C34" s="64"/>
      <c r="D34" s="716" t="s">
        <v>315</v>
      </c>
      <c r="E34" s="189">
        <v>11892612</v>
      </c>
      <c r="F34" s="67" t="s">
        <v>57</v>
      </c>
      <c r="G34" s="67" t="s">
        <v>61</v>
      </c>
      <c r="H34" s="147" t="s">
        <v>1898</v>
      </c>
      <c r="I34" s="147" t="str">
        <f>CONCATENATE(plano!$B34," ",plano!$H34)</f>
        <v>SUBTEN ROGERIO</v>
      </c>
      <c r="J34" s="147" t="str">
        <f>CONCATENATE(plano!$B34," ",plano!C34," ",plano!$H34)</f>
        <v>SUBTEN  ROGERIO</v>
      </c>
      <c r="K34" s="67" t="str">
        <f>CONCATENATE(plano!$B34," ",plano!$C34," ",plano!$H34," ",,"-",," ",plano!$G34)</f>
        <v>SUBTEN  ROGERIO - 1º ESQD</v>
      </c>
      <c r="L34" s="67" t="s">
        <v>316</v>
      </c>
      <c r="M34" s="249" t="s">
        <v>289</v>
      </c>
      <c r="N34" s="67" t="s">
        <v>317</v>
      </c>
      <c r="O34" s="149">
        <v>27967</v>
      </c>
      <c r="P34" s="149">
        <f t="shared" ca="1" si="0"/>
        <v>45362.620529745371</v>
      </c>
      <c r="Q34" s="67">
        <f t="shared" ca="1" si="1"/>
        <v>47</v>
      </c>
      <c r="R34" s="149" t="s">
        <v>100</v>
      </c>
      <c r="S34" s="67" t="s">
        <v>273</v>
      </c>
      <c r="T34" s="150" t="s">
        <v>2078</v>
      </c>
      <c r="U34" s="269" t="s">
        <v>318</v>
      </c>
      <c r="V34" s="64" t="s">
        <v>106</v>
      </c>
      <c r="W34" s="189" t="s">
        <v>319</v>
      </c>
      <c r="X34" s="248" t="s">
        <v>320</v>
      </c>
      <c r="Y34" s="188"/>
      <c r="AA34" s="330">
        <v>35697</v>
      </c>
    </row>
    <row r="35" spans="1:28" s="46" customFormat="1" ht="12.75" customHeight="1" x14ac:dyDescent="0.2">
      <c r="A35" s="64">
        <f t="shared" ca="1" si="2"/>
        <v>28</v>
      </c>
      <c r="B35" s="64" t="s">
        <v>23</v>
      </c>
      <c r="C35" s="66"/>
      <c r="D35" s="716" t="s">
        <v>321</v>
      </c>
      <c r="E35" s="189" t="s">
        <v>1984</v>
      </c>
      <c r="F35" s="67" t="s">
        <v>57</v>
      </c>
      <c r="G35" s="67" t="s">
        <v>61</v>
      </c>
      <c r="H35" s="147" t="s">
        <v>1899</v>
      </c>
      <c r="I35" s="147" t="str">
        <f>CONCATENATE(plano!$B35," ",plano!$H35)</f>
        <v>SUBTEN SANTOS</v>
      </c>
      <c r="J35" s="147" t="str">
        <f>CONCATENATE(plano!$B35," ",plano!C35," ",plano!$H35)</f>
        <v>SUBTEN  SANTOS</v>
      </c>
      <c r="K35" s="67" t="str">
        <f>CONCATENATE(plano!$B35," ",plano!$C35," ",plano!$H35," ",,"-",," ",plano!$G35)</f>
        <v>SUBTEN  SANTOS - 1º ESQD</v>
      </c>
      <c r="L35" s="67" t="s">
        <v>309</v>
      </c>
      <c r="M35" s="148" t="s">
        <v>9</v>
      </c>
      <c r="N35" s="67" t="s">
        <v>322</v>
      </c>
      <c r="O35" s="149">
        <v>26319</v>
      </c>
      <c r="P35" s="149">
        <f t="shared" ca="1" si="0"/>
        <v>45362.620529745371</v>
      </c>
      <c r="Q35" s="67">
        <f t="shared" ca="1" si="1"/>
        <v>52</v>
      </c>
      <c r="R35" s="149" t="s">
        <v>100</v>
      </c>
      <c r="S35" s="67" t="s">
        <v>323</v>
      </c>
      <c r="T35" s="150" t="s">
        <v>324</v>
      </c>
      <c r="U35" s="499" t="s">
        <v>1558</v>
      </c>
      <c r="V35" s="66" t="s">
        <v>325</v>
      </c>
      <c r="W35" s="244" t="s">
        <v>326</v>
      </c>
      <c r="X35" s="245">
        <v>85991870420</v>
      </c>
      <c r="Y35" s="188"/>
      <c r="Z35" s="499" t="s">
        <v>1558</v>
      </c>
      <c r="AA35" s="330">
        <v>35697</v>
      </c>
      <c r="AB35" s="499"/>
    </row>
    <row r="36" spans="1:28" s="46" customFormat="1" ht="12.75" customHeight="1" x14ac:dyDescent="0.2">
      <c r="A36" s="64">
        <f t="shared" ca="1" si="2"/>
        <v>29</v>
      </c>
      <c r="B36" s="64" t="s">
        <v>23</v>
      </c>
      <c r="C36" s="64"/>
      <c r="D36" s="716" t="s">
        <v>327</v>
      </c>
      <c r="E36" s="189" t="s">
        <v>1985</v>
      </c>
      <c r="F36" s="67" t="s">
        <v>57</v>
      </c>
      <c r="G36" s="67" t="s">
        <v>61</v>
      </c>
      <c r="H36" s="147" t="s">
        <v>1897</v>
      </c>
      <c r="I36" s="147" t="str">
        <f>CONCATENATE(plano!$B36," ",plano!$H36)</f>
        <v>SUBTEN CLEILSON</v>
      </c>
      <c r="J36" s="147" t="str">
        <f>CONCATENATE(plano!$B36," ",plano!C36," ",plano!$H36)</f>
        <v>SUBTEN  CLEILSON</v>
      </c>
      <c r="K36" s="67" t="str">
        <f>CONCATENATE(plano!$B36," ",plano!$C36," ",plano!$H36," ",,"-",," ",plano!$G36)</f>
        <v>SUBTEN  CLEILSON - 1º ESQD</v>
      </c>
      <c r="L36" s="67" t="s">
        <v>328</v>
      </c>
      <c r="M36" s="239" t="s">
        <v>146</v>
      </c>
      <c r="N36" s="67" t="s">
        <v>329</v>
      </c>
      <c r="O36" s="149">
        <v>28303</v>
      </c>
      <c r="P36" s="149">
        <f t="shared" ca="1" si="0"/>
        <v>45362.620529745371</v>
      </c>
      <c r="Q36" s="67">
        <f t="shared" ca="1" si="1"/>
        <v>46</v>
      </c>
      <c r="R36" s="149" t="s">
        <v>100</v>
      </c>
      <c r="S36" s="67" t="s">
        <v>226</v>
      </c>
      <c r="T36" s="150" t="s">
        <v>330</v>
      </c>
      <c r="U36" s="238" t="s">
        <v>331</v>
      </c>
      <c r="V36" s="64" t="s">
        <v>106</v>
      </c>
      <c r="W36" s="189" t="s">
        <v>2099</v>
      </c>
      <c r="X36" s="248" t="s">
        <v>2100</v>
      </c>
      <c r="Y36" s="188"/>
      <c r="AA36" s="330">
        <v>35961</v>
      </c>
    </row>
    <row r="37" spans="1:28" s="46" customFormat="1" ht="12.75" customHeight="1" x14ac:dyDescent="0.2">
      <c r="A37" s="64">
        <f t="shared" ca="1" si="2"/>
        <v>30</v>
      </c>
      <c r="B37" s="64" t="s">
        <v>23</v>
      </c>
      <c r="C37" s="64"/>
      <c r="D37" s="716" t="s">
        <v>332</v>
      </c>
      <c r="E37" s="189" t="s">
        <v>1986</v>
      </c>
      <c r="F37" s="67" t="s">
        <v>57</v>
      </c>
      <c r="G37" s="67" t="s">
        <v>61</v>
      </c>
      <c r="H37" s="147" t="s">
        <v>2193</v>
      </c>
      <c r="I37" s="147" t="str">
        <f>CONCATENATE(plano!$B37," ",plano!$H37)</f>
        <v>SUBTEN J NETO</v>
      </c>
      <c r="J37" s="147" t="str">
        <f>CONCATENATE(plano!$B37," ",plano!C37," ",plano!$H37)</f>
        <v>SUBTEN  J NETO</v>
      </c>
      <c r="K37" s="67" t="str">
        <f>CONCATENATE(plano!$B37," ",plano!$C37," ",plano!$H37," ",,"-",," ",plano!$G37)</f>
        <v>SUBTEN  J NETO - 1º ESQD</v>
      </c>
      <c r="L37" s="67" t="s">
        <v>333</v>
      </c>
      <c r="M37" s="148" t="s">
        <v>3</v>
      </c>
      <c r="N37" s="67" t="s">
        <v>334</v>
      </c>
      <c r="O37" s="149">
        <v>27277</v>
      </c>
      <c r="P37" s="149">
        <f t="shared" ca="1" si="0"/>
        <v>45362.620529745371</v>
      </c>
      <c r="Q37" s="67">
        <f t="shared" ca="1" si="1"/>
        <v>49</v>
      </c>
      <c r="R37" s="149" t="s">
        <v>100</v>
      </c>
      <c r="S37" s="67" t="s">
        <v>258</v>
      </c>
      <c r="T37" s="150" t="s">
        <v>335</v>
      </c>
      <c r="U37" s="238" t="s">
        <v>336</v>
      </c>
      <c r="V37" s="64" t="s">
        <v>337</v>
      </c>
      <c r="W37" s="189" t="s">
        <v>338</v>
      </c>
      <c r="X37" s="237">
        <v>988059178</v>
      </c>
      <c r="Y37" s="188"/>
      <c r="AA37" s="330">
        <v>35961</v>
      </c>
    </row>
    <row r="38" spans="1:28" s="46" customFormat="1" ht="12.75" customHeight="1" x14ac:dyDescent="0.2">
      <c r="A38" s="64">
        <f t="shared" ca="1" si="2"/>
        <v>31</v>
      </c>
      <c r="B38" s="64" t="s">
        <v>23</v>
      </c>
      <c r="C38" s="64"/>
      <c r="D38" s="716" t="s">
        <v>347</v>
      </c>
      <c r="E38" s="189" t="s">
        <v>1988</v>
      </c>
      <c r="F38" s="67" t="s">
        <v>57</v>
      </c>
      <c r="G38" s="67" t="s">
        <v>66</v>
      </c>
      <c r="H38" s="147" t="s">
        <v>1917</v>
      </c>
      <c r="I38" s="147" t="str">
        <f>CONCATENATE(plano!$B38," ",plano!$H38)</f>
        <v>SUBTEN RIVELINO</v>
      </c>
      <c r="J38" s="147" t="str">
        <f>CONCATENATE(plano!$B38," ",plano!C38," ",plano!$H38)</f>
        <v>SUBTEN  RIVELINO</v>
      </c>
      <c r="K38" s="67" t="str">
        <f>CONCATENATE(plano!$B38," ",plano!$C38," ",plano!$H38," ",,"-",," ",plano!$G38)</f>
        <v>SUBTEN  RIVELINO - 3ºPEL/2º ESQD</v>
      </c>
      <c r="L38" s="67" t="s">
        <v>230</v>
      </c>
      <c r="M38" s="67" t="s">
        <v>98</v>
      </c>
      <c r="N38" s="67" t="s">
        <v>348</v>
      </c>
      <c r="O38" s="149">
        <v>28074</v>
      </c>
      <c r="P38" s="149">
        <f t="shared" ca="1" si="0"/>
        <v>45362.620529745371</v>
      </c>
      <c r="Q38" s="67">
        <f t="shared" ca="1" si="1"/>
        <v>47</v>
      </c>
      <c r="R38" s="149" t="s">
        <v>100</v>
      </c>
      <c r="S38" s="67" t="s">
        <v>211</v>
      </c>
      <c r="T38" s="150" t="s">
        <v>349</v>
      </c>
      <c r="U38" s="238" t="s">
        <v>350</v>
      </c>
      <c r="V38" s="64" t="s">
        <v>351</v>
      </c>
      <c r="W38" s="189" t="s">
        <v>352</v>
      </c>
      <c r="X38" s="248" t="s">
        <v>353</v>
      </c>
      <c r="Y38" s="188"/>
      <c r="AA38" s="330">
        <v>35961</v>
      </c>
    </row>
    <row r="39" spans="1:28" s="46" customFormat="1" ht="12.75" customHeight="1" x14ac:dyDescent="0.2">
      <c r="A39" s="64">
        <f t="shared" ca="1" si="2"/>
        <v>32</v>
      </c>
      <c r="B39" s="64" t="s">
        <v>62</v>
      </c>
      <c r="C39" s="64">
        <v>15405</v>
      </c>
      <c r="D39" s="716" t="s">
        <v>339</v>
      </c>
      <c r="E39" s="189" t="s">
        <v>1987</v>
      </c>
      <c r="F39" s="67" t="s">
        <v>57</v>
      </c>
      <c r="G39" s="67" t="s">
        <v>63</v>
      </c>
      <c r="H39" s="147" t="s">
        <v>1916</v>
      </c>
      <c r="I39" s="147" t="str">
        <f>CONCATENATE(plano!$B39," ",plano!$H39)</f>
        <v>1º SGT HELDER</v>
      </c>
      <c r="J39" s="147" t="str">
        <f>CONCATENATE(plano!$B39," ",plano!C39," ",plano!$H39)</f>
        <v>1º SGT 15405 HELDER</v>
      </c>
      <c r="K39" s="67" t="str">
        <f>CONCATENATE(plano!$B39," ",plano!$C39," ",plano!$H39," ",,"-",," ",plano!$G39)</f>
        <v>1º SGT 15405 HELDER - 2º ESQD</v>
      </c>
      <c r="L39" s="67" t="s">
        <v>230</v>
      </c>
      <c r="M39" s="67" t="s">
        <v>98</v>
      </c>
      <c r="N39" s="67" t="s">
        <v>341</v>
      </c>
      <c r="O39" s="149">
        <v>25521</v>
      </c>
      <c r="P39" s="149">
        <f t="shared" ca="1" si="0"/>
        <v>45362.620529745371</v>
      </c>
      <c r="Q39" s="67">
        <f t="shared" ca="1" si="1"/>
        <v>54</v>
      </c>
      <c r="R39" s="149" t="s">
        <v>218</v>
      </c>
      <c r="S39" s="67" t="s">
        <v>342</v>
      </c>
      <c r="T39" s="150" t="s">
        <v>343</v>
      </c>
      <c r="U39" s="238" t="s">
        <v>344</v>
      </c>
      <c r="V39" s="64" t="s">
        <v>345</v>
      </c>
      <c r="W39" s="189" t="s">
        <v>346</v>
      </c>
      <c r="X39" s="237" t="s">
        <v>1603</v>
      </c>
      <c r="Y39" s="188"/>
      <c r="AA39" s="330">
        <v>34229</v>
      </c>
    </row>
    <row r="40" spans="1:28" s="46" customFormat="1" ht="12.75" customHeight="1" x14ac:dyDescent="0.2">
      <c r="A40" s="64">
        <f t="shared" ca="1" si="2"/>
        <v>33</v>
      </c>
      <c r="B40" s="64" t="s">
        <v>62</v>
      </c>
      <c r="C40" s="64">
        <v>19644</v>
      </c>
      <c r="D40" s="716" t="s">
        <v>354</v>
      </c>
      <c r="E40" s="189" t="s">
        <v>1989</v>
      </c>
      <c r="F40" s="67" t="s">
        <v>57</v>
      </c>
      <c r="G40" s="67" t="s">
        <v>63</v>
      </c>
      <c r="H40" s="147" t="s">
        <v>1918</v>
      </c>
      <c r="I40" s="147" t="str">
        <f>CONCATENATE(plano!$B40," ",plano!$H40)</f>
        <v>1º SGT ANDRE</v>
      </c>
      <c r="J40" s="147" t="str">
        <f>CONCATENATE(plano!$B40," ",plano!C40," ",plano!$H40)</f>
        <v>1º SGT 19644 ANDRE</v>
      </c>
      <c r="K40" s="67" t="str">
        <f>CONCATENATE(plano!$B40," ",plano!$C40," ",plano!$H40," ",,"-",," ",plano!$G40)</f>
        <v>1º SGT 19644 ANDRE - 2º ESQD</v>
      </c>
      <c r="L40" s="251" t="s">
        <v>309</v>
      </c>
      <c r="M40" s="251" t="s">
        <v>9</v>
      </c>
      <c r="N40" s="67" t="s">
        <v>355</v>
      </c>
      <c r="O40" s="149">
        <v>27910</v>
      </c>
      <c r="P40" s="149">
        <f t="shared" ref="P40:P70" ca="1" si="3">NOW()</f>
        <v>45362.620529745371</v>
      </c>
      <c r="Q40" s="67">
        <f t="shared" ref="Q40:Q71" ca="1" si="4">INT((P40-O40)/365.25)</f>
        <v>47</v>
      </c>
      <c r="R40" s="149" t="s">
        <v>100</v>
      </c>
      <c r="S40" s="67" t="s">
        <v>356</v>
      </c>
      <c r="T40" s="150" t="s">
        <v>357</v>
      </c>
      <c r="U40" s="238" t="s">
        <v>358</v>
      </c>
      <c r="V40" s="64" t="s">
        <v>359</v>
      </c>
      <c r="W40" s="189" t="s">
        <v>360</v>
      </c>
      <c r="X40" s="248" t="s">
        <v>361</v>
      </c>
      <c r="Y40" s="188"/>
      <c r="AA40" s="330">
        <v>36941</v>
      </c>
    </row>
    <row r="41" spans="1:28" s="46" customFormat="1" ht="12.75" customHeight="1" x14ac:dyDescent="0.2">
      <c r="A41" s="64">
        <f t="shared" ca="1" si="2"/>
        <v>34</v>
      </c>
      <c r="B41" s="64" t="s">
        <v>62</v>
      </c>
      <c r="C41" s="64">
        <v>19718</v>
      </c>
      <c r="D41" s="716" t="s">
        <v>362</v>
      </c>
      <c r="E41" s="189" t="s">
        <v>1990</v>
      </c>
      <c r="F41" s="67" t="s">
        <v>57</v>
      </c>
      <c r="G41" s="67" t="s">
        <v>61</v>
      </c>
      <c r="H41" s="147" t="s">
        <v>1919</v>
      </c>
      <c r="I41" s="147" t="str">
        <f>CONCATENATE(plano!$B41," ",plano!$H41)</f>
        <v>1º SGT DENIS</v>
      </c>
      <c r="J41" s="147" t="str">
        <f>CONCATENATE(plano!$B41," ",plano!C41," ",plano!$H41)</f>
        <v>1º SGT 19718 DENIS</v>
      </c>
      <c r="K41" s="67" t="str">
        <f>CONCATENATE(plano!$B41," ",plano!$C41," ",plano!$H41," ",,"-",," ",plano!$G41)</f>
        <v>1º SGT 19718 DENIS - 1º ESQD</v>
      </c>
      <c r="L41" s="67" t="s">
        <v>316</v>
      </c>
      <c r="M41" s="249" t="s">
        <v>289</v>
      </c>
      <c r="N41" s="67" t="s">
        <v>363</v>
      </c>
      <c r="O41" s="149">
        <v>28164</v>
      </c>
      <c r="P41" s="149">
        <f t="shared" ca="1" si="3"/>
        <v>45362.620529745371</v>
      </c>
      <c r="Q41" s="67">
        <f t="shared" ca="1" si="4"/>
        <v>47</v>
      </c>
      <c r="R41" s="149" t="s">
        <v>100</v>
      </c>
      <c r="S41" s="67" t="s">
        <v>364</v>
      </c>
      <c r="T41" s="150" t="s">
        <v>365</v>
      </c>
      <c r="U41" s="238" t="s">
        <v>366</v>
      </c>
      <c r="V41" s="64" t="s">
        <v>106</v>
      </c>
      <c r="W41" s="189" t="s">
        <v>367</v>
      </c>
      <c r="X41" s="237" t="s">
        <v>368</v>
      </c>
      <c r="Y41" s="188"/>
      <c r="AA41" s="330">
        <v>36941</v>
      </c>
    </row>
    <row r="42" spans="1:28" s="46" customFormat="1" ht="12.75" customHeight="1" x14ac:dyDescent="0.2">
      <c r="A42" s="64">
        <f t="shared" ca="1" si="2"/>
        <v>35</v>
      </c>
      <c r="B42" s="64" t="s">
        <v>62</v>
      </c>
      <c r="C42" s="64">
        <v>19931</v>
      </c>
      <c r="D42" s="716" t="s">
        <v>370</v>
      </c>
      <c r="E42" s="189" t="s">
        <v>1766</v>
      </c>
      <c r="F42" s="67" t="s">
        <v>57</v>
      </c>
      <c r="G42" s="67" t="s">
        <v>61</v>
      </c>
      <c r="H42" s="147" t="s">
        <v>371</v>
      </c>
      <c r="I42" s="147" t="str">
        <f>CONCATENATE(plano!$B42," ",plano!$H42)</f>
        <v>1º SGT ALMEIDA</v>
      </c>
      <c r="J42" s="147" t="str">
        <f>CONCATENATE(plano!$B42," ",plano!C42," ",plano!$H42)</f>
        <v>1º SGT 19931 ALMEIDA</v>
      </c>
      <c r="K42" s="67" t="str">
        <f>CONCATENATE(plano!$B42," ",plano!$C42," ",plano!$H42," ",,"-",," ",plano!$G42)</f>
        <v>1º SGT 19931 ALMEIDA - 1º ESQD</v>
      </c>
      <c r="L42" s="67" t="s">
        <v>2176</v>
      </c>
      <c r="M42" s="226" t="s">
        <v>2124</v>
      </c>
      <c r="N42" s="67" t="s">
        <v>373</v>
      </c>
      <c r="O42" s="149">
        <v>28067</v>
      </c>
      <c r="P42" s="149">
        <f t="shared" ca="1" si="3"/>
        <v>45362.620529745371</v>
      </c>
      <c r="Q42" s="67">
        <f t="shared" ca="1" si="4"/>
        <v>47</v>
      </c>
      <c r="R42" s="149" t="s">
        <v>100</v>
      </c>
      <c r="S42" s="591">
        <v>608</v>
      </c>
      <c r="T42" s="591" t="s">
        <v>374</v>
      </c>
      <c r="U42" s="238"/>
      <c r="V42" s="64" t="s">
        <v>235</v>
      </c>
      <c r="W42" s="185" t="s">
        <v>375</v>
      </c>
      <c r="X42" s="252">
        <v>85999225226</v>
      </c>
      <c r="Y42" s="188"/>
      <c r="Z42" s="240"/>
      <c r="AA42" s="330">
        <v>36941</v>
      </c>
    </row>
    <row r="43" spans="1:28" s="46" customFormat="1" ht="12.75" customHeight="1" x14ac:dyDescent="0.2">
      <c r="A43" s="64">
        <f t="shared" ca="1" si="2"/>
        <v>36</v>
      </c>
      <c r="B43" s="64" t="s">
        <v>62</v>
      </c>
      <c r="C43" s="64">
        <v>19941</v>
      </c>
      <c r="D43" s="716" t="s">
        <v>376</v>
      </c>
      <c r="E43" s="189" t="s">
        <v>1991</v>
      </c>
      <c r="F43" s="67" t="s">
        <v>57</v>
      </c>
      <c r="G43" s="67" t="s">
        <v>63</v>
      </c>
      <c r="H43" s="147" t="s">
        <v>1920</v>
      </c>
      <c r="I43" s="147" t="str">
        <f>CONCATENATE(plano!$B43," ",plano!$H43)</f>
        <v>1º SGT LINCOLN</v>
      </c>
      <c r="J43" s="147" t="str">
        <f>CONCATENATE(plano!$B43," ",plano!C43," ",plano!$H43)</f>
        <v>1º SGT 19941 LINCOLN</v>
      </c>
      <c r="K43" s="67" t="str">
        <f>CONCATENATE(plano!$B43," ",plano!$C43," ",plano!$H43," ",,"-",," ",plano!$G43)</f>
        <v>1º SGT 19941 LINCOLN - 2º ESQD</v>
      </c>
      <c r="L43" s="67" t="s">
        <v>372</v>
      </c>
      <c r="M43" s="67"/>
      <c r="N43" s="67" t="s">
        <v>377</v>
      </c>
      <c r="O43" s="149">
        <v>28913</v>
      </c>
      <c r="P43" s="149">
        <f t="shared" ca="1" si="3"/>
        <v>45362.620529745371</v>
      </c>
      <c r="Q43" s="67">
        <f t="shared" ca="1" si="4"/>
        <v>45</v>
      </c>
      <c r="R43" s="149" t="s">
        <v>100</v>
      </c>
      <c r="S43" s="67" t="s">
        <v>378</v>
      </c>
      <c r="T43" s="150" t="s">
        <v>379</v>
      </c>
      <c r="U43" s="238" t="s">
        <v>380</v>
      </c>
      <c r="V43" s="64" t="s">
        <v>381</v>
      </c>
      <c r="W43" s="189" t="s">
        <v>382</v>
      </c>
      <c r="X43" s="248" t="s">
        <v>2101</v>
      </c>
      <c r="Y43" s="188"/>
      <c r="AA43" s="330">
        <v>36941</v>
      </c>
    </row>
    <row r="44" spans="1:28" s="46" customFormat="1" ht="12.75" customHeight="1" x14ac:dyDescent="0.2">
      <c r="A44" s="64">
        <f t="shared" ca="1" si="2"/>
        <v>37</v>
      </c>
      <c r="B44" s="64" t="s">
        <v>62</v>
      </c>
      <c r="C44" s="64">
        <v>20517</v>
      </c>
      <c r="D44" s="716" t="s">
        <v>383</v>
      </c>
      <c r="E44" s="189" t="s">
        <v>1992</v>
      </c>
      <c r="F44" s="67" t="s">
        <v>57</v>
      </c>
      <c r="G44" s="67" t="s">
        <v>66</v>
      </c>
      <c r="H44" s="147" t="s">
        <v>1921</v>
      </c>
      <c r="I44" s="147" t="str">
        <f>CONCATENATE(plano!$B44," ",plano!$H44)</f>
        <v>1º SGT DOUGLAS</v>
      </c>
      <c r="J44" s="147" t="str">
        <f>CONCATENATE(plano!$B44," ",plano!C44," ",plano!$H44)</f>
        <v>1º SGT 20517 DOUGLAS</v>
      </c>
      <c r="K44" s="67" t="str">
        <f>CONCATENATE(plano!$B44," ",plano!$C44," ",plano!$H44," ",,"-",," ",plano!$G44)</f>
        <v>1º SGT 20517 DOUGLAS - 3ºPEL/2º ESQD</v>
      </c>
      <c r="L44" s="67" t="s">
        <v>230</v>
      </c>
      <c r="M44" s="67" t="s">
        <v>98</v>
      </c>
      <c r="N44" s="67" t="s">
        <v>384</v>
      </c>
      <c r="O44" s="149">
        <v>27411</v>
      </c>
      <c r="P44" s="149">
        <f t="shared" ca="1" si="3"/>
        <v>45362.620529745371</v>
      </c>
      <c r="Q44" s="67">
        <f t="shared" ca="1" si="4"/>
        <v>49</v>
      </c>
      <c r="R44" s="149" t="s">
        <v>100</v>
      </c>
      <c r="S44" s="67" t="s">
        <v>211</v>
      </c>
      <c r="T44" s="150" t="s">
        <v>385</v>
      </c>
      <c r="U44" s="238" t="s">
        <v>386</v>
      </c>
      <c r="V44" s="64" t="s">
        <v>351</v>
      </c>
      <c r="W44" s="189" t="s">
        <v>387</v>
      </c>
      <c r="X44" s="248" t="s">
        <v>388</v>
      </c>
      <c r="Y44" s="188"/>
      <c r="AA44" s="330">
        <v>36941</v>
      </c>
    </row>
    <row r="45" spans="1:28" s="46" customFormat="1" ht="12.75" customHeight="1" x14ac:dyDescent="0.2">
      <c r="A45" s="64">
        <f t="shared" ca="1" si="2"/>
        <v>38</v>
      </c>
      <c r="B45" s="64" t="s">
        <v>62</v>
      </c>
      <c r="C45" s="64">
        <v>19888</v>
      </c>
      <c r="D45" s="716" t="s">
        <v>389</v>
      </c>
      <c r="E45" s="189" t="s">
        <v>1993</v>
      </c>
      <c r="F45" s="67" t="s">
        <v>57</v>
      </c>
      <c r="G45" s="67" t="s">
        <v>63</v>
      </c>
      <c r="H45" s="147" t="s">
        <v>2072</v>
      </c>
      <c r="I45" s="147" t="str">
        <f>CONCATENATE(plano!$B45," ",plano!$H45)</f>
        <v>1º SGT G GOMES</v>
      </c>
      <c r="J45" s="147" t="str">
        <f>CONCATENATE(plano!$B45," ",plano!C45," ",plano!$H45)</f>
        <v>1º SGT 19888 G GOMES</v>
      </c>
      <c r="K45" s="67" t="str">
        <f>CONCATENATE(plano!$B45," ",plano!$C45," ",plano!$H45," ",,"-",," ",plano!$G45)</f>
        <v>1º SGT 19888 G GOMES - 2º ESQD</v>
      </c>
      <c r="L45" s="67" t="s">
        <v>225</v>
      </c>
      <c r="M45" s="234" t="s">
        <v>10</v>
      </c>
      <c r="N45" s="67" t="s">
        <v>390</v>
      </c>
      <c r="O45" s="149">
        <v>28075</v>
      </c>
      <c r="P45" s="149">
        <f t="shared" ca="1" si="3"/>
        <v>45362.620529745371</v>
      </c>
      <c r="Q45" s="67">
        <f t="shared" ca="1" si="4"/>
        <v>47</v>
      </c>
      <c r="R45" s="149" t="s">
        <v>100</v>
      </c>
      <c r="S45" s="67" t="s">
        <v>391</v>
      </c>
      <c r="T45" s="150" t="s">
        <v>392</v>
      </c>
      <c r="U45" s="238" t="s">
        <v>393</v>
      </c>
      <c r="V45" s="64" t="s">
        <v>394</v>
      </c>
      <c r="W45" s="189" t="s">
        <v>395</v>
      </c>
      <c r="X45" s="248">
        <v>996470654</v>
      </c>
      <c r="Y45" s="188"/>
      <c r="AA45" s="330">
        <v>36941</v>
      </c>
    </row>
    <row r="46" spans="1:28" s="46" customFormat="1" ht="12.75" customHeight="1" x14ac:dyDescent="0.2">
      <c r="A46" s="64">
        <f t="shared" ca="1" si="2"/>
        <v>39</v>
      </c>
      <c r="B46" s="64" t="s">
        <v>62</v>
      </c>
      <c r="C46" s="64">
        <v>20855</v>
      </c>
      <c r="D46" s="716" t="s">
        <v>396</v>
      </c>
      <c r="E46" s="189" t="s">
        <v>1994</v>
      </c>
      <c r="F46" s="67" t="s">
        <v>57</v>
      </c>
      <c r="G46" s="67" t="s">
        <v>63</v>
      </c>
      <c r="H46" s="147" t="s">
        <v>1922</v>
      </c>
      <c r="I46" s="147" t="str">
        <f>CONCATENATE(plano!$B46," ",plano!$H46)</f>
        <v>1º SGT ANDRADE</v>
      </c>
      <c r="J46" s="147" t="str">
        <f>CONCATENATE(plano!$B46," ",plano!C46," ",plano!$H46)</f>
        <v>1º SGT 20855 ANDRADE</v>
      </c>
      <c r="K46" s="67" t="str">
        <f>CONCATENATE(plano!$B46," ",plano!$C46," ",plano!$H46," ",,"-",," ",plano!$G46)</f>
        <v>1º SGT 20855 ANDRADE - 2º ESQD</v>
      </c>
      <c r="L46" s="67" t="s">
        <v>397</v>
      </c>
      <c r="M46" s="249" t="s">
        <v>289</v>
      </c>
      <c r="N46" s="67" t="s">
        <v>398</v>
      </c>
      <c r="O46" s="149">
        <v>29021</v>
      </c>
      <c r="P46" s="149">
        <f t="shared" ca="1" si="3"/>
        <v>45362.620529745371</v>
      </c>
      <c r="Q46" s="67">
        <f t="shared" ca="1" si="4"/>
        <v>44</v>
      </c>
      <c r="R46" s="149" t="s">
        <v>100</v>
      </c>
      <c r="S46" s="67">
        <v>608</v>
      </c>
      <c r="T46" s="150" t="s">
        <v>399</v>
      </c>
      <c r="U46" s="238" t="s">
        <v>400</v>
      </c>
      <c r="V46" s="64" t="s">
        <v>169</v>
      </c>
      <c r="W46" s="189" t="s">
        <v>401</v>
      </c>
      <c r="X46" s="248">
        <v>987774617</v>
      </c>
      <c r="Y46" s="188"/>
      <c r="AA46" s="330">
        <v>37837</v>
      </c>
    </row>
    <row r="47" spans="1:28" s="46" customFormat="1" ht="12.75" customHeight="1" x14ac:dyDescent="0.2">
      <c r="A47" s="64">
        <f t="shared" ca="1" si="2"/>
        <v>40</v>
      </c>
      <c r="B47" s="64" t="s">
        <v>62</v>
      </c>
      <c r="C47" s="64">
        <v>21347</v>
      </c>
      <c r="D47" s="716" t="s">
        <v>402</v>
      </c>
      <c r="E47" s="189" t="s">
        <v>1995</v>
      </c>
      <c r="F47" s="67" t="s">
        <v>57</v>
      </c>
      <c r="G47" s="67" t="s">
        <v>61</v>
      </c>
      <c r="H47" s="147" t="s">
        <v>1923</v>
      </c>
      <c r="I47" s="147" t="str">
        <f>CONCATENATE(plano!$B47," ",plano!$H47)</f>
        <v>1º SGT LAURO</v>
      </c>
      <c r="J47" s="147" t="str">
        <f>CONCATENATE(plano!$B47," ",plano!C47," ",plano!$H47)</f>
        <v>1º SGT 21347 LAURO</v>
      </c>
      <c r="K47" s="67" t="str">
        <f>CONCATENATE(plano!$B47," ",plano!$C47," ",plano!$H47," ",,"-",," ",plano!$G47)</f>
        <v>1º SGT 21347 LAURO - 1º ESQD</v>
      </c>
      <c r="L47" s="253" t="s">
        <v>264</v>
      </c>
      <c r="M47" s="253" t="s">
        <v>98</v>
      </c>
      <c r="N47" s="67" t="s">
        <v>403</v>
      </c>
      <c r="O47" s="149">
        <v>28854</v>
      </c>
      <c r="P47" s="149">
        <f t="shared" ca="1" si="3"/>
        <v>45362.620529745371</v>
      </c>
      <c r="Q47" s="67">
        <f t="shared" ca="1" si="4"/>
        <v>45</v>
      </c>
      <c r="R47" s="149" t="s">
        <v>100</v>
      </c>
      <c r="S47" s="67" t="s">
        <v>156</v>
      </c>
      <c r="T47" s="150" t="s">
        <v>404</v>
      </c>
      <c r="U47" s="64" t="s">
        <v>405</v>
      </c>
      <c r="V47" s="64" t="s">
        <v>159</v>
      </c>
      <c r="W47" s="189" t="s">
        <v>2102</v>
      </c>
      <c r="X47" s="237">
        <v>988571950</v>
      </c>
      <c r="Y47" s="188"/>
      <c r="Z47" s="240"/>
      <c r="AA47" s="330">
        <v>37837</v>
      </c>
    </row>
    <row r="48" spans="1:28" s="46" customFormat="1" ht="12.75" customHeight="1" x14ac:dyDescent="0.2">
      <c r="A48" s="64">
        <f t="shared" ca="1" si="2"/>
        <v>41</v>
      </c>
      <c r="B48" s="64" t="s">
        <v>62</v>
      </c>
      <c r="C48" s="64">
        <v>20776</v>
      </c>
      <c r="D48" s="716" t="s">
        <v>407</v>
      </c>
      <c r="E48" s="189" t="s">
        <v>1996</v>
      </c>
      <c r="F48" s="67" t="s">
        <v>57</v>
      </c>
      <c r="G48" s="67" t="s">
        <v>61</v>
      </c>
      <c r="H48" s="147" t="s">
        <v>408</v>
      </c>
      <c r="I48" s="147" t="str">
        <f>CONCATENATE(plano!$B48," ",plano!$H48)</f>
        <v>1º SGT RENATO</v>
      </c>
      <c r="J48" s="147" t="str">
        <f>CONCATENATE(plano!$B48," ",plano!C48," ",plano!$H48)</f>
        <v>1º SGT 20776 RENATO</v>
      </c>
      <c r="K48" s="67" t="str">
        <f>CONCATENATE(plano!$B48," ",plano!$C48," ",plano!$H48," ",,"-",," ",plano!$G48)</f>
        <v>1º SGT 20776 RENATO - 1º ESQD</v>
      </c>
      <c r="L48" s="67" t="s">
        <v>409</v>
      </c>
      <c r="M48" s="249" t="s">
        <v>289</v>
      </c>
      <c r="N48" s="67" t="s">
        <v>410</v>
      </c>
      <c r="O48" s="149">
        <v>29171</v>
      </c>
      <c r="P48" s="149">
        <f t="shared" ca="1" si="3"/>
        <v>45362.620529745371</v>
      </c>
      <c r="Q48" s="67">
        <f t="shared" ca="1" si="4"/>
        <v>44</v>
      </c>
      <c r="R48" s="149" t="s">
        <v>100</v>
      </c>
      <c r="S48" s="67" t="s">
        <v>411</v>
      </c>
      <c r="T48" s="150" t="s">
        <v>412</v>
      </c>
      <c r="U48" s="254" t="s">
        <v>413</v>
      </c>
      <c r="V48" s="64" t="s">
        <v>414</v>
      </c>
      <c r="W48" s="189" t="s">
        <v>415</v>
      </c>
      <c r="X48" s="248" t="s">
        <v>416</v>
      </c>
      <c r="Y48" s="188"/>
      <c r="Z48" s="240"/>
      <c r="AA48" s="330">
        <v>37837</v>
      </c>
    </row>
    <row r="49" spans="1:27" s="46" customFormat="1" ht="12.75" customHeight="1" x14ac:dyDescent="0.2">
      <c r="A49" s="64">
        <f t="shared" ca="1" si="2"/>
        <v>42</v>
      </c>
      <c r="B49" s="67" t="s">
        <v>65</v>
      </c>
      <c r="C49" s="67">
        <v>21286</v>
      </c>
      <c r="D49" s="716" t="s">
        <v>417</v>
      </c>
      <c r="E49" s="189" t="s">
        <v>1997</v>
      </c>
      <c r="F49" s="67" t="s">
        <v>57</v>
      </c>
      <c r="G49" s="67" t="s">
        <v>66</v>
      </c>
      <c r="H49" s="147" t="s">
        <v>2192</v>
      </c>
      <c r="I49" s="147" t="str">
        <f>CONCATENATE(plano!$B49," ",plano!$H49)</f>
        <v>2º SGT HIERIO</v>
      </c>
      <c r="J49" s="147" t="str">
        <f>CONCATENATE(plano!$B49," ",plano!C49," ",plano!$H49)</f>
        <v>2º SGT 21286 HIERIO</v>
      </c>
      <c r="K49" s="67" t="str">
        <f>CONCATENATE(plano!$B49," ",plano!$C49," ",plano!$H49," ",,"-",," ",plano!$G49)</f>
        <v>2º SGT 21286 HIERIO - 3ºPEL/2º ESQD</v>
      </c>
      <c r="L49" s="67" t="s">
        <v>230</v>
      </c>
      <c r="M49" s="67" t="s">
        <v>98</v>
      </c>
      <c r="N49" s="67" t="s">
        <v>418</v>
      </c>
      <c r="O49" s="149">
        <v>29864</v>
      </c>
      <c r="P49" s="149">
        <f t="shared" ca="1" si="3"/>
        <v>45362.620529745371</v>
      </c>
      <c r="Q49" s="67">
        <f t="shared" ca="1" si="4"/>
        <v>42</v>
      </c>
      <c r="R49" s="149" t="s">
        <v>100</v>
      </c>
      <c r="S49" s="67" t="s">
        <v>419</v>
      </c>
      <c r="T49" s="150" t="s">
        <v>420</v>
      </c>
      <c r="U49" s="255" t="s">
        <v>421</v>
      </c>
      <c r="V49" s="67" t="s">
        <v>422</v>
      </c>
      <c r="W49" s="240" t="s">
        <v>423</v>
      </c>
      <c r="X49" s="256">
        <v>88999272810</v>
      </c>
      <c r="Y49" s="223"/>
      <c r="Z49" s="240"/>
      <c r="AA49" s="330">
        <v>37837</v>
      </c>
    </row>
    <row r="50" spans="1:27" s="46" customFormat="1" ht="12.75" customHeight="1" x14ac:dyDescent="0.2">
      <c r="A50" s="64">
        <f t="shared" ca="1" si="2"/>
        <v>43</v>
      </c>
      <c r="B50" s="64" t="s">
        <v>65</v>
      </c>
      <c r="C50" s="64">
        <v>20988</v>
      </c>
      <c r="D50" s="716" t="s">
        <v>424</v>
      </c>
      <c r="E50" s="189" t="s">
        <v>1998</v>
      </c>
      <c r="F50" s="67" t="s">
        <v>57</v>
      </c>
      <c r="G50" s="67" t="s">
        <v>66</v>
      </c>
      <c r="H50" s="147" t="s">
        <v>425</v>
      </c>
      <c r="I50" s="147" t="str">
        <f>CONCATENATE(plano!$B50," ",plano!$H50)</f>
        <v>2º SGT SANTANGELO</v>
      </c>
      <c r="J50" s="147" t="str">
        <f>CONCATENATE(plano!$B50," ",plano!C50," ",plano!$H50)</f>
        <v>2º SGT 20988 SANTANGELO</v>
      </c>
      <c r="K50" s="67" t="str">
        <f>CONCATENATE(plano!$B50," ",plano!$C50," ",plano!$H50," ",,"-",," ",plano!$G50)</f>
        <v>2º SGT 20988 SANTANGELO - 3ºPEL/2º ESQD</v>
      </c>
      <c r="L50" s="67" t="s">
        <v>426</v>
      </c>
      <c r="M50" s="67" t="s">
        <v>98</v>
      </c>
      <c r="N50" s="67" t="s">
        <v>427</v>
      </c>
      <c r="O50" s="149">
        <v>27714</v>
      </c>
      <c r="P50" s="149">
        <f t="shared" ca="1" si="3"/>
        <v>45362.620529745371</v>
      </c>
      <c r="Q50" s="67">
        <f t="shared" ca="1" si="4"/>
        <v>48</v>
      </c>
      <c r="R50" s="149" t="s">
        <v>100</v>
      </c>
      <c r="S50" s="67" t="s">
        <v>211</v>
      </c>
      <c r="T50" s="150" t="s">
        <v>428</v>
      </c>
      <c r="U50" s="238" t="s">
        <v>429</v>
      </c>
      <c r="V50" s="64" t="s">
        <v>430</v>
      </c>
      <c r="W50" s="189" t="s">
        <v>431</v>
      </c>
      <c r="X50" s="248" t="s">
        <v>432</v>
      </c>
      <c r="Y50" s="188"/>
      <c r="AA50" s="330">
        <v>37837</v>
      </c>
    </row>
    <row r="51" spans="1:27" s="46" customFormat="1" ht="12.75" customHeight="1" x14ac:dyDescent="0.2">
      <c r="A51" s="64">
        <f t="shared" ca="1" si="2"/>
        <v>44</v>
      </c>
      <c r="B51" s="64" t="s">
        <v>65</v>
      </c>
      <c r="C51" s="64">
        <v>20877</v>
      </c>
      <c r="D51" s="716" t="s">
        <v>433</v>
      </c>
      <c r="E51" s="189" t="s">
        <v>1999</v>
      </c>
      <c r="F51" s="67" t="s">
        <v>57</v>
      </c>
      <c r="G51" s="67" t="s">
        <v>61</v>
      </c>
      <c r="H51" s="147" t="s">
        <v>434</v>
      </c>
      <c r="I51" s="147" t="str">
        <f>CONCATENATE(plano!$B51," ",plano!$H51)</f>
        <v>2º SGT MOREIRA</v>
      </c>
      <c r="J51" s="147" t="str">
        <f>CONCATENATE(plano!$B51," ",plano!C51," ",plano!$H51)</f>
        <v>2º SGT 20877 MOREIRA</v>
      </c>
      <c r="K51" s="67" t="str">
        <f>CONCATENATE(plano!$B51," ",plano!$C51," ",plano!$H51," ",,"-",," ",plano!$G51)</f>
        <v>2º SGT 20877 MOREIRA - 1º ESQD</v>
      </c>
      <c r="L51" s="67" t="s">
        <v>435</v>
      </c>
      <c r="M51" s="67" t="s">
        <v>98</v>
      </c>
      <c r="N51" s="67" t="s">
        <v>436</v>
      </c>
      <c r="O51" s="149">
        <v>28160</v>
      </c>
      <c r="P51" s="149">
        <f t="shared" ca="1" si="3"/>
        <v>45362.620529745371</v>
      </c>
      <c r="Q51" s="67">
        <f t="shared" ca="1" si="4"/>
        <v>47</v>
      </c>
      <c r="R51" s="149" t="s">
        <v>100</v>
      </c>
      <c r="S51" s="67" t="s">
        <v>156</v>
      </c>
      <c r="T51" s="150" t="s">
        <v>437</v>
      </c>
      <c r="U51" s="238" t="s">
        <v>438</v>
      </c>
      <c r="V51" s="64" t="s">
        <v>439</v>
      </c>
      <c r="W51" s="189" t="s">
        <v>440</v>
      </c>
      <c r="X51" s="248">
        <v>988590321</v>
      </c>
      <c r="Y51" s="188"/>
      <c r="AA51" s="330">
        <v>37837</v>
      </c>
    </row>
    <row r="52" spans="1:27" s="46" customFormat="1" ht="12.75" customHeight="1" x14ac:dyDescent="0.2">
      <c r="A52" s="64">
        <f t="shared" ca="1" si="2"/>
        <v>45</v>
      </c>
      <c r="B52" s="64" t="s">
        <v>65</v>
      </c>
      <c r="C52" s="64">
        <v>21309</v>
      </c>
      <c r="D52" s="716" t="s">
        <v>441</v>
      </c>
      <c r="E52" s="189" t="s">
        <v>2000</v>
      </c>
      <c r="F52" s="67" t="s">
        <v>57</v>
      </c>
      <c r="G52" s="67" t="s">
        <v>61</v>
      </c>
      <c r="H52" s="147" t="s">
        <v>1924</v>
      </c>
      <c r="I52" s="147" t="str">
        <f>CONCATENATE(plano!$B52," ",plano!$H52)</f>
        <v>2º SGT RABELO</v>
      </c>
      <c r="J52" s="147" t="str">
        <f>CONCATENATE(plano!$B52," ",plano!C52," ",plano!$H52)</f>
        <v>2º SGT 21309 RABELO</v>
      </c>
      <c r="K52" s="67" t="str">
        <f>CONCATENATE(plano!$B52," ",plano!$C52," ",plano!$H52," ",,"-",," ",plano!$G52)</f>
        <v>2º SGT 21309 RABELO - 1º ESQD</v>
      </c>
      <c r="L52" s="67" t="s">
        <v>372</v>
      </c>
      <c r="M52" s="249" t="s">
        <v>190</v>
      </c>
      <c r="N52" s="67" t="s">
        <v>442</v>
      </c>
      <c r="O52" s="149">
        <v>30376</v>
      </c>
      <c r="P52" s="149">
        <f t="shared" ca="1" si="3"/>
        <v>45362.620529745371</v>
      </c>
      <c r="Q52" s="67">
        <f t="shared" ca="1" si="4"/>
        <v>41</v>
      </c>
      <c r="R52" s="149" t="s">
        <v>100</v>
      </c>
      <c r="S52" s="67" t="s">
        <v>342</v>
      </c>
      <c r="T52" s="150" t="s">
        <v>443</v>
      </c>
      <c r="U52" s="238" t="s">
        <v>444</v>
      </c>
      <c r="V52" s="64" t="s">
        <v>445</v>
      </c>
      <c r="W52" s="189" t="s">
        <v>2103</v>
      </c>
      <c r="X52" s="248">
        <v>988577853</v>
      </c>
      <c r="Y52" s="188"/>
      <c r="AA52" s="330">
        <v>37837</v>
      </c>
    </row>
    <row r="53" spans="1:27" s="46" customFormat="1" ht="12.75" customHeight="1" x14ac:dyDescent="0.2">
      <c r="A53" s="64">
        <f t="shared" ca="1" si="2"/>
        <v>46</v>
      </c>
      <c r="B53" s="64" t="s">
        <v>65</v>
      </c>
      <c r="C53" s="64">
        <v>21654</v>
      </c>
      <c r="D53" s="716" t="s">
        <v>446</v>
      </c>
      <c r="E53" s="189" t="s">
        <v>2001</v>
      </c>
      <c r="F53" s="67" t="s">
        <v>57</v>
      </c>
      <c r="G53" s="67" t="s">
        <v>61</v>
      </c>
      <c r="H53" s="147" t="s">
        <v>1925</v>
      </c>
      <c r="I53" s="147" t="str">
        <f>CONCATENATE(plano!$B53," ",plano!$H53)</f>
        <v>2º SGT LINHARES</v>
      </c>
      <c r="J53" s="147" t="str">
        <f>CONCATENATE(plano!$B53," ",plano!C53," ",plano!$H53)</f>
        <v>2º SGT 21654 LINHARES</v>
      </c>
      <c r="K53" s="67" t="str">
        <f>CONCATENATE(plano!$B53," ",plano!$C53," ",plano!$H53," ",,"-",," ",plano!$G53)</f>
        <v>2º SGT 21654 LINHARES - 1º ESQD</v>
      </c>
      <c r="L53" s="67" t="s">
        <v>447</v>
      </c>
      <c r="M53" s="67" t="s">
        <v>98</v>
      </c>
      <c r="N53" s="67" t="s">
        <v>448</v>
      </c>
      <c r="O53" s="149">
        <v>28162</v>
      </c>
      <c r="P53" s="149">
        <f t="shared" ca="1" si="3"/>
        <v>45362.620529745371</v>
      </c>
      <c r="Q53" s="67">
        <f t="shared" ca="1" si="4"/>
        <v>47</v>
      </c>
      <c r="R53" s="149" t="s">
        <v>100</v>
      </c>
      <c r="S53" s="67" t="s">
        <v>364</v>
      </c>
      <c r="T53" s="150" t="s">
        <v>449</v>
      </c>
      <c r="U53" s="238" t="s">
        <v>450</v>
      </c>
      <c r="V53" s="64" t="s">
        <v>106</v>
      </c>
      <c r="W53" s="189" t="s">
        <v>451</v>
      </c>
      <c r="X53" s="237" t="s">
        <v>452</v>
      </c>
      <c r="Y53" s="188"/>
      <c r="AA53" s="330">
        <v>38684</v>
      </c>
    </row>
    <row r="54" spans="1:27" s="46" customFormat="1" ht="12.75" customHeight="1" x14ac:dyDescent="0.2">
      <c r="A54" s="64">
        <f t="shared" ca="1" si="2"/>
        <v>47</v>
      </c>
      <c r="B54" s="64" t="s">
        <v>65</v>
      </c>
      <c r="C54" s="64">
        <v>21658</v>
      </c>
      <c r="D54" s="716" t="s">
        <v>453</v>
      </c>
      <c r="E54" s="189" t="s">
        <v>2002</v>
      </c>
      <c r="F54" s="67" t="s">
        <v>57</v>
      </c>
      <c r="G54" s="67" t="s">
        <v>63</v>
      </c>
      <c r="H54" s="147" t="s">
        <v>454</v>
      </c>
      <c r="I54" s="147" t="str">
        <f>CONCATENATE(plano!$B54," ",plano!$H54)</f>
        <v>2º SGT PINHEIRO</v>
      </c>
      <c r="J54" s="147" t="str">
        <f>CONCATENATE(plano!$B54," ",plano!C54," ",plano!$H54)</f>
        <v>2º SGT 21658 PINHEIRO</v>
      </c>
      <c r="K54" s="67" t="str">
        <f>CONCATENATE(plano!$B54," ",plano!$C54," ",plano!$H54," ",,"-",," ",plano!$G54)</f>
        <v>2º SGT 21658 PINHEIRO - 2º ESQD</v>
      </c>
      <c r="L54" s="67" t="s">
        <v>447</v>
      </c>
      <c r="M54" s="226" t="s">
        <v>98</v>
      </c>
      <c r="N54" s="67" t="s">
        <v>455</v>
      </c>
      <c r="O54" s="149">
        <v>26715</v>
      </c>
      <c r="P54" s="149">
        <f t="shared" ca="1" si="3"/>
        <v>45362.620529745371</v>
      </c>
      <c r="Q54" s="67">
        <f t="shared" ca="1" si="4"/>
        <v>51</v>
      </c>
      <c r="R54" s="149" t="s">
        <v>100</v>
      </c>
      <c r="S54" s="67" t="s">
        <v>456</v>
      </c>
      <c r="T54" s="150" t="s">
        <v>457</v>
      </c>
      <c r="U54" s="238" t="s">
        <v>458</v>
      </c>
      <c r="V54" s="64" t="s">
        <v>459</v>
      </c>
      <c r="W54" s="189" t="s">
        <v>460</v>
      </c>
      <c r="X54" s="237" t="s">
        <v>461</v>
      </c>
      <c r="Y54" s="188"/>
      <c r="AA54" s="330">
        <v>38684</v>
      </c>
    </row>
    <row r="55" spans="1:27" s="46" customFormat="1" ht="12.75" customHeight="1" x14ac:dyDescent="0.2">
      <c r="A55" s="64">
        <f t="shared" ca="1" si="2"/>
        <v>48</v>
      </c>
      <c r="B55" s="64" t="s">
        <v>65</v>
      </c>
      <c r="C55" s="66">
        <v>21749</v>
      </c>
      <c r="D55" s="716" t="s">
        <v>490</v>
      </c>
      <c r="E55" s="189" t="s">
        <v>491</v>
      </c>
      <c r="F55" s="67" t="s">
        <v>57</v>
      </c>
      <c r="G55" s="67" t="s">
        <v>63</v>
      </c>
      <c r="H55" s="147" t="s">
        <v>2191</v>
      </c>
      <c r="I55" s="147" t="str">
        <f>CONCATENATE(plano!$B55," ",plano!$H55)</f>
        <v>2º SGT C SILVA</v>
      </c>
      <c r="J55" s="147" t="str">
        <f>CONCATENATE(plano!$B55," ",plano!C55," ",plano!$H55)</f>
        <v>2º SGT 21749 C SILVA</v>
      </c>
      <c r="K55" s="67" t="str">
        <f>CONCATENATE(plano!$B55," ",plano!$C55," ",plano!$H55," ",,"-",," ",plano!$G55)</f>
        <v>2º SGT 21749 C SILVA - 2º ESQD</v>
      </c>
      <c r="L55" s="67" t="s">
        <v>2080</v>
      </c>
      <c r="M55" s="249" t="s">
        <v>289</v>
      </c>
      <c r="N55" s="258" t="s">
        <v>1311</v>
      </c>
      <c r="O55" s="149">
        <v>28331</v>
      </c>
      <c r="P55" s="259">
        <f t="shared" ca="1" si="3"/>
        <v>45362.620529745371</v>
      </c>
      <c r="Q55" s="67">
        <f t="shared" ca="1" si="4"/>
        <v>46</v>
      </c>
      <c r="R55" s="149" t="s">
        <v>802</v>
      </c>
      <c r="S55" s="67" t="s">
        <v>2081</v>
      </c>
      <c r="T55" s="150" t="s">
        <v>2082</v>
      </c>
      <c r="U55" s="604" t="s">
        <v>2083</v>
      </c>
      <c r="V55" s="66" t="s">
        <v>492</v>
      </c>
      <c r="W55" s="244" t="s">
        <v>2084</v>
      </c>
      <c r="X55" s="245">
        <v>85991799176</v>
      </c>
      <c r="Y55" s="188"/>
      <c r="AA55" s="330">
        <v>38684</v>
      </c>
    </row>
    <row r="56" spans="1:27" s="46" customFormat="1" ht="12.75" customHeight="1" x14ac:dyDescent="0.2">
      <c r="A56" s="64">
        <f t="shared" ca="1" si="2"/>
        <v>49</v>
      </c>
      <c r="B56" s="64" t="s">
        <v>65</v>
      </c>
      <c r="C56" s="64">
        <v>21924</v>
      </c>
      <c r="D56" s="716" t="s">
        <v>469</v>
      </c>
      <c r="E56" s="189" t="s">
        <v>2004</v>
      </c>
      <c r="F56" s="67" t="s">
        <v>57</v>
      </c>
      <c r="G56" s="67" t="s">
        <v>61</v>
      </c>
      <c r="H56" s="147" t="s">
        <v>1926</v>
      </c>
      <c r="I56" s="147" t="str">
        <f>CONCATENATE(plano!$B56," ",plano!$H56)</f>
        <v>2º SGT JULLIANO</v>
      </c>
      <c r="J56" s="147" t="str">
        <f>CONCATENATE(plano!$B56," ",plano!C56," ",plano!$H56)</f>
        <v>2º SGT 21924 JULLIANO</v>
      </c>
      <c r="K56" s="67" t="str">
        <f>CONCATENATE(plano!$B56," ",plano!$C56," ",plano!$H56," ",,"-",," ",plano!$G56)</f>
        <v>2º SGT 21924 JULLIANO - 1º ESQD</v>
      </c>
      <c r="L56" s="67" t="s">
        <v>426</v>
      </c>
      <c r="M56" s="226" t="s">
        <v>98</v>
      </c>
      <c r="N56" s="67" t="s">
        <v>470</v>
      </c>
      <c r="O56" s="149">
        <v>29413</v>
      </c>
      <c r="P56" s="149">
        <f t="shared" ca="1" si="3"/>
        <v>45362.620529745371</v>
      </c>
      <c r="Q56" s="67">
        <f t="shared" ca="1" si="4"/>
        <v>43</v>
      </c>
      <c r="R56" s="149" t="s">
        <v>100</v>
      </c>
      <c r="S56" s="67" t="s">
        <v>471</v>
      </c>
      <c r="T56" s="150" t="s">
        <v>472</v>
      </c>
      <c r="U56" s="257" t="s">
        <v>473</v>
      </c>
      <c r="V56" s="64" t="s">
        <v>474</v>
      </c>
      <c r="W56" s="189" t="s">
        <v>1511</v>
      </c>
      <c r="X56" s="237">
        <v>996535120</v>
      </c>
      <c r="Y56" s="188"/>
      <c r="AA56" s="330">
        <v>39335</v>
      </c>
    </row>
    <row r="57" spans="1:27" s="46" customFormat="1" ht="12.75" customHeight="1" x14ac:dyDescent="0.2">
      <c r="A57" s="64">
        <f t="shared" ca="1" si="2"/>
        <v>50</v>
      </c>
      <c r="B57" s="64" t="s">
        <v>68</v>
      </c>
      <c r="C57" s="64">
        <v>21751</v>
      </c>
      <c r="D57" s="716" t="s">
        <v>462</v>
      </c>
      <c r="E57" s="189" t="s">
        <v>2003</v>
      </c>
      <c r="F57" s="67" t="s">
        <v>57</v>
      </c>
      <c r="G57" s="67" t="s">
        <v>61</v>
      </c>
      <c r="H57" s="147" t="s">
        <v>463</v>
      </c>
      <c r="I57" s="147" t="str">
        <f>CONCATENATE(plano!$B57," ",plano!$H57)</f>
        <v>3º SGT XIMENES</v>
      </c>
      <c r="J57" s="147" t="str">
        <f>CONCATENATE(plano!$B57," ",plano!C57," ",plano!$H57)</f>
        <v>3º SGT 21751 XIMENES</v>
      </c>
      <c r="K57" s="67" t="str">
        <f>CONCATENATE(plano!$B57," ",plano!$C57," ",plano!$H57," ",,"-",," ",plano!$G57)</f>
        <v>3º SGT 21751 XIMENES - 1º ESQD</v>
      </c>
      <c r="L57" s="67" t="s">
        <v>409</v>
      </c>
      <c r="M57" s="226" t="s">
        <v>98</v>
      </c>
      <c r="N57" s="67" t="s">
        <v>464</v>
      </c>
      <c r="O57" s="149">
        <v>28805</v>
      </c>
      <c r="P57" s="149">
        <f t="shared" ca="1" si="3"/>
        <v>45362.620529745371</v>
      </c>
      <c r="Q57" s="67">
        <f t="shared" ca="1" si="4"/>
        <v>45</v>
      </c>
      <c r="R57" s="149" t="s">
        <v>100</v>
      </c>
      <c r="S57" s="67" t="s">
        <v>456</v>
      </c>
      <c r="T57" s="150" t="s">
        <v>465</v>
      </c>
      <c r="U57" s="238" t="s">
        <v>466</v>
      </c>
      <c r="V57" s="64" t="s">
        <v>467</v>
      </c>
      <c r="W57" s="189" t="s">
        <v>468</v>
      </c>
      <c r="X57" s="248">
        <v>988197658</v>
      </c>
      <c r="Y57" s="188"/>
      <c r="AA57" s="330">
        <v>38684</v>
      </c>
    </row>
    <row r="58" spans="1:27" s="46" customFormat="1" ht="12.75" customHeight="1" x14ac:dyDescent="0.2">
      <c r="A58" s="64">
        <f t="shared" ca="1" si="2"/>
        <v>51</v>
      </c>
      <c r="B58" s="64" t="s">
        <v>68</v>
      </c>
      <c r="C58" s="64">
        <v>22676</v>
      </c>
      <c r="D58" s="716" t="s">
        <v>475</v>
      </c>
      <c r="E58" s="189" t="s">
        <v>2005</v>
      </c>
      <c r="F58" s="67" t="s">
        <v>57</v>
      </c>
      <c r="G58" s="67" t="s">
        <v>63</v>
      </c>
      <c r="H58" s="147" t="s">
        <v>1927</v>
      </c>
      <c r="I58" s="147" t="str">
        <f>CONCATENATE(plano!$B58," ",plano!$H58)</f>
        <v>3º SGT BERNARDO</v>
      </c>
      <c r="J58" s="147" t="str">
        <f>CONCATENATE(plano!$B58," ",plano!C58," ",plano!$H58)</f>
        <v>3º SGT 22676 BERNARDO</v>
      </c>
      <c r="K58" s="67" t="str">
        <f>CONCATENATE(plano!$B58," ",plano!$C58," ",plano!$H58," ",,"-",," ",plano!$G58)</f>
        <v>3º SGT 22676 BERNARDO - 2º ESQD</v>
      </c>
      <c r="L58" s="253" t="s">
        <v>309</v>
      </c>
      <c r="M58" s="67" t="s">
        <v>98</v>
      </c>
      <c r="N58" s="253" t="s">
        <v>476</v>
      </c>
      <c r="O58" s="149">
        <v>29621</v>
      </c>
      <c r="P58" s="149">
        <f t="shared" ca="1" si="3"/>
        <v>45362.620529745371</v>
      </c>
      <c r="Q58" s="67">
        <f t="shared" ca="1" si="4"/>
        <v>43</v>
      </c>
      <c r="R58" s="253" t="s">
        <v>100</v>
      </c>
      <c r="S58" s="253" t="s">
        <v>477</v>
      </c>
      <c r="T58" s="150" t="s">
        <v>478</v>
      </c>
      <c r="U58" s="64" t="s">
        <v>479</v>
      </c>
      <c r="V58" s="64" t="s">
        <v>480</v>
      </c>
      <c r="W58" s="189" t="s">
        <v>481</v>
      </c>
      <c r="X58" s="237" t="s">
        <v>482</v>
      </c>
      <c r="Y58" s="188"/>
      <c r="AA58" s="330">
        <v>39335</v>
      </c>
    </row>
    <row r="59" spans="1:27" s="46" customFormat="1" ht="12.75" customHeight="1" x14ac:dyDescent="0.2">
      <c r="A59" s="64">
        <f t="shared" ca="1" si="2"/>
        <v>52</v>
      </c>
      <c r="B59" s="64" t="s">
        <v>68</v>
      </c>
      <c r="C59" s="66">
        <v>22544</v>
      </c>
      <c r="D59" s="716" t="s">
        <v>483</v>
      </c>
      <c r="E59" s="189" t="s">
        <v>2006</v>
      </c>
      <c r="F59" s="67" t="s">
        <v>57</v>
      </c>
      <c r="G59" s="67" t="s">
        <v>63</v>
      </c>
      <c r="H59" s="147" t="s">
        <v>484</v>
      </c>
      <c r="I59" s="147" t="str">
        <f>CONCATENATE(plano!$B59," ",plano!$H59)</f>
        <v>3º SGT MAX</v>
      </c>
      <c r="J59" s="147" t="str">
        <f>CONCATENATE(plano!$B59," ",plano!C59," ",plano!$H59)</f>
        <v>3º SGT 22544 MAX</v>
      </c>
      <c r="K59" s="67" t="str">
        <f>CONCATENATE(plano!$B59," ",plano!$C59," ",plano!$H59," ",,"-",," ",plano!$G59)</f>
        <v>3º SGT 22544 MAX - 2º ESQD</v>
      </c>
      <c r="L59" s="67" t="s">
        <v>485</v>
      </c>
      <c r="M59" s="67" t="s">
        <v>98</v>
      </c>
      <c r="N59" s="258" t="s">
        <v>486</v>
      </c>
      <c r="O59" s="149">
        <v>28340</v>
      </c>
      <c r="P59" s="149">
        <f t="shared" ca="1" si="3"/>
        <v>45362.620529745371</v>
      </c>
      <c r="Q59" s="67">
        <f t="shared" ca="1" si="4"/>
        <v>46</v>
      </c>
      <c r="R59" s="149" t="s">
        <v>100</v>
      </c>
      <c r="S59" s="67">
        <v>3238</v>
      </c>
      <c r="T59" s="150">
        <v>4004779</v>
      </c>
      <c r="U59" s="243" t="s">
        <v>487</v>
      </c>
      <c r="V59" s="66" t="s">
        <v>488</v>
      </c>
      <c r="W59" s="244" t="s">
        <v>489</v>
      </c>
      <c r="X59" s="245">
        <v>85999576369</v>
      </c>
      <c r="Y59" s="188"/>
      <c r="AA59" s="330">
        <v>39335</v>
      </c>
    </row>
    <row r="60" spans="1:27" s="46" customFormat="1" ht="12.75" customHeight="1" x14ac:dyDescent="0.2">
      <c r="A60" s="64">
        <f t="shared" ca="1" si="2"/>
        <v>53</v>
      </c>
      <c r="B60" s="64" t="s">
        <v>68</v>
      </c>
      <c r="C60" s="64">
        <v>21916</v>
      </c>
      <c r="D60" s="716" t="s">
        <v>493</v>
      </c>
      <c r="E60" s="189" t="s">
        <v>2007</v>
      </c>
      <c r="F60" s="67" t="s">
        <v>57</v>
      </c>
      <c r="G60" s="67" t="s">
        <v>63</v>
      </c>
      <c r="H60" s="147" t="s">
        <v>1928</v>
      </c>
      <c r="I60" s="147" t="str">
        <f>CONCATENATE(plano!$B60," ",plano!$H60)</f>
        <v>3º SGT PESSOA</v>
      </c>
      <c r="J60" s="147" t="str">
        <f>CONCATENATE(plano!$B60," ",plano!C60," ",plano!$H60)</f>
        <v>3º SGT 21916 PESSOA</v>
      </c>
      <c r="K60" s="67" t="str">
        <f>CONCATENATE(plano!$B60," ",plano!$C60," ",plano!$H60," ",,"-",," ",plano!$G60)</f>
        <v>3º SGT 21916 PESSOA - 2º ESQD</v>
      </c>
      <c r="L60" s="67" t="s">
        <v>494</v>
      </c>
      <c r="M60" s="67" t="s">
        <v>9</v>
      </c>
      <c r="N60" s="67" t="s">
        <v>495</v>
      </c>
      <c r="O60" s="149">
        <v>30123</v>
      </c>
      <c r="P60" s="149">
        <f t="shared" ca="1" si="3"/>
        <v>45362.620529745371</v>
      </c>
      <c r="Q60" s="67">
        <f t="shared" ca="1" si="4"/>
        <v>41</v>
      </c>
      <c r="R60" s="149" t="s">
        <v>100</v>
      </c>
      <c r="S60" s="67" t="s">
        <v>496</v>
      </c>
      <c r="T60" s="150" t="s">
        <v>497</v>
      </c>
      <c r="U60" s="238" t="s">
        <v>498</v>
      </c>
      <c r="V60" s="64" t="s">
        <v>381</v>
      </c>
      <c r="W60" s="189" t="s">
        <v>499</v>
      </c>
      <c r="X60" s="248" t="s">
        <v>500</v>
      </c>
      <c r="Y60" s="188"/>
      <c r="AA60" s="330">
        <v>39335</v>
      </c>
    </row>
    <row r="61" spans="1:27" s="46" customFormat="1" ht="12.75" customHeight="1" x14ac:dyDescent="0.2">
      <c r="A61" s="64">
        <f t="shared" ca="1" si="2"/>
        <v>54</v>
      </c>
      <c r="B61" s="64" t="s">
        <v>68</v>
      </c>
      <c r="C61" s="64">
        <v>22197</v>
      </c>
      <c r="D61" s="716" t="s">
        <v>501</v>
      </c>
      <c r="E61" s="189">
        <v>30064518</v>
      </c>
      <c r="F61" s="67" t="s">
        <v>57</v>
      </c>
      <c r="G61" s="67" t="s">
        <v>61</v>
      </c>
      <c r="H61" s="147" t="s">
        <v>1929</v>
      </c>
      <c r="I61" s="147" t="str">
        <f>CONCATENATE(plano!$B61," ",plano!$H61)</f>
        <v>3º SGT ALVES</v>
      </c>
      <c r="J61" s="147" t="str">
        <f>CONCATENATE(plano!$B61," ",plano!C61," ",plano!$H61)</f>
        <v>3º SGT 22197 ALVES</v>
      </c>
      <c r="K61" s="67" t="str">
        <f>CONCATENATE(plano!$B61," ",plano!$C61," ",plano!$H61," ",,"-",," ",plano!$G61)</f>
        <v>3º SGT 22197 ALVES - 1º ESQD</v>
      </c>
      <c r="L61" s="67" t="s">
        <v>502</v>
      </c>
      <c r="M61" s="249" t="s">
        <v>10</v>
      </c>
      <c r="N61" s="67" t="s">
        <v>503</v>
      </c>
      <c r="O61" s="149">
        <v>31190</v>
      </c>
      <c r="P61" s="149">
        <f t="shared" ca="1" si="3"/>
        <v>45362.620529745371</v>
      </c>
      <c r="Q61" s="67">
        <f t="shared" ca="1" si="4"/>
        <v>38</v>
      </c>
      <c r="R61" s="149" t="s">
        <v>100</v>
      </c>
      <c r="S61" s="67" t="s">
        <v>504</v>
      </c>
      <c r="T61" s="150" t="s">
        <v>505</v>
      </c>
      <c r="U61" s="64" t="s">
        <v>506</v>
      </c>
      <c r="V61" s="64" t="s">
        <v>106</v>
      </c>
      <c r="W61" s="189" t="s">
        <v>507</v>
      </c>
      <c r="X61" s="237" t="s">
        <v>508</v>
      </c>
      <c r="Y61" s="188"/>
      <c r="AA61" s="330">
        <v>39335</v>
      </c>
    </row>
    <row r="62" spans="1:27" s="46" customFormat="1" ht="12.75" customHeight="1" x14ac:dyDescent="0.2">
      <c r="A62" s="64">
        <f t="shared" ca="1" si="2"/>
        <v>55</v>
      </c>
      <c r="B62" s="64" t="s">
        <v>68</v>
      </c>
      <c r="C62" s="64">
        <v>22777</v>
      </c>
      <c r="D62" s="716" t="s">
        <v>509</v>
      </c>
      <c r="E62" s="189">
        <v>30232410</v>
      </c>
      <c r="F62" s="67" t="s">
        <v>57</v>
      </c>
      <c r="G62" s="67" t="s">
        <v>61</v>
      </c>
      <c r="H62" s="147" t="s">
        <v>1930</v>
      </c>
      <c r="I62" s="147" t="str">
        <f>CONCATENATE(plano!$B62," ",plano!$H62)</f>
        <v>3º SGT RAFAELA</v>
      </c>
      <c r="J62" s="147" t="str">
        <f>CONCATENATE(plano!$B62," ",plano!C62," ",plano!$H62)</f>
        <v>3º SGT 22777 RAFAELA</v>
      </c>
      <c r="K62" s="67" t="str">
        <f>CONCATENATE(plano!$B62," ",plano!$C62," ",plano!$H62," ",,"-",," ",plano!$G62)</f>
        <v>3º SGT 22777 RAFAELA - 1º ESQD</v>
      </c>
      <c r="L62" s="67" t="s">
        <v>510</v>
      </c>
      <c r="M62" s="148" t="s">
        <v>3</v>
      </c>
      <c r="N62" s="67" t="s">
        <v>511</v>
      </c>
      <c r="O62" s="149">
        <v>30690</v>
      </c>
      <c r="P62" s="149">
        <f t="shared" ca="1" si="3"/>
        <v>45362.620529745371</v>
      </c>
      <c r="Q62" s="67">
        <f t="shared" ca="1" si="4"/>
        <v>40</v>
      </c>
      <c r="R62" s="149" t="s">
        <v>100</v>
      </c>
      <c r="S62" s="67" t="s">
        <v>512</v>
      </c>
      <c r="T62" s="150" t="s">
        <v>513</v>
      </c>
      <c r="U62" s="238" t="s">
        <v>514</v>
      </c>
      <c r="V62" s="64" t="s">
        <v>1601</v>
      </c>
      <c r="W62" s="189" t="s">
        <v>1600</v>
      </c>
      <c r="X62" s="237">
        <v>85991683525</v>
      </c>
      <c r="Y62" s="188"/>
      <c r="Z62" s="240"/>
      <c r="AA62" s="330">
        <v>39990</v>
      </c>
    </row>
    <row r="63" spans="1:27" s="46" customFormat="1" ht="12.75" customHeight="1" x14ac:dyDescent="0.2">
      <c r="A63" s="64">
        <f t="shared" ca="1" si="2"/>
        <v>56</v>
      </c>
      <c r="B63" s="64" t="s">
        <v>68</v>
      </c>
      <c r="C63" s="64">
        <v>23250</v>
      </c>
      <c r="D63" s="716" t="s">
        <v>515</v>
      </c>
      <c r="E63" s="189" t="s">
        <v>2008</v>
      </c>
      <c r="F63" s="67" t="s">
        <v>57</v>
      </c>
      <c r="G63" s="67" t="s">
        <v>63</v>
      </c>
      <c r="H63" s="147" t="s">
        <v>1931</v>
      </c>
      <c r="I63" s="147" t="str">
        <f>CONCATENATE(plano!$B63," ",plano!$H63)</f>
        <v>3º SGT ALEXANDRE</v>
      </c>
      <c r="J63" s="147" t="str">
        <f>CONCATENATE(plano!$B63," ",plano!C63," ",plano!$H63)</f>
        <v>3º SGT 23250 ALEXANDRE</v>
      </c>
      <c r="K63" s="67" t="str">
        <f>CONCATENATE(plano!$B63," ",plano!$C63," ",plano!$H63," ",,"-",," ",plano!$G63)</f>
        <v>3º SGT 23250 ALEXANDRE - 2º ESQD</v>
      </c>
      <c r="L63" s="67" t="s">
        <v>778</v>
      </c>
      <c r="M63" s="148" t="s">
        <v>3</v>
      </c>
      <c r="N63" s="67" t="s">
        <v>516</v>
      </c>
      <c r="O63" s="149">
        <v>29710</v>
      </c>
      <c r="P63" s="149">
        <f t="shared" ca="1" si="3"/>
        <v>45362.620529745371</v>
      </c>
      <c r="Q63" s="67">
        <f t="shared" ca="1" si="4"/>
        <v>42</v>
      </c>
      <c r="R63" s="149" t="s">
        <v>100</v>
      </c>
      <c r="S63" s="67" t="s">
        <v>517</v>
      </c>
      <c r="T63" s="150" t="s">
        <v>518</v>
      </c>
      <c r="U63" s="238" t="s">
        <v>519</v>
      </c>
      <c r="V63" s="64" t="s">
        <v>520</v>
      </c>
      <c r="W63" s="189" t="s">
        <v>2106</v>
      </c>
      <c r="X63" s="248" t="s">
        <v>521</v>
      </c>
      <c r="Y63" s="188"/>
      <c r="AA63" s="330">
        <v>39990</v>
      </c>
    </row>
    <row r="64" spans="1:27" s="46" customFormat="1" ht="12.75" customHeight="1" x14ac:dyDescent="0.2">
      <c r="A64" s="64">
        <f t="shared" ca="1" si="2"/>
        <v>57</v>
      </c>
      <c r="B64" s="64" t="s">
        <v>68</v>
      </c>
      <c r="C64" s="64">
        <v>23718</v>
      </c>
      <c r="D64" s="716" t="s">
        <v>522</v>
      </c>
      <c r="E64" s="189" t="s">
        <v>2009</v>
      </c>
      <c r="F64" s="67" t="s">
        <v>57</v>
      </c>
      <c r="G64" s="67" t="s">
        <v>61</v>
      </c>
      <c r="H64" s="147" t="s">
        <v>1932</v>
      </c>
      <c r="I64" s="147" t="str">
        <f>CONCATENATE(plano!$B64," ",plano!$H64)</f>
        <v>3º SGT TERTO</v>
      </c>
      <c r="J64" s="147" t="str">
        <f>CONCATENATE(plano!$B64," ",plano!C64," ",plano!$H64)</f>
        <v>3º SGT 23718 TERTO</v>
      </c>
      <c r="K64" s="67" t="str">
        <f>CONCATENATE(plano!$B64," ",plano!$C64," ",plano!$H64," ",,"-",," ",plano!$G64)</f>
        <v>3º SGT 23718 TERTO - 1º ESQD</v>
      </c>
      <c r="L64" s="67" t="s">
        <v>409</v>
      </c>
      <c r="M64" s="260" t="s">
        <v>98</v>
      </c>
      <c r="N64" s="67" t="s">
        <v>523</v>
      </c>
      <c r="O64" s="149">
        <v>30792</v>
      </c>
      <c r="P64" s="149">
        <f t="shared" ca="1" si="3"/>
        <v>45362.620529745371</v>
      </c>
      <c r="Q64" s="67">
        <f t="shared" ca="1" si="4"/>
        <v>39</v>
      </c>
      <c r="R64" s="149" t="s">
        <v>572</v>
      </c>
      <c r="S64" s="67" t="s">
        <v>1594</v>
      </c>
      <c r="T64" s="150" t="s">
        <v>1595</v>
      </c>
      <c r="U64" s="64" t="s">
        <v>524</v>
      </c>
      <c r="V64" s="64" t="s">
        <v>525</v>
      </c>
      <c r="W64" s="189" t="s">
        <v>2105</v>
      </c>
      <c r="X64" s="248" t="s">
        <v>526</v>
      </c>
      <c r="Y64" s="188"/>
      <c r="AA64" s="330">
        <v>39990</v>
      </c>
    </row>
    <row r="65" spans="1:27" s="46" customFormat="1" ht="12.75" customHeight="1" x14ac:dyDescent="0.2">
      <c r="A65" s="64">
        <f t="shared" ca="1" si="2"/>
        <v>58</v>
      </c>
      <c r="B65" s="64" t="s">
        <v>68</v>
      </c>
      <c r="C65" s="64">
        <v>23803</v>
      </c>
      <c r="D65" s="716" t="s">
        <v>527</v>
      </c>
      <c r="E65" s="189" t="s">
        <v>2010</v>
      </c>
      <c r="F65" s="67" t="s">
        <v>57</v>
      </c>
      <c r="G65" s="67" t="s">
        <v>61</v>
      </c>
      <c r="H65" s="147" t="s">
        <v>153</v>
      </c>
      <c r="I65" s="147" t="str">
        <f>CONCATENATE(plano!$B65," ",plano!$H65)</f>
        <v>3º SGT LIMA</v>
      </c>
      <c r="J65" s="147" t="str">
        <f>CONCATENATE(plano!$B65," ",plano!C65," ",plano!$H65)</f>
        <v>3º SGT 23803 LIMA</v>
      </c>
      <c r="K65" s="67" t="str">
        <f>CONCATENATE(plano!$B65," ",plano!$C65," ",plano!$H65," ",,"-",," ",plano!$G65)</f>
        <v>3º SGT 23803 LIMA - 1º ESQD</v>
      </c>
      <c r="L65" s="67" t="s">
        <v>426</v>
      </c>
      <c r="M65" s="67" t="s">
        <v>190</v>
      </c>
      <c r="N65" s="67" t="s">
        <v>528</v>
      </c>
      <c r="O65" s="149">
        <v>32258</v>
      </c>
      <c r="P65" s="149">
        <f t="shared" ca="1" si="3"/>
        <v>45362.620529745371</v>
      </c>
      <c r="Q65" s="67">
        <f t="shared" ca="1" si="4"/>
        <v>35</v>
      </c>
      <c r="R65" s="149" t="s">
        <v>100</v>
      </c>
      <c r="S65" s="67" t="s">
        <v>529</v>
      </c>
      <c r="T65" s="150" t="s">
        <v>530</v>
      </c>
      <c r="U65" s="64" t="s">
        <v>531</v>
      </c>
      <c r="V65" s="64" t="s">
        <v>532</v>
      </c>
      <c r="W65" s="189" t="s">
        <v>533</v>
      </c>
      <c r="X65" s="237">
        <v>987489442</v>
      </c>
      <c r="Y65" s="188"/>
      <c r="AA65" s="330">
        <v>39990</v>
      </c>
    </row>
    <row r="66" spans="1:27" s="46" customFormat="1" ht="12.75" customHeight="1" x14ac:dyDescent="0.2">
      <c r="A66" s="64">
        <f t="shared" ca="1" si="2"/>
        <v>59</v>
      </c>
      <c r="B66" s="64" t="s">
        <v>68</v>
      </c>
      <c r="C66" s="64">
        <v>23832</v>
      </c>
      <c r="D66" s="716" t="s">
        <v>534</v>
      </c>
      <c r="E66" s="189" t="s">
        <v>2011</v>
      </c>
      <c r="F66" s="67" t="s">
        <v>57</v>
      </c>
      <c r="G66" s="67" t="s">
        <v>61</v>
      </c>
      <c r="H66" s="147" t="s">
        <v>1933</v>
      </c>
      <c r="I66" s="147" t="str">
        <f>CONCATENATE(plano!$B66," ",plano!$H66)</f>
        <v>3º SGT MNETO</v>
      </c>
      <c r="J66" s="147" t="str">
        <f>CONCATENATE(plano!$B66," ",plano!C66," ",plano!$H66)</f>
        <v>3º SGT 23832 MNETO</v>
      </c>
      <c r="K66" s="67" t="str">
        <f>CONCATENATE(plano!$B66," ",plano!$C66," ",plano!$H66," ",,"-",," ",plano!$G66)</f>
        <v>3º SGT 23832 MNETO - 1º ESQD</v>
      </c>
      <c r="L66" s="67" t="s">
        <v>409</v>
      </c>
      <c r="M66" s="67" t="s">
        <v>98</v>
      </c>
      <c r="N66" s="67" t="s">
        <v>535</v>
      </c>
      <c r="O66" s="149">
        <v>32990</v>
      </c>
      <c r="P66" s="149">
        <f t="shared" ca="1" si="3"/>
        <v>45362.620529745371</v>
      </c>
      <c r="Q66" s="67">
        <f t="shared" ca="1" si="4"/>
        <v>33</v>
      </c>
      <c r="R66" s="149" t="s">
        <v>100</v>
      </c>
      <c r="S66" s="67" t="s">
        <v>140</v>
      </c>
      <c r="T66" s="150" t="s">
        <v>536</v>
      </c>
      <c r="U66" s="81" t="s">
        <v>537</v>
      </c>
      <c r="V66" s="64" t="s">
        <v>2107</v>
      </c>
      <c r="W66" s="189" t="s">
        <v>2108</v>
      </c>
      <c r="X66" s="237" t="s">
        <v>539</v>
      </c>
      <c r="Y66" s="188"/>
      <c r="AA66" s="330">
        <v>39990</v>
      </c>
    </row>
    <row r="67" spans="1:27" s="46" customFormat="1" ht="12.75" customHeight="1" x14ac:dyDescent="0.2">
      <c r="A67" s="64">
        <f t="shared" ca="1" si="2"/>
        <v>60</v>
      </c>
      <c r="B67" s="64" t="s">
        <v>68</v>
      </c>
      <c r="C67" s="64">
        <v>23834</v>
      </c>
      <c r="D67" s="719" t="s">
        <v>540</v>
      </c>
      <c r="E67" s="189" t="s">
        <v>2012</v>
      </c>
      <c r="F67" s="67" t="s">
        <v>57</v>
      </c>
      <c r="G67" s="67" t="s">
        <v>61</v>
      </c>
      <c r="H67" s="147" t="s">
        <v>2073</v>
      </c>
      <c r="I67" s="147" t="str">
        <f>CONCATENATE(plano!$B67," ",plano!$H67)</f>
        <v>3º SGT ALEXANDRE CARNEIRO</v>
      </c>
      <c r="J67" s="147" t="str">
        <f>CONCATENATE(plano!$B67," ",plano!C67," ",plano!$H67)</f>
        <v>3º SGT 23834 ALEXANDRE CARNEIRO</v>
      </c>
      <c r="K67" s="67" t="str">
        <f>CONCATENATE(plano!$B67," ",plano!$C67," ",plano!$H67," ",,"-",," ",plano!$G67)</f>
        <v>3º SGT 23834 ALEXANDRE CARNEIRO - 1º ESQD</v>
      </c>
      <c r="L67" s="67" t="s">
        <v>541</v>
      </c>
      <c r="M67" s="148" t="s">
        <v>98</v>
      </c>
      <c r="N67" s="67" t="s">
        <v>542</v>
      </c>
      <c r="O67" s="149">
        <v>32948</v>
      </c>
      <c r="P67" s="149">
        <f t="shared" ca="1" si="3"/>
        <v>45362.620529745371</v>
      </c>
      <c r="Q67" s="67">
        <f t="shared" ca="1" si="4"/>
        <v>33</v>
      </c>
      <c r="R67" s="149" t="s">
        <v>100</v>
      </c>
      <c r="S67" s="67" t="s">
        <v>543</v>
      </c>
      <c r="T67" s="150" t="s">
        <v>544</v>
      </c>
      <c r="U67" s="64" t="s">
        <v>545</v>
      </c>
      <c r="V67" s="64" t="s">
        <v>546</v>
      </c>
      <c r="W67" s="189" t="s">
        <v>547</v>
      </c>
      <c r="X67" s="237" t="s">
        <v>548</v>
      </c>
      <c r="Y67" s="188"/>
      <c r="AA67" s="330">
        <v>39990</v>
      </c>
    </row>
    <row r="68" spans="1:27" s="46" customFormat="1" ht="12.75" customHeight="1" x14ac:dyDescent="0.2">
      <c r="A68" s="64">
        <f t="shared" ca="1" si="2"/>
        <v>61</v>
      </c>
      <c r="B68" s="64" t="s">
        <v>68</v>
      </c>
      <c r="C68" s="64">
        <v>23903</v>
      </c>
      <c r="D68" s="716" t="s">
        <v>549</v>
      </c>
      <c r="E68" s="189">
        <v>30174216</v>
      </c>
      <c r="F68" s="67" t="s">
        <v>57</v>
      </c>
      <c r="G68" s="67" t="s">
        <v>61</v>
      </c>
      <c r="H68" s="147" t="s">
        <v>1934</v>
      </c>
      <c r="I68" s="147" t="str">
        <f>CONCATENATE(plano!$B68," ",plano!$H68)</f>
        <v>3º SGT WEYVE</v>
      </c>
      <c r="J68" s="147" t="str">
        <f>CONCATENATE(plano!$B68," ",plano!C68," ",plano!$H68)</f>
        <v>3º SGT 23903 WEYVE</v>
      </c>
      <c r="K68" s="67" t="str">
        <f>CONCATENATE(plano!$B68," ",plano!$C68," ",plano!$H68," ",,"-",," ",plano!$G68)</f>
        <v>3º SGT 23903 WEYVE - 1º ESQD</v>
      </c>
      <c r="L68" s="67" t="s">
        <v>409</v>
      </c>
      <c r="M68" s="67" t="s">
        <v>98</v>
      </c>
      <c r="N68" s="67" t="s">
        <v>550</v>
      </c>
      <c r="O68" s="149">
        <v>32039</v>
      </c>
      <c r="P68" s="149">
        <f t="shared" ca="1" si="3"/>
        <v>45362.620529745371</v>
      </c>
      <c r="Q68" s="67">
        <f t="shared" ca="1" si="4"/>
        <v>36</v>
      </c>
      <c r="R68" s="149" t="s">
        <v>100</v>
      </c>
      <c r="S68" s="67" t="s">
        <v>140</v>
      </c>
      <c r="T68" s="150" t="s">
        <v>551</v>
      </c>
      <c r="U68" s="79" t="s">
        <v>552</v>
      </c>
      <c r="V68" s="64" t="s">
        <v>169</v>
      </c>
      <c r="W68" s="189" t="s">
        <v>2109</v>
      </c>
      <c r="X68" s="248" t="s">
        <v>553</v>
      </c>
      <c r="Y68" s="188"/>
      <c r="AA68" s="330">
        <v>39990</v>
      </c>
    </row>
    <row r="69" spans="1:27" s="46" customFormat="1" ht="12.75" customHeight="1" x14ac:dyDescent="0.2">
      <c r="A69" s="64">
        <f t="shared" ca="1" si="2"/>
        <v>62</v>
      </c>
      <c r="B69" s="64" t="s">
        <v>68</v>
      </c>
      <c r="C69" s="64">
        <v>24206</v>
      </c>
      <c r="D69" s="716" t="s">
        <v>554</v>
      </c>
      <c r="E69" s="189" t="s">
        <v>2013</v>
      </c>
      <c r="F69" s="67" t="s">
        <v>57</v>
      </c>
      <c r="G69" s="67" t="s">
        <v>61</v>
      </c>
      <c r="H69" s="147" t="s">
        <v>1935</v>
      </c>
      <c r="I69" s="147" t="str">
        <f>CONCATENATE(plano!$B69," ",plano!$H69)</f>
        <v>3º SGT WATILA</v>
      </c>
      <c r="J69" s="147" t="str">
        <f>CONCATENATE(plano!$B69," ",plano!C69," ",plano!$H69)</f>
        <v>3º SGT 24206 WATILA</v>
      </c>
      <c r="K69" s="67" t="str">
        <f>CONCATENATE(plano!$B69," ",plano!$C69," ",plano!$H69," ",,"-",," ",plano!$G69)</f>
        <v>3º SGT 24206 WATILA - 1º ESQD</v>
      </c>
      <c r="L69" s="67" t="s">
        <v>435</v>
      </c>
      <c r="M69" s="67" t="s">
        <v>98</v>
      </c>
      <c r="N69" s="67" t="s">
        <v>555</v>
      </c>
      <c r="O69" s="149">
        <v>32042</v>
      </c>
      <c r="P69" s="149">
        <f t="shared" ca="1" si="3"/>
        <v>45362.620529745371</v>
      </c>
      <c r="Q69" s="67">
        <f t="shared" ca="1" si="4"/>
        <v>36</v>
      </c>
      <c r="R69" s="149" t="s">
        <v>100</v>
      </c>
      <c r="S69" s="67" t="s">
        <v>556</v>
      </c>
      <c r="T69" s="150" t="s">
        <v>557</v>
      </c>
      <c r="U69" s="238" t="s">
        <v>558</v>
      </c>
      <c r="V69" s="64" t="s">
        <v>559</v>
      </c>
      <c r="W69" s="189" t="s">
        <v>560</v>
      </c>
      <c r="X69" s="248">
        <v>987164100</v>
      </c>
      <c r="Y69" s="188"/>
      <c r="AA69" s="330">
        <v>39990</v>
      </c>
    </row>
    <row r="70" spans="1:27" s="46" customFormat="1" ht="12.75" customHeight="1" x14ac:dyDescent="0.2">
      <c r="A70" s="64">
        <f t="shared" ca="1" si="2"/>
        <v>63</v>
      </c>
      <c r="B70" s="64" t="s">
        <v>68</v>
      </c>
      <c r="C70" s="64">
        <v>23685</v>
      </c>
      <c r="D70" s="716" t="s">
        <v>561</v>
      </c>
      <c r="E70" s="189" t="s">
        <v>2014</v>
      </c>
      <c r="F70" s="67" t="s">
        <v>57</v>
      </c>
      <c r="G70" s="67" t="s">
        <v>66</v>
      </c>
      <c r="H70" s="147" t="s">
        <v>562</v>
      </c>
      <c r="I70" s="147" t="str">
        <f>CONCATENATE(plano!$B70," ",plano!$H70)</f>
        <v>3º SGT BARROS</v>
      </c>
      <c r="J70" s="147" t="str">
        <f>CONCATENATE(plano!$B70," ",plano!C70," ",plano!$H70)</f>
        <v>3º SGT 23685 BARROS</v>
      </c>
      <c r="K70" s="67" t="str">
        <f>CONCATENATE(plano!$B70," ",plano!$C70," ",plano!$H70," ",,"-",," ",plano!$G70)</f>
        <v>3º SGT 23685 BARROS - 3ºPEL/2º ESQD</v>
      </c>
      <c r="L70" s="67" t="s">
        <v>435</v>
      </c>
      <c r="M70" s="249" t="s">
        <v>98</v>
      </c>
      <c r="N70" s="67" t="s">
        <v>563</v>
      </c>
      <c r="O70" s="149">
        <v>30632</v>
      </c>
      <c r="P70" s="149">
        <f t="shared" ca="1" si="3"/>
        <v>45362.620529745371</v>
      </c>
      <c r="Q70" s="67">
        <f t="shared" ca="1" si="4"/>
        <v>40</v>
      </c>
      <c r="R70" s="149" t="s">
        <v>100</v>
      </c>
      <c r="S70" s="67" t="s">
        <v>211</v>
      </c>
      <c r="T70" s="150" t="s">
        <v>564</v>
      </c>
      <c r="U70" s="238" t="s">
        <v>565</v>
      </c>
      <c r="V70" s="64" t="s">
        <v>351</v>
      </c>
      <c r="W70" s="189" t="s">
        <v>566</v>
      </c>
      <c r="X70" s="248" t="s">
        <v>567</v>
      </c>
      <c r="Y70" s="188"/>
      <c r="Z70" s="240"/>
      <c r="AA70" s="330">
        <v>39990</v>
      </c>
    </row>
    <row r="71" spans="1:27" s="46" customFormat="1" ht="12.75" customHeight="1" x14ac:dyDescent="0.2">
      <c r="A71" s="64">
        <f t="shared" ca="1" si="2"/>
        <v>64</v>
      </c>
      <c r="B71" s="370" t="s">
        <v>68</v>
      </c>
      <c r="C71" s="370">
        <v>24198</v>
      </c>
      <c r="D71" s="716" t="s">
        <v>570</v>
      </c>
      <c r="E71" s="189" t="s">
        <v>1773</v>
      </c>
      <c r="F71" s="67" t="s">
        <v>57</v>
      </c>
      <c r="G71" s="67" t="s">
        <v>61</v>
      </c>
      <c r="H71" s="147" t="s">
        <v>2190</v>
      </c>
      <c r="I71" s="147" t="str">
        <f>CONCATENATE(plano!$B71," ",plano!$H71)</f>
        <v>3º SGT M MIRANDA</v>
      </c>
      <c r="J71" s="147" t="str">
        <f>CONCATENATE(plano!$B71," ",plano!C71," ",plano!$H71)</f>
        <v>3º SGT 24198 M MIRANDA</v>
      </c>
      <c r="K71" s="67" t="str">
        <f>CONCATENATE(plano!$B71," ",plano!$C71," ",plano!$H71," ",,"-",," ",plano!$G71)</f>
        <v>3º SGT 24198 M MIRANDA - 1º ESQD</v>
      </c>
      <c r="L71" s="67" t="s">
        <v>316</v>
      </c>
      <c r="M71" s="67" t="s">
        <v>98</v>
      </c>
      <c r="N71" s="67" t="s">
        <v>571</v>
      </c>
      <c r="O71" s="149">
        <v>32567</v>
      </c>
      <c r="P71" s="149">
        <v>44951</v>
      </c>
      <c r="Q71" s="67">
        <f t="shared" si="4"/>
        <v>33</v>
      </c>
      <c r="R71" s="149" t="s">
        <v>100</v>
      </c>
      <c r="S71" s="67" t="s">
        <v>2085</v>
      </c>
      <c r="T71" s="150" t="s">
        <v>2086</v>
      </c>
      <c r="U71" s="261" t="s">
        <v>573</v>
      </c>
      <c r="V71" s="64" t="s">
        <v>532</v>
      </c>
      <c r="W71" s="189" t="s">
        <v>574</v>
      </c>
      <c r="X71" s="248">
        <v>981371109</v>
      </c>
      <c r="Y71" s="188"/>
      <c r="Z71" s="240"/>
      <c r="AA71" s="330">
        <v>39990</v>
      </c>
    </row>
    <row r="72" spans="1:27" s="46" customFormat="1" ht="12.75" customHeight="1" x14ac:dyDescent="0.2">
      <c r="A72" s="64">
        <f t="shared" ca="1" si="2"/>
        <v>65</v>
      </c>
      <c r="B72" s="64" t="s">
        <v>68</v>
      </c>
      <c r="C72" s="64">
        <v>24598</v>
      </c>
      <c r="D72" s="716" t="s">
        <v>575</v>
      </c>
      <c r="E72" s="189" t="s">
        <v>2015</v>
      </c>
      <c r="F72" s="67" t="s">
        <v>57</v>
      </c>
      <c r="G72" s="67" t="s">
        <v>63</v>
      </c>
      <c r="H72" s="147" t="s">
        <v>576</v>
      </c>
      <c r="I72" s="147" t="str">
        <f>CONCATENATE(plano!$B72," ",plano!$H72)</f>
        <v>3º SGT FELIX</v>
      </c>
      <c r="J72" s="147" t="str">
        <f>CONCATENATE(plano!$B72," ",plano!C72," ",plano!$H72)</f>
        <v>3º SGT 24598 FELIX</v>
      </c>
      <c r="K72" s="67" t="str">
        <f>CONCATENATE(plano!$B72," ",plano!$C72," ",plano!$H72," ",,"-",," ",plano!$G72)</f>
        <v>3º SGT 24598 FELIX - 2º ESQD</v>
      </c>
      <c r="L72" s="67" t="s">
        <v>340</v>
      </c>
      <c r="M72" s="148" t="s">
        <v>3</v>
      </c>
      <c r="N72" s="67" t="s">
        <v>577</v>
      </c>
      <c r="O72" s="149">
        <v>30675</v>
      </c>
      <c r="P72" s="149">
        <f t="shared" ref="P72:P103" ca="1" si="5">NOW()</f>
        <v>45362.620529745371</v>
      </c>
      <c r="Q72" s="67">
        <f t="shared" ref="Q72:Q103" ca="1" si="6">INT((P72-O72)/365.25)</f>
        <v>40</v>
      </c>
      <c r="R72" s="149" t="s">
        <v>100</v>
      </c>
      <c r="S72" s="67" t="s">
        <v>578</v>
      </c>
      <c r="T72" s="150" t="s">
        <v>579</v>
      </c>
      <c r="U72" s="81" t="s">
        <v>580</v>
      </c>
      <c r="V72" s="64" t="s">
        <v>581</v>
      </c>
      <c r="W72" s="189" t="s">
        <v>582</v>
      </c>
      <c r="X72" s="248" t="s">
        <v>2110</v>
      </c>
      <c r="Y72" s="188"/>
      <c r="Z72" s="240"/>
      <c r="AA72" s="330">
        <v>40429</v>
      </c>
    </row>
    <row r="73" spans="1:27" s="46" customFormat="1" ht="12.75" customHeight="1" x14ac:dyDescent="0.2">
      <c r="A73" s="64">
        <f t="shared" ca="1" si="2"/>
        <v>66</v>
      </c>
      <c r="B73" s="64" t="s">
        <v>68</v>
      </c>
      <c r="C73" s="64">
        <v>24790</v>
      </c>
      <c r="D73" s="716" t="s">
        <v>583</v>
      </c>
      <c r="E73" s="189" t="s">
        <v>2016</v>
      </c>
      <c r="F73" s="67" t="s">
        <v>57</v>
      </c>
      <c r="G73" s="67" t="s">
        <v>63</v>
      </c>
      <c r="H73" s="147" t="s">
        <v>584</v>
      </c>
      <c r="I73" s="147" t="str">
        <f>CONCATENATE(plano!$B73," ",plano!$H73)</f>
        <v>3º SGT MOURA</v>
      </c>
      <c r="J73" s="147" t="str">
        <f>CONCATENATE(plano!$B73," ",plano!C73," ",plano!$H73)</f>
        <v>3º SGT 24790 MOURA</v>
      </c>
      <c r="K73" s="67" t="str">
        <f>CONCATENATE(plano!$B73," ",plano!$C73," ",plano!$H73," ",,"-",," ",plano!$G73)</f>
        <v>3º SGT 24790 MOURA - 2º ESQD</v>
      </c>
      <c r="L73" s="67" t="s">
        <v>372</v>
      </c>
      <c r="M73" s="67" t="s">
        <v>98</v>
      </c>
      <c r="N73" s="67" t="s">
        <v>585</v>
      </c>
      <c r="O73" s="149">
        <v>30821</v>
      </c>
      <c r="P73" s="149">
        <f t="shared" ca="1" si="5"/>
        <v>45362.620529745371</v>
      </c>
      <c r="Q73" s="67">
        <f t="shared" ca="1" si="6"/>
        <v>39</v>
      </c>
      <c r="R73" s="149" t="s">
        <v>100</v>
      </c>
      <c r="S73" s="67" t="s">
        <v>378</v>
      </c>
      <c r="T73" s="150" t="s">
        <v>586</v>
      </c>
      <c r="U73" s="238" t="s">
        <v>587</v>
      </c>
      <c r="V73" s="64" t="s">
        <v>588</v>
      </c>
      <c r="W73" s="189" t="s">
        <v>589</v>
      </c>
      <c r="X73" s="248">
        <v>998399187</v>
      </c>
      <c r="Y73" s="188"/>
      <c r="Z73" s="240"/>
      <c r="AA73" s="330">
        <v>40429</v>
      </c>
    </row>
    <row r="74" spans="1:27" s="46" customFormat="1" ht="12.75" customHeight="1" x14ac:dyDescent="0.2">
      <c r="A74" s="64">
        <f t="shared" ref="A74:A137" ca="1" si="7">OFFSET(A74,-1,0)+1</f>
        <v>67</v>
      </c>
      <c r="B74" s="64" t="s">
        <v>68</v>
      </c>
      <c r="C74" s="64">
        <v>25015</v>
      </c>
      <c r="D74" s="716" t="s">
        <v>590</v>
      </c>
      <c r="E74" s="189" t="s">
        <v>2017</v>
      </c>
      <c r="F74" s="67" t="s">
        <v>57</v>
      </c>
      <c r="G74" s="67" t="s">
        <v>61</v>
      </c>
      <c r="H74" s="147" t="s">
        <v>591</v>
      </c>
      <c r="I74" s="147" t="str">
        <f>CONCATENATE(plano!$B74," ",plano!$H74)</f>
        <v>3º SGT MOURAO</v>
      </c>
      <c r="J74" s="147" t="str">
        <f>CONCATENATE(plano!$B74," ",plano!C74," ",plano!$H74)</f>
        <v>3º SGT 25015 MOURAO</v>
      </c>
      <c r="K74" s="67" t="str">
        <f>CONCATENATE(plano!$B74," ",plano!$C74," ",plano!$H74," ",,"-",," ",plano!$G74)</f>
        <v>3º SGT 25015 MOURAO - 1º ESQD</v>
      </c>
      <c r="L74" s="67" t="s">
        <v>592</v>
      </c>
      <c r="M74" s="148" t="s">
        <v>3</v>
      </c>
      <c r="N74" s="67" t="s">
        <v>593</v>
      </c>
      <c r="O74" s="149">
        <v>33031</v>
      </c>
      <c r="P74" s="149">
        <f t="shared" ca="1" si="5"/>
        <v>45362.620529745371</v>
      </c>
      <c r="Q74" s="67">
        <f t="shared" ca="1" si="6"/>
        <v>33</v>
      </c>
      <c r="R74" s="149" t="s">
        <v>100</v>
      </c>
      <c r="S74" s="67" t="s">
        <v>504</v>
      </c>
      <c r="T74" s="150" t="s">
        <v>594</v>
      </c>
      <c r="U74" s="238" t="s">
        <v>595</v>
      </c>
      <c r="V74" s="64" t="s">
        <v>596</v>
      </c>
      <c r="W74" s="189" t="s">
        <v>597</v>
      </c>
      <c r="X74" s="248">
        <v>985485055</v>
      </c>
      <c r="Y74" s="188"/>
      <c r="Z74" s="262" t="s">
        <v>1495</v>
      </c>
      <c r="AA74" s="330">
        <v>40429</v>
      </c>
    </row>
    <row r="75" spans="1:27" s="46" customFormat="1" ht="12.75" customHeight="1" x14ac:dyDescent="0.2">
      <c r="A75" s="64">
        <f t="shared" ca="1" si="7"/>
        <v>68</v>
      </c>
      <c r="B75" s="64" t="s">
        <v>68</v>
      </c>
      <c r="C75" s="64">
        <v>25078</v>
      </c>
      <c r="D75" s="716" t="s">
        <v>598</v>
      </c>
      <c r="E75" s="189">
        <v>30379519</v>
      </c>
      <c r="F75" s="67" t="s">
        <v>57</v>
      </c>
      <c r="G75" s="67" t="s">
        <v>61</v>
      </c>
      <c r="H75" s="147" t="s">
        <v>1936</v>
      </c>
      <c r="I75" s="147" t="str">
        <f>CONCATENATE(plano!$B75," ",plano!$H75)</f>
        <v>3º SGT PIRES</v>
      </c>
      <c r="J75" s="147" t="str">
        <f>CONCATENATE(plano!$B75," ",plano!C75," ",plano!$H75)</f>
        <v>3º SGT 25078 PIRES</v>
      </c>
      <c r="K75" s="67" t="str">
        <f>CONCATENATE(plano!$B75," ",plano!$C75," ",plano!$H75," ",,"-",," ",plano!$G75)</f>
        <v>3º SGT 25078 PIRES - 1º ESQD</v>
      </c>
      <c r="L75" s="67" t="s">
        <v>372</v>
      </c>
      <c r="M75" s="67" t="s">
        <v>98</v>
      </c>
      <c r="N75" s="67" t="s">
        <v>599</v>
      </c>
      <c r="O75" s="149">
        <v>30149</v>
      </c>
      <c r="P75" s="149">
        <f t="shared" ca="1" si="5"/>
        <v>45362.620529745371</v>
      </c>
      <c r="Q75" s="67">
        <f t="shared" ca="1" si="6"/>
        <v>41</v>
      </c>
      <c r="R75" s="149" t="s">
        <v>100</v>
      </c>
      <c r="S75" s="67" t="s">
        <v>600</v>
      </c>
      <c r="T75" s="150" t="s">
        <v>601</v>
      </c>
      <c r="U75" s="261" t="s">
        <v>602</v>
      </c>
      <c r="V75" s="64" t="s">
        <v>603</v>
      </c>
      <c r="W75" s="189" t="s">
        <v>604</v>
      </c>
      <c r="X75" s="237">
        <v>988282004</v>
      </c>
      <c r="Y75" s="188"/>
      <c r="Z75" s="240"/>
      <c r="AA75" s="330">
        <v>40429</v>
      </c>
    </row>
    <row r="76" spans="1:27" s="46" customFormat="1" ht="12.75" customHeight="1" x14ac:dyDescent="0.2">
      <c r="A76" s="64">
        <f t="shared" ca="1" si="7"/>
        <v>69</v>
      </c>
      <c r="B76" s="64" t="s">
        <v>68</v>
      </c>
      <c r="C76" s="64">
        <v>25482</v>
      </c>
      <c r="D76" s="716" t="s">
        <v>605</v>
      </c>
      <c r="E76" s="189" t="s">
        <v>2018</v>
      </c>
      <c r="F76" s="67" t="s">
        <v>57</v>
      </c>
      <c r="G76" s="67" t="s">
        <v>63</v>
      </c>
      <c r="H76" s="147" t="s">
        <v>1937</v>
      </c>
      <c r="I76" s="147" t="str">
        <f>CONCATENATE(plano!$B76," ",plano!$H76)</f>
        <v>3º SGT CIPRIANO</v>
      </c>
      <c r="J76" s="147" t="str">
        <f>CONCATENATE(plano!$B76," ",plano!C76," ",plano!$H76)</f>
        <v>3º SGT 25482 CIPRIANO</v>
      </c>
      <c r="K76" s="67" t="str">
        <f>CONCATENATE(plano!$B76," ",plano!$C76," ",plano!$H76," ",,"-",," ",plano!$G76)</f>
        <v>3º SGT 25482 CIPRIANO - 2º ESQD</v>
      </c>
      <c r="L76" s="67" t="s">
        <v>340</v>
      </c>
      <c r="M76" s="67" t="s">
        <v>2125</v>
      </c>
      <c r="N76" s="67" t="s">
        <v>606</v>
      </c>
      <c r="O76" s="149">
        <v>31048</v>
      </c>
      <c r="P76" s="149">
        <f t="shared" ca="1" si="5"/>
        <v>45362.620529745371</v>
      </c>
      <c r="Q76" s="67">
        <f t="shared" ca="1" si="6"/>
        <v>39</v>
      </c>
      <c r="R76" s="149" t="s">
        <v>100</v>
      </c>
      <c r="S76" s="67">
        <v>3238</v>
      </c>
      <c r="T76" s="150" t="s">
        <v>1602</v>
      </c>
      <c r="U76" s="64" t="s">
        <v>607</v>
      </c>
      <c r="V76" s="64" t="s">
        <v>588</v>
      </c>
      <c r="W76" s="189" t="s">
        <v>608</v>
      </c>
      <c r="X76" s="237" t="s">
        <v>609</v>
      </c>
      <c r="Y76" s="188"/>
      <c r="Z76" s="240"/>
      <c r="AA76" s="330">
        <v>40429</v>
      </c>
    </row>
    <row r="77" spans="1:27" s="46" customFormat="1" ht="12.75" customHeight="1" x14ac:dyDescent="0.2">
      <c r="A77" s="64">
        <f t="shared" ca="1" si="7"/>
        <v>70</v>
      </c>
      <c r="B77" s="64" t="s">
        <v>68</v>
      </c>
      <c r="C77" s="64">
        <v>24481</v>
      </c>
      <c r="D77" s="716" t="s">
        <v>618</v>
      </c>
      <c r="E77" s="189" t="s">
        <v>2020</v>
      </c>
      <c r="F77" s="67" t="s">
        <v>57</v>
      </c>
      <c r="G77" s="67" t="s">
        <v>61</v>
      </c>
      <c r="H77" s="147" t="s">
        <v>1939</v>
      </c>
      <c r="I77" s="147" t="str">
        <f>CONCATENATE(plano!$B77," ",plano!$H77)</f>
        <v>3º SGT DANIEL</v>
      </c>
      <c r="J77" s="147" t="str">
        <f>CONCATENATE(plano!$B77," ",plano!C77," ",plano!$H77)</f>
        <v>3º SGT 24481 DANIEL</v>
      </c>
      <c r="K77" s="67" t="str">
        <f>CONCATENATE(plano!$B77," ",plano!$C77," ",plano!$H77," ",,"-",," ",plano!$G77)</f>
        <v>3º SGT 24481 DANIEL - 1º ESQD</v>
      </c>
      <c r="L77" s="67" t="s">
        <v>372</v>
      </c>
      <c r="M77" s="67" t="s">
        <v>98</v>
      </c>
      <c r="N77" s="67" t="s">
        <v>619</v>
      </c>
      <c r="O77" s="149">
        <v>30009</v>
      </c>
      <c r="P77" s="149">
        <f t="shared" ca="1" si="5"/>
        <v>45362.620529745371</v>
      </c>
      <c r="Q77" s="67">
        <f t="shared" ca="1" si="6"/>
        <v>42</v>
      </c>
      <c r="R77" s="149" t="s">
        <v>100</v>
      </c>
      <c r="S77" s="67" t="s">
        <v>504</v>
      </c>
      <c r="T77" s="150" t="s">
        <v>620</v>
      </c>
      <c r="U77" s="238" t="s">
        <v>621</v>
      </c>
      <c r="V77" s="64" t="s">
        <v>622</v>
      </c>
      <c r="W77" s="189" t="s">
        <v>2104</v>
      </c>
      <c r="X77" s="237">
        <v>984120126</v>
      </c>
      <c r="Y77" s="188"/>
      <c r="AA77" s="330">
        <v>40429</v>
      </c>
    </row>
    <row r="78" spans="1:27" s="46" customFormat="1" ht="12.75" customHeight="1" x14ac:dyDescent="0.2">
      <c r="A78" s="64">
        <f t="shared" ca="1" si="7"/>
        <v>71</v>
      </c>
      <c r="B78" s="64" t="s">
        <v>68</v>
      </c>
      <c r="C78" s="64">
        <v>24627</v>
      </c>
      <c r="D78" s="716" t="s">
        <v>623</v>
      </c>
      <c r="E78" s="189" t="s">
        <v>2021</v>
      </c>
      <c r="F78" s="67" t="s">
        <v>57</v>
      </c>
      <c r="G78" s="67" t="s">
        <v>63</v>
      </c>
      <c r="H78" s="147" t="s">
        <v>463</v>
      </c>
      <c r="I78" s="147" t="str">
        <f>CONCATENATE(plano!$B78," ",plano!$H78)</f>
        <v>3º SGT XIMENES</v>
      </c>
      <c r="J78" s="147" t="str">
        <f>CONCATENATE(plano!$B78," ",plano!C78," ",plano!$H78)</f>
        <v>3º SGT 24627 XIMENES</v>
      </c>
      <c r="K78" s="67" t="str">
        <f>CONCATENATE(plano!$B78," ",plano!$C78," ",plano!$H78," ",,"-",," ",plano!$G78)</f>
        <v>3º SGT 24627 XIMENES - 2º ESQD</v>
      </c>
      <c r="L78" s="67" t="s">
        <v>426</v>
      </c>
      <c r="M78" s="67" t="s">
        <v>98</v>
      </c>
      <c r="N78" s="67" t="s">
        <v>624</v>
      </c>
      <c r="O78" s="149">
        <v>31726</v>
      </c>
      <c r="P78" s="149">
        <f t="shared" ca="1" si="5"/>
        <v>45362.620529745371</v>
      </c>
      <c r="Q78" s="67">
        <f t="shared" ca="1" si="6"/>
        <v>37</v>
      </c>
      <c r="R78" s="149" t="s">
        <v>100</v>
      </c>
      <c r="S78" s="67" t="s">
        <v>140</v>
      </c>
      <c r="T78" s="150" t="s">
        <v>625</v>
      </c>
      <c r="U78" s="81" t="s">
        <v>626</v>
      </c>
      <c r="V78" s="64" t="s">
        <v>627</v>
      </c>
      <c r="W78" s="189" t="s">
        <v>628</v>
      </c>
      <c r="X78" s="263" t="s">
        <v>629</v>
      </c>
      <c r="Y78" s="188"/>
      <c r="AA78" s="330">
        <v>40429</v>
      </c>
    </row>
    <row r="79" spans="1:27" s="46" customFormat="1" ht="12.75" customHeight="1" x14ac:dyDescent="0.2">
      <c r="A79" s="64">
        <f t="shared" ca="1" si="7"/>
        <v>72</v>
      </c>
      <c r="B79" s="64" t="s">
        <v>68</v>
      </c>
      <c r="C79" s="64">
        <v>25365</v>
      </c>
      <c r="D79" s="716" t="s">
        <v>639</v>
      </c>
      <c r="E79" s="189" t="s">
        <v>2023</v>
      </c>
      <c r="F79" s="67" t="s">
        <v>57</v>
      </c>
      <c r="G79" s="67" t="s">
        <v>61</v>
      </c>
      <c r="H79" s="147" t="s">
        <v>1940</v>
      </c>
      <c r="I79" s="147" t="str">
        <f>CONCATENATE(plano!$B79," ",plano!$H79)</f>
        <v>3º SGT VIANA</v>
      </c>
      <c r="J79" s="147" t="str">
        <f>CONCATENATE(plano!$B79," ",plano!C79," ",plano!$H79)</f>
        <v>3º SGT 25365 VIANA</v>
      </c>
      <c r="K79" s="67" t="str">
        <f>CONCATENATE(plano!$B79," ",plano!$C79," ",plano!$H79," ",,"-",," ",plano!$G79)</f>
        <v>3º SGT 25365 VIANA - 1º ESQD</v>
      </c>
      <c r="L79" s="67" t="s">
        <v>435</v>
      </c>
      <c r="M79" s="67" t="s">
        <v>98</v>
      </c>
      <c r="N79" s="67" t="s">
        <v>640</v>
      </c>
      <c r="O79" s="149">
        <v>29407</v>
      </c>
      <c r="P79" s="149">
        <f t="shared" ca="1" si="5"/>
        <v>45362.620529745371</v>
      </c>
      <c r="Q79" s="67">
        <f t="shared" ca="1" si="6"/>
        <v>43</v>
      </c>
      <c r="R79" s="149" t="s">
        <v>100</v>
      </c>
      <c r="S79" s="67" t="s">
        <v>641</v>
      </c>
      <c r="T79" s="150" t="s">
        <v>642</v>
      </c>
      <c r="U79" s="261" t="s">
        <v>643</v>
      </c>
      <c r="V79" s="64" t="s">
        <v>644</v>
      </c>
      <c r="W79" s="189" t="s">
        <v>645</v>
      </c>
      <c r="X79" s="237">
        <v>984214750</v>
      </c>
      <c r="Y79" s="188"/>
      <c r="AA79" s="330">
        <v>40429</v>
      </c>
    </row>
    <row r="80" spans="1:27" s="46" customFormat="1" ht="12.75" customHeight="1" x14ac:dyDescent="0.2">
      <c r="A80" s="64">
        <f t="shared" ca="1" si="7"/>
        <v>73</v>
      </c>
      <c r="B80" s="64" t="s">
        <v>70</v>
      </c>
      <c r="C80" s="64">
        <v>22185</v>
      </c>
      <c r="D80" s="716" t="s">
        <v>610</v>
      </c>
      <c r="E80" s="189" t="s">
        <v>2019</v>
      </c>
      <c r="F80" s="67" t="s">
        <v>57</v>
      </c>
      <c r="G80" s="67" t="s">
        <v>63</v>
      </c>
      <c r="H80" s="147" t="s">
        <v>1938</v>
      </c>
      <c r="I80" s="147" t="str">
        <f>CONCATENATE(plano!$B80," ",plano!$H80)</f>
        <v>CB FLAUBER</v>
      </c>
      <c r="J80" s="147" t="str">
        <f>CONCATENATE(plano!$B80," ",plano!C80," ",plano!$H80)</f>
        <v>CB 22185 FLAUBER</v>
      </c>
      <c r="K80" s="67" t="str">
        <f>CONCATENATE(plano!$B80," ",plano!$C80," ",plano!$H80," ",,"-",," ",plano!$G80)</f>
        <v>CB 22185 FLAUBER - 2º ESQD</v>
      </c>
      <c r="L80" s="67" t="s">
        <v>611</v>
      </c>
      <c r="M80" s="148" t="s">
        <v>3</v>
      </c>
      <c r="N80" s="67" t="s">
        <v>612</v>
      </c>
      <c r="O80" s="149">
        <v>30039</v>
      </c>
      <c r="P80" s="149">
        <f t="shared" ca="1" si="5"/>
        <v>45362.620529745371</v>
      </c>
      <c r="Q80" s="67">
        <f t="shared" ca="1" si="6"/>
        <v>41</v>
      </c>
      <c r="R80" s="149" t="s">
        <v>100</v>
      </c>
      <c r="S80" s="67">
        <v>3238</v>
      </c>
      <c r="T80" s="150" t="s">
        <v>613</v>
      </c>
      <c r="U80" s="238" t="s">
        <v>614</v>
      </c>
      <c r="V80" s="64" t="s">
        <v>615</v>
      </c>
      <c r="W80" s="189" t="s">
        <v>616</v>
      </c>
      <c r="X80" s="248" t="s">
        <v>617</v>
      </c>
      <c r="Y80" s="188"/>
      <c r="AA80" s="330">
        <v>39335</v>
      </c>
    </row>
    <row r="81" spans="1:27" s="46" customFormat="1" ht="12.75" customHeight="1" x14ac:dyDescent="0.2">
      <c r="A81" s="64">
        <f t="shared" ca="1" si="7"/>
        <v>74</v>
      </c>
      <c r="B81" s="64" t="s">
        <v>70</v>
      </c>
      <c r="C81" s="64">
        <v>25036</v>
      </c>
      <c r="D81" s="716" t="s">
        <v>630</v>
      </c>
      <c r="E81" s="189" t="s">
        <v>2022</v>
      </c>
      <c r="F81" s="67" t="s">
        <v>57</v>
      </c>
      <c r="G81" s="67" t="s">
        <v>63</v>
      </c>
      <c r="H81" s="147" t="s">
        <v>631</v>
      </c>
      <c r="I81" s="147" t="str">
        <f>CONCATENATE(plano!$B81," ",plano!$H81)</f>
        <v>CB MARTINS</v>
      </c>
      <c r="J81" s="147" t="str">
        <f>CONCATENATE(plano!$B81," ",plano!C81," ",plano!$H81)</f>
        <v>CB 25036 MARTINS</v>
      </c>
      <c r="K81" s="67" t="str">
        <f>CONCATENATE(plano!$B81," ",plano!$C81," ",plano!$H81," ",,"-",," ",plano!$G81)</f>
        <v>CB 25036 MARTINS - 2º ESQD</v>
      </c>
      <c r="L81" s="234" t="s">
        <v>632</v>
      </c>
      <c r="M81" s="264" t="s">
        <v>10</v>
      </c>
      <c r="N81" s="265" t="s">
        <v>633</v>
      </c>
      <c r="O81" s="259">
        <v>30855</v>
      </c>
      <c r="P81" s="259">
        <f t="shared" ca="1" si="5"/>
        <v>45362.620529745371</v>
      </c>
      <c r="Q81" s="67">
        <f t="shared" ca="1" si="6"/>
        <v>39</v>
      </c>
      <c r="R81" s="259" t="s">
        <v>100</v>
      </c>
      <c r="S81" s="265" t="s">
        <v>634</v>
      </c>
      <c r="T81" s="150" t="s">
        <v>635</v>
      </c>
      <c r="U81" s="266" t="s">
        <v>636</v>
      </c>
      <c r="V81" s="65" t="s">
        <v>637</v>
      </c>
      <c r="W81" s="267" t="s">
        <v>638</v>
      </c>
      <c r="X81" s="268">
        <v>986483096</v>
      </c>
      <c r="Y81" s="190"/>
      <c r="Z81" s="240"/>
      <c r="AA81" s="330">
        <v>40429</v>
      </c>
    </row>
    <row r="82" spans="1:27" s="46" customFormat="1" ht="12.75" customHeight="1" x14ac:dyDescent="0.2">
      <c r="A82" s="64">
        <f t="shared" ca="1" si="7"/>
        <v>75</v>
      </c>
      <c r="B82" s="64" t="s">
        <v>70</v>
      </c>
      <c r="C82" s="64">
        <v>24438</v>
      </c>
      <c r="D82" s="716" t="s">
        <v>647</v>
      </c>
      <c r="E82" s="189" t="s">
        <v>2024</v>
      </c>
      <c r="F82" s="67" t="s">
        <v>57</v>
      </c>
      <c r="G82" s="67" t="s">
        <v>66</v>
      </c>
      <c r="H82" s="147" t="s">
        <v>648</v>
      </c>
      <c r="I82" s="147" t="str">
        <f>CONCATENATE(plano!$B82," ",plano!$H82)</f>
        <v>CB MENDONCA</v>
      </c>
      <c r="J82" s="147" t="str">
        <f>CONCATENATE(plano!$B82," ",plano!C82," ",plano!$H82)</f>
        <v>CB 24438 MENDONCA</v>
      </c>
      <c r="K82" s="67" t="str">
        <f>CONCATENATE(plano!$B82," ",plano!$C82," ",plano!$H82," ",,"-",," ",plano!$G82)</f>
        <v>CB 24438 MENDONCA - 3ºPEL/2º ESQD</v>
      </c>
      <c r="L82" s="67" t="s">
        <v>372</v>
      </c>
      <c r="M82" s="67" t="s">
        <v>98</v>
      </c>
      <c r="N82" s="67" t="s">
        <v>1617</v>
      </c>
      <c r="O82" s="149">
        <v>29325</v>
      </c>
      <c r="P82" s="149">
        <f t="shared" ca="1" si="5"/>
        <v>45362.620529745371</v>
      </c>
      <c r="Q82" s="67">
        <f t="shared" ca="1" si="6"/>
        <v>43</v>
      </c>
      <c r="R82" s="149" t="s">
        <v>100</v>
      </c>
      <c r="S82" s="67" t="s">
        <v>649</v>
      </c>
      <c r="T82" s="150" t="s">
        <v>650</v>
      </c>
      <c r="U82" s="238" t="s">
        <v>651</v>
      </c>
      <c r="V82" s="64" t="s">
        <v>652</v>
      </c>
      <c r="W82" s="189" t="s">
        <v>653</v>
      </c>
      <c r="X82" s="237">
        <v>88996123373</v>
      </c>
      <c r="Y82" s="188"/>
      <c r="AA82" s="330">
        <v>40429</v>
      </c>
    </row>
    <row r="83" spans="1:27" s="46" customFormat="1" ht="12.75" customHeight="1" x14ac:dyDescent="0.2">
      <c r="A83" s="64">
        <f t="shared" ca="1" si="7"/>
        <v>76</v>
      </c>
      <c r="B83" s="64" t="s">
        <v>70</v>
      </c>
      <c r="C83" s="64">
        <v>26386</v>
      </c>
      <c r="D83" s="716" t="s">
        <v>654</v>
      </c>
      <c r="E83" s="189" t="s">
        <v>2025</v>
      </c>
      <c r="F83" s="67" t="s">
        <v>57</v>
      </c>
      <c r="G83" s="67" t="s">
        <v>61</v>
      </c>
      <c r="H83" s="147" t="s">
        <v>655</v>
      </c>
      <c r="I83" s="147" t="str">
        <f>CONCATENATE(plano!$B83," ",plano!$H83)</f>
        <v>CB CLEMENTE</v>
      </c>
      <c r="J83" s="147" t="str">
        <f>CONCATENATE(plano!$B83," ",plano!C83," ",plano!$H83)</f>
        <v>CB 26386 CLEMENTE</v>
      </c>
      <c r="K83" s="67" t="str">
        <f>CONCATENATE(plano!$B83," ",plano!$C83," ",plano!$H83," ",,"-",," ",plano!$G83)</f>
        <v>CB 26386 CLEMENTE - 1º ESQD</v>
      </c>
      <c r="L83" s="67" t="s">
        <v>372</v>
      </c>
      <c r="M83" s="67" t="s">
        <v>98</v>
      </c>
      <c r="N83" s="67" t="s">
        <v>656</v>
      </c>
      <c r="O83" s="149">
        <v>31847</v>
      </c>
      <c r="P83" s="149">
        <f t="shared" ca="1" si="5"/>
        <v>45362.620529745371</v>
      </c>
      <c r="Q83" s="67">
        <f t="shared" ca="1" si="6"/>
        <v>37</v>
      </c>
      <c r="R83" s="149" t="s">
        <v>100</v>
      </c>
      <c r="S83" s="67" t="s">
        <v>657</v>
      </c>
      <c r="T83" s="150" t="s">
        <v>658</v>
      </c>
      <c r="U83" s="64" t="s">
        <v>659</v>
      </c>
      <c r="V83" s="64" t="s">
        <v>660</v>
      </c>
      <c r="W83" s="189" t="s">
        <v>1512</v>
      </c>
      <c r="X83" s="237">
        <v>989503530</v>
      </c>
      <c r="Y83" s="188"/>
      <c r="AA83" s="500">
        <v>41310</v>
      </c>
    </row>
    <row r="84" spans="1:27" s="46" customFormat="1" ht="12.75" customHeight="1" x14ac:dyDescent="0.2">
      <c r="A84" s="64">
        <f t="shared" ca="1" si="7"/>
        <v>77</v>
      </c>
      <c r="B84" s="64" t="s">
        <v>70</v>
      </c>
      <c r="C84" s="64">
        <v>26521</v>
      </c>
      <c r="D84" s="716" t="s">
        <v>661</v>
      </c>
      <c r="E84" s="189" t="s">
        <v>2169</v>
      </c>
      <c r="F84" s="67" t="s">
        <v>57</v>
      </c>
      <c r="G84" s="67" t="s">
        <v>66</v>
      </c>
      <c r="H84" s="147" t="s">
        <v>662</v>
      </c>
      <c r="I84" s="147" t="str">
        <f>CONCATENATE(plano!$B84," ",plano!$H84)</f>
        <v>CB AQUINO</v>
      </c>
      <c r="J84" s="147" t="str">
        <f>CONCATENATE(plano!$B84," ",plano!C84," ",plano!$H84)</f>
        <v>CB 26521 AQUINO</v>
      </c>
      <c r="K84" s="67" t="str">
        <f>CONCATENATE(plano!$B84," ",plano!$C84," ",plano!$H84," ",,"-",," ",plano!$G84)</f>
        <v>CB 26521 AQUINO - 3ºPEL/2º ESQD</v>
      </c>
      <c r="L84" s="67" t="s">
        <v>372</v>
      </c>
      <c r="M84" s="67" t="s">
        <v>98</v>
      </c>
      <c r="N84" s="67" t="s">
        <v>663</v>
      </c>
      <c r="O84" s="149">
        <v>32955</v>
      </c>
      <c r="P84" s="149">
        <f t="shared" ca="1" si="5"/>
        <v>45362.620529745371</v>
      </c>
      <c r="Q84" s="67">
        <f t="shared" ca="1" si="6"/>
        <v>33</v>
      </c>
      <c r="R84" s="149" t="s">
        <v>100</v>
      </c>
      <c r="S84" s="67">
        <v>456</v>
      </c>
      <c r="T84" s="150" t="s">
        <v>664</v>
      </c>
      <c r="U84" s="250" t="s">
        <v>665</v>
      </c>
      <c r="V84" s="64" t="s">
        <v>666</v>
      </c>
      <c r="W84" s="189" t="s">
        <v>2079</v>
      </c>
      <c r="X84" s="189" t="s">
        <v>1847</v>
      </c>
      <c r="Y84" s="188"/>
      <c r="AA84" s="500">
        <v>41306</v>
      </c>
    </row>
    <row r="85" spans="1:27" s="46" customFormat="1" ht="12.75" customHeight="1" x14ac:dyDescent="0.2">
      <c r="A85" s="64">
        <f t="shared" ca="1" si="7"/>
        <v>78</v>
      </c>
      <c r="B85" s="64" t="s">
        <v>70</v>
      </c>
      <c r="C85" s="64">
        <v>26550</v>
      </c>
      <c r="D85" s="720" t="s">
        <v>667</v>
      </c>
      <c r="E85" s="189" t="s">
        <v>2026</v>
      </c>
      <c r="F85" s="67" t="s">
        <v>57</v>
      </c>
      <c r="G85" s="67" t="s">
        <v>61</v>
      </c>
      <c r="H85" s="147" t="s">
        <v>668</v>
      </c>
      <c r="I85" s="147" t="str">
        <f>CONCATENATE(plano!$B85," ",plano!$H85)</f>
        <v>CB BATALHA</v>
      </c>
      <c r="J85" s="147" t="str">
        <f>CONCATENATE(plano!$B85," ",plano!C85," ",plano!$H85)</f>
        <v>CB 26550 BATALHA</v>
      </c>
      <c r="K85" s="67" t="str">
        <f>CONCATENATE(plano!$B85," ",plano!$C85," ",plano!$H85," ",,"-",," ",plano!$G85)</f>
        <v>CB 26550 BATALHA - 1º ESQD</v>
      </c>
      <c r="L85" s="67" t="s">
        <v>494</v>
      </c>
      <c r="M85" s="226" t="s">
        <v>10</v>
      </c>
      <c r="N85" s="67" t="s">
        <v>669</v>
      </c>
      <c r="O85" s="149">
        <v>30185</v>
      </c>
      <c r="P85" s="149">
        <f t="shared" ca="1" si="5"/>
        <v>45362.620529745371</v>
      </c>
      <c r="Q85" s="67">
        <f t="shared" ca="1" si="6"/>
        <v>41</v>
      </c>
      <c r="R85" s="149" t="s">
        <v>100</v>
      </c>
      <c r="S85" s="67" t="s">
        <v>670</v>
      </c>
      <c r="T85" s="150" t="s">
        <v>671</v>
      </c>
      <c r="U85" s="238" t="s">
        <v>672</v>
      </c>
      <c r="V85" s="64" t="s">
        <v>673</v>
      </c>
      <c r="W85" s="189" t="s">
        <v>674</v>
      </c>
      <c r="X85" s="237">
        <v>996437208</v>
      </c>
      <c r="Y85" s="188"/>
      <c r="AA85" s="330">
        <v>41310</v>
      </c>
    </row>
    <row r="86" spans="1:27" s="46" customFormat="1" ht="12" customHeight="1" x14ac:dyDescent="0.2">
      <c r="A86" s="64">
        <f t="shared" ca="1" si="7"/>
        <v>79</v>
      </c>
      <c r="B86" s="64" t="s">
        <v>70</v>
      </c>
      <c r="C86" s="64">
        <v>26786</v>
      </c>
      <c r="D86" s="716" t="s">
        <v>675</v>
      </c>
      <c r="E86" s="189" t="s">
        <v>2027</v>
      </c>
      <c r="F86" s="67" t="s">
        <v>57</v>
      </c>
      <c r="G86" s="67" t="s">
        <v>61</v>
      </c>
      <c r="H86" s="147" t="s">
        <v>1941</v>
      </c>
      <c r="I86" s="147" t="str">
        <f>CONCATENATE(plano!$B86," ",plano!$H86)</f>
        <v>CB EVELINE</v>
      </c>
      <c r="J86" s="147" t="str">
        <f>CONCATENATE(plano!$B86," ",plano!C86," ",plano!$H86)</f>
        <v>CB 26786 EVELINE</v>
      </c>
      <c r="K86" s="67" t="str">
        <f>CONCATENATE(plano!$B86," ",plano!$C86," ",plano!$H86," ",,"-",," ",plano!$G86)</f>
        <v>CB 26786 EVELINE - 1º ESQD</v>
      </c>
      <c r="L86" s="67" t="s">
        <v>409</v>
      </c>
      <c r="M86" s="67" t="s">
        <v>98</v>
      </c>
      <c r="N86" s="67" t="s">
        <v>676</v>
      </c>
      <c r="O86" s="149">
        <v>30350</v>
      </c>
      <c r="P86" s="149">
        <f t="shared" ca="1" si="5"/>
        <v>45362.620529745371</v>
      </c>
      <c r="Q86" s="67">
        <f t="shared" ca="1" si="6"/>
        <v>41</v>
      </c>
      <c r="R86" s="149" t="s">
        <v>100</v>
      </c>
      <c r="S86" s="67" t="s">
        <v>677</v>
      </c>
      <c r="T86" s="150" t="s">
        <v>678</v>
      </c>
      <c r="U86" s="269" t="s">
        <v>1393</v>
      </c>
      <c r="V86" s="64" t="s">
        <v>568</v>
      </c>
      <c r="W86" s="189" t="s">
        <v>2111</v>
      </c>
      <c r="X86" s="237">
        <v>986939390</v>
      </c>
      <c r="Y86" s="188"/>
      <c r="AA86" s="500">
        <v>41306</v>
      </c>
    </row>
    <row r="87" spans="1:27" s="46" customFormat="1" ht="12" customHeight="1" x14ac:dyDescent="0.2">
      <c r="A87" s="64">
        <f t="shared" ca="1" si="7"/>
        <v>80</v>
      </c>
      <c r="B87" s="64" t="s">
        <v>70</v>
      </c>
      <c r="C87" s="64">
        <v>26790</v>
      </c>
      <c r="D87" s="716" t="s">
        <v>679</v>
      </c>
      <c r="E87" s="189" t="s">
        <v>2028</v>
      </c>
      <c r="F87" s="67" t="s">
        <v>57</v>
      </c>
      <c r="G87" s="67" t="s">
        <v>63</v>
      </c>
      <c r="H87" s="147" t="s">
        <v>680</v>
      </c>
      <c r="I87" s="147" t="str">
        <f>CONCATENATE(plano!$B87," ",plano!$H87)</f>
        <v>CB BORGES</v>
      </c>
      <c r="J87" s="147" t="str">
        <f>CONCATENATE(plano!$B87," ",plano!C87," ",plano!$H87)</f>
        <v>CB 26790 BORGES</v>
      </c>
      <c r="K87" s="67" t="str">
        <f>CONCATENATE(plano!$B87," ",plano!$C87," ",plano!$H87," ",,"-",," ",plano!$G87)</f>
        <v>CB 26790 BORGES - 2º ESQD</v>
      </c>
      <c r="L87" s="67" t="s">
        <v>681</v>
      </c>
      <c r="M87" s="67" t="s">
        <v>98</v>
      </c>
      <c r="N87" s="67" t="s">
        <v>682</v>
      </c>
      <c r="O87" s="149">
        <v>31787</v>
      </c>
      <c r="P87" s="149">
        <f t="shared" ca="1" si="5"/>
        <v>45362.620529745371</v>
      </c>
      <c r="Q87" s="67">
        <f t="shared" ca="1" si="6"/>
        <v>37</v>
      </c>
      <c r="R87" s="149" t="s">
        <v>100</v>
      </c>
      <c r="S87" s="67" t="s">
        <v>683</v>
      </c>
      <c r="T87" s="150" t="s">
        <v>684</v>
      </c>
      <c r="U87" s="81" t="s">
        <v>685</v>
      </c>
      <c r="V87" s="64" t="s">
        <v>686</v>
      </c>
      <c r="W87" s="189" t="s">
        <v>687</v>
      </c>
      <c r="X87" s="248">
        <v>985480765</v>
      </c>
      <c r="Y87" s="188"/>
      <c r="AA87" s="500">
        <v>41306</v>
      </c>
    </row>
    <row r="88" spans="1:27" s="46" customFormat="1" ht="12.75" customHeight="1" x14ac:dyDescent="0.2">
      <c r="A88" s="64">
        <f t="shared" ca="1" si="7"/>
        <v>81</v>
      </c>
      <c r="B88" s="64" t="s">
        <v>70</v>
      </c>
      <c r="C88" s="64">
        <v>27575</v>
      </c>
      <c r="D88" s="716" t="s">
        <v>688</v>
      </c>
      <c r="E88" s="189" t="s">
        <v>2029</v>
      </c>
      <c r="F88" s="67" t="s">
        <v>57</v>
      </c>
      <c r="G88" s="67" t="s">
        <v>63</v>
      </c>
      <c r="H88" s="147" t="s">
        <v>1939</v>
      </c>
      <c r="I88" s="147" t="str">
        <f>CONCATENATE(plano!$B88," ",plano!$H88)</f>
        <v>CB DANIEL</v>
      </c>
      <c r="J88" s="147" t="str">
        <f>CONCATENATE(plano!$B88," ",plano!C88," ",plano!$H88)</f>
        <v>CB 27575 DANIEL</v>
      </c>
      <c r="K88" s="67" t="str">
        <f>CONCATENATE(plano!$B88," ",plano!$C88," ",plano!$H88," ",,"-",," ",plano!$G88)</f>
        <v>CB 27575 DANIEL - 2º ESQD</v>
      </c>
      <c r="L88" s="67" t="s">
        <v>372</v>
      </c>
      <c r="M88" s="67" t="s">
        <v>9</v>
      </c>
      <c r="N88" s="67" t="s">
        <v>689</v>
      </c>
      <c r="O88" s="149">
        <v>31825</v>
      </c>
      <c r="P88" s="149">
        <f t="shared" ca="1" si="5"/>
        <v>45362.620529745371</v>
      </c>
      <c r="Q88" s="67">
        <f t="shared" ca="1" si="6"/>
        <v>37</v>
      </c>
      <c r="R88" s="149" t="s">
        <v>100</v>
      </c>
      <c r="S88" s="67" t="s">
        <v>690</v>
      </c>
      <c r="T88" s="150" t="s">
        <v>691</v>
      </c>
      <c r="U88" s="238" t="s">
        <v>692</v>
      </c>
      <c r="V88" s="64" t="s">
        <v>693</v>
      </c>
      <c r="W88" s="189" t="s">
        <v>694</v>
      </c>
      <c r="X88" s="248">
        <v>986074081</v>
      </c>
      <c r="Y88" s="188"/>
      <c r="Z88" s="240"/>
      <c r="AA88" s="330">
        <v>41579</v>
      </c>
    </row>
    <row r="89" spans="1:27" s="46" customFormat="1" ht="12.75" customHeight="1" x14ac:dyDescent="0.2">
      <c r="A89" s="64">
        <f t="shared" ca="1" si="7"/>
        <v>82</v>
      </c>
      <c r="B89" s="64" t="s">
        <v>70</v>
      </c>
      <c r="C89" s="64">
        <v>27821</v>
      </c>
      <c r="D89" s="720" t="s">
        <v>1394</v>
      </c>
      <c r="E89" s="189" t="s">
        <v>1783</v>
      </c>
      <c r="F89" s="67" t="s">
        <v>57</v>
      </c>
      <c r="G89" s="67" t="s">
        <v>63</v>
      </c>
      <c r="H89" s="147" t="s">
        <v>1395</v>
      </c>
      <c r="I89" s="147" t="str">
        <f>CONCATENATE(plano!$B89," ",plano!$H89)</f>
        <v>CB JULIANA PINHEIRO</v>
      </c>
      <c r="J89" s="147" t="str">
        <f>CONCATENATE(plano!$B89," ",plano!C89," ",plano!$H89)</f>
        <v>CB 27821 JULIANA PINHEIRO</v>
      </c>
      <c r="K89" s="67" t="str">
        <f>CONCATENATE(plano!$B89," ",plano!$C89," ",plano!$H89," ",,"-",," ",plano!$G89)</f>
        <v>CB 27821 JULIANA PINHEIRO - 2º ESQD</v>
      </c>
      <c r="L89" s="67" t="s">
        <v>494</v>
      </c>
      <c r="M89" s="67" t="s">
        <v>10</v>
      </c>
      <c r="N89" s="67" t="s">
        <v>1404</v>
      </c>
      <c r="O89" s="149">
        <v>32675</v>
      </c>
      <c r="P89" s="149">
        <f t="shared" ca="1" si="5"/>
        <v>45362.620529745371</v>
      </c>
      <c r="Q89" s="67">
        <f t="shared" ca="1" si="6"/>
        <v>34</v>
      </c>
      <c r="R89" s="149"/>
      <c r="S89" s="67"/>
      <c r="T89" s="150"/>
      <c r="U89" s="238"/>
      <c r="V89" s="64"/>
      <c r="W89" s="189"/>
      <c r="X89" s="248">
        <v>85997730860</v>
      </c>
      <c r="Y89" s="188"/>
      <c r="Z89" s="240"/>
      <c r="AA89" s="330">
        <v>41579</v>
      </c>
    </row>
    <row r="90" spans="1:27" s="46" customFormat="1" ht="12.75" customHeight="1" x14ac:dyDescent="0.2">
      <c r="A90" s="64">
        <f t="shared" ca="1" si="7"/>
        <v>83</v>
      </c>
      <c r="B90" s="64" t="s">
        <v>70</v>
      </c>
      <c r="C90" s="64">
        <v>27822</v>
      </c>
      <c r="D90" s="716" t="s">
        <v>695</v>
      </c>
      <c r="E90" s="189" t="s">
        <v>2030</v>
      </c>
      <c r="F90" s="67" t="s">
        <v>57</v>
      </c>
      <c r="G90" s="67" t="s">
        <v>61</v>
      </c>
      <c r="H90" s="147" t="s">
        <v>696</v>
      </c>
      <c r="I90" s="147" t="str">
        <f>CONCATENATE(plano!$B90," ",plano!$H90)</f>
        <v>CB C SANTOS</v>
      </c>
      <c r="J90" s="147" t="str">
        <f>CONCATENATE(plano!$B90," ",plano!C90," ",plano!$H90)</f>
        <v>CB 27822 C SANTOS</v>
      </c>
      <c r="K90" s="67" t="str">
        <f>CONCATENATE(plano!$B90," ",plano!$C90," ",plano!$H90," ",,"-",," ",plano!$G90)</f>
        <v>CB 27822 C SANTOS - 1º ESQD</v>
      </c>
      <c r="L90" s="67" t="s">
        <v>239</v>
      </c>
      <c r="M90" s="249" t="s">
        <v>289</v>
      </c>
      <c r="N90" s="67" t="s">
        <v>697</v>
      </c>
      <c r="O90" s="149">
        <v>30327</v>
      </c>
      <c r="P90" s="149">
        <f t="shared" ca="1" si="5"/>
        <v>45362.620529745371</v>
      </c>
      <c r="Q90" s="67">
        <f t="shared" ca="1" si="6"/>
        <v>41</v>
      </c>
      <c r="R90" s="149" t="s">
        <v>100</v>
      </c>
      <c r="S90" s="67" t="s">
        <v>156</v>
      </c>
      <c r="T90" s="150" t="s">
        <v>698</v>
      </c>
      <c r="U90" s="238" t="s">
        <v>699</v>
      </c>
      <c r="V90" s="64" t="s">
        <v>159</v>
      </c>
      <c r="W90" s="189" t="s">
        <v>700</v>
      </c>
      <c r="X90" s="237" t="s">
        <v>701</v>
      </c>
      <c r="Y90" s="188"/>
      <c r="AA90" s="330">
        <v>41579</v>
      </c>
    </row>
    <row r="91" spans="1:27" s="46" customFormat="1" ht="12.75" customHeight="1" x14ac:dyDescent="0.2">
      <c r="A91" s="64">
        <f t="shared" ca="1" si="7"/>
        <v>84</v>
      </c>
      <c r="B91" s="64" t="s">
        <v>70</v>
      </c>
      <c r="C91" s="64">
        <v>28046</v>
      </c>
      <c r="D91" s="716" t="s">
        <v>702</v>
      </c>
      <c r="E91" s="189" t="s">
        <v>2031</v>
      </c>
      <c r="F91" s="67" t="s">
        <v>57</v>
      </c>
      <c r="G91" s="67" t="s">
        <v>63</v>
      </c>
      <c r="H91" s="147" t="s">
        <v>703</v>
      </c>
      <c r="I91" s="147" t="str">
        <f>CONCATENATE(plano!$B91," ",plano!$H91)</f>
        <v>CB FRANCA</v>
      </c>
      <c r="J91" s="147" t="str">
        <f>CONCATENATE(plano!$B91," ",plano!C91," ",plano!$H91)</f>
        <v>CB 28046 FRANCA</v>
      </c>
      <c r="K91" s="67" t="str">
        <f>CONCATENATE(plano!$B91," ",plano!$C91," ",plano!$H91," ",,"-",," ",plano!$G91)</f>
        <v>CB 28046 FRANCA - 2º ESQD</v>
      </c>
      <c r="L91" s="67" t="s">
        <v>541</v>
      </c>
      <c r="M91" s="67" t="s">
        <v>98</v>
      </c>
      <c r="N91" s="67" t="s">
        <v>704</v>
      </c>
      <c r="O91" s="149">
        <v>30573</v>
      </c>
      <c r="P91" s="149">
        <f t="shared" ca="1" si="5"/>
        <v>45362.620529745371</v>
      </c>
      <c r="Q91" s="67">
        <f t="shared" ca="1" si="6"/>
        <v>40</v>
      </c>
      <c r="R91" s="149" t="s">
        <v>100</v>
      </c>
      <c r="S91" s="67" t="s">
        <v>156</v>
      </c>
      <c r="T91" s="150" t="s">
        <v>705</v>
      </c>
      <c r="U91" s="238" t="s">
        <v>706</v>
      </c>
      <c r="V91" s="64" t="s">
        <v>294</v>
      </c>
      <c r="W91" s="189" t="s">
        <v>707</v>
      </c>
      <c r="X91" s="237">
        <v>985051141</v>
      </c>
      <c r="Y91" s="188"/>
      <c r="AA91" s="330">
        <v>41579</v>
      </c>
    </row>
    <row r="92" spans="1:27" s="46" customFormat="1" ht="12.75" customHeight="1" x14ac:dyDescent="0.2">
      <c r="A92" s="64">
        <f t="shared" ca="1" si="7"/>
        <v>85</v>
      </c>
      <c r="B92" s="64" t="s">
        <v>70</v>
      </c>
      <c r="C92" s="64">
        <v>28824</v>
      </c>
      <c r="D92" s="716" t="s">
        <v>708</v>
      </c>
      <c r="E92" s="189" t="s">
        <v>2032</v>
      </c>
      <c r="F92" s="67" t="s">
        <v>57</v>
      </c>
      <c r="G92" s="67" t="s">
        <v>61</v>
      </c>
      <c r="H92" s="147" t="s">
        <v>709</v>
      </c>
      <c r="I92" s="147" t="str">
        <f>CONCATENATE(plano!$B92," ",plano!$H92)</f>
        <v>CB VASCONCELOS</v>
      </c>
      <c r="J92" s="147" t="str">
        <f>CONCATENATE(plano!$B92," ",plano!C92," ",plano!$H92)</f>
        <v>CB 28824 VASCONCELOS</v>
      </c>
      <c r="K92" s="67" t="str">
        <f>CONCATENATE(plano!$B92," ",plano!$C92," ",plano!$H92," ",,"-",," ",plano!$G92)</f>
        <v>CB 28824 VASCONCELOS - 1º ESQD</v>
      </c>
      <c r="L92" s="67" t="s">
        <v>710</v>
      </c>
      <c r="M92" s="148" t="s">
        <v>3</v>
      </c>
      <c r="N92" s="67" t="s">
        <v>711</v>
      </c>
      <c r="O92" s="149">
        <v>30288</v>
      </c>
      <c r="P92" s="149">
        <f t="shared" ca="1" si="5"/>
        <v>45362.620529745371</v>
      </c>
      <c r="Q92" s="67">
        <f t="shared" ca="1" si="6"/>
        <v>41</v>
      </c>
      <c r="R92" s="149" t="s">
        <v>100</v>
      </c>
      <c r="S92" s="67" t="s">
        <v>712</v>
      </c>
      <c r="T92" s="150" t="s">
        <v>713</v>
      </c>
      <c r="U92" s="238" t="s">
        <v>714</v>
      </c>
      <c r="V92" s="64" t="s">
        <v>715</v>
      </c>
      <c r="W92" s="189" t="s">
        <v>716</v>
      </c>
      <c r="X92" s="248" t="s">
        <v>717</v>
      </c>
      <c r="Y92" s="188"/>
      <c r="AA92" s="500">
        <v>41800</v>
      </c>
    </row>
    <row r="93" spans="1:27" s="46" customFormat="1" ht="12.75" customHeight="1" x14ac:dyDescent="0.2">
      <c r="A93" s="64">
        <f t="shared" ca="1" si="7"/>
        <v>86</v>
      </c>
      <c r="B93" s="64" t="s">
        <v>70</v>
      </c>
      <c r="C93" s="64">
        <v>28064</v>
      </c>
      <c r="D93" s="716" t="s">
        <v>1379</v>
      </c>
      <c r="E93" s="189" t="s">
        <v>1778</v>
      </c>
      <c r="F93" s="67" t="s">
        <v>57</v>
      </c>
      <c r="G93" s="67" t="s">
        <v>61</v>
      </c>
      <c r="H93" s="147" t="s">
        <v>1901</v>
      </c>
      <c r="I93" s="147" t="str">
        <f>CONCATENATE(plano!$B93," ",plano!$H93)</f>
        <v>CB MATOS</v>
      </c>
      <c r="J93" s="147" t="str">
        <f>CONCATENATE(plano!$B93," ",plano!C93," ",plano!$H93)</f>
        <v>CB 28064 MATOS</v>
      </c>
      <c r="K93" s="234" t="str">
        <f>CONCATENATE(plano!$B93," ",plano!$C93," ",plano!$H93," ",,"-",," ",plano!$G93)</f>
        <v>CB 28064 MATOS - 1º ESQD</v>
      </c>
      <c r="L93" s="67" t="s">
        <v>372</v>
      </c>
      <c r="M93" s="67" t="s">
        <v>98</v>
      </c>
      <c r="N93" s="67" t="s">
        <v>1380</v>
      </c>
      <c r="O93" s="149">
        <v>34159</v>
      </c>
      <c r="P93" s="149">
        <f t="shared" ca="1" si="5"/>
        <v>45362.620529745371</v>
      </c>
      <c r="Q93" s="67">
        <f t="shared" ca="1" si="6"/>
        <v>30</v>
      </c>
      <c r="R93" s="149" t="s">
        <v>100</v>
      </c>
      <c r="S93" s="270" t="s">
        <v>1381</v>
      </c>
      <c r="T93" s="150" t="s">
        <v>1382</v>
      </c>
      <c r="U93" s="271" t="s">
        <v>1383</v>
      </c>
      <c r="V93" s="64" t="s">
        <v>279</v>
      </c>
      <c r="W93" s="189" t="s">
        <v>2112</v>
      </c>
      <c r="X93" s="237">
        <v>85991901396</v>
      </c>
      <c r="Y93" s="188"/>
      <c r="AA93" s="330">
        <v>41579</v>
      </c>
    </row>
    <row r="94" spans="1:27" s="46" customFormat="1" ht="12.75" customHeight="1" x14ac:dyDescent="0.2">
      <c r="A94" s="64">
        <f t="shared" ca="1" si="7"/>
        <v>87</v>
      </c>
      <c r="B94" s="64" t="s">
        <v>70</v>
      </c>
      <c r="C94" s="64">
        <v>30340</v>
      </c>
      <c r="D94" s="716" t="s">
        <v>718</v>
      </c>
      <c r="E94" s="189" t="s">
        <v>2033</v>
      </c>
      <c r="F94" s="67" t="s">
        <v>57</v>
      </c>
      <c r="G94" s="67" t="s">
        <v>61</v>
      </c>
      <c r="H94" s="147" t="s">
        <v>719</v>
      </c>
      <c r="I94" s="147" t="str">
        <f>CONCATENATE(plano!$B94," ",plano!$H94)</f>
        <v>CB ARAUJO</v>
      </c>
      <c r="J94" s="147" t="str">
        <f>CONCATENATE(plano!$B94," ",plano!C94," ",plano!$H94)</f>
        <v>CB 30340 ARAUJO</v>
      </c>
      <c r="K94" s="67" t="str">
        <f>CONCATENATE(plano!$B94," ",plano!$C94," ",plano!$H94," ",,"-",," ",plano!$G94)</f>
        <v>CB 30340 ARAUJO - 1º ESQD</v>
      </c>
      <c r="L94" s="67" t="s">
        <v>541</v>
      </c>
      <c r="M94" s="67" t="s">
        <v>10</v>
      </c>
      <c r="N94" s="67" t="s">
        <v>720</v>
      </c>
      <c r="O94" s="149">
        <v>30019</v>
      </c>
      <c r="P94" s="149">
        <f t="shared" ca="1" si="5"/>
        <v>45362.620529745371</v>
      </c>
      <c r="Q94" s="67">
        <f t="shared" ca="1" si="6"/>
        <v>42</v>
      </c>
      <c r="R94" s="149" t="s">
        <v>100</v>
      </c>
      <c r="S94" s="67" t="s">
        <v>721</v>
      </c>
      <c r="T94" s="150" t="s">
        <v>722</v>
      </c>
      <c r="U94" s="261" t="s">
        <v>723</v>
      </c>
      <c r="V94" s="64" t="s">
        <v>724</v>
      </c>
      <c r="W94" s="189" t="s">
        <v>725</v>
      </c>
      <c r="X94" s="237" t="s">
        <v>726</v>
      </c>
      <c r="Y94" s="188"/>
      <c r="AA94" s="500">
        <v>41800</v>
      </c>
    </row>
    <row r="95" spans="1:27" s="46" customFormat="1" ht="12.75" customHeight="1" x14ac:dyDescent="0.2">
      <c r="A95" s="64">
        <f t="shared" ca="1" si="7"/>
        <v>88</v>
      </c>
      <c r="B95" s="64" t="s">
        <v>70</v>
      </c>
      <c r="C95" s="64">
        <v>29081</v>
      </c>
      <c r="D95" s="716" t="s">
        <v>727</v>
      </c>
      <c r="E95" s="189" t="s">
        <v>2034</v>
      </c>
      <c r="F95" s="67" t="s">
        <v>57</v>
      </c>
      <c r="G95" s="67" t="s">
        <v>63</v>
      </c>
      <c r="H95" s="147" t="s">
        <v>728</v>
      </c>
      <c r="I95" s="147" t="str">
        <f>CONCATENATE(plano!$B95," ",plano!$H95)</f>
        <v>CB AZEVEDO</v>
      </c>
      <c r="J95" s="147" t="str">
        <f>CONCATENATE(plano!$B95," ",plano!C95," ",plano!$H95)</f>
        <v>CB 29081 AZEVEDO</v>
      </c>
      <c r="K95" s="67" t="str">
        <f>CONCATENATE(plano!$B95," ",plano!$C95," ",plano!$H95," ",,"-",," ",plano!$G95)</f>
        <v>CB 29081 AZEVEDO - 2º ESQD</v>
      </c>
      <c r="L95" s="67" t="s">
        <v>372</v>
      </c>
      <c r="M95" s="67" t="s">
        <v>98</v>
      </c>
      <c r="N95" s="67" t="s">
        <v>729</v>
      </c>
      <c r="O95" s="149">
        <v>32027</v>
      </c>
      <c r="P95" s="149">
        <f t="shared" ca="1" si="5"/>
        <v>45362.620529745371</v>
      </c>
      <c r="Q95" s="67">
        <f t="shared" ca="1" si="6"/>
        <v>36</v>
      </c>
      <c r="R95" s="149" t="s">
        <v>100</v>
      </c>
      <c r="S95" s="67" t="s">
        <v>730</v>
      </c>
      <c r="T95" s="150" t="s">
        <v>731</v>
      </c>
      <c r="U95" s="238" t="s">
        <v>732</v>
      </c>
      <c r="V95" s="64" t="s">
        <v>733</v>
      </c>
      <c r="W95" s="189" t="s">
        <v>734</v>
      </c>
      <c r="X95" s="237" t="s">
        <v>735</v>
      </c>
      <c r="Y95" s="188"/>
      <c r="AA95" s="500">
        <v>41800</v>
      </c>
    </row>
    <row r="96" spans="1:27" s="46" customFormat="1" ht="12.75" customHeight="1" x14ac:dyDescent="0.2">
      <c r="A96" s="64">
        <f t="shared" ca="1" si="7"/>
        <v>89</v>
      </c>
      <c r="B96" s="64" t="s">
        <v>70</v>
      </c>
      <c r="C96" s="64">
        <v>29156</v>
      </c>
      <c r="D96" s="716" t="s">
        <v>736</v>
      </c>
      <c r="E96" s="189" t="s">
        <v>2035</v>
      </c>
      <c r="F96" s="67" t="s">
        <v>57</v>
      </c>
      <c r="G96" s="67" t="s">
        <v>61</v>
      </c>
      <c r="H96" s="147" t="s">
        <v>737</v>
      </c>
      <c r="I96" s="147" t="str">
        <f>CONCATENATE(plano!$B96," ",plano!$H96)</f>
        <v>CB DUARTE BRITO</v>
      </c>
      <c r="J96" s="147" t="str">
        <f>CONCATENATE(plano!$B96," ",plano!C96," ",plano!$H96)</f>
        <v>CB 29156 DUARTE BRITO</v>
      </c>
      <c r="K96" s="67" t="str">
        <f>CONCATENATE(plano!$B96," ",plano!$C96," ",plano!$H96," ",,"-",," ",plano!$G96)</f>
        <v>CB 29156 DUARTE BRITO - 1º ESQD</v>
      </c>
      <c r="L96" s="67" t="s">
        <v>2177</v>
      </c>
      <c r="M96" s="148" t="s">
        <v>3</v>
      </c>
      <c r="N96" s="67" t="s">
        <v>738</v>
      </c>
      <c r="O96" s="149">
        <v>31971</v>
      </c>
      <c r="P96" s="149">
        <f t="shared" ca="1" si="5"/>
        <v>45362.620529745371</v>
      </c>
      <c r="Q96" s="67">
        <f t="shared" ca="1" si="6"/>
        <v>36</v>
      </c>
      <c r="R96" s="149" t="s">
        <v>100</v>
      </c>
      <c r="S96" s="67" t="s">
        <v>739</v>
      </c>
      <c r="T96" s="150" t="s">
        <v>740</v>
      </c>
      <c r="U96" s="64" t="s">
        <v>741</v>
      </c>
      <c r="V96" s="64" t="s">
        <v>660</v>
      </c>
      <c r="W96" s="189" t="s">
        <v>742</v>
      </c>
      <c r="X96" s="237">
        <v>996531170</v>
      </c>
      <c r="Y96" s="188"/>
      <c r="AA96" s="500">
        <v>41800</v>
      </c>
    </row>
    <row r="97" spans="1:27" s="46" customFormat="1" ht="12.75" customHeight="1" x14ac:dyDescent="0.2">
      <c r="A97" s="64">
        <f t="shared" ca="1" si="7"/>
        <v>90</v>
      </c>
      <c r="B97" s="64" t="s">
        <v>70</v>
      </c>
      <c r="C97" s="64">
        <v>27935</v>
      </c>
      <c r="D97" s="716" t="s">
        <v>743</v>
      </c>
      <c r="E97" s="189" t="s">
        <v>2036</v>
      </c>
      <c r="F97" s="67" t="s">
        <v>57</v>
      </c>
      <c r="G97" s="67" t="s">
        <v>63</v>
      </c>
      <c r="H97" s="147" t="s">
        <v>1942</v>
      </c>
      <c r="I97" s="147" t="str">
        <f>CONCATENATE(plano!$B97," ",plano!$H97)</f>
        <v>CB DANTAS</v>
      </c>
      <c r="J97" s="147" t="str">
        <f>CONCATENATE(plano!$B97," ",plano!C97," ",plano!$H97)</f>
        <v>CB 27935 DANTAS</v>
      </c>
      <c r="K97" s="67" t="str">
        <f>CONCATENATE(plano!$B97," ",plano!$C97," ",plano!$H97," ",,"-",," ",plano!$G97)</f>
        <v>CB 27935 DANTAS - 2º ESQD</v>
      </c>
      <c r="L97" s="67" t="s">
        <v>372</v>
      </c>
      <c r="M97" s="67" t="s">
        <v>98</v>
      </c>
      <c r="N97" s="67" t="s">
        <v>744</v>
      </c>
      <c r="O97" s="149">
        <v>32965</v>
      </c>
      <c r="P97" s="149">
        <f t="shared" ca="1" si="5"/>
        <v>45362.620529745371</v>
      </c>
      <c r="Q97" s="67">
        <f t="shared" ca="1" si="6"/>
        <v>33</v>
      </c>
      <c r="R97" s="149" t="s">
        <v>100</v>
      </c>
      <c r="S97" s="67" t="s">
        <v>378</v>
      </c>
      <c r="T97" s="150" t="s">
        <v>745</v>
      </c>
      <c r="U97" s="238" t="s">
        <v>746</v>
      </c>
      <c r="V97" s="64" t="s">
        <v>113</v>
      </c>
      <c r="W97" s="189" t="s">
        <v>747</v>
      </c>
      <c r="X97" s="237" t="s">
        <v>748</v>
      </c>
      <c r="Y97" s="188"/>
      <c r="AA97" s="330">
        <v>41579</v>
      </c>
    </row>
    <row r="98" spans="1:27" s="46" customFormat="1" ht="12.75" customHeight="1" x14ac:dyDescent="0.2">
      <c r="A98" s="64">
        <f t="shared" ca="1" si="7"/>
        <v>91</v>
      </c>
      <c r="B98" s="64" t="s">
        <v>70</v>
      </c>
      <c r="C98" s="64">
        <v>28653</v>
      </c>
      <c r="D98" s="716" t="s">
        <v>749</v>
      </c>
      <c r="E98" s="189" t="s">
        <v>2037</v>
      </c>
      <c r="F98" s="67" t="s">
        <v>57</v>
      </c>
      <c r="G98" s="67" t="s">
        <v>63</v>
      </c>
      <c r="H98" s="147" t="s">
        <v>1922</v>
      </c>
      <c r="I98" s="147" t="str">
        <f>CONCATENATE(plano!$B98," ",plano!$H98)</f>
        <v>CB ANDRADE</v>
      </c>
      <c r="J98" s="147" t="str">
        <f>CONCATENATE(plano!$B98," ",plano!C98," ",plano!$H98)</f>
        <v>CB 28653 ANDRADE</v>
      </c>
      <c r="K98" s="67" t="str">
        <f>CONCATENATE(plano!$B98," ",plano!$C98," ",plano!$H98," ",,"-",," ",plano!$G98)</f>
        <v>CB 28653 ANDRADE - 2º ESQD</v>
      </c>
      <c r="L98" s="67" t="s">
        <v>710</v>
      </c>
      <c r="M98" s="67" t="s">
        <v>98</v>
      </c>
      <c r="N98" s="67" t="s">
        <v>750</v>
      </c>
      <c r="O98" s="149">
        <v>30457</v>
      </c>
      <c r="P98" s="149">
        <f t="shared" ca="1" si="5"/>
        <v>45362.620529745371</v>
      </c>
      <c r="Q98" s="67">
        <f t="shared" ca="1" si="6"/>
        <v>40</v>
      </c>
      <c r="R98" s="149" t="s">
        <v>100</v>
      </c>
      <c r="S98" s="67" t="s">
        <v>751</v>
      </c>
      <c r="T98" s="150" t="s">
        <v>752</v>
      </c>
      <c r="U98" s="238" t="s">
        <v>753</v>
      </c>
      <c r="V98" s="64" t="s">
        <v>244</v>
      </c>
      <c r="W98" s="189" t="s">
        <v>754</v>
      </c>
      <c r="X98" s="248" t="s">
        <v>2113</v>
      </c>
      <c r="Y98" s="188"/>
      <c r="AA98" s="500">
        <v>41800</v>
      </c>
    </row>
    <row r="99" spans="1:27" s="46" customFormat="1" ht="12.75" customHeight="1" x14ac:dyDescent="0.2">
      <c r="A99" s="64">
        <f t="shared" ca="1" si="7"/>
        <v>92</v>
      </c>
      <c r="B99" s="64" t="s">
        <v>70</v>
      </c>
      <c r="C99" s="64">
        <v>29098</v>
      </c>
      <c r="D99" s="716" t="s">
        <v>755</v>
      </c>
      <c r="E99" s="189" t="s">
        <v>2038</v>
      </c>
      <c r="F99" s="67" t="s">
        <v>57</v>
      </c>
      <c r="G99" s="272" t="s">
        <v>61</v>
      </c>
      <c r="H99" s="147" t="s">
        <v>756</v>
      </c>
      <c r="I99" s="147" t="str">
        <f>CONCATENATE(plano!$B99," ",plano!$H99)</f>
        <v>CB LORENA</v>
      </c>
      <c r="J99" s="147" t="str">
        <f>CONCATENATE(plano!$B99," ",plano!C99," ",plano!$H99)</f>
        <v>CB 29098 LORENA</v>
      </c>
      <c r="K99" s="67" t="str">
        <f>CONCATENATE(plano!$B99," ",plano!$C99," ",plano!$H99," ",,"-",," ",plano!$G99)</f>
        <v>CB 29098 LORENA - 1º ESQD</v>
      </c>
      <c r="L99" s="67" t="s">
        <v>869</v>
      </c>
      <c r="M99" s="148" t="s">
        <v>3</v>
      </c>
      <c r="N99" s="67" t="s">
        <v>757</v>
      </c>
      <c r="O99" s="149">
        <v>34174</v>
      </c>
      <c r="P99" s="149">
        <f t="shared" ca="1" si="5"/>
        <v>45362.620529745371</v>
      </c>
      <c r="Q99" s="67">
        <f t="shared" ca="1" si="6"/>
        <v>30</v>
      </c>
      <c r="R99" s="149" t="s">
        <v>100</v>
      </c>
      <c r="S99" s="67" t="s">
        <v>758</v>
      </c>
      <c r="T99" s="150" t="s">
        <v>759</v>
      </c>
      <c r="U99" s="238" t="s">
        <v>760</v>
      </c>
      <c r="V99" s="64" t="s">
        <v>761</v>
      </c>
      <c r="W99" s="189" t="s">
        <v>762</v>
      </c>
      <c r="X99" s="237">
        <v>984164956</v>
      </c>
      <c r="Y99" s="188"/>
      <c r="AA99" s="500">
        <v>41800</v>
      </c>
    </row>
    <row r="100" spans="1:27" s="46" customFormat="1" ht="12.75" customHeight="1" x14ac:dyDescent="0.2">
      <c r="A100" s="64">
        <f t="shared" ca="1" si="7"/>
        <v>93</v>
      </c>
      <c r="B100" s="64" t="s">
        <v>70</v>
      </c>
      <c r="C100" s="64">
        <v>29577</v>
      </c>
      <c r="D100" s="716" t="s">
        <v>763</v>
      </c>
      <c r="E100" s="622">
        <v>30682718</v>
      </c>
      <c r="F100" s="67" t="s">
        <v>57</v>
      </c>
      <c r="G100" s="67" t="s">
        <v>63</v>
      </c>
      <c r="H100" s="147" t="s">
        <v>1943</v>
      </c>
      <c r="I100" s="147" t="str">
        <f>CONCATENATE(plano!$B100," ",plano!$H100)</f>
        <v>CB ALINE</v>
      </c>
      <c r="J100" s="147" t="str">
        <f>CONCATENATE(plano!$B100," ",plano!C100," ",plano!$H100)</f>
        <v>CB 29577 ALINE</v>
      </c>
      <c r="K100" s="67" t="str">
        <f>CONCATENATE(plano!$B100," ",plano!$C100," ",plano!$H100," ",,"-",," ",plano!$G100)</f>
        <v>CB 29577 ALINE - 2º ESQD</v>
      </c>
      <c r="L100" s="67" t="s">
        <v>372</v>
      </c>
      <c r="M100" s="67" t="s">
        <v>98</v>
      </c>
      <c r="N100" s="67" t="s">
        <v>764</v>
      </c>
      <c r="O100" s="149">
        <v>34096</v>
      </c>
      <c r="P100" s="149">
        <f t="shared" ca="1" si="5"/>
        <v>45362.620529745371</v>
      </c>
      <c r="Q100" s="67">
        <f t="shared" ca="1" si="6"/>
        <v>30</v>
      </c>
      <c r="R100" s="149" t="s">
        <v>100</v>
      </c>
      <c r="S100" s="67" t="s">
        <v>765</v>
      </c>
      <c r="T100" s="150" t="s">
        <v>766</v>
      </c>
      <c r="U100" s="238" t="s">
        <v>767</v>
      </c>
      <c r="V100" s="64" t="s">
        <v>445</v>
      </c>
      <c r="W100" s="189" t="s">
        <v>768</v>
      </c>
      <c r="X100" s="237" t="s">
        <v>769</v>
      </c>
      <c r="Y100" s="188"/>
      <c r="AA100" s="330">
        <v>42108</v>
      </c>
    </row>
    <row r="101" spans="1:27" s="46" customFormat="1" ht="12.75" customHeight="1" x14ac:dyDescent="0.2">
      <c r="A101" s="64">
        <f t="shared" ca="1" si="7"/>
        <v>94</v>
      </c>
      <c r="B101" s="64" t="s">
        <v>70</v>
      </c>
      <c r="C101" s="64">
        <v>30169</v>
      </c>
      <c r="D101" s="716" t="s">
        <v>770</v>
      </c>
      <c r="E101" s="189" t="s">
        <v>2039</v>
      </c>
      <c r="F101" s="67" t="s">
        <v>57</v>
      </c>
      <c r="G101" s="67" t="s">
        <v>63</v>
      </c>
      <c r="H101" s="147" t="s">
        <v>1944</v>
      </c>
      <c r="I101" s="147" t="str">
        <f>CONCATENATE(plano!$B101," ",plano!$H101)</f>
        <v>CB NOBRE</v>
      </c>
      <c r="J101" s="147" t="str">
        <f>CONCATENATE(plano!$B101," ",plano!C101," ",plano!$H101)</f>
        <v>CB 30169 NOBRE</v>
      </c>
      <c r="K101" s="67" t="str">
        <f>CONCATENATE(plano!$B101," ",plano!$C101," ",plano!$H101," ",,"-",," ",plano!$G101)</f>
        <v>CB 30169 NOBRE - 2º ESQD</v>
      </c>
      <c r="L101" s="67" t="s">
        <v>372</v>
      </c>
      <c r="M101" s="67" t="s">
        <v>10</v>
      </c>
      <c r="N101" s="67" t="s">
        <v>771</v>
      </c>
      <c r="O101" s="149">
        <v>33157</v>
      </c>
      <c r="P101" s="149">
        <f t="shared" ca="1" si="5"/>
        <v>45362.620529745371</v>
      </c>
      <c r="Q101" s="67">
        <f t="shared" ca="1" si="6"/>
        <v>33</v>
      </c>
      <c r="R101" s="149" t="s">
        <v>100</v>
      </c>
      <c r="S101" s="67" t="s">
        <v>758</v>
      </c>
      <c r="T101" s="150" t="s">
        <v>772</v>
      </c>
      <c r="U101" s="81" t="s">
        <v>773</v>
      </c>
      <c r="V101" s="64" t="s">
        <v>774</v>
      </c>
      <c r="W101" s="189" t="s">
        <v>775</v>
      </c>
      <c r="X101" s="237" t="s">
        <v>776</v>
      </c>
      <c r="Y101" s="188"/>
      <c r="AA101" s="330">
        <v>42108</v>
      </c>
    </row>
    <row r="102" spans="1:27" s="46" customFormat="1" ht="12.75" customHeight="1" x14ac:dyDescent="0.2">
      <c r="A102" s="64">
        <f t="shared" ca="1" si="7"/>
        <v>95</v>
      </c>
      <c r="B102" s="64" t="s">
        <v>70</v>
      </c>
      <c r="C102" s="64">
        <v>29532</v>
      </c>
      <c r="D102" s="718" t="s">
        <v>793</v>
      </c>
      <c r="E102" s="189">
        <v>30730216</v>
      </c>
      <c r="F102" s="67" t="s">
        <v>57</v>
      </c>
      <c r="G102" s="67" t="s">
        <v>63</v>
      </c>
      <c r="H102" s="147" t="s">
        <v>1947</v>
      </c>
      <c r="I102" s="147" t="str">
        <f>CONCATENATE(plano!$B102," ",plano!$H102)</f>
        <v>CB NADSON</v>
      </c>
      <c r="J102" s="147" t="str">
        <f>CONCATENATE(plano!$B102," ",plano!C102," ",plano!$H102)</f>
        <v>CB 29532 NADSON</v>
      </c>
      <c r="K102" s="67" t="str">
        <f>CONCATENATE(plano!$B102," ",plano!$C102," ",plano!$H102," ",,"-",," ",plano!$G102)</f>
        <v>CB 29532 NADSON - 2º ESQD</v>
      </c>
      <c r="L102" s="67" t="s">
        <v>502</v>
      </c>
      <c r="M102" s="249" t="s">
        <v>289</v>
      </c>
      <c r="N102" s="67" t="s">
        <v>794</v>
      </c>
      <c r="O102" s="149">
        <v>30376</v>
      </c>
      <c r="P102" s="149">
        <f t="shared" ca="1" si="5"/>
        <v>45362.620529745371</v>
      </c>
      <c r="Q102" s="67">
        <f t="shared" ca="1" si="6"/>
        <v>41</v>
      </c>
      <c r="R102" s="149" t="s">
        <v>100</v>
      </c>
      <c r="S102" s="67" t="s">
        <v>795</v>
      </c>
      <c r="T102" s="150" t="s">
        <v>796</v>
      </c>
      <c r="U102" s="64" t="s">
        <v>797</v>
      </c>
      <c r="V102" s="64" t="s">
        <v>644</v>
      </c>
      <c r="W102" s="189" t="s">
        <v>798</v>
      </c>
      <c r="X102" s="237">
        <v>998137146</v>
      </c>
      <c r="Y102" s="188"/>
      <c r="Z102" s="240"/>
      <c r="AA102" s="330">
        <v>42108</v>
      </c>
    </row>
    <row r="103" spans="1:27" s="46" customFormat="1" ht="12.75" customHeight="1" x14ac:dyDescent="0.2">
      <c r="A103" s="64">
        <f t="shared" ca="1" si="7"/>
        <v>96</v>
      </c>
      <c r="B103" s="66" t="s">
        <v>70</v>
      </c>
      <c r="C103" s="66">
        <v>29619</v>
      </c>
      <c r="D103" s="716" t="s">
        <v>799</v>
      </c>
      <c r="E103" s="189" t="s">
        <v>2042</v>
      </c>
      <c r="F103" s="67" t="s">
        <v>57</v>
      </c>
      <c r="G103" s="67" t="s">
        <v>66</v>
      </c>
      <c r="H103" s="147" t="s">
        <v>800</v>
      </c>
      <c r="I103" s="147" t="str">
        <f>CONCATENATE(plano!$B103," ",plano!$H103)</f>
        <v>CB ADIEL</v>
      </c>
      <c r="J103" s="147" t="str">
        <f>CONCATENATE(plano!$B103," ",plano!C103," ",plano!$H103)</f>
        <v>CB 29619 ADIEL</v>
      </c>
      <c r="K103" s="67" t="str">
        <f>CONCATENATE(plano!$B103," ",plano!$C103," ",plano!$H103," ",,"-",," ",plano!$G103)</f>
        <v>CB 29619 ADIEL - 3ºPEL/2º ESQD</v>
      </c>
      <c r="L103" s="67" t="s">
        <v>372</v>
      </c>
      <c r="M103" s="67" t="s">
        <v>98</v>
      </c>
      <c r="N103" s="67" t="s">
        <v>801</v>
      </c>
      <c r="O103" s="149">
        <v>33066</v>
      </c>
      <c r="P103" s="149">
        <f t="shared" ca="1" si="5"/>
        <v>45362.620529745371</v>
      </c>
      <c r="Q103" s="67">
        <f t="shared" ca="1" si="6"/>
        <v>33</v>
      </c>
      <c r="R103" s="149" t="s">
        <v>802</v>
      </c>
      <c r="S103" s="67">
        <v>3587</v>
      </c>
      <c r="T103" s="150" t="s">
        <v>803</v>
      </c>
      <c r="U103" s="243"/>
      <c r="V103" s="66" t="s">
        <v>804</v>
      </c>
      <c r="W103" s="244" t="s">
        <v>805</v>
      </c>
      <c r="X103" s="245">
        <v>85999893201</v>
      </c>
      <c r="Y103" s="188"/>
      <c r="Z103" s="240"/>
      <c r="AA103" s="330">
        <v>42108</v>
      </c>
    </row>
    <row r="104" spans="1:27" s="46" customFormat="1" ht="12.75" customHeight="1" x14ac:dyDescent="0.2">
      <c r="A104" s="64">
        <f t="shared" ca="1" si="7"/>
        <v>97</v>
      </c>
      <c r="B104" s="64" t="s">
        <v>70</v>
      </c>
      <c r="C104" s="64">
        <v>29742</v>
      </c>
      <c r="D104" s="716" t="s">
        <v>806</v>
      </c>
      <c r="E104" s="189" t="s">
        <v>2043</v>
      </c>
      <c r="F104" s="67" t="s">
        <v>57</v>
      </c>
      <c r="G104" s="67" t="s">
        <v>61</v>
      </c>
      <c r="H104" s="147" t="s">
        <v>1948</v>
      </c>
      <c r="I104" s="147" t="str">
        <f>CONCATENATE(plano!$B104," ",plano!$H104)</f>
        <v>CB MARILENE</v>
      </c>
      <c r="J104" s="147" t="str">
        <f>CONCATENATE(plano!$B104," ",plano!C104," ",plano!$H104)</f>
        <v>CB 29742 MARILENE</v>
      </c>
      <c r="K104" s="67" t="str">
        <f>CONCATENATE(plano!$B104," ",plano!$C104," ",plano!$H104," ",,"-",," ",plano!$G104)</f>
        <v>CB 29742 MARILENE - 1º ESQD</v>
      </c>
      <c r="L104" s="67" t="s">
        <v>807</v>
      </c>
      <c r="M104" s="148" t="s">
        <v>3</v>
      </c>
      <c r="N104" s="67" t="s">
        <v>808</v>
      </c>
      <c r="O104" s="149">
        <v>33216</v>
      </c>
      <c r="P104" s="149">
        <f t="shared" ref="P104:P120" ca="1" si="8">NOW()</f>
        <v>45362.620529745371</v>
      </c>
      <c r="Q104" s="67">
        <f t="shared" ref="Q104:Q135" ca="1" si="9">INT((P104-O104)/365.25)</f>
        <v>33</v>
      </c>
      <c r="R104" s="149" t="s">
        <v>100</v>
      </c>
      <c r="S104" s="67" t="s">
        <v>809</v>
      </c>
      <c r="T104" s="150" t="s">
        <v>810</v>
      </c>
      <c r="U104" s="238" t="s">
        <v>811</v>
      </c>
      <c r="V104" s="64" t="s">
        <v>660</v>
      </c>
      <c r="W104" s="189" t="s">
        <v>742</v>
      </c>
      <c r="X104" s="237">
        <v>996780986</v>
      </c>
      <c r="Y104" s="188"/>
      <c r="Z104" s="240"/>
      <c r="AA104" s="330">
        <v>42108</v>
      </c>
    </row>
    <row r="105" spans="1:27" s="46" customFormat="1" ht="12.75" customHeight="1" x14ac:dyDescent="0.2">
      <c r="A105" s="64">
        <f t="shared" ca="1" si="7"/>
        <v>98</v>
      </c>
      <c r="B105" s="64" t="s">
        <v>70</v>
      </c>
      <c r="C105" s="64">
        <v>30039</v>
      </c>
      <c r="D105" s="716" t="s">
        <v>820</v>
      </c>
      <c r="E105" s="189" t="s">
        <v>2045</v>
      </c>
      <c r="F105" s="67" t="s">
        <v>57</v>
      </c>
      <c r="G105" s="67" t="s">
        <v>63</v>
      </c>
      <c r="H105" s="147" t="s">
        <v>2069</v>
      </c>
      <c r="I105" s="147" t="str">
        <f>CONCATENATE(plano!$B105," ",plano!$H105)</f>
        <v>CB FELIPE FREITAS</v>
      </c>
      <c r="J105" s="147" t="str">
        <f>CONCATENATE(plano!$B105," ",plano!C105," ",plano!$H105)</f>
        <v>CB 30039 FELIPE FREITAS</v>
      </c>
      <c r="K105" s="67" t="str">
        <f>CONCATENATE(plano!$B105," ",plano!$C105," ",plano!$H105," ",,"-",," ",plano!$G105)</f>
        <v>CB 30039 FELIPE FREITAS - 2º ESQD</v>
      </c>
      <c r="L105" s="67" t="s">
        <v>372</v>
      </c>
      <c r="M105" s="67" t="s">
        <v>98</v>
      </c>
      <c r="N105" s="67" t="s">
        <v>821</v>
      </c>
      <c r="O105" s="149">
        <v>33674</v>
      </c>
      <c r="P105" s="149">
        <f t="shared" ca="1" si="8"/>
        <v>45362.620529745371</v>
      </c>
      <c r="Q105" s="67">
        <f t="shared" ca="1" si="9"/>
        <v>32</v>
      </c>
      <c r="R105" s="149" t="s">
        <v>100</v>
      </c>
      <c r="S105" s="67" t="s">
        <v>758</v>
      </c>
      <c r="T105" s="150" t="s">
        <v>822</v>
      </c>
      <c r="U105" s="64" t="s">
        <v>823</v>
      </c>
      <c r="V105" s="64" t="s">
        <v>824</v>
      </c>
      <c r="W105" s="189" t="s">
        <v>825</v>
      </c>
      <c r="X105" s="237" t="s">
        <v>826</v>
      </c>
      <c r="Y105" s="188"/>
      <c r="Z105" s="240"/>
      <c r="AA105" s="330">
        <v>42108</v>
      </c>
    </row>
    <row r="106" spans="1:27" s="46" customFormat="1" ht="12.75" customHeight="1" x14ac:dyDescent="0.2">
      <c r="A106" s="64">
        <f t="shared" ca="1" si="7"/>
        <v>99</v>
      </c>
      <c r="B106" s="64" t="s">
        <v>70</v>
      </c>
      <c r="C106" s="64">
        <v>30398</v>
      </c>
      <c r="D106" s="716" t="s">
        <v>827</v>
      </c>
      <c r="E106" s="189" t="s">
        <v>2046</v>
      </c>
      <c r="F106" s="67" t="s">
        <v>57</v>
      </c>
      <c r="G106" s="67" t="s">
        <v>61</v>
      </c>
      <c r="H106" s="147" t="s">
        <v>828</v>
      </c>
      <c r="I106" s="147" t="str">
        <f>CONCATENATE(plano!$B106," ",plano!$H106)</f>
        <v>CB COSTA NETO</v>
      </c>
      <c r="J106" s="147" t="str">
        <f>CONCATENATE(plano!$B106," ",plano!C106," ",plano!$H106)</f>
        <v>CB 30398 COSTA NETO</v>
      </c>
      <c r="K106" s="67" t="str">
        <f>CONCATENATE(plano!$B106," ",plano!$C106," ",plano!$H106," ",,"-",," ",plano!$G106)</f>
        <v>CB 30398 COSTA NETO - 1º ESQD</v>
      </c>
      <c r="L106" s="67" t="s">
        <v>372</v>
      </c>
      <c r="M106" s="67" t="s">
        <v>10</v>
      </c>
      <c r="N106" s="67" t="s">
        <v>829</v>
      </c>
      <c r="O106" s="149">
        <v>32369</v>
      </c>
      <c r="P106" s="149">
        <f t="shared" ca="1" si="8"/>
        <v>45362.620529745371</v>
      </c>
      <c r="Q106" s="67">
        <f t="shared" ca="1" si="9"/>
        <v>35</v>
      </c>
      <c r="R106" s="149" t="s">
        <v>100</v>
      </c>
      <c r="S106" s="67" t="s">
        <v>751</v>
      </c>
      <c r="T106" s="150" t="s">
        <v>830</v>
      </c>
      <c r="U106" s="64" t="s">
        <v>831</v>
      </c>
      <c r="V106" s="64" t="s">
        <v>832</v>
      </c>
      <c r="W106" s="189" t="s">
        <v>833</v>
      </c>
      <c r="X106" s="237" t="s">
        <v>834</v>
      </c>
      <c r="Y106" s="188"/>
      <c r="AA106" s="330">
        <v>42459</v>
      </c>
    </row>
    <row r="107" spans="1:27" s="46" customFormat="1" ht="12.75" customHeight="1" x14ac:dyDescent="0.2">
      <c r="A107" s="64">
        <f t="shared" ca="1" si="7"/>
        <v>100</v>
      </c>
      <c r="B107" s="64" t="s">
        <v>60</v>
      </c>
      <c r="C107" s="117">
        <v>25608</v>
      </c>
      <c r="D107" s="716" t="s">
        <v>777</v>
      </c>
      <c r="E107" s="189" t="s">
        <v>2040</v>
      </c>
      <c r="F107" s="67" t="s">
        <v>57</v>
      </c>
      <c r="G107" s="67" t="s">
        <v>63</v>
      </c>
      <c r="H107" s="147" t="s">
        <v>1945</v>
      </c>
      <c r="I107" s="147" t="str">
        <f>CONCATENATE(plano!$B107," ",plano!$H107)</f>
        <v>SD IGOR</v>
      </c>
      <c r="J107" s="147" t="str">
        <f>CONCATENATE(plano!$B107," ",plano!C107," ",plano!$H107)</f>
        <v>SD 25608 IGOR</v>
      </c>
      <c r="K107" s="67" t="str">
        <f>CONCATENATE(plano!$B107," ",plano!$C107," ",plano!$H107," ",,"-",," ",plano!$G107)</f>
        <v>SD 25608 IGOR - 2º ESQD</v>
      </c>
      <c r="L107" s="67" t="s">
        <v>372</v>
      </c>
      <c r="M107" s="226" t="s">
        <v>98</v>
      </c>
      <c r="N107" s="67" t="s">
        <v>779</v>
      </c>
      <c r="O107" s="149">
        <v>32834</v>
      </c>
      <c r="P107" s="149">
        <f t="shared" ca="1" si="8"/>
        <v>45362.620529745371</v>
      </c>
      <c r="Q107" s="67">
        <f t="shared" ca="1" si="9"/>
        <v>34</v>
      </c>
      <c r="R107" s="149" t="s">
        <v>100</v>
      </c>
      <c r="S107" s="67" t="s">
        <v>780</v>
      </c>
      <c r="T107" s="150" t="s">
        <v>781</v>
      </c>
      <c r="U107" s="238" t="s">
        <v>782</v>
      </c>
      <c r="V107" s="64" t="s">
        <v>627</v>
      </c>
      <c r="W107" s="189" t="s">
        <v>783</v>
      </c>
      <c r="X107" s="248" t="s">
        <v>784</v>
      </c>
      <c r="Y107" s="188"/>
      <c r="AA107" s="330">
        <v>40429</v>
      </c>
    </row>
    <row r="108" spans="1:27" s="46" customFormat="1" ht="12.75" customHeight="1" x14ac:dyDescent="0.2">
      <c r="A108" s="64">
        <f t="shared" ca="1" si="7"/>
        <v>101</v>
      </c>
      <c r="B108" s="64" t="s">
        <v>60</v>
      </c>
      <c r="C108" s="64">
        <v>28612</v>
      </c>
      <c r="D108" s="716" t="s">
        <v>785</v>
      </c>
      <c r="E108" s="189" t="s">
        <v>2041</v>
      </c>
      <c r="F108" s="67" t="s">
        <v>57</v>
      </c>
      <c r="G108" s="67" t="s">
        <v>61</v>
      </c>
      <c r="H108" s="147" t="s">
        <v>1946</v>
      </c>
      <c r="I108" s="147" t="str">
        <f>CONCATENATE(plano!$B108," ",plano!$H108)</f>
        <v>SD ALYNE</v>
      </c>
      <c r="J108" s="147" t="str">
        <f>CONCATENATE(plano!$B108," ",plano!C108," ",plano!$H108)</f>
        <v>SD 28612 ALYNE</v>
      </c>
      <c r="K108" s="67" t="str">
        <f>CONCATENATE(plano!$B108," ",plano!$C108," ",plano!$H108," ",,"-",," ",plano!$G108)</f>
        <v>SD 28612 ALYNE - 1º ESQD</v>
      </c>
      <c r="L108" s="67" t="s">
        <v>372</v>
      </c>
      <c r="M108" s="67" t="s">
        <v>98</v>
      </c>
      <c r="N108" s="67" t="s">
        <v>786</v>
      </c>
      <c r="O108" s="149">
        <v>34224</v>
      </c>
      <c r="P108" s="149">
        <f t="shared" ca="1" si="8"/>
        <v>45362.620529745371</v>
      </c>
      <c r="Q108" s="67">
        <f t="shared" ca="1" si="9"/>
        <v>30</v>
      </c>
      <c r="R108" s="149" t="s">
        <v>100</v>
      </c>
      <c r="S108" s="67" t="s">
        <v>787</v>
      </c>
      <c r="T108" s="150" t="s">
        <v>788</v>
      </c>
      <c r="U108" s="238" t="s">
        <v>789</v>
      </c>
      <c r="V108" s="64" t="s">
        <v>790</v>
      </c>
      <c r="W108" s="189" t="s">
        <v>791</v>
      </c>
      <c r="X108" s="237" t="s">
        <v>792</v>
      </c>
      <c r="Y108" s="188"/>
      <c r="AA108" s="500">
        <v>41800</v>
      </c>
    </row>
    <row r="109" spans="1:27" s="46" customFormat="1" ht="12.75" customHeight="1" x14ac:dyDescent="0.2">
      <c r="A109" s="64">
        <f t="shared" ca="1" si="7"/>
        <v>102</v>
      </c>
      <c r="B109" s="64" t="s">
        <v>60</v>
      </c>
      <c r="C109" s="64">
        <v>29810</v>
      </c>
      <c r="D109" s="716" t="s">
        <v>812</v>
      </c>
      <c r="E109" s="189" t="s">
        <v>2044</v>
      </c>
      <c r="F109" s="67" t="s">
        <v>57</v>
      </c>
      <c r="G109" s="67" t="s">
        <v>66</v>
      </c>
      <c r="H109" s="147" t="s">
        <v>813</v>
      </c>
      <c r="I109" s="147" t="str">
        <f>CONCATENATE(plano!$B109," ",plano!$H109)</f>
        <v>SD SOUZA JUNIOR</v>
      </c>
      <c r="J109" s="147" t="str">
        <f>CONCATENATE(plano!$B109," ",plano!C109," ",plano!$H109)</f>
        <v>SD 29810 SOUZA JUNIOR</v>
      </c>
      <c r="K109" s="67" t="str">
        <f>CONCATENATE(plano!$B109," ",plano!$C109," ",plano!$H109," ",,"-",," ",plano!$G109)</f>
        <v>SD 29810 SOUZA JUNIOR - 3ºPEL/2º ESQD</v>
      </c>
      <c r="L109" s="67" t="s">
        <v>814</v>
      </c>
      <c r="M109" s="67" t="s">
        <v>98</v>
      </c>
      <c r="N109" s="67" t="s">
        <v>815</v>
      </c>
      <c r="O109" s="149">
        <v>30478</v>
      </c>
      <c r="P109" s="149">
        <f t="shared" ca="1" si="8"/>
        <v>45362.620529745371</v>
      </c>
      <c r="Q109" s="67">
        <f t="shared" ca="1" si="9"/>
        <v>40</v>
      </c>
      <c r="R109" s="149" t="s">
        <v>100</v>
      </c>
      <c r="S109" s="67" t="s">
        <v>649</v>
      </c>
      <c r="T109" s="150" t="s">
        <v>816</v>
      </c>
      <c r="U109" s="238" t="s">
        <v>817</v>
      </c>
      <c r="V109" s="64" t="s">
        <v>652</v>
      </c>
      <c r="W109" s="189" t="s">
        <v>818</v>
      </c>
      <c r="X109" s="237" t="s">
        <v>819</v>
      </c>
      <c r="Y109" s="188"/>
      <c r="Z109" s="240"/>
      <c r="AA109" s="330">
        <v>42108</v>
      </c>
    </row>
    <row r="110" spans="1:27" s="46" customFormat="1" ht="12.75" customHeight="1" x14ac:dyDescent="0.2">
      <c r="A110" s="64">
        <f t="shared" ca="1" si="7"/>
        <v>103</v>
      </c>
      <c r="B110" s="64" t="s">
        <v>60</v>
      </c>
      <c r="C110" s="64">
        <v>30722</v>
      </c>
      <c r="D110" s="716" t="s">
        <v>835</v>
      </c>
      <c r="E110" s="189" t="s">
        <v>2047</v>
      </c>
      <c r="F110" s="67" t="s">
        <v>57</v>
      </c>
      <c r="G110" s="67" t="s">
        <v>66</v>
      </c>
      <c r="H110" s="147" t="s">
        <v>1949</v>
      </c>
      <c r="I110" s="147" t="str">
        <f>CONCATENATE(plano!$B110," ",plano!$H110)</f>
        <v>SD GIDEAO</v>
      </c>
      <c r="J110" s="147" t="str">
        <f>CONCATENATE(plano!$B110," ",plano!C110," ",plano!$H110)</f>
        <v>SD 30722 GIDEAO</v>
      </c>
      <c r="K110" s="67" t="str">
        <f>CONCATENATE(plano!$B110," ",plano!$C110," ",plano!$H110," ",,"-",," ",plano!$G110)</f>
        <v>SD 30722 GIDEAO - 3ºPEL/2º ESQD</v>
      </c>
      <c r="L110" s="67" t="s">
        <v>372</v>
      </c>
      <c r="M110" s="67" t="s">
        <v>10</v>
      </c>
      <c r="N110" s="67" t="s">
        <v>836</v>
      </c>
      <c r="O110" s="149">
        <v>35158</v>
      </c>
      <c r="P110" s="149">
        <f t="shared" ca="1" si="8"/>
        <v>45362.620529745371</v>
      </c>
      <c r="Q110" s="67">
        <f t="shared" ca="1" si="9"/>
        <v>27</v>
      </c>
      <c r="R110" s="149" t="s">
        <v>100</v>
      </c>
      <c r="S110" s="67">
        <v>692</v>
      </c>
      <c r="T110" s="150" t="s">
        <v>837</v>
      </c>
      <c r="U110" s="238" t="s">
        <v>838</v>
      </c>
      <c r="V110" s="64" t="s">
        <v>839</v>
      </c>
      <c r="W110" s="189" t="s">
        <v>840</v>
      </c>
      <c r="X110" s="237" t="s">
        <v>841</v>
      </c>
      <c r="Y110" s="188"/>
      <c r="AA110" s="229"/>
    </row>
    <row r="111" spans="1:27" s="46" customFormat="1" ht="12.75" customHeight="1" x14ac:dyDescent="0.2">
      <c r="A111" s="64">
        <f t="shared" ca="1" si="7"/>
        <v>104</v>
      </c>
      <c r="B111" s="64" t="s">
        <v>60</v>
      </c>
      <c r="C111" s="64">
        <v>30787</v>
      </c>
      <c r="D111" s="716" t="s">
        <v>842</v>
      </c>
      <c r="E111" s="189" t="s">
        <v>2047</v>
      </c>
      <c r="F111" s="67" t="s">
        <v>57</v>
      </c>
      <c r="G111" s="67" t="s">
        <v>61</v>
      </c>
      <c r="H111" s="147" t="s">
        <v>843</v>
      </c>
      <c r="I111" s="147" t="str">
        <f>CONCATENATE(plano!$B111," ",plano!$H111)</f>
        <v>SD TARGINO</v>
      </c>
      <c r="J111" s="147" t="str">
        <f>CONCATENATE(plano!$B111," ",plano!C111," ",plano!$H111)</f>
        <v>SD 30787 TARGINO</v>
      </c>
      <c r="K111" s="67" t="str">
        <f>CONCATENATE(plano!$B111," ",plano!$C111," ",plano!$H111," ",,"-",," ",plano!$G111)</f>
        <v>SD 30787 TARGINO - 1º ESQD</v>
      </c>
      <c r="L111" s="67" t="s">
        <v>372</v>
      </c>
      <c r="M111" s="67" t="s">
        <v>98</v>
      </c>
      <c r="N111" s="67" t="s">
        <v>844</v>
      </c>
      <c r="O111" s="149">
        <v>32376</v>
      </c>
      <c r="P111" s="149">
        <f t="shared" ca="1" si="8"/>
        <v>45362.620529745371</v>
      </c>
      <c r="Q111" s="67">
        <f t="shared" ca="1" si="9"/>
        <v>35</v>
      </c>
      <c r="R111" s="149" t="s">
        <v>100</v>
      </c>
      <c r="S111" s="67" t="s">
        <v>845</v>
      </c>
      <c r="T111" s="150" t="s">
        <v>846</v>
      </c>
      <c r="U111" s="64" t="s">
        <v>847</v>
      </c>
      <c r="V111" s="64" t="s">
        <v>159</v>
      </c>
      <c r="W111" s="189" t="s">
        <v>848</v>
      </c>
      <c r="X111" s="237" t="s">
        <v>849</v>
      </c>
      <c r="Y111" s="188"/>
      <c r="AA111" s="229"/>
    </row>
    <row r="112" spans="1:27" s="46" customFormat="1" ht="12.75" customHeight="1" x14ac:dyDescent="0.2">
      <c r="A112" s="64">
        <f t="shared" ca="1" si="7"/>
        <v>105</v>
      </c>
      <c r="B112" s="64" t="s">
        <v>60</v>
      </c>
      <c r="C112" s="64">
        <v>30813</v>
      </c>
      <c r="D112" s="718" t="s">
        <v>850</v>
      </c>
      <c r="E112" s="189" t="s">
        <v>2048</v>
      </c>
      <c r="F112" s="67" t="s">
        <v>57</v>
      </c>
      <c r="G112" s="67" t="s">
        <v>63</v>
      </c>
      <c r="H112" s="147" t="s">
        <v>1950</v>
      </c>
      <c r="I112" s="147" t="str">
        <f>CONCATENATE(plano!$B112," ",plano!$H112)</f>
        <v>SD EITOR</v>
      </c>
      <c r="J112" s="147" t="str">
        <f>CONCATENATE(plano!$B112," ",plano!C112," ",plano!$H112)</f>
        <v>SD 30813 EITOR</v>
      </c>
      <c r="K112" s="67" t="str">
        <f>CONCATENATE(plano!$B112," ",plano!$C112," ",plano!$H112," ",,"-",," ",plano!$G112)</f>
        <v>SD 30813 EITOR - 2º ESQD</v>
      </c>
      <c r="L112" s="67" t="s">
        <v>372</v>
      </c>
      <c r="M112" s="67" t="s">
        <v>98</v>
      </c>
      <c r="N112" s="67" t="s">
        <v>851</v>
      </c>
      <c r="O112" s="149">
        <v>35150</v>
      </c>
      <c r="P112" s="149">
        <f t="shared" ca="1" si="8"/>
        <v>45362.620529745371</v>
      </c>
      <c r="Q112" s="67">
        <f t="shared" ca="1" si="9"/>
        <v>27</v>
      </c>
      <c r="R112" s="149" t="s">
        <v>100</v>
      </c>
      <c r="S112" s="67" t="s">
        <v>852</v>
      </c>
      <c r="T112" s="150" t="s">
        <v>853</v>
      </c>
      <c r="U112" s="64" t="s">
        <v>854</v>
      </c>
      <c r="V112" s="64" t="s">
        <v>2114</v>
      </c>
      <c r="W112" s="189" t="s">
        <v>2115</v>
      </c>
      <c r="X112" s="237" t="s">
        <v>2116</v>
      </c>
      <c r="Y112" s="188"/>
      <c r="AA112" s="229"/>
    </row>
    <row r="113" spans="1:27" s="46" customFormat="1" ht="12.75" customHeight="1" x14ac:dyDescent="0.2">
      <c r="A113" s="64">
        <f t="shared" ca="1" si="7"/>
        <v>106</v>
      </c>
      <c r="B113" s="64" t="s">
        <v>60</v>
      </c>
      <c r="C113" s="64">
        <v>30917</v>
      </c>
      <c r="D113" s="716" t="s">
        <v>855</v>
      </c>
      <c r="E113" s="189" t="s">
        <v>2049</v>
      </c>
      <c r="F113" s="67" t="s">
        <v>57</v>
      </c>
      <c r="G113" s="67" t="s">
        <v>61</v>
      </c>
      <c r="H113" s="147" t="s">
        <v>1951</v>
      </c>
      <c r="I113" s="147" t="str">
        <f>CONCATENATE(plano!$B113," ",plano!$H113)</f>
        <v>SD MARLEY</v>
      </c>
      <c r="J113" s="147" t="str">
        <f>CONCATENATE(plano!$B113," ",plano!C113," ",plano!$H113)</f>
        <v>SD 30917 MARLEY</v>
      </c>
      <c r="K113" s="67" t="str">
        <f>CONCATENATE(plano!$B113," ",plano!$C113," ",plano!$H113," ",,"-",," ",plano!$G113)</f>
        <v>SD 30917 MARLEY - 1º ESQD</v>
      </c>
      <c r="L113" s="67" t="s">
        <v>372</v>
      </c>
      <c r="M113" s="67" t="s">
        <v>98</v>
      </c>
      <c r="N113" s="67" t="s">
        <v>856</v>
      </c>
      <c r="O113" s="149">
        <v>32738</v>
      </c>
      <c r="P113" s="149">
        <f t="shared" ca="1" si="8"/>
        <v>45362.620529745371</v>
      </c>
      <c r="Q113" s="67">
        <f t="shared" ca="1" si="9"/>
        <v>34</v>
      </c>
      <c r="R113" s="149" t="s">
        <v>100</v>
      </c>
      <c r="S113" s="67" t="s">
        <v>857</v>
      </c>
      <c r="T113" s="150" t="s">
        <v>858</v>
      </c>
      <c r="U113" s="64" t="s">
        <v>859</v>
      </c>
      <c r="V113" s="64" t="s">
        <v>860</v>
      </c>
      <c r="W113" s="189" t="s">
        <v>861</v>
      </c>
      <c r="X113" s="237">
        <v>989646951</v>
      </c>
      <c r="Y113" s="191"/>
      <c r="AA113" s="229"/>
    </row>
    <row r="114" spans="1:27" s="46" customFormat="1" ht="12.75" customHeight="1" x14ac:dyDescent="0.2">
      <c r="A114" s="64">
        <f t="shared" ca="1" si="7"/>
        <v>107</v>
      </c>
      <c r="B114" s="64" t="s">
        <v>60</v>
      </c>
      <c r="C114" s="64">
        <v>31023</v>
      </c>
      <c r="D114" s="716" t="s">
        <v>862</v>
      </c>
      <c r="E114" s="189" t="s">
        <v>2050</v>
      </c>
      <c r="F114" s="67" t="s">
        <v>57</v>
      </c>
      <c r="G114" s="67" t="s">
        <v>66</v>
      </c>
      <c r="H114" s="147" t="s">
        <v>1952</v>
      </c>
      <c r="I114" s="147" t="str">
        <f>CONCATENATE(plano!$B114," ",plano!$H114)</f>
        <v>SD GILVAN</v>
      </c>
      <c r="J114" s="147" t="str">
        <f>CONCATENATE(plano!$B114," ",plano!C114," ",plano!$H114)</f>
        <v>SD 31023 GILVAN</v>
      </c>
      <c r="K114" s="67" t="str">
        <f>CONCATENATE(plano!$B114," ",plano!$C114," ",plano!$H114," ",,"-",," ",plano!$G114)</f>
        <v>SD 31023 GILVAN - 3ºPEL/2º ESQD</v>
      </c>
      <c r="L114" s="67" t="s">
        <v>372</v>
      </c>
      <c r="M114" s="67" t="s">
        <v>98</v>
      </c>
      <c r="N114" s="67" t="s">
        <v>863</v>
      </c>
      <c r="O114" s="149">
        <v>33770</v>
      </c>
      <c r="P114" s="149">
        <f t="shared" ca="1" si="8"/>
        <v>45362.620529745371</v>
      </c>
      <c r="Q114" s="67">
        <f t="shared" ca="1" si="9"/>
        <v>31</v>
      </c>
      <c r="R114" s="149" t="s">
        <v>100</v>
      </c>
      <c r="S114" s="67">
        <v>586</v>
      </c>
      <c r="T114" s="150">
        <v>32273</v>
      </c>
      <c r="U114" s="238" t="s">
        <v>864</v>
      </c>
      <c r="V114" s="64" t="s">
        <v>865</v>
      </c>
      <c r="W114" s="189" t="s">
        <v>866</v>
      </c>
      <c r="X114" s="237" t="s">
        <v>867</v>
      </c>
      <c r="Y114" s="188"/>
      <c r="AA114" s="229"/>
    </row>
    <row r="115" spans="1:27" s="46" customFormat="1" ht="12.75" customHeight="1" x14ac:dyDescent="0.2">
      <c r="A115" s="64">
        <f t="shared" ca="1" si="7"/>
        <v>108</v>
      </c>
      <c r="B115" s="64" t="s">
        <v>60</v>
      </c>
      <c r="C115" s="64">
        <v>31561</v>
      </c>
      <c r="D115" s="716" t="s">
        <v>868</v>
      </c>
      <c r="E115" s="189" t="s">
        <v>2051</v>
      </c>
      <c r="F115" s="67" t="s">
        <v>57</v>
      </c>
      <c r="G115" s="67" t="s">
        <v>61</v>
      </c>
      <c r="H115" s="147" t="s">
        <v>1953</v>
      </c>
      <c r="I115" s="147" t="str">
        <f>CONCATENATE(plano!$B115," ",plano!$H115)</f>
        <v>SD LAURIANO</v>
      </c>
      <c r="J115" s="147" t="str">
        <f>CONCATENATE(plano!$B115," ",plano!C115," ",plano!$H115)</f>
        <v>SD 31561 LAURIANO</v>
      </c>
      <c r="K115" s="67" t="str">
        <f>CONCATENATE(plano!$B115," ",plano!$C115," ",plano!$H115," ",,"-",," ",plano!$G115)</f>
        <v>SD 31561 LAURIANO - 1º ESQD</v>
      </c>
      <c r="L115" s="67" t="s">
        <v>869</v>
      </c>
      <c r="M115" s="148" t="s">
        <v>3</v>
      </c>
      <c r="N115" s="67" t="s">
        <v>870</v>
      </c>
      <c r="O115" s="149">
        <v>35605</v>
      </c>
      <c r="P115" s="149">
        <f t="shared" ca="1" si="8"/>
        <v>45362.620529745371</v>
      </c>
      <c r="Q115" s="67">
        <f t="shared" ca="1" si="9"/>
        <v>26</v>
      </c>
      <c r="R115" s="149" t="s">
        <v>100</v>
      </c>
      <c r="S115" s="67" t="s">
        <v>156</v>
      </c>
      <c r="T115" s="150" t="s">
        <v>871</v>
      </c>
      <c r="U115" s="81" t="s">
        <v>872</v>
      </c>
      <c r="V115" s="64" t="s">
        <v>106</v>
      </c>
      <c r="W115" s="189" t="s">
        <v>873</v>
      </c>
      <c r="X115" s="237" t="s">
        <v>874</v>
      </c>
      <c r="Y115" s="188"/>
      <c r="AA115" s="229"/>
    </row>
    <row r="116" spans="1:27" s="46" customFormat="1" ht="12.75" customHeight="1" x14ac:dyDescent="0.2">
      <c r="A116" s="64">
        <f t="shared" ca="1" si="7"/>
        <v>109</v>
      </c>
      <c r="B116" s="64" t="s">
        <v>60</v>
      </c>
      <c r="C116" s="64">
        <v>31568</v>
      </c>
      <c r="D116" s="716" t="s">
        <v>875</v>
      </c>
      <c r="E116" s="189" t="s">
        <v>2052</v>
      </c>
      <c r="F116" s="67" t="s">
        <v>57</v>
      </c>
      <c r="G116" s="67" t="s">
        <v>61</v>
      </c>
      <c r="H116" s="147" t="s">
        <v>2188</v>
      </c>
      <c r="I116" s="147" t="str">
        <f>CONCATENATE(plano!$B116," ",plano!$H116)</f>
        <v>SD L ARAGAO</v>
      </c>
      <c r="J116" s="147" t="str">
        <f>CONCATENATE(plano!$B116," ",plano!C116," ",plano!$H116)</f>
        <v>SD 31568 L ARAGAO</v>
      </c>
      <c r="K116" s="67" t="str">
        <f>CONCATENATE(plano!$B116," ",plano!$C116," ",plano!$H116," ",,"-",," ",plano!$G116)</f>
        <v>SD 31568 L ARAGAO - 1º ESQD</v>
      </c>
      <c r="L116" s="67" t="s">
        <v>372</v>
      </c>
      <c r="M116" s="67" t="s">
        <v>98</v>
      </c>
      <c r="N116" s="67" t="s">
        <v>876</v>
      </c>
      <c r="O116" s="149">
        <v>32097</v>
      </c>
      <c r="P116" s="149">
        <f t="shared" ca="1" si="8"/>
        <v>45362.620529745371</v>
      </c>
      <c r="Q116" s="67">
        <f t="shared" ca="1" si="9"/>
        <v>36</v>
      </c>
      <c r="R116" s="149" t="s">
        <v>100</v>
      </c>
      <c r="S116" s="67" t="s">
        <v>877</v>
      </c>
      <c r="T116" s="150" t="s">
        <v>878</v>
      </c>
      <c r="U116" s="261" t="s">
        <v>879</v>
      </c>
      <c r="V116" s="64" t="s">
        <v>106</v>
      </c>
      <c r="W116" s="189" t="s">
        <v>2076</v>
      </c>
      <c r="X116" s="237" t="s">
        <v>2077</v>
      </c>
      <c r="Y116" s="188"/>
      <c r="AA116" s="229"/>
    </row>
    <row r="117" spans="1:27" s="46" customFormat="1" ht="12.75" customHeight="1" x14ac:dyDescent="0.2">
      <c r="A117" s="64">
        <f t="shared" ca="1" si="7"/>
        <v>110</v>
      </c>
      <c r="B117" s="64" t="s">
        <v>60</v>
      </c>
      <c r="C117" s="273">
        <v>31690</v>
      </c>
      <c r="D117" s="716" t="s">
        <v>880</v>
      </c>
      <c r="E117" s="189" t="s">
        <v>2053</v>
      </c>
      <c r="F117" s="67" t="s">
        <v>57</v>
      </c>
      <c r="G117" s="272" t="s">
        <v>61</v>
      </c>
      <c r="H117" s="147" t="s">
        <v>2189</v>
      </c>
      <c r="I117" s="147" t="str">
        <f>CONCATENATE(plano!$B117," ",plano!$H117)</f>
        <v>SD OLIVEIRA</v>
      </c>
      <c r="J117" s="147" t="str">
        <f>CONCATENATE(plano!$B117," ",plano!C117," ",plano!$H117)</f>
        <v>SD 31690 OLIVEIRA</v>
      </c>
      <c r="K117" s="67" t="str">
        <f>CONCATENATE(plano!$B117," ",plano!$C117," ",plano!$H117," ",,"-",," ",plano!$G117)</f>
        <v>SD 31690 OLIVEIRA - 1º ESQD</v>
      </c>
      <c r="L117" s="67" t="s">
        <v>494</v>
      </c>
      <c r="M117" s="67" t="s">
        <v>98</v>
      </c>
      <c r="N117" s="67" t="s">
        <v>881</v>
      </c>
      <c r="O117" s="149">
        <v>33682</v>
      </c>
      <c r="P117" s="149">
        <f t="shared" ca="1" si="8"/>
        <v>45362.620529745371</v>
      </c>
      <c r="Q117" s="67">
        <f t="shared" ca="1" si="9"/>
        <v>31</v>
      </c>
      <c r="R117" s="149" t="s">
        <v>100</v>
      </c>
      <c r="S117" s="67" t="s">
        <v>882</v>
      </c>
      <c r="T117" s="150" t="s">
        <v>883</v>
      </c>
      <c r="U117" s="238" t="s">
        <v>884</v>
      </c>
      <c r="V117" s="64" t="s">
        <v>885</v>
      </c>
      <c r="W117" s="189" t="s">
        <v>2117</v>
      </c>
      <c r="X117" s="237">
        <v>982042417</v>
      </c>
      <c r="Y117" s="192"/>
      <c r="AA117" s="229"/>
    </row>
    <row r="118" spans="1:27" s="46" customFormat="1" ht="12.75" customHeight="1" x14ac:dyDescent="0.2">
      <c r="A118" s="64">
        <f t="shared" ca="1" si="7"/>
        <v>111</v>
      </c>
      <c r="B118" s="64" t="s">
        <v>60</v>
      </c>
      <c r="C118" s="64">
        <v>31735</v>
      </c>
      <c r="D118" s="716" t="s">
        <v>886</v>
      </c>
      <c r="E118" s="189" t="s">
        <v>2054</v>
      </c>
      <c r="F118" s="67" t="s">
        <v>57</v>
      </c>
      <c r="G118" s="67" t="s">
        <v>63</v>
      </c>
      <c r="H118" s="147" t="s">
        <v>1899</v>
      </c>
      <c r="I118" s="147" t="str">
        <f>CONCATENATE(plano!$B118," ",plano!$H118)</f>
        <v>SD SANTOS</v>
      </c>
      <c r="J118" s="147" t="str">
        <f>CONCATENATE(plano!$B118," ",plano!C118," ",plano!$H118)</f>
        <v>SD 31735 SANTOS</v>
      </c>
      <c r="K118" s="67" t="str">
        <f>CONCATENATE(plano!$B118," ",plano!$C118," ",plano!$H118," ",,"-",," ",plano!$G118)</f>
        <v>SD 31735 SANTOS - 2º ESQD</v>
      </c>
      <c r="L118" s="67" t="s">
        <v>887</v>
      </c>
      <c r="M118" s="148" t="s">
        <v>3</v>
      </c>
      <c r="N118" s="67" t="s">
        <v>888</v>
      </c>
      <c r="O118" s="149">
        <v>32055</v>
      </c>
      <c r="P118" s="149">
        <f t="shared" ca="1" si="8"/>
        <v>45362.620529745371</v>
      </c>
      <c r="Q118" s="67">
        <f t="shared" ca="1" si="9"/>
        <v>36</v>
      </c>
      <c r="R118" s="149" t="s">
        <v>100</v>
      </c>
      <c r="S118" s="67" t="s">
        <v>739</v>
      </c>
      <c r="T118" s="150" t="s">
        <v>889</v>
      </c>
      <c r="U118" s="64" t="s">
        <v>890</v>
      </c>
      <c r="V118" s="64" t="s">
        <v>538</v>
      </c>
      <c r="W118" s="189" t="s">
        <v>891</v>
      </c>
      <c r="X118" s="237">
        <v>987358252</v>
      </c>
      <c r="Y118" s="188"/>
      <c r="AA118" s="229"/>
    </row>
    <row r="119" spans="1:27" s="46" customFormat="1" ht="12.75" customHeight="1" x14ac:dyDescent="0.2">
      <c r="A119" s="64">
        <f t="shared" ca="1" si="7"/>
        <v>112</v>
      </c>
      <c r="B119" s="64" t="s">
        <v>60</v>
      </c>
      <c r="C119" s="64">
        <v>31743</v>
      </c>
      <c r="D119" s="716" t="s">
        <v>892</v>
      </c>
      <c r="E119" s="189" t="s">
        <v>2055</v>
      </c>
      <c r="F119" s="67" t="s">
        <v>57</v>
      </c>
      <c r="G119" s="67" t="s">
        <v>61</v>
      </c>
      <c r="H119" s="147" t="s">
        <v>1954</v>
      </c>
      <c r="I119" s="147" t="str">
        <f>CONCATENATE(plano!$B119," ",plano!$H119)</f>
        <v>SD GUEDES</v>
      </c>
      <c r="J119" s="147" t="str">
        <f>CONCATENATE(plano!$B119," ",plano!C119," ",plano!$H119)</f>
        <v>SD 31743 GUEDES</v>
      </c>
      <c r="K119" s="67" t="str">
        <f>CONCATENATE(plano!$B119," ",plano!$C119," ",plano!$H119," ",,"-",," ",plano!$G119)</f>
        <v>SD 31743 GUEDES - 1º ESQD</v>
      </c>
      <c r="L119" s="67" t="s">
        <v>435</v>
      </c>
      <c r="M119" s="67" t="s">
        <v>98</v>
      </c>
      <c r="N119" s="67" t="s">
        <v>893</v>
      </c>
      <c r="O119" s="149">
        <v>33145</v>
      </c>
      <c r="P119" s="149">
        <f t="shared" ca="1" si="8"/>
        <v>45362.620529745371</v>
      </c>
      <c r="Q119" s="67">
        <f t="shared" ca="1" si="9"/>
        <v>33</v>
      </c>
      <c r="R119" s="149" t="s">
        <v>100</v>
      </c>
      <c r="S119" s="67" t="s">
        <v>894</v>
      </c>
      <c r="T119" s="150" t="s">
        <v>895</v>
      </c>
      <c r="U119" s="81" t="s">
        <v>896</v>
      </c>
      <c r="V119" s="64" t="s">
        <v>106</v>
      </c>
      <c r="W119" s="189" t="s">
        <v>897</v>
      </c>
      <c r="X119" s="237">
        <v>985937043</v>
      </c>
      <c r="Y119" s="188"/>
      <c r="AA119" s="229"/>
    </row>
    <row r="120" spans="1:27" s="46" customFormat="1" ht="12.75" customHeight="1" x14ac:dyDescent="0.2">
      <c r="A120" s="64">
        <f t="shared" ca="1" si="7"/>
        <v>113</v>
      </c>
      <c r="B120" s="64" t="s">
        <v>60</v>
      </c>
      <c r="C120" s="64">
        <v>31759</v>
      </c>
      <c r="D120" s="716" t="s">
        <v>2202</v>
      </c>
      <c r="E120" s="189">
        <v>30877470</v>
      </c>
      <c r="F120" s="67" t="s">
        <v>57</v>
      </c>
      <c r="G120" s="67" t="s">
        <v>61</v>
      </c>
      <c r="H120" s="147" t="s">
        <v>1955</v>
      </c>
      <c r="I120" s="147" t="str">
        <f>CONCATENATE(plano!$B120," ",plano!$H120)</f>
        <v>SD GALDINO</v>
      </c>
      <c r="J120" s="147" t="str">
        <f>CONCATENATE(plano!$B120," ",plano!C120," ",plano!$H120)</f>
        <v>SD 31759 GALDINO</v>
      </c>
      <c r="K120" s="226" t="str">
        <f>CONCATENATE(plano!$B120," ",plano!$C120," ",plano!$H120," ",,"-",," ",plano!$G120)</f>
        <v>SD 31759 GALDINO - 1º ESQD</v>
      </c>
      <c r="L120" s="67" t="s">
        <v>372</v>
      </c>
      <c r="M120" s="67" t="s">
        <v>10</v>
      </c>
      <c r="N120" s="67" t="s">
        <v>898</v>
      </c>
      <c r="O120" s="149">
        <v>32551</v>
      </c>
      <c r="P120" s="149">
        <f t="shared" ca="1" si="8"/>
        <v>45362.620529745371</v>
      </c>
      <c r="Q120" s="67">
        <f t="shared" ca="1" si="9"/>
        <v>35</v>
      </c>
      <c r="R120" s="149" t="s">
        <v>100</v>
      </c>
      <c r="S120" s="67" t="s">
        <v>899</v>
      </c>
      <c r="T120" s="150" t="s">
        <v>900</v>
      </c>
      <c r="U120" s="81" t="s">
        <v>901</v>
      </c>
      <c r="V120" s="64" t="s">
        <v>568</v>
      </c>
      <c r="W120" s="189" t="s">
        <v>569</v>
      </c>
      <c r="X120" s="237" t="s">
        <v>902</v>
      </c>
      <c r="Y120" s="191"/>
      <c r="AA120" s="229"/>
    </row>
    <row r="121" spans="1:27" s="46" customFormat="1" ht="12.75" customHeight="1" x14ac:dyDescent="0.2">
      <c r="A121" s="64">
        <f t="shared" ca="1" si="7"/>
        <v>114</v>
      </c>
      <c r="B121" s="66" t="s">
        <v>60</v>
      </c>
      <c r="C121" s="66">
        <v>31763</v>
      </c>
      <c r="D121" s="716" t="s">
        <v>2203</v>
      </c>
      <c r="E121" s="189" t="s">
        <v>2056</v>
      </c>
      <c r="F121" s="67" t="s">
        <v>57</v>
      </c>
      <c r="G121" s="67" t="s">
        <v>63</v>
      </c>
      <c r="H121" s="147" t="s">
        <v>1956</v>
      </c>
      <c r="I121" s="147" t="str">
        <f>CONCATENATE(plano!$B121," ",plano!$H121)</f>
        <v>SD BARBOSA</v>
      </c>
      <c r="J121" s="147" t="str">
        <f>CONCATENATE(plano!$B121," ",plano!C121," ",plano!$H121)</f>
        <v>SD 31763 BARBOSA</v>
      </c>
      <c r="K121" s="67" t="str">
        <f>CONCATENATE(plano!$B121," ",plano!$C121," ",plano!$H121," ",,"-",," ",plano!$G121)</f>
        <v>SD 31763 BARBOSA - 2º ESQD</v>
      </c>
      <c r="L121" s="67" t="s">
        <v>372</v>
      </c>
      <c r="M121" s="67" t="s">
        <v>10</v>
      </c>
      <c r="N121" s="68" t="s">
        <v>903</v>
      </c>
      <c r="O121" s="149">
        <v>33301</v>
      </c>
      <c r="P121" s="149">
        <v>44951</v>
      </c>
      <c r="Q121" s="67">
        <f t="shared" si="9"/>
        <v>31</v>
      </c>
      <c r="R121" s="149" t="s">
        <v>100</v>
      </c>
      <c r="S121" s="67">
        <v>2572</v>
      </c>
      <c r="T121" s="150" t="s">
        <v>904</v>
      </c>
      <c r="U121" s="243" t="s">
        <v>905</v>
      </c>
      <c r="V121" s="66" t="s">
        <v>906</v>
      </c>
      <c r="W121" s="244" t="s">
        <v>907</v>
      </c>
      <c r="X121" s="245">
        <v>992615123</v>
      </c>
      <c r="Y121" s="191"/>
      <c r="AA121" s="229"/>
    </row>
    <row r="122" spans="1:27" s="46" customFormat="1" ht="12.75" customHeight="1" x14ac:dyDescent="0.2">
      <c r="A122" s="64">
        <f t="shared" ca="1" si="7"/>
        <v>115</v>
      </c>
      <c r="B122" s="66" t="s">
        <v>60</v>
      </c>
      <c r="C122" s="66">
        <v>31769</v>
      </c>
      <c r="D122" s="716" t="s">
        <v>2204</v>
      </c>
      <c r="E122" s="189" t="s">
        <v>2057</v>
      </c>
      <c r="F122" s="67" t="s">
        <v>57</v>
      </c>
      <c r="G122" s="67" t="s">
        <v>66</v>
      </c>
      <c r="H122" s="147" t="s">
        <v>2187</v>
      </c>
      <c r="I122" s="147" t="str">
        <f>CONCATENATE(plano!$B122," ",plano!$H122)</f>
        <v>SD R FREIRE</v>
      </c>
      <c r="J122" s="147" t="str">
        <f>CONCATENATE(plano!$B122," ",plano!C122," ",plano!$H122)</f>
        <v>SD 31769 R FREIRE</v>
      </c>
      <c r="K122" s="67" t="str">
        <f>CONCATENATE(plano!$B122," ",plano!$C122," ",plano!$H122," ",,"-",," ",plano!$G122)</f>
        <v>SD 31769 R FREIRE - 3ºPEL/2º ESQD</v>
      </c>
      <c r="L122" s="67" t="s">
        <v>372</v>
      </c>
      <c r="M122" s="67" t="s">
        <v>98</v>
      </c>
      <c r="N122" s="265" t="s">
        <v>1313</v>
      </c>
      <c r="O122" s="149">
        <v>31833</v>
      </c>
      <c r="P122" s="259">
        <f t="shared" ref="P122:P134" ca="1" si="10">NOW()</f>
        <v>45362.620529745371</v>
      </c>
      <c r="Q122" s="67">
        <f t="shared" ca="1" si="9"/>
        <v>37</v>
      </c>
      <c r="R122" s="149"/>
      <c r="S122" s="67"/>
      <c r="T122" s="150"/>
      <c r="U122" s="243"/>
      <c r="V122" s="66"/>
      <c r="W122" s="244"/>
      <c r="X122" s="292" t="s">
        <v>908</v>
      </c>
      <c r="Y122" s="187"/>
      <c r="AA122" s="229"/>
    </row>
    <row r="123" spans="1:27" s="46" customFormat="1" ht="12.75" customHeight="1" x14ac:dyDescent="0.2">
      <c r="A123" s="64">
        <f t="shared" ca="1" si="7"/>
        <v>116</v>
      </c>
      <c r="B123" s="247" t="s">
        <v>60</v>
      </c>
      <c r="C123" s="247">
        <v>31965</v>
      </c>
      <c r="D123" s="716" t="s">
        <v>2205</v>
      </c>
      <c r="E123" s="189" t="s">
        <v>2058</v>
      </c>
      <c r="F123" s="67" t="s">
        <v>57</v>
      </c>
      <c r="G123" s="67" t="s">
        <v>63</v>
      </c>
      <c r="H123" s="147" t="s">
        <v>1901</v>
      </c>
      <c r="I123" s="147" t="str">
        <f>CONCATENATE(plano!$B123," ",plano!$H123)</f>
        <v>SD MATOS</v>
      </c>
      <c r="J123" s="147" t="str">
        <f>CONCATENATE(plano!$B123," ",plano!C123," ",plano!$H123)</f>
        <v>SD 31965 MATOS</v>
      </c>
      <c r="K123" s="67" t="str">
        <f>CONCATENATE(plano!$B123," ",plano!$C123," ",plano!$H123," ",,"-",," ",plano!$G123)</f>
        <v>SD 31965 MATOS - 2º ESQD</v>
      </c>
      <c r="L123" s="67" t="s">
        <v>372</v>
      </c>
      <c r="M123" s="67" t="s">
        <v>98</v>
      </c>
      <c r="N123" s="67" t="s">
        <v>909</v>
      </c>
      <c r="O123" s="149">
        <v>33809</v>
      </c>
      <c r="P123" s="149">
        <f t="shared" ca="1" si="10"/>
        <v>45362.620529745371</v>
      </c>
      <c r="Q123" s="67">
        <f t="shared" ca="1" si="9"/>
        <v>31</v>
      </c>
      <c r="R123" s="149" t="s">
        <v>100</v>
      </c>
      <c r="S123" s="67" t="s">
        <v>910</v>
      </c>
      <c r="T123" s="150" t="s">
        <v>911</v>
      </c>
      <c r="U123" s="243" t="s">
        <v>912</v>
      </c>
      <c r="V123" s="79" t="s">
        <v>913</v>
      </c>
      <c r="W123" s="244" t="s">
        <v>914</v>
      </c>
      <c r="X123" s="245">
        <v>991581099</v>
      </c>
      <c r="Y123" s="274"/>
      <c r="AA123" s="229"/>
    </row>
    <row r="124" spans="1:27" s="46" customFormat="1" ht="12.75" customHeight="1" x14ac:dyDescent="0.2">
      <c r="A124" s="64">
        <f t="shared" ca="1" si="7"/>
        <v>117</v>
      </c>
      <c r="B124" s="66" t="s">
        <v>60</v>
      </c>
      <c r="C124" s="273">
        <v>32397</v>
      </c>
      <c r="D124" s="716" t="s">
        <v>2206</v>
      </c>
      <c r="E124" s="189" t="s">
        <v>2059</v>
      </c>
      <c r="F124" s="67" t="s">
        <v>57</v>
      </c>
      <c r="G124" s="67" t="s">
        <v>66</v>
      </c>
      <c r="H124" s="147" t="s">
        <v>1957</v>
      </c>
      <c r="I124" s="147" t="str">
        <f>CONCATENATE(plano!$B124," ",plano!$H124)</f>
        <v>SD ERIEL</v>
      </c>
      <c r="J124" s="147" t="str">
        <f>CONCATENATE(plano!$B124," ",plano!C124," ",plano!$H124)</f>
        <v>SD 32397 ERIEL</v>
      </c>
      <c r="K124" s="67" t="str">
        <f>CONCATENATE(plano!$B124," ",plano!$C124," ",plano!$H124," ",,"-",," ",plano!$G124)</f>
        <v>SD 32397 ERIEL - 3ºPEL/2º ESQD</v>
      </c>
      <c r="L124" s="67" t="s">
        <v>435</v>
      </c>
      <c r="M124" s="234" t="s">
        <v>10</v>
      </c>
      <c r="N124" s="67" t="s">
        <v>915</v>
      </c>
      <c r="O124" s="149">
        <v>32817</v>
      </c>
      <c r="P124" s="149">
        <f t="shared" ca="1" si="10"/>
        <v>45362.620529745371</v>
      </c>
      <c r="Q124" s="67">
        <f t="shared" ca="1" si="9"/>
        <v>34</v>
      </c>
      <c r="R124" s="149" t="s">
        <v>100</v>
      </c>
      <c r="S124" s="67">
        <v>493</v>
      </c>
      <c r="T124" s="150" t="s">
        <v>916</v>
      </c>
      <c r="U124" s="243" t="s">
        <v>917</v>
      </c>
      <c r="V124" s="66" t="s">
        <v>918</v>
      </c>
      <c r="W124" s="230" t="s">
        <v>919</v>
      </c>
      <c r="X124" s="275" t="s">
        <v>920</v>
      </c>
      <c r="Y124" s="192"/>
      <c r="AA124" s="229"/>
    </row>
    <row r="125" spans="1:27" s="46" customFormat="1" ht="12.75" customHeight="1" x14ac:dyDescent="0.2">
      <c r="A125" s="64">
        <f t="shared" ca="1" si="7"/>
        <v>118</v>
      </c>
      <c r="B125" s="66" t="s">
        <v>60</v>
      </c>
      <c r="C125" s="273">
        <v>32749</v>
      </c>
      <c r="D125" s="716" t="s">
        <v>1569</v>
      </c>
      <c r="E125" s="189" t="s">
        <v>2060</v>
      </c>
      <c r="F125" s="67" t="s">
        <v>57</v>
      </c>
      <c r="G125" s="67" t="s">
        <v>61</v>
      </c>
      <c r="H125" s="147" t="s">
        <v>1958</v>
      </c>
      <c r="I125" s="147" t="str">
        <f>CONCATENATE(plano!$B125," ",plano!$H125)</f>
        <v>SD SCARLAT</v>
      </c>
      <c r="J125" s="147" t="str">
        <f>CONCATENATE(plano!$B125," ",plano!C125," ",plano!$H125)</f>
        <v>SD 32749 SCARLAT</v>
      </c>
      <c r="K125" s="67" t="str">
        <f>CONCATENATE(plano!$B125," ",plano!$C125," ",plano!$H125," ",,"-",," ",plano!$G125)</f>
        <v>SD 32749 SCARLAT - 1º ESQD</v>
      </c>
      <c r="L125" s="67" t="s">
        <v>710</v>
      </c>
      <c r="M125" s="148" t="s">
        <v>3</v>
      </c>
      <c r="N125" s="67" t="s">
        <v>921</v>
      </c>
      <c r="O125" s="149">
        <v>34726</v>
      </c>
      <c r="P125" s="149">
        <f t="shared" ca="1" si="10"/>
        <v>45362.620529745371</v>
      </c>
      <c r="Q125" s="67">
        <f t="shared" ca="1" si="9"/>
        <v>29</v>
      </c>
      <c r="R125" s="149" t="s">
        <v>100</v>
      </c>
      <c r="S125" s="67" t="s">
        <v>922</v>
      </c>
      <c r="T125" s="150" t="s">
        <v>923</v>
      </c>
      <c r="U125" s="243" t="s">
        <v>924</v>
      </c>
      <c r="V125" s="66" t="s">
        <v>381</v>
      </c>
      <c r="W125" s="244" t="s">
        <v>2118</v>
      </c>
      <c r="X125" s="275" t="s">
        <v>925</v>
      </c>
      <c r="Y125" s="192"/>
      <c r="AA125" s="229"/>
    </row>
    <row r="126" spans="1:27" s="46" customFormat="1" ht="12.75" customHeight="1" x14ac:dyDescent="0.2">
      <c r="A126" s="64">
        <f t="shared" ca="1" si="7"/>
        <v>119</v>
      </c>
      <c r="B126" s="66" t="s">
        <v>60</v>
      </c>
      <c r="C126" s="273">
        <v>32973</v>
      </c>
      <c r="D126" s="716" t="s">
        <v>2207</v>
      </c>
      <c r="E126" s="189" t="s">
        <v>2061</v>
      </c>
      <c r="F126" s="67" t="s">
        <v>57</v>
      </c>
      <c r="G126" s="67" t="s">
        <v>66</v>
      </c>
      <c r="H126" s="147" t="s">
        <v>926</v>
      </c>
      <c r="I126" s="147" t="str">
        <f>CONCATENATE(plano!$B126," ",plano!$H126)</f>
        <v>SD ANTONIO</v>
      </c>
      <c r="J126" s="147" t="str">
        <f>CONCATENATE(plano!$B126," ",plano!C126," ",plano!$H126)</f>
        <v>SD 32973 ANTONIO</v>
      </c>
      <c r="K126" s="67" t="str">
        <f>CONCATENATE(plano!$B126," ",plano!$C126," ",plano!$H126," ",,"-",," ",plano!$G126)</f>
        <v>SD 32973 ANTONIO - 3ºPEL/2º ESQD</v>
      </c>
      <c r="L126" s="67" t="s">
        <v>372</v>
      </c>
      <c r="M126" s="67" t="s">
        <v>98</v>
      </c>
      <c r="N126" s="265" t="s">
        <v>1312</v>
      </c>
      <c r="O126" s="149">
        <v>33506</v>
      </c>
      <c r="P126" s="259">
        <f t="shared" ca="1" si="10"/>
        <v>45362.620529745371</v>
      </c>
      <c r="Q126" s="67">
        <f t="shared" ca="1" si="9"/>
        <v>32</v>
      </c>
      <c r="R126" s="149"/>
      <c r="S126" s="67"/>
      <c r="T126" s="150"/>
      <c r="U126" s="243"/>
      <c r="V126" s="66"/>
      <c r="W126" s="244"/>
      <c r="X126" s="292" t="s">
        <v>927</v>
      </c>
      <c r="Y126" s="192"/>
      <c r="AA126" s="229"/>
    </row>
    <row r="127" spans="1:27" s="46" customFormat="1" ht="12.75" customHeight="1" x14ac:dyDescent="0.2">
      <c r="A127" s="64">
        <f t="shared" ca="1" si="7"/>
        <v>120</v>
      </c>
      <c r="B127" s="247" t="s">
        <v>60</v>
      </c>
      <c r="C127" s="247">
        <v>33387</v>
      </c>
      <c r="D127" s="716" t="s">
        <v>2208</v>
      </c>
      <c r="E127" s="189" t="s">
        <v>2062</v>
      </c>
      <c r="F127" s="67" t="s">
        <v>57</v>
      </c>
      <c r="G127" s="67" t="s">
        <v>63</v>
      </c>
      <c r="H127" s="147" t="s">
        <v>2070</v>
      </c>
      <c r="I127" s="147" t="str">
        <f>CONCATENATE(plano!$B127," ",plano!$H127)</f>
        <v>SD MATEUS ROCHA</v>
      </c>
      <c r="J127" s="147" t="str">
        <f>CONCATENATE(plano!$B127," ",plano!C127," ",plano!$H127)</f>
        <v>SD 33387 MATEUS ROCHA</v>
      </c>
      <c r="K127" s="67" t="str">
        <f>CONCATENATE(plano!$B127," ",plano!$C127," ",plano!$H127," ",,"-",," ",plano!$G127)</f>
        <v>SD 33387 MATEUS ROCHA - 2º ESQD</v>
      </c>
      <c r="L127" s="67" t="s">
        <v>372</v>
      </c>
      <c r="M127" s="67" t="s">
        <v>98</v>
      </c>
      <c r="N127" s="67" t="s">
        <v>928</v>
      </c>
      <c r="O127" s="149">
        <v>34875</v>
      </c>
      <c r="P127" s="149">
        <f t="shared" ca="1" si="10"/>
        <v>45362.620529745371</v>
      </c>
      <c r="Q127" s="67">
        <f t="shared" ca="1" si="9"/>
        <v>28</v>
      </c>
      <c r="R127" s="149" t="s">
        <v>100</v>
      </c>
      <c r="S127" s="67" t="s">
        <v>929</v>
      </c>
      <c r="T127" s="150" t="s">
        <v>930</v>
      </c>
      <c r="U127" s="243" t="s">
        <v>931</v>
      </c>
      <c r="V127" s="66" t="s">
        <v>932</v>
      </c>
      <c r="W127" s="244" t="s">
        <v>933</v>
      </c>
      <c r="X127" s="275" t="s">
        <v>1593</v>
      </c>
      <c r="Y127" s="276"/>
      <c r="AA127" s="229"/>
    </row>
    <row r="128" spans="1:27" s="46" customFormat="1" ht="12.75" customHeight="1" x14ac:dyDescent="0.2">
      <c r="A128" s="64">
        <f t="shared" ca="1" si="7"/>
        <v>121</v>
      </c>
      <c r="B128" s="67" t="s">
        <v>60</v>
      </c>
      <c r="C128" s="67">
        <v>33503</v>
      </c>
      <c r="D128" s="716" t="s">
        <v>2201</v>
      </c>
      <c r="E128" s="189" t="s">
        <v>1636</v>
      </c>
      <c r="F128" s="67" t="s">
        <v>57</v>
      </c>
      <c r="G128" s="67" t="s">
        <v>61</v>
      </c>
      <c r="H128" s="147" t="s">
        <v>934</v>
      </c>
      <c r="I128" s="147" t="str">
        <f>CONCATENATE(plano!$B128," ",plano!$H128)</f>
        <v>SD KEVIN</v>
      </c>
      <c r="J128" s="147" t="str">
        <f>CONCATENATE(plano!$B128," ",plano!C128," ",plano!$H128)</f>
        <v>SD 33503 KEVIN</v>
      </c>
      <c r="K128" s="67" t="str">
        <f>CONCATENATE(plano!$B128," ",plano!$C128," ",plano!$H128," ",,"-",," ",plano!$G128)</f>
        <v>SD 33503 KEVIN - 1º ESQD</v>
      </c>
      <c r="L128" s="67" t="s">
        <v>372</v>
      </c>
      <c r="M128" s="67" t="s">
        <v>98</v>
      </c>
      <c r="N128" s="67" t="s">
        <v>935</v>
      </c>
      <c r="O128" s="149">
        <v>34493</v>
      </c>
      <c r="P128" s="149">
        <f t="shared" ca="1" si="10"/>
        <v>45362.620529745371</v>
      </c>
      <c r="Q128" s="67">
        <f t="shared" ca="1" si="9"/>
        <v>29</v>
      </c>
      <c r="R128" s="149" t="s">
        <v>100</v>
      </c>
      <c r="S128" s="67" t="s">
        <v>936</v>
      </c>
      <c r="T128" s="150" t="s">
        <v>937</v>
      </c>
      <c r="U128" s="243" t="s">
        <v>938</v>
      </c>
      <c r="V128" s="67" t="s">
        <v>939</v>
      </c>
      <c r="W128" s="199" t="s">
        <v>940</v>
      </c>
      <c r="X128" s="275">
        <v>85998266634</v>
      </c>
      <c r="Y128" s="256"/>
      <c r="AA128" s="229"/>
    </row>
    <row r="129" spans="1:27" s="46" customFormat="1" ht="12.75" customHeight="1" x14ac:dyDescent="0.2">
      <c r="A129" s="64">
        <f t="shared" ca="1" si="7"/>
        <v>122</v>
      </c>
      <c r="B129" s="66" t="s">
        <v>60</v>
      </c>
      <c r="C129" s="66">
        <v>33845</v>
      </c>
      <c r="D129" s="716" t="s">
        <v>2209</v>
      </c>
      <c r="E129" s="189" t="s">
        <v>2063</v>
      </c>
      <c r="F129" s="67" t="s">
        <v>57</v>
      </c>
      <c r="G129" s="272" t="s">
        <v>63</v>
      </c>
      <c r="H129" s="147" t="s">
        <v>1959</v>
      </c>
      <c r="I129" s="147" t="str">
        <f>CONCATENATE(plano!$B129," ",plano!$H129)</f>
        <v>SD MAILSON</v>
      </c>
      <c r="J129" s="147" t="str">
        <f>CONCATENATE(plano!$B129," ",plano!C129," ",plano!$H129)</f>
        <v>SD 33845 MAILSON</v>
      </c>
      <c r="K129" s="67" t="str">
        <f>CONCATENATE(plano!$B129," ",plano!$C129," ",plano!$H129," ",,"-",," ",plano!$G129)</f>
        <v>SD 33845 MAILSON - 2º ESQD</v>
      </c>
      <c r="L129" s="277" t="s">
        <v>372</v>
      </c>
      <c r="M129" s="277" t="s">
        <v>98</v>
      </c>
      <c r="N129" s="277" t="s">
        <v>941</v>
      </c>
      <c r="O129" s="278">
        <v>32379</v>
      </c>
      <c r="P129" s="149">
        <f t="shared" ca="1" si="10"/>
        <v>45362.620529745371</v>
      </c>
      <c r="Q129" s="67">
        <f t="shared" ca="1" si="9"/>
        <v>35</v>
      </c>
      <c r="R129" s="279" t="s">
        <v>100</v>
      </c>
      <c r="S129" s="277">
        <v>5386</v>
      </c>
      <c r="T129" s="277" t="s">
        <v>942</v>
      </c>
      <c r="U129" s="280" t="s">
        <v>943</v>
      </c>
      <c r="V129" s="281" t="s">
        <v>944</v>
      </c>
      <c r="W129" s="282" t="s">
        <v>945</v>
      </c>
      <c r="X129" s="283">
        <v>999023983</v>
      </c>
      <c r="Y129" s="284"/>
      <c r="AA129" s="229"/>
    </row>
    <row r="130" spans="1:27" s="46" customFormat="1" ht="12.75" customHeight="1" x14ac:dyDescent="0.2">
      <c r="A130" s="64">
        <f t="shared" ca="1" si="7"/>
        <v>123</v>
      </c>
      <c r="B130" s="247" t="s">
        <v>60</v>
      </c>
      <c r="C130" s="247">
        <v>33996</v>
      </c>
      <c r="D130" s="716" t="s">
        <v>2210</v>
      </c>
      <c r="E130" s="189" t="s">
        <v>2064</v>
      </c>
      <c r="F130" s="67" t="s">
        <v>57</v>
      </c>
      <c r="G130" s="67" t="s">
        <v>66</v>
      </c>
      <c r="H130" s="147" t="s">
        <v>2186</v>
      </c>
      <c r="I130" s="147" t="str">
        <f>CONCATENATE(plano!$B130," ",plano!$H130)</f>
        <v>SD J ANDRADE</v>
      </c>
      <c r="J130" s="147" t="str">
        <f>CONCATENATE(plano!$B130," ",plano!C130," ",plano!$H130)</f>
        <v>SD 33996 J ANDRADE</v>
      </c>
      <c r="K130" s="67" t="str">
        <f>CONCATENATE(plano!$B130," ",plano!$C130," ",plano!$H130," ",,"-",," ",plano!$G130)</f>
        <v>SD 33996 J ANDRADE - 3ºPEL/2º ESQD</v>
      </c>
      <c r="L130" s="67" t="s">
        <v>372</v>
      </c>
      <c r="M130" s="67" t="s">
        <v>98</v>
      </c>
      <c r="N130" s="67" t="s">
        <v>946</v>
      </c>
      <c r="O130" s="278">
        <v>32185</v>
      </c>
      <c r="P130" s="149">
        <f t="shared" ca="1" si="10"/>
        <v>45362.620529745371</v>
      </c>
      <c r="Q130" s="67">
        <f t="shared" ca="1" si="9"/>
        <v>36</v>
      </c>
      <c r="R130" s="149" t="s">
        <v>100</v>
      </c>
      <c r="S130" s="67">
        <v>692</v>
      </c>
      <c r="T130" s="150" t="s">
        <v>947</v>
      </c>
      <c r="U130" s="243" t="s">
        <v>948</v>
      </c>
      <c r="V130" s="66" t="s">
        <v>949</v>
      </c>
      <c r="W130" s="244" t="s">
        <v>950</v>
      </c>
      <c r="X130" s="245">
        <v>998474297</v>
      </c>
      <c r="Y130" s="274"/>
      <c r="AA130" s="229"/>
    </row>
    <row r="131" spans="1:27" s="46" customFormat="1" ht="12.75" customHeight="1" x14ac:dyDescent="0.2">
      <c r="A131" s="64">
        <f t="shared" ca="1" si="7"/>
        <v>124</v>
      </c>
      <c r="B131" s="66" t="s">
        <v>60</v>
      </c>
      <c r="C131" s="66">
        <v>34306</v>
      </c>
      <c r="D131" s="716" t="s">
        <v>2211</v>
      </c>
      <c r="E131" s="189" t="s">
        <v>2065</v>
      </c>
      <c r="F131" s="67" t="s">
        <v>57</v>
      </c>
      <c r="G131" s="67" t="s">
        <v>61</v>
      </c>
      <c r="H131" s="147" t="s">
        <v>2185</v>
      </c>
      <c r="I131" s="147" t="str">
        <f>CONCATENATE(plano!$B131," ",plano!$H131)</f>
        <v>SD CAIO NOBRE</v>
      </c>
      <c r="J131" s="147" t="str">
        <f>CONCATENATE(plano!$B131," ",plano!C131," ",plano!$H131)</f>
        <v>SD 34306 CAIO NOBRE</v>
      </c>
      <c r="K131" s="67" t="str">
        <f>CONCATENATE(plano!$B131," ",plano!$C131," ",plano!$H131," ",,"-",," ",plano!$G131)</f>
        <v>SD 34306 CAIO NOBRE - 1º ESQD</v>
      </c>
      <c r="L131" s="67" t="s">
        <v>316</v>
      </c>
      <c r="M131" s="249" t="s">
        <v>289</v>
      </c>
      <c r="N131" s="67" t="s">
        <v>951</v>
      </c>
      <c r="O131" s="278">
        <v>35302</v>
      </c>
      <c r="P131" s="149">
        <f t="shared" ca="1" si="10"/>
        <v>45362.620529745371</v>
      </c>
      <c r="Q131" s="67">
        <f t="shared" ca="1" si="9"/>
        <v>27</v>
      </c>
      <c r="R131" s="149" t="s">
        <v>100</v>
      </c>
      <c r="S131" s="67" t="s">
        <v>758</v>
      </c>
      <c r="T131" s="150" t="s">
        <v>952</v>
      </c>
      <c r="U131" s="243" t="s">
        <v>953</v>
      </c>
      <c r="V131" s="66" t="s">
        <v>774</v>
      </c>
      <c r="W131" s="244" t="s">
        <v>954</v>
      </c>
      <c r="X131" s="245" t="s">
        <v>955</v>
      </c>
      <c r="Y131" s="284"/>
      <c r="AA131" s="229"/>
    </row>
    <row r="132" spans="1:27" s="46" customFormat="1" ht="12.75" customHeight="1" x14ac:dyDescent="0.2">
      <c r="A132" s="64">
        <f t="shared" ca="1" si="7"/>
        <v>125</v>
      </c>
      <c r="B132" s="66" t="s">
        <v>60</v>
      </c>
      <c r="C132" s="117" t="s">
        <v>956</v>
      </c>
      <c r="D132" s="721" t="s">
        <v>2212</v>
      </c>
      <c r="E132" s="189" t="s">
        <v>958</v>
      </c>
      <c r="F132" s="67" t="s">
        <v>57</v>
      </c>
      <c r="G132" s="67" t="s">
        <v>61</v>
      </c>
      <c r="H132" s="147" t="s">
        <v>959</v>
      </c>
      <c r="I132" s="147" t="str">
        <f>CONCATENATE(plano!$B132," ",plano!$H132)</f>
        <v>SD MENEZES</v>
      </c>
      <c r="J132" s="147" t="str">
        <f>CONCATENATE(plano!$B132," ",plano!C132," ",plano!$H132)</f>
        <v>SD 35382 MENEZES</v>
      </c>
      <c r="K132" s="67" t="str">
        <f>CONCATENATE(plano!$B132," ",plano!$C132," ",plano!$H132," ",,"-",," ",plano!$G132)</f>
        <v>SD 35382 MENEZES - 1º ESQD</v>
      </c>
      <c r="L132" s="67" t="s">
        <v>372</v>
      </c>
      <c r="M132" s="67" t="s">
        <v>98</v>
      </c>
      <c r="N132" s="599">
        <v>5758427330</v>
      </c>
      <c r="O132" s="286">
        <v>34529</v>
      </c>
      <c r="P132" s="149">
        <f t="shared" ca="1" si="10"/>
        <v>45362.620529745371</v>
      </c>
      <c r="Q132" s="67">
        <f t="shared" ca="1" si="9"/>
        <v>29</v>
      </c>
      <c r="R132" s="592" t="s">
        <v>100</v>
      </c>
      <c r="S132" s="81">
        <v>711</v>
      </c>
      <c r="T132" s="81">
        <v>433268</v>
      </c>
      <c r="U132" s="285" t="s">
        <v>960</v>
      </c>
      <c r="V132" s="240" t="s">
        <v>2119</v>
      </c>
      <c r="W132" s="285" t="s">
        <v>961</v>
      </c>
      <c r="X132" s="293">
        <v>85994407088</v>
      </c>
      <c r="Y132" s="240"/>
      <c r="AA132" s="229"/>
    </row>
    <row r="133" spans="1:27" s="46" customFormat="1" ht="12.75" customHeight="1" x14ac:dyDescent="0.2">
      <c r="A133" s="64">
        <f t="shared" ca="1" si="7"/>
        <v>126</v>
      </c>
      <c r="B133" s="66" t="s">
        <v>60</v>
      </c>
      <c r="C133" s="117" t="s">
        <v>962</v>
      </c>
      <c r="D133" s="721" t="s">
        <v>1568</v>
      </c>
      <c r="E133" s="189" t="s">
        <v>964</v>
      </c>
      <c r="F133" s="67" t="s">
        <v>57</v>
      </c>
      <c r="G133" s="67" t="s">
        <v>61</v>
      </c>
      <c r="H133" s="147" t="s">
        <v>965</v>
      </c>
      <c r="I133" s="147" t="str">
        <f>CONCATENATE(plano!$B133," ",plano!$H133)</f>
        <v>SD ANA VITORIA</v>
      </c>
      <c r="J133" s="147" t="str">
        <f>CONCATENATE(plano!$B133," ",plano!C133," ",plano!$H133)</f>
        <v>SD 35386 ANA VITORIA</v>
      </c>
      <c r="K133" s="67" t="str">
        <f>CONCATENATE(plano!$B133," ",plano!$C133," ",plano!$H133," ",,"-",," ",plano!$G133)</f>
        <v>SD 35386 ANA VITORIA - 1º ESQD</v>
      </c>
      <c r="L133" s="67" t="s">
        <v>510</v>
      </c>
      <c r="M133" s="67" t="s">
        <v>9</v>
      </c>
      <c r="N133" s="599">
        <v>60899740308</v>
      </c>
      <c r="O133" s="286">
        <v>35416</v>
      </c>
      <c r="P133" s="149">
        <f t="shared" ca="1" si="10"/>
        <v>45362.620529745371</v>
      </c>
      <c r="Q133" s="67">
        <f t="shared" ca="1" si="9"/>
        <v>27</v>
      </c>
      <c r="R133" s="81"/>
      <c r="S133" s="592" t="s">
        <v>966</v>
      </c>
      <c r="T133" s="81">
        <v>1116479</v>
      </c>
      <c r="U133" s="285" t="s">
        <v>967</v>
      </c>
      <c r="V133" s="287" t="s">
        <v>968</v>
      </c>
      <c r="W133" s="285" t="s">
        <v>969</v>
      </c>
      <c r="X133" s="293" t="s">
        <v>970</v>
      </c>
      <c r="Y133" s="240"/>
      <c r="AA133" s="229"/>
    </row>
    <row r="134" spans="1:27" s="46" customFormat="1" ht="12.75" customHeight="1" x14ac:dyDescent="0.2">
      <c r="A134" s="64">
        <f t="shared" ca="1" si="7"/>
        <v>127</v>
      </c>
      <c r="B134" s="66" t="s">
        <v>60</v>
      </c>
      <c r="C134" s="117" t="s">
        <v>971</v>
      </c>
      <c r="D134" s="721" t="s">
        <v>1571</v>
      </c>
      <c r="E134" s="189" t="s">
        <v>973</v>
      </c>
      <c r="F134" s="67" t="s">
        <v>57</v>
      </c>
      <c r="G134" s="67" t="s">
        <v>61</v>
      </c>
      <c r="H134" s="147" t="s">
        <v>974</v>
      </c>
      <c r="I134" s="147" t="str">
        <f>CONCATENATE(plano!$B134," ",plano!$H134)</f>
        <v>SD CATARINA</v>
      </c>
      <c r="J134" s="147" t="str">
        <f>CONCATENATE(plano!$B134," ",plano!C134," ",plano!$H134)</f>
        <v>SD 35485 CATARINA</v>
      </c>
      <c r="K134" s="67" t="str">
        <f>CONCATENATE(plano!$B134," ",plano!$C134," ",plano!$H134," ",,"-",," ",plano!$G134)</f>
        <v>SD 35485 CATARINA - 1º ESQD</v>
      </c>
      <c r="L134" s="67" t="s">
        <v>510</v>
      </c>
      <c r="M134" s="148" t="s">
        <v>2178</v>
      </c>
      <c r="N134" s="599">
        <v>5548776355</v>
      </c>
      <c r="O134" s="286">
        <v>33693</v>
      </c>
      <c r="P134" s="149">
        <f t="shared" ca="1" si="10"/>
        <v>45362.620529745371</v>
      </c>
      <c r="Q134" s="67">
        <f t="shared" ca="1" si="9"/>
        <v>31</v>
      </c>
      <c r="R134" s="592" t="s">
        <v>100</v>
      </c>
      <c r="S134" s="592" t="s">
        <v>105</v>
      </c>
      <c r="T134" s="592" t="s">
        <v>975</v>
      </c>
      <c r="U134" s="285" t="s">
        <v>976</v>
      </c>
      <c r="V134" s="287" t="s">
        <v>113</v>
      </c>
      <c r="W134" s="285" t="s">
        <v>1876</v>
      </c>
      <c r="X134" s="293" t="s">
        <v>977</v>
      </c>
      <c r="Y134" s="240"/>
      <c r="AA134" s="229"/>
    </row>
    <row r="135" spans="1:27" s="46" customFormat="1" ht="12.75" customHeight="1" x14ac:dyDescent="0.2">
      <c r="A135" s="64">
        <f t="shared" ca="1" si="7"/>
        <v>128</v>
      </c>
      <c r="B135" s="66" t="s">
        <v>60</v>
      </c>
      <c r="C135" s="117" t="s">
        <v>978</v>
      </c>
      <c r="D135" s="721" t="s">
        <v>2213</v>
      </c>
      <c r="E135" s="189" t="s">
        <v>980</v>
      </c>
      <c r="F135" s="67" t="s">
        <v>57</v>
      </c>
      <c r="G135" s="67" t="s">
        <v>61</v>
      </c>
      <c r="H135" s="147" t="s">
        <v>981</v>
      </c>
      <c r="I135" s="147" t="str">
        <f>CONCATENATE(plano!$B135," ",plano!$H135)</f>
        <v>SD GERALDO</v>
      </c>
      <c r="J135" s="147" t="str">
        <f>CONCATENATE(plano!$B135," ",plano!C135," ",plano!$H135)</f>
        <v>SD 35492 GERALDO</v>
      </c>
      <c r="K135" s="67" t="str">
        <f>CONCATENATE(plano!$B135," ",plano!$C135," ",plano!$H135," ",,"-",," ",plano!$G135)</f>
        <v>SD 35492 GERALDO - 1º ESQD</v>
      </c>
      <c r="L135" s="67" t="s">
        <v>372</v>
      </c>
      <c r="M135" s="67" t="s">
        <v>9</v>
      </c>
      <c r="N135" s="599">
        <v>3702055371</v>
      </c>
      <c r="O135" s="286">
        <v>37320</v>
      </c>
      <c r="P135" s="149">
        <v>44951</v>
      </c>
      <c r="Q135" s="67">
        <f t="shared" si="9"/>
        <v>20</v>
      </c>
      <c r="R135" s="592" t="s">
        <v>100</v>
      </c>
      <c r="S135" s="592" t="s">
        <v>982</v>
      </c>
      <c r="T135" s="592" t="s">
        <v>983</v>
      </c>
      <c r="U135" s="285" t="s">
        <v>984</v>
      </c>
      <c r="V135" s="287" t="s">
        <v>985</v>
      </c>
      <c r="W135" s="285" t="s">
        <v>986</v>
      </c>
      <c r="X135" s="293">
        <v>85997201127</v>
      </c>
      <c r="Y135" s="240"/>
      <c r="Z135" s="240"/>
      <c r="AA135" s="229"/>
    </row>
    <row r="136" spans="1:27" s="46" customFormat="1" ht="12.75" customHeight="1" x14ac:dyDescent="0.2">
      <c r="A136" s="64">
        <f t="shared" ca="1" si="7"/>
        <v>129</v>
      </c>
      <c r="B136" s="66" t="s">
        <v>60</v>
      </c>
      <c r="C136" s="117" t="s">
        <v>987</v>
      </c>
      <c r="D136" s="721" t="s">
        <v>2214</v>
      </c>
      <c r="E136" s="189" t="s">
        <v>988</v>
      </c>
      <c r="F136" s="67" t="s">
        <v>57</v>
      </c>
      <c r="G136" s="67" t="s">
        <v>66</v>
      </c>
      <c r="H136" s="147" t="s">
        <v>1323</v>
      </c>
      <c r="I136" s="147" t="str">
        <f>CONCATENATE(plano!$B136," ",plano!$H136)</f>
        <v>SD FERNANDO</v>
      </c>
      <c r="J136" s="147" t="str">
        <f>CONCATENATE(plano!$B136," ",plano!C136," ",plano!$H136)</f>
        <v>SD 35509 FERNANDO</v>
      </c>
      <c r="K136" s="67" t="str">
        <f>CONCATENATE(plano!$B136," ",plano!$C136," ",plano!$H136," ",,"-",," ",plano!$G136)</f>
        <v>SD 35509 FERNANDO - 3ºPEL/2º ESQD</v>
      </c>
      <c r="L136" s="67" t="s">
        <v>372</v>
      </c>
      <c r="M136" s="67" t="s">
        <v>9</v>
      </c>
      <c r="N136" s="599" t="s">
        <v>989</v>
      </c>
      <c r="O136" s="286">
        <v>35465</v>
      </c>
      <c r="P136" s="149">
        <f t="shared" ref="P136:P145" ca="1" si="11">NOW()</f>
        <v>45362.620529745371</v>
      </c>
      <c r="Q136" s="67">
        <f t="shared" ref="Q136:Q162" ca="1" si="12">INT((P136-O136)/365.25)</f>
        <v>27</v>
      </c>
      <c r="R136" s="592" t="s">
        <v>100</v>
      </c>
      <c r="S136" s="592" t="s">
        <v>990</v>
      </c>
      <c r="T136" s="81">
        <v>947938</v>
      </c>
      <c r="U136" s="285" t="s">
        <v>991</v>
      </c>
      <c r="V136" s="287" t="s">
        <v>992</v>
      </c>
      <c r="W136" s="285" t="s">
        <v>993</v>
      </c>
      <c r="X136" s="293" t="s">
        <v>994</v>
      </c>
      <c r="Y136" s="240"/>
      <c r="Z136" s="240"/>
      <c r="AA136" s="229"/>
    </row>
    <row r="137" spans="1:27" s="46" customFormat="1" ht="12.75" customHeight="1" x14ac:dyDescent="0.2">
      <c r="A137" s="64">
        <f t="shared" ca="1" si="7"/>
        <v>130</v>
      </c>
      <c r="B137" s="66" t="s">
        <v>60</v>
      </c>
      <c r="C137" s="117" t="s">
        <v>995</v>
      </c>
      <c r="D137" s="721" t="s">
        <v>2215</v>
      </c>
      <c r="E137" s="189" t="s">
        <v>996</v>
      </c>
      <c r="F137" s="67" t="s">
        <v>57</v>
      </c>
      <c r="G137" s="67" t="s">
        <v>63</v>
      </c>
      <c r="H137" s="147" t="s">
        <v>1912</v>
      </c>
      <c r="I137" s="147" t="str">
        <f>CONCATENATE(plano!$B137," ",plano!$H137)</f>
        <v>SD CARLOS</v>
      </c>
      <c r="J137" s="147" t="str">
        <f>CONCATENATE(plano!$B137," ",plano!C137," ",plano!$H137)</f>
        <v>SD 35522 CARLOS</v>
      </c>
      <c r="K137" s="67" t="str">
        <f>CONCATENATE(plano!$B137," ",plano!$C137," ",plano!$H137," ",,"-",," ",plano!$G137)</f>
        <v>SD 35522 CARLOS - 2º ESQD</v>
      </c>
      <c r="L137" s="67" t="s">
        <v>372</v>
      </c>
      <c r="M137" s="67" t="s">
        <v>98</v>
      </c>
      <c r="N137" s="600">
        <v>4002291375</v>
      </c>
      <c r="O137" s="286">
        <v>34114</v>
      </c>
      <c r="P137" s="149">
        <f t="shared" ca="1" si="11"/>
        <v>45362.620529745371</v>
      </c>
      <c r="Q137" s="67">
        <f t="shared" ca="1" si="12"/>
        <v>30</v>
      </c>
      <c r="R137" s="592" t="s">
        <v>100</v>
      </c>
      <c r="S137" s="592" t="s">
        <v>990</v>
      </c>
      <c r="T137" s="592" t="s">
        <v>997</v>
      </c>
      <c r="U137" s="285" t="s">
        <v>998</v>
      </c>
      <c r="V137" s="287" t="s">
        <v>999</v>
      </c>
      <c r="W137" s="285" t="s">
        <v>1000</v>
      </c>
      <c r="X137" s="293" t="s">
        <v>1001</v>
      </c>
      <c r="Y137" s="240"/>
      <c r="AA137" s="229"/>
    </row>
    <row r="138" spans="1:27" s="46" customFormat="1" ht="12.75" customHeight="1" x14ac:dyDescent="0.2">
      <c r="A138" s="64">
        <f t="shared" ref="A138:A162" ca="1" si="13">OFFSET(A138,-1,0)+1</f>
        <v>131</v>
      </c>
      <c r="B138" s="66" t="s">
        <v>60</v>
      </c>
      <c r="C138" s="117" t="s">
        <v>1002</v>
      </c>
      <c r="D138" s="721" t="s">
        <v>1564</v>
      </c>
      <c r="E138" s="189" t="s">
        <v>1004</v>
      </c>
      <c r="F138" s="67" t="s">
        <v>57</v>
      </c>
      <c r="G138" s="67" t="s">
        <v>63</v>
      </c>
      <c r="H138" s="147" t="s">
        <v>1537</v>
      </c>
      <c r="I138" s="147" t="str">
        <f>CONCATENATE(plano!$B138," ",plano!$H138)</f>
        <v>SD JESSICA</v>
      </c>
      <c r="J138" s="147" t="str">
        <f>CONCATENATE(plano!$B138," ",plano!C138," ",plano!$H138)</f>
        <v>SD 35528 JESSICA</v>
      </c>
      <c r="K138" s="67" t="str">
        <f>CONCATENATE(plano!$B138," ",plano!$C138," ",plano!$H138," ",,"-",," ",plano!$G138)</f>
        <v>SD 35528 JESSICA - 2º ESQD</v>
      </c>
      <c r="L138" s="67" t="s">
        <v>372</v>
      </c>
      <c r="M138" s="67" t="s">
        <v>98</v>
      </c>
      <c r="N138" s="599">
        <v>5348620394</v>
      </c>
      <c r="O138" s="286">
        <v>35182</v>
      </c>
      <c r="P138" s="149">
        <f t="shared" ca="1" si="11"/>
        <v>45362.620529745371</v>
      </c>
      <c r="Q138" s="67">
        <f t="shared" ca="1" si="12"/>
        <v>27</v>
      </c>
      <c r="R138" s="592" t="s">
        <v>100</v>
      </c>
      <c r="S138" s="592" t="s">
        <v>1005</v>
      </c>
      <c r="T138" s="592" t="s">
        <v>1006</v>
      </c>
      <c r="U138" s="285" t="s">
        <v>1007</v>
      </c>
      <c r="V138" s="287"/>
      <c r="W138" s="285" t="s">
        <v>1008</v>
      </c>
      <c r="X138" s="293">
        <v>85989241206</v>
      </c>
      <c r="Y138" s="240"/>
      <c r="AA138" s="229"/>
    </row>
    <row r="139" spans="1:27" s="46" customFormat="1" ht="12.75" customHeight="1" x14ac:dyDescent="0.2">
      <c r="A139" s="64">
        <f t="shared" ca="1" si="13"/>
        <v>132</v>
      </c>
      <c r="B139" s="66" t="s">
        <v>60</v>
      </c>
      <c r="C139" s="117" t="s">
        <v>1009</v>
      </c>
      <c r="D139" s="721" t="s">
        <v>2216</v>
      </c>
      <c r="E139" s="189" t="s">
        <v>1011</v>
      </c>
      <c r="F139" s="67" t="s">
        <v>57</v>
      </c>
      <c r="G139" s="67" t="s">
        <v>61</v>
      </c>
      <c r="H139" s="147" t="s">
        <v>1012</v>
      </c>
      <c r="I139" s="147" t="str">
        <f>CONCATENATE(plano!$B139," ",plano!$H139)</f>
        <v>SD CARVALHO</v>
      </c>
      <c r="J139" s="147" t="str">
        <f>CONCATENATE(plano!$B139," ",plano!C139," ",plano!$H139)</f>
        <v>SD 35678 CARVALHO</v>
      </c>
      <c r="K139" s="67" t="str">
        <f>CONCATENATE(plano!$B139," ",plano!$C139," ",plano!$H139," ",,"-",," ",plano!$G139)</f>
        <v>SD 35678 CARVALHO - 1º ESQD</v>
      </c>
      <c r="L139" s="67" t="s">
        <v>372</v>
      </c>
      <c r="M139" s="67" t="s">
        <v>98</v>
      </c>
      <c r="N139" s="599" t="s">
        <v>1013</v>
      </c>
      <c r="O139" s="286">
        <v>34491</v>
      </c>
      <c r="P139" s="149">
        <f t="shared" ca="1" si="11"/>
        <v>45362.620529745371</v>
      </c>
      <c r="Q139" s="67">
        <f t="shared" ca="1" si="12"/>
        <v>29</v>
      </c>
      <c r="R139" s="592" t="s">
        <v>100</v>
      </c>
      <c r="S139" s="592" t="s">
        <v>670</v>
      </c>
      <c r="T139" s="592" t="s">
        <v>1014</v>
      </c>
      <c r="U139" s="285" t="s">
        <v>1015</v>
      </c>
      <c r="V139" s="287" t="s">
        <v>1016</v>
      </c>
      <c r="W139" s="285" t="s">
        <v>1017</v>
      </c>
      <c r="X139" s="293" t="s">
        <v>1018</v>
      </c>
      <c r="Y139" s="240"/>
      <c r="AA139" s="229"/>
    </row>
    <row r="140" spans="1:27" s="46" customFormat="1" ht="12.75" customHeight="1" x14ac:dyDescent="0.2">
      <c r="A140" s="64">
        <f t="shared" ca="1" si="13"/>
        <v>133</v>
      </c>
      <c r="B140" s="66" t="s">
        <v>60</v>
      </c>
      <c r="C140" s="117" t="s">
        <v>1019</v>
      </c>
      <c r="D140" s="721" t="s">
        <v>2217</v>
      </c>
      <c r="E140" s="189" t="s">
        <v>1021</v>
      </c>
      <c r="F140" s="67" t="s">
        <v>57</v>
      </c>
      <c r="G140" s="67" t="s">
        <v>63</v>
      </c>
      <c r="H140" s="147" t="s">
        <v>1022</v>
      </c>
      <c r="I140" s="147" t="str">
        <f>CONCATENATE(plano!$B140," ",plano!$H140)</f>
        <v>SD GEAN</v>
      </c>
      <c r="J140" s="147" t="str">
        <f>CONCATENATE(plano!$B140," ",plano!C140," ",plano!$H140)</f>
        <v>SD 35756 GEAN</v>
      </c>
      <c r="K140" s="67" t="str">
        <f>CONCATENATE(plano!$B140," ",plano!$C140," ",plano!$H140," ",,"-",," ",plano!$G140)</f>
        <v>SD 35756 GEAN - 2º ESQD</v>
      </c>
      <c r="L140" s="67" t="s">
        <v>372</v>
      </c>
      <c r="M140" s="67" t="s">
        <v>98</v>
      </c>
      <c r="N140" s="599">
        <v>61503035352</v>
      </c>
      <c r="O140" s="286">
        <v>34823</v>
      </c>
      <c r="P140" s="149">
        <f t="shared" ca="1" si="11"/>
        <v>45362.620529745371</v>
      </c>
      <c r="Q140" s="67">
        <f t="shared" ca="1" si="12"/>
        <v>28</v>
      </c>
      <c r="R140" s="81"/>
      <c r="S140" s="81"/>
      <c r="T140" s="81"/>
      <c r="U140" s="285" t="s">
        <v>1023</v>
      </c>
      <c r="V140" s="287"/>
      <c r="W140" s="285" t="s">
        <v>1024</v>
      </c>
      <c r="X140" s="293">
        <v>85982002111</v>
      </c>
      <c r="Y140" s="240"/>
      <c r="AA140" s="229"/>
    </row>
    <row r="141" spans="1:27" s="46" customFormat="1" ht="12.75" customHeight="1" x14ac:dyDescent="0.2">
      <c r="A141" s="64">
        <f t="shared" ca="1" si="13"/>
        <v>134</v>
      </c>
      <c r="B141" s="66" t="s">
        <v>60</v>
      </c>
      <c r="C141" s="117">
        <v>35811</v>
      </c>
      <c r="D141" s="721" t="s">
        <v>2218</v>
      </c>
      <c r="E141" s="189" t="s">
        <v>2066</v>
      </c>
      <c r="F141" s="67" t="s">
        <v>57</v>
      </c>
      <c r="G141" s="67" t="s">
        <v>66</v>
      </c>
      <c r="H141" s="147" t="s">
        <v>1752</v>
      </c>
      <c r="I141" s="147" t="str">
        <f>CONCATENATE(plano!$B141," ",plano!$H141)</f>
        <v>SD VIDAL</v>
      </c>
      <c r="J141" s="147" t="str">
        <f>CONCATENATE(plano!$B141," ",plano!C141," ",plano!$H141)</f>
        <v>SD 35811 VIDAL</v>
      </c>
      <c r="K141" s="67" t="str">
        <f>CONCATENATE(plano!$B141," ",plano!$C141," ",plano!$H141," ",,"-",," ",plano!$G141)</f>
        <v>SD 35811 VIDAL - 3ºPEL/2º ESQD</v>
      </c>
      <c r="L141" s="67" t="s">
        <v>372</v>
      </c>
      <c r="M141" s="67" t="s">
        <v>190</v>
      </c>
      <c r="N141" s="600" t="s">
        <v>1753</v>
      </c>
      <c r="O141" s="286">
        <v>36025</v>
      </c>
      <c r="P141" s="149">
        <f t="shared" ca="1" si="11"/>
        <v>45362.620529745371</v>
      </c>
      <c r="Q141" s="67">
        <f t="shared" ca="1" si="12"/>
        <v>25</v>
      </c>
      <c r="R141" s="81" t="s">
        <v>100</v>
      </c>
      <c r="S141" s="81">
        <v>454</v>
      </c>
      <c r="T141" s="81" t="s">
        <v>1894</v>
      </c>
      <c r="U141" s="521" t="s">
        <v>1754</v>
      </c>
      <c r="V141" s="521" t="s">
        <v>1896</v>
      </c>
      <c r="W141" s="521" t="s">
        <v>1895</v>
      </c>
      <c r="X141" s="522">
        <v>88988435762</v>
      </c>
      <c r="Y141" s="240" t="s">
        <v>136</v>
      </c>
      <c r="AA141" s="229"/>
    </row>
    <row r="142" spans="1:27" s="46" customFormat="1" ht="12.75" customHeight="1" x14ac:dyDescent="0.2">
      <c r="A142" s="64">
        <f t="shared" ca="1" si="13"/>
        <v>135</v>
      </c>
      <c r="B142" s="66" t="s">
        <v>60</v>
      </c>
      <c r="C142" s="117" t="s">
        <v>1025</v>
      </c>
      <c r="D142" s="721" t="s">
        <v>2219</v>
      </c>
      <c r="E142" s="189">
        <v>30026977</v>
      </c>
      <c r="F142" s="67" t="s">
        <v>57</v>
      </c>
      <c r="G142" s="67" t="s">
        <v>63</v>
      </c>
      <c r="H142" s="147" t="s">
        <v>1028</v>
      </c>
      <c r="I142" s="147" t="str">
        <f>CONCATENATE(plano!$B142," ",plano!$H142)</f>
        <v>SD CASTRO NETO</v>
      </c>
      <c r="J142" s="147" t="str">
        <f>CONCATENATE(plano!$B142," ",plano!C142," ",plano!$H142)</f>
        <v>SD 35831 CASTRO NETO</v>
      </c>
      <c r="K142" s="67" t="str">
        <f>CONCATENATE(plano!$B142," ",plano!$C142," ",plano!$H142," ",,"-",," ",plano!$G142)</f>
        <v>SD 35831 CASTRO NETO - 2º ESQD</v>
      </c>
      <c r="L142" s="67" t="s">
        <v>372</v>
      </c>
      <c r="M142" s="67" t="s">
        <v>98</v>
      </c>
      <c r="N142" s="599">
        <v>61115799320</v>
      </c>
      <c r="O142" s="286">
        <v>35475</v>
      </c>
      <c r="P142" s="149">
        <f t="shared" ca="1" si="11"/>
        <v>45362.620529745371</v>
      </c>
      <c r="Q142" s="67">
        <f t="shared" ca="1" si="12"/>
        <v>27</v>
      </c>
      <c r="R142" s="592" t="s">
        <v>100</v>
      </c>
      <c r="S142" s="592" t="s">
        <v>192</v>
      </c>
      <c r="T142" s="592" t="s">
        <v>1029</v>
      </c>
      <c r="U142" s="285" t="s">
        <v>1030</v>
      </c>
      <c r="V142" s="287" t="s">
        <v>1031</v>
      </c>
      <c r="W142" s="285" t="s">
        <v>1032</v>
      </c>
      <c r="X142" s="293">
        <v>85991156614</v>
      </c>
      <c r="Y142" s="240"/>
      <c r="AA142" s="229"/>
    </row>
    <row r="143" spans="1:27" s="46" customFormat="1" ht="12.75" customHeight="1" x14ac:dyDescent="0.2">
      <c r="A143" s="64">
        <f t="shared" ca="1" si="13"/>
        <v>136</v>
      </c>
      <c r="B143" s="66" t="s">
        <v>60</v>
      </c>
      <c r="C143" s="117">
        <v>35836</v>
      </c>
      <c r="D143" s="721" t="s">
        <v>2220</v>
      </c>
      <c r="E143" s="189">
        <v>30019075</v>
      </c>
      <c r="F143" s="67" t="s">
        <v>57</v>
      </c>
      <c r="G143" s="67" t="s">
        <v>61</v>
      </c>
      <c r="H143" s="147" t="s">
        <v>1338</v>
      </c>
      <c r="I143" s="147" t="str">
        <f>CONCATENATE(plano!$B143," ",plano!$H143)</f>
        <v>SD ROCHA LIMA</v>
      </c>
      <c r="J143" s="147" t="str">
        <f>CONCATENATE(plano!$B143," ",plano!C143," ",plano!$H143)</f>
        <v>SD 35836 ROCHA LIMA</v>
      </c>
      <c r="K143" s="67" t="str">
        <f>CONCATENATE(plano!$B143," ",plano!$C143," ",plano!$H143," ",,"-",," ",plano!$G143)</f>
        <v>SD 35836 ROCHA LIMA - 1º ESQD</v>
      </c>
      <c r="L143" s="67" t="s">
        <v>372</v>
      </c>
      <c r="M143" s="67" t="s">
        <v>98</v>
      </c>
      <c r="N143" s="599">
        <v>6437388358</v>
      </c>
      <c r="O143" s="286">
        <v>35616</v>
      </c>
      <c r="P143" s="149">
        <f t="shared" ca="1" si="11"/>
        <v>45362.620529745371</v>
      </c>
      <c r="Q143" s="67">
        <f t="shared" ca="1" si="12"/>
        <v>26</v>
      </c>
      <c r="R143" s="81"/>
      <c r="S143" s="81"/>
      <c r="T143" s="81"/>
      <c r="U143" s="285" t="s">
        <v>1033</v>
      </c>
      <c r="V143" s="287" t="s">
        <v>253</v>
      </c>
      <c r="W143" s="285" t="s">
        <v>2120</v>
      </c>
      <c r="X143" s="293" t="s">
        <v>1034</v>
      </c>
      <c r="Y143" s="240"/>
      <c r="Z143" s="240"/>
      <c r="AA143" s="229"/>
    </row>
    <row r="144" spans="1:27" s="46" customFormat="1" ht="12.75" customHeight="1" x14ac:dyDescent="0.2">
      <c r="A144" s="64">
        <f t="shared" ca="1" si="13"/>
        <v>137</v>
      </c>
      <c r="B144" s="66" t="s">
        <v>60</v>
      </c>
      <c r="C144" s="117" t="s">
        <v>1035</v>
      </c>
      <c r="D144" s="721" t="s">
        <v>1561</v>
      </c>
      <c r="E144" s="189" t="s">
        <v>1037</v>
      </c>
      <c r="F144" s="67" t="s">
        <v>57</v>
      </c>
      <c r="G144" s="67" t="s">
        <v>63</v>
      </c>
      <c r="H144" s="147" t="s">
        <v>1038</v>
      </c>
      <c r="I144" s="147" t="str">
        <f>CONCATENATE(plano!$B144," ",plano!$H144)</f>
        <v>SD KETHELLY</v>
      </c>
      <c r="J144" s="147" t="str">
        <f>CONCATENATE(plano!$B144," ",plano!C144," ",plano!$H144)</f>
        <v>SD 35842 KETHELLY</v>
      </c>
      <c r="K144" s="67" t="str">
        <f>CONCATENATE(plano!$B144," ",plano!$C144," ",plano!$H144," ",,"-",," ",plano!$G144)</f>
        <v>SD 35842 KETHELLY - 2º ESQD</v>
      </c>
      <c r="L144" s="67" t="s">
        <v>372</v>
      </c>
      <c r="M144" s="67" t="s">
        <v>98</v>
      </c>
      <c r="N144" s="599">
        <v>1718149328</v>
      </c>
      <c r="O144" s="286">
        <v>36687</v>
      </c>
      <c r="P144" s="149">
        <f t="shared" ca="1" si="11"/>
        <v>45362.620529745371</v>
      </c>
      <c r="Q144" s="67">
        <f t="shared" ca="1" si="12"/>
        <v>23</v>
      </c>
      <c r="R144" s="592" t="s">
        <v>100</v>
      </c>
      <c r="S144" s="592" t="s">
        <v>1039</v>
      </c>
      <c r="T144" s="592" t="s">
        <v>1040</v>
      </c>
      <c r="U144" s="285" t="s">
        <v>1041</v>
      </c>
      <c r="V144" s="287" t="s">
        <v>1042</v>
      </c>
      <c r="W144" s="285" t="s">
        <v>1043</v>
      </c>
      <c r="X144" s="293">
        <v>85987638967</v>
      </c>
      <c r="Y144" s="240"/>
      <c r="AA144" s="229"/>
    </row>
    <row r="145" spans="1:27" s="46" customFormat="1" ht="12.75" customHeight="1" x14ac:dyDescent="0.2">
      <c r="A145" s="64">
        <f t="shared" ca="1" si="13"/>
        <v>138</v>
      </c>
      <c r="B145" s="66" t="s">
        <v>60</v>
      </c>
      <c r="C145" s="117" t="s">
        <v>1044</v>
      </c>
      <c r="D145" s="721" t="s">
        <v>2221</v>
      </c>
      <c r="E145" s="189" t="s">
        <v>1046</v>
      </c>
      <c r="F145" s="67" t="s">
        <v>57</v>
      </c>
      <c r="G145" s="67" t="s">
        <v>61</v>
      </c>
      <c r="H145" s="147" t="s">
        <v>2134</v>
      </c>
      <c r="I145" s="147" t="str">
        <f>CONCATENATE(plano!$B145," ",plano!$H145)</f>
        <v>SD SOUSA</v>
      </c>
      <c r="J145" s="147" t="str">
        <f>CONCATENATE(plano!$B145," ",plano!C145," ",plano!$H145)</f>
        <v>SD 35917 SOUSA</v>
      </c>
      <c r="K145" s="67" t="str">
        <f>CONCATENATE(plano!$B145," ",plano!$C145," ",plano!$H145," ",,"-",," ",plano!$G145)</f>
        <v>SD 35917 SOUSA - 1º ESQD</v>
      </c>
      <c r="L145" s="67" t="s">
        <v>372</v>
      </c>
      <c r="M145" s="67" t="s">
        <v>98</v>
      </c>
      <c r="N145" s="599">
        <v>60466132301</v>
      </c>
      <c r="O145" s="286">
        <v>35768</v>
      </c>
      <c r="P145" s="149">
        <f t="shared" ca="1" si="11"/>
        <v>45362.620529745371</v>
      </c>
      <c r="Q145" s="67">
        <f t="shared" ca="1" si="12"/>
        <v>26</v>
      </c>
      <c r="R145" s="592" t="s">
        <v>100</v>
      </c>
      <c r="S145" s="81">
        <v>2194</v>
      </c>
      <c r="T145" s="592" t="s">
        <v>1047</v>
      </c>
      <c r="U145" s="285" t="s">
        <v>1048</v>
      </c>
      <c r="V145" s="287" t="s">
        <v>1049</v>
      </c>
      <c r="W145" s="285" t="s">
        <v>1050</v>
      </c>
      <c r="X145" s="293">
        <v>85996330549</v>
      </c>
      <c r="Y145" s="240"/>
      <c r="AA145" s="229"/>
    </row>
    <row r="146" spans="1:27" s="46" customFormat="1" ht="12.75" customHeight="1" x14ac:dyDescent="0.2">
      <c r="A146" s="64">
        <f t="shared" ca="1" si="13"/>
        <v>139</v>
      </c>
      <c r="B146" s="66" t="s">
        <v>60</v>
      </c>
      <c r="C146" s="117" t="s">
        <v>1051</v>
      </c>
      <c r="D146" s="721" t="s">
        <v>2222</v>
      </c>
      <c r="E146" s="189" t="s">
        <v>1053</v>
      </c>
      <c r="F146" s="67" t="s">
        <v>57</v>
      </c>
      <c r="G146" s="67" t="s">
        <v>61</v>
      </c>
      <c r="H146" s="147" t="s">
        <v>1909</v>
      </c>
      <c r="I146" s="147" t="str">
        <f>CONCATENATE(plano!$B146," ",plano!$H146)</f>
        <v>SD UCHOA</v>
      </c>
      <c r="J146" s="147" t="str">
        <f>CONCATENATE(plano!$B146," ",plano!C146," ",plano!$H146)</f>
        <v>SD 35927 UCHOA</v>
      </c>
      <c r="K146" s="67" t="str">
        <f>CONCATENATE(plano!$B146," ",plano!$C146," ",plano!$H146," ",,"-",," ",plano!$G146)</f>
        <v>SD 35927 UCHOA - 1º ESQD</v>
      </c>
      <c r="L146" s="67" t="s">
        <v>372</v>
      </c>
      <c r="M146" s="67" t="s">
        <v>98</v>
      </c>
      <c r="N146" s="599">
        <v>60534763316</v>
      </c>
      <c r="O146" s="286">
        <v>36024</v>
      </c>
      <c r="P146" s="149">
        <v>44951</v>
      </c>
      <c r="Q146" s="67">
        <f t="shared" si="12"/>
        <v>24</v>
      </c>
      <c r="R146" s="81"/>
      <c r="S146" s="81">
        <v>711</v>
      </c>
      <c r="T146" s="592" t="s">
        <v>1054</v>
      </c>
      <c r="U146" s="285" t="s">
        <v>1055</v>
      </c>
      <c r="V146" s="287" t="s">
        <v>1056</v>
      </c>
      <c r="W146" s="285" t="s">
        <v>1057</v>
      </c>
      <c r="X146" s="293">
        <v>85991392862</v>
      </c>
      <c r="Y146" s="240"/>
      <c r="AA146" s="229"/>
    </row>
    <row r="147" spans="1:27" s="46" customFormat="1" ht="12.75" customHeight="1" x14ac:dyDescent="0.2">
      <c r="A147" s="64">
        <f t="shared" ca="1" si="13"/>
        <v>140</v>
      </c>
      <c r="B147" s="66" t="s">
        <v>60</v>
      </c>
      <c r="C147" s="117">
        <v>35960</v>
      </c>
      <c r="D147" s="721" t="s">
        <v>2223</v>
      </c>
      <c r="E147" s="189" t="s">
        <v>1059</v>
      </c>
      <c r="F147" s="67" t="s">
        <v>57</v>
      </c>
      <c r="G147" s="67" t="s">
        <v>61</v>
      </c>
      <c r="H147" s="147" t="s">
        <v>1060</v>
      </c>
      <c r="I147" s="147" t="str">
        <f>CONCATENATE(plano!$B147," ",plano!$H147)</f>
        <v>SD AUGUSTO</v>
      </c>
      <c r="J147" s="147" t="str">
        <f>CONCATENATE(plano!$B147," ",plano!C147," ",plano!$H147)</f>
        <v>SD 35960 AUGUSTO</v>
      </c>
      <c r="K147" s="67" t="str">
        <f>CONCATENATE(plano!$B147," ",plano!$C147," ",plano!$H147," ",,"-",," ",plano!$G147)</f>
        <v>SD 35960 AUGUSTO - 1º ESQD</v>
      </c>
      <c r="L147" s="67" t="s">
        <v>316</v>
      </c>
      <c r="M147" s="67" t="s">
        <v>98</v>
      </c>
      <c r="N147" s="599">
        <v>61310671397</v>
      </c>
      <c r="O147" s="286">
        <v>35389</v>
      </c>
      <c r="P147" s="149">
        <f t="shared" ref="P147:P162" ca="1" si="14">NOW()</f>
        <v>45362.620529745371</v>
      </c>
      <c r="Q147" s="67">
        <f t="shared" ca="1" si="12"/>
        <v>27</v>
      </c>
      <c r="R147" s="592" t="s">
        <v>100</v>
      </c>
      <c r="S147" s="81">
        <v>645</v>
      </c>
      <c r="T147" s="592" t="s">
        <v>1061</v>
      </c>
      <c r="U147" s="285" t="s">
        <v>1062</v>
      </c>
      <c r="V147" s="287" t="s">
        <v>1063</v>
      </c>
      <c r="W147" s="285" t="s">
        <v>1064</v>
      </c>
      <c r="X147" s="293">
        <v>85991983384</v>
      </c>
      <c r="Y147" s="240"/>
      <c r="AA147" s="229"/>
    </row>
    <row r="148" spans="1:27" s="46" customFormat="1" ht="12.75" customHeight="1" x14ac:dyDescent="0.2">
      <c r="A148" s="64">
        <f t="shared" ca="1" si="13"/>
        <v>141</v>
      </c>
      <c r="B148" s="66" t="s">
        <v>60</v>
      </c>
      <c r="C148" s="117" t="s">
        <v>1065</v>
      </c>
      <c r="D148" s="721" t="s">
        <v>2224</v>
      </c>
      <c r="E148" s="189" t="s">
        <v>1067</v>
      </c>
      <c r="F148" s="67" t="s">
        <v>57</v>
      </c>
      <c r="G148" s="67" t="s">
        <v>63</v>
      </c>
      <c r="H148" s="147" t="s">
        <v>1068</v>
      </c>
      <c r="I148" s="147" t="str">
        <f>CONCATENATE(plano!$B148," ",plano!$H148)</f>
        <v>SD R AMARAL</v>
      </c>
      <c r="J148" s="147" t="str">
        <f>CONCATENATE(plano!$B148," ",plano!C148," ",plano!$H148)</f>
        <v>SD 35986 R AMARAL</v>
      </c>
      <c r="K148" s="67" t="str">
        <f>CONCATENATE(plano!$B148," ",plano!$C148," ",plano!$H148," ",,"-",," ",plano!$G148)</f>
        <v>SD 35986 R AMARAL - 2º ESQD</v>
      </c>
      <c r="L148" s="67" t="s">
        <v>372</v>
      </c>
      <c r="M148" s="67" t="s">
        <v>9</v>
      </c>
      <c r="N148" s="599" t="s">
        <v>1069</v>
      </c>
      <c r="O148" s="286">
        <v>34839</v>
      </c>
      <c r="P148" s="149">
        <f t="shared" ca="1" si="14"/>
        <v>45362.620529745371</v>
      </c>
      <c r="Q148" s="67">
        <f t="shared" ca="1" si="12"/>
        <v>28</v>
      </c>
      <c r="R148" s="592" t="s">
        <v>100</v>
      </c>
      <c r="S148" s="81">
        <v>6246</v>
      </c>
      <c r="T148" s="592" t="s">
        <v>1070</v>
      </c>
      <c r="U148" s="285" t="s">
        <v>1071</v>
      </c>
      <c r="V148" s="287" t="s">
        <v>2121</v>
      </c>
      <c r="W148" s="285" t="s">
        <v>1072</v>
      </c>
      <c r="X148" s="293" t="s">
        <v>1073</v>
      </c>
      <c r="Y148" s="240"/>
      <c r="AA148" s="229"/>
    </row>
    <row r="149" spans="1:27" s="46" customFormat="1" ht="12.75" customHeight="1" x14ac:dyDescent="0.2">
      <c r="A149" s="64">
        <f t="shared" ca="1" si="13"/>
        <v>142</v>
      </c>
      <c r="B149" s="66" t="s">
        <v>60</v>
      </c>
      <c r="C149" s="117" t="s">
        <v>1074</v>
      </c>
      <c r="D149" s="721" t="s">
        <v>2225</v>
      </c>
      <c r="E149" s="189" t="s">
        <v>1076</v>
      </c>
      <c r="F149" s="67" t="s">
        <v>57</v>
      </c>
      <c r="G149" s="67" t="s">
        <v>63</v>
      </c>
      <c r="H149" s="147" t="s">
        <v>1960</v>
      </c>
      <c r="I149" s="147" t="str">
        <f>CONCATENATE(plano!$B149," ",plano!$H149)</f>
        <v>SD LOPES</v>
      </c>
      <c r="J149" s="147" t="str">
        <f>CONCATENATE(plano!$B149," ",plano!C149," ",plano!$H149)</f>
        <v>SD 36012 LOPES</v>
      </c>
      <c r="K149" s="67" t="str">
        <f>CONCATENATE(plano!$B149," ",plano!$C149," ",plano!$H149," ",,"-",," ",plano!$G149)</f>
        <v>SD 36012 LOPES - 2º ESQD</v>
      </c>
      <c r="L149" s="67" t="s">
        <v>372</v>
      </c>
      <c r="M149" s="67" t="s">
        <v>98</v>
      </c>
      <c r="N149" s="599">
        <v>62191423302</v>
      </c>
      <c r="O149" s="286">
        <v>36523</v>
      </c>
      <c r="P149" s="149">
        <f t="shared" ca="1" si="14"/>
        <v>45362.620529745371</v>
      </c>
      <c r="Q149" s="67">
        <f t="shared" ca="1" si="12"/>
        <v>24</v>
      </c>
      <c r="R149" s="592" t="s">
        <v>100</v>
      </c>
      <c r="S149" s="592" t="s">
        <v>670</v>
      </c>
      <c r="T149" s="592" t="s">
        <v>1077</v>
      </c>
      <c r="U149" s="285" t="s">
        <v>1078</v>
      </c>
      <c r="V149" s="240"/>
      <c r="W149" s="285" t="s">
        <v>1079</v>
      </c>
      <c r="X149" s="293">
        <v>85981932616</v>
      </c>
      <c r="Y149" s="240"/>
      <c r="AA149" s="229"/>
    </row>
    <row r="150" spans="1:27" s="46" customFormat="1" ht="12.75" customHeight="1" x14ac:dyDescent="0.2">
      <c r="A150" s="64">
        <f t="shared" ca="1" si="13"/>
        <v>143</v>
      </c>
      <c r="B150" s="66" t="s">
        <v>60</v>
      </c>
      <c r="C150" s="117" t="s">
        <v>1080</v>
      </c>
      <c r="D150" s="721" t="s">
        <v>1565</v>
      </c>
      <c r="E150" s="189" t="s">
        <v>1082</v>
      </c>
      <c r="F150" s="67" t="s">
        <v>57</v>
      </c>
      <c r="G150" s="67" t="s">
        <v>61</v>
      </c>
      <c r="H150" s="147" t="s">
        <v>1535</v>
      </c>
      <c r="I150" s="147" t="str">
        <f>CONCATENATE(plano!$B150," ",plano!$H150)</f>
        <v>SD V FACANHA</v>
      </c>
      <c r="J150" s="147" t="str">
        <f>CONCATENATE(plano!$B150," ",plano!C150," ",plano!$H150)</f>
        <v>SD 36045 V FACANHA</v>
      </c>
      <c r="K150" s="67" t="str">
        <f>CONCATENATE(plano!$B150," ",plano!$C150," ",plano!$H150," ",,"-",," ",plano!$G150)</f>
        <v>SD 36045 V FACANHA - 1º ESQD</v>
      </c>
      <c r="L150" s="67" t="s">
        <v>592</v>
      </c>
      <c r="M150" s="148" t="s">
        <v>3</v>
      </c>
      <c r="N150" s="599">
        <v>60818853301</v>
      </c>
      <c r="O150" s="286">
        <v>34740</v>
      </c>
      <c r="P150" s="149">
        <f t="shared" ca="1" si="14"/>
        <v>45362.620529745371</v>
      </c>
      <c r="Q150" s="67">
        <f t="shared" ca="1" si="12"/>
        <v>29</v>
      </c>
      <c r="R150" s="592" t="s">
        <v>100</v>
      </c>
      <c r="S150" s="592" t="s">
        <v>105</v>
      </c>
      <c r="T150" s="592" t="s">
        <v>1083</v>
      </c>
      <c r="U150" s="285" t="s">
        <v>1084</v>
      </c>
      <c r="V150" s="287" t="s">
        <v>1085</v>
      </c>
      <c r="W150" s="285" t="s">
        <v>1086</v>
      </c>
      <c r="X150" s="293">
        <v>85986948033</v>
      </c>
      <c r="Y150" s="240"/>
      <c r="AA150" s="229"/>
    </row>
    <row r="151" spans="1:27" s="46" customFormat="1" ht="12.75" customHeight="1" x14ac:dyDescent="0.2">
      <c r="A151" s="64">
        <f t="shared" ca="1" si="13"/>
        <v>144</v>
      </c>
      <c r="B151" s="66" t="s">
        <v>60</v>
      </c>
      <c r="C151" s="117" t="s">
        <v>1087</v>
      </c>
      <c r="D151" s="721" t="s">
        <v>2226</v>
      </c>
      <c r="E151" s="189" t="s">
        <v>1089</v>
      </c>
      <c r="F151" s="67" t="s">
        <v>57</v>
      </c>
      <c r="G151" s="67" t="s">
        <v>63</v>
      </c>
      <c r="H151" s="147" t="s">
        <v>2071</v>
      </c>
      <c r="I151" s="147" t="str">
        <f>CONCATENATE(plano!$B151," ",plano!$H151)</f>
        <v>SD DAVI PARO</v>
      </c>
      <c r="J151" s="147" t="str">
        <f>CONCATENATE(plano!$B151," ",plano!C151," ",plano!$H151)</f>
        <v>SD 36203 DAVI PARO</v>
      </c>
      <c r="K151" s="67" t="str">
        <f>CONCATENATE(plano!$B151," ",plano!$C151," ",plano!$H151," ",,"-",," ",plano!$G151)</f>
        <v>SD 36203 DAVI PARO - 2º ESQD</v>
      </c>
      <c r="L151" s="67" t="s">
        <v>372</v>
      </c>
      <c r="M151" s="67" t="s">
        <v>98</v>
      </c>
      <c r="N151" s="599">
        <v>2907807307</v>
      </c>
      <c r="O151" s="286">
        <v>35256</v>
      </c>
      <c r="P151" s="149">
        <f t="shared" ca="1" si="14"/>
        <v>45362.620529745371</v>
      </c>
      <c r="Q151" s="67">
        <f t="shared" ca="1" si="12"/>
        <v>27</v>
      </c>
      <c r="R151" s="592" t="s">
        <v>100</v>
      </c>
      <c r="S151" s="592">
        <v>716</v>
      </c>
      <c r="T151" s="81">
        <v>409294</v>
      </c>
      <c r="U151" s="285" t="s">
        <v>1090</v>
      </c>
      <c r="V151" s="287"/>
      <c r="W151" s="285" t="s">
        <v>1091</v>
      </c>
      <c r="X151" s="293" t="s">
        <v>1092</v>
      </c>
      <c r="Y151" s="240"/>
      <c r="AA151" s="229"/>
    </row>
    <row r="152" spans="1:27" s="46" customFormat="1" ht="12.75" customHeight="1" x14ac:dyDescent="0.2">
      <c r="A152" s="64">
        <f t="shared" ca="1" si="13"/>
        <v>145</v>
      </c>
      <c r="B152" s="66" t="s">
        <v>60</v>
      </c>
      <c r="C152" s="117" t="s">
        <v>1093</v>
      </c>
      <c r="D152" s="721" t="s">
        <v>2227</v>
      </c>
      <c r="E152" s="189" t="s">
        <v>1094</v>
      </c>
      <c r="F152" s="67" t="s">
        <v>57</v>
      </c>
      <c r="G152" s="67" t="s">
        <v>63</v>
      </c>
      <c r="H152" s="147" t="s">
        <v>1337</v>
      </c>
      <c r="I152" s="147" t="str">
        <f>CONCATENATE(plano!$B152," ",plano!$H152)</f>
        <v>SD BRANDAO</v>
      </c>
      <c r="J152" s="147" t="str">
        <f>CONCATENATE(plano!$B152," ",plano!C152," ",plano!$H152)</f>
        <v>SD 36205 BRANDAO</v>
      </c>
      <c r="K152" s="67" t="str">
        <f>CONCATENATE(plano!$B152," ",plano!$C152," ",plano!$H152," ",,"-",," ",plano!$G152)</f>
        <v>SD 36205 BRANDAO - 2º ESQD</v>
      </c>
      <c r="L152" s="67" t="s">
        <v>372</v>
      </c>
      <c r="M152" s="67" t="s">
        <v>10</v>
      </c>
      <c r="N152" s="599">
        <v>60803046359</v>
      </c>
      <c r="O152" s="286">
        <v>34535</v>
      </c>
      <c r="P152" s="149">
        <f t="shared" ca="1" si="14"/>
        <v>45362.620529745371</v>
      </c>
      <c r="Q152" s="67">
        <f t="shared" ca="1" si="12"/>
        <v>29</v>
      </c>
      <c r="R152" s="592" t="s">
        <v>100</v>
      </c>
      <c r="S152" s="592" t="s">
        <v>1095</v>
      </c>
      <c r="T152" s="592" t="s">
        <v>1096</v>
      </c>
      <c r="U152" s="285" t="s">
        <v>1097</v>
      </c>
      <c r="V152" s="287" t="s">
        <v>2074</v>
      </c>
      <c r="W152" s="285" t="s">
        <v>2075</v>
      </c>
      <c r="X152" s="293">
        <v>85992379799</v>
      </c>
      <c r="Y152" s="240"/>
      <c r="AA152" s="229"/>
    </row>
    <row r="153" spans="1:27" s="46" customFormat="1" ht="12.75" customHeight="1" x14ac:dyDescent="0.2">
      <c r="A153" s="64">
        <f t="shared" ca="1" si="13"/>
        <v>146</v>
      </c>
      <c r="B153" s="66" t="s">
        <v>60</v>
      </c>
      <c r="C153" s="117" t="s">
        <v>1098</v>
      </c>
      <c r="D153" s="721" t="s">
        <v>2228</v>
      </c>
      <c r="E153" s="189" t="s">
        <v>1100</v>
      </c>
      <c r="F153" s="67" t="s">
        <v>57</v>
      </c>
      <c r="G153" s="67" t="s">
        <v>61</v>
      </c>
      <c r="H153" s="147" t="s">
        <v>2184</v>
      </c>
      <c r="I153" s="147" t="str">
        <f>CONCATENATE(plano!$B153," ",plano!$H153)</f>
        <v>SD M FREIRE</v>
      </c>
      <c r="J153" s="147" t="str">
        <f>CONCATENATE(plano!$B153," ",plano!C153," ",plano!$H153)</f>
        <v>SD 36208 M FREIRE</v>
      </c>
      <c r="K153" s="234" t="str">
        <f>CONCATENATE(plano!$B153," ",plano!$C153," ",plano!$H153," ",,"-",," ",plano!$G153)</f>
        <v>SD 36208 M FREIRE - 1º ESQD</v>
      </c>
      <c r="L153" s="67" t="s">
        <v>502</v>
      </c>
      <c r="M153" s="67" t="s">
        <v>98</v>
      </c>
      <c r="N153" s="599" t="s">
        <v>1101</v>
      </c>
      <c r="O153" s="286">
        <v>34759</v>
      </c>
      <c r="P153" s="149">
        <f t="shared" ca="1" si="14"/>
        <v>45362.620529745371</v>
      </c>
      <c r="Q153" s="67">
        <f t="shared" ca="1" si="12"/>
        <v>29</v>
      </c>
      <c r="R153" s="81"/>
      <c r="S153" s="81">
        <v>564</v>
      </c>
      <c r="T153" s="592" t="s">
        <v>1102</v>
      </c>
      <c r="U153" s="285" t="s">
        <v>1103</v>
      </c>
      <c r="V153" s="287" t="s">
        <v>1042</v>
      </c>
      <c r="W153" s="285" t="s">
        <v>1104</v>
      </c>
      <c r="X153" s="293">
        <v>85999266815</v>
      </c>
      <c r="Y153" s="240"/>
      <c r="AA153" s="229"/>
    </row>
    <row r="154" spans="1:27" s="46" customFormat="1" ht="12.75" customHeight="1" x14ac:dyDescent="0.2">
      <c r="A154" s="64">
        <f t="shared" ca="1" si="13"/>
        <v>147</v>
      </c>
      <c r="B154" s="66" t="s">
        <v>60</v>
      </c>
      <c r="C154" s="117" t="s">
        <v>1105</v>
      </c>
      <c r="D154" s="721" t="s">
        <v>2229</v>
      </c>
      <c r="E154" s="189" t="s">
        <v>1106</v>
      </c>
      <c r="F154" s="67" t="s">
        <v>57</v>
      </c>
      <c r="G154" s="67" t="s">
        <v>61</v>
      </c>
      <c r="H154" s="147" t="s">
        <v>1335</v>
      </c>
      <c r="I154" s="147" t="str">
        <f>CONCATENATE(plano!$B154," ",plano!$H154)</f>
        <v>SD J MELO</v>
      </c>
      <c r="J154" s="147" t="str">
        <f>CONCATENATE(plano!$B154," ",plano!C154," ",plano!$H154)</f>
        <v>SD 36229 J MELO</v>
      </c>
      <c r="K154" s="67" t="str">
        <f>CONCATENATE(plano!$B154," ",plano!$C154," ",plano!$H154," ",,"-",," ",plano!$G154)</f>
        <v>SD 36229 J MELO - 1º ESQD</v>
      </c>
      <c r="L154" s="67" t="s">
        <v>372</v>
      </c>
      <c r="M154" s="67" t="s">
        <v>98</v>
      </c>
      <c r="N154" s="599">
        <v>61058469320</v>
      </c>
      <c r="O154" s="286">
        <v>35300</v>
      </c>
      <c r="P154" s="149">
        <f t="shared" ca="1" si="14"/>
        <v>45362.620529745371</v>
      </c>
      <c r="Q154" s="67">
        <f t="shared" ca="1" si="12"/>
        <v>27</v>
      </c>
      <c r="R154" s="592" t="s">
        <v>100</v>
      </c>
      <c r="S154" s="81">
        <v>607</v>
      </c>
      <c r="T154" s="592" t="s">
        <v>1107</v>
      </c>
      <c r="U154" s="285" t="s">
        <v>1108</v>
      </c>
      <c r="V154" s="287" t="s">
        <v>1109</v>
      </c>
      <c r="W154" s="285" t="s">
        <v>1110</v>
      </c>
      <c r="X154" s="293" t="s">
        <v>1111</v>
      </c>
      <c r="Y154" s="240"/>
      <c r="AA154" s="229"/>
    </row>
    <row r="155" spans="1:27" s="46" customFormat="1" ht="12.75" customHeight="1" x14ac:dyDescent="0.2">
      <c r="A155" s="64">
        <f t="shared" ca="1" si="13"/>
        <v>148</v>
      </c>
      <c r="B155" s="66" t="s">
        <v>60</v>
      </c>
      <c r="C155" s="117" t="s">
        <v>1114</v>
      </c>
      <c r="D155" s="721" t="s">
        <v>1567</v>
      </c>
      <c r="E155" s="189" t="s">
        <v>1115</v>
      </c>
      <c r="F155" s="67" t="s">
        <v>57</v>
      </c>
      <c r="G155" s="67" t="s">
        <v>63</v>
      </c>
      <c r="H155" s="147" t="s">
        <v>1334</v>
      </c>
      <c r="I155" s="147" t="str">
        <f>CONCATENATE(plano!$B155," ",plano!$H155)</f>
        <v>SD LUIZA</v>
      </c>
      <c r="J155" s="147" t="str">
        <f>CONCATENATE(plano!$B155," ",plano!C155," ",plano!$H155)</f>
        <v>SD 36251 LUIZA</v>
      </c>
      <c r="K155" s="67" t="str">
        <f>CONCATENATE(plano!$B155," ",plano!$C155," ",plano!$H155," ",,"-",," ",plano!$G155)</f>
        <v>SD 36251 LUIZA - 2º ESQD</v>
      </c>
      <c r="L155" s="67" t="s">
        <v>2126</v>
      </c>
      <c r="M155" s="148" t="s">
        <v>3</v>
      </c>
      <c r="N155" s="150">
        <v>1555328474</v>
      </c>
      <c r="O155" s="288">
        <v>35827</v>
      </c>
      <c r="P155" s="149">
        <f t="shared" ca="1" si="14"/>
        <v>45362.620529745371</v>
      </c>
      <c r="Q155" s="67">
        <f t="shared" ca="1" si="12"/>
        <v>26</v>
      </c>
      <c r="R155" s="150" t="s">
        <v>100</v>
      </c>
      <c r="S155" s="150" t="s">
        <v>1005</v>
      </c>
      <c r="T155" s="289" t="s">
        <v>1116</v>
      </c>
      <c r="U155" s="242" t="s">
        <v>1117</v>
      </c>
      <c r="V155" s="177" t="s">
        <v>939</v>
      </c>
      <c r="W155" s="177" t="s">
        <v>940</v>
      </c>
      <c r="X155" s="256">
        <v>85985025693</v>
      </c>
      <c r="Y155" s="240"/>
      <c r="AA155" s="229"/>
    </row>
    <row r="156" spans="1:27" s="46" customFormat="1" ht="12.75" customHeight="1" x14ac:dyDescent="0.2">
      <c r="A156" s="64">
        <f t="shared" ca="1" si="13"/>
        <v>149</v>
      </c>
      <c r="B156" s="66" t="s">
        <v>60</v>
      </c>
      <c r="C156" s="117" t="s">
        <v>1118</v>
      </c>
      <c r="D156" s="721" t="s">
        <v>2230</v>
      </c>
      <c r="E156" s="189" t="s">
        <v>1119</v>
      </c>
      <c r="F156" s="67" t="s">
        <v>57</v>
      </c>
      <c r="G156" s="67" t="s">
        <v>66</v>
      </c>
      <c r="H156" s="147" t="s">
        <v>1324</v>
      </c>
      <c r="I156" s="147" t="str">
        <f>CONCATENATE(plano!$B156," ",plano!$H156)</f>
        <v>SD MAGALHAES</v>
      </c>
      <c r="J156" s="147" t="str">
        <f>CONCATENATE(plano!$B156," ",plano!C156," ",plano!$H156)</f>
        <v>SD 36269 MAGALHAES</v>
      </c>
      <c r="K156" s="67" t="str">
        <f>CONCATENATE(plano!$B156," ",plano!$C156," ",plano!$H156," ",,"-",," ",plano!$G156)</f>
        <v>SD 36269 MAGALHAES - 3ºPEL/2º ESQD</v>
      </c>
      <c r="L156" s="67" t="s">
        <v>372</v>
      </c>
      <c r="M156" s="67" t="s">
        <v>98</v>
      </c>
      <c r="N156" s="81">
        <v>12044125455</v>
      </c>
      <c r="O156" s="597">
        <v>37065</v>
      </c>
      <c r="P156" s="149">
        <f t="shared" ca="1" si="14"/>
        <v>45362.620529745371</v>
      </c>
      <c r="Q156" s="67">
        <f t="shared" ca="1" si="12"/>
        <v>22</v>
      </c>
      <c r="R156" s="79" t="s">
        <v>100</v>
      </c>
      <c r="S156" s="81">
        <v>459</v>
      </c>
      <c r="T156" s="79" t="s">
        <v>1120</v>
      </c>
      <c r="U156" s="240" t="s">
        <v>1121</v>
      </c>
      <c r="V156" s="230" t="s">
        <v>1122</v>
      </c>
      <c r="W156" s="240" t="s">
        <v>1123</v>
      </c>
      <c r="X156" s="256" t="s">
        <v>1124</v>
      </c>
      <c r="Y156" s="240"/>
      <c r="AA156" s="229"/>
    </row>
    <row r="157" spans="1:27" s="46" customFormat="1" ht="12.75" customHeight="1" x14ac:dyDescent="0.2">
      <c r="A157" s="64">
        <f t="shared" ca="1" si="13"/>
        <v>150</v>
      </c>
      <c r="B157" s="66" t="s">
        <v>60</v>
      </c>
      <c r="C157" s="117" t="s">
        <v>1125</v>
      </c>
      <c r="D157" s="721" t="s">
        <v>2231</v>
      </c>
      <c r="E157" s="189" t="s">
        <v>1126</v>
      </c>
      <c r="F157" s="67" t="s">
        <v>57</v>
      </c>
      <c r="G157" s="67" t="s">
        <v>66</v>
      </c>
      <c r="H157" s="147" t="s">
        <v>1536</v>
      </c>
      <c r="I157" s="147" t="str">
        <f>CONCATENATE(plano!$B157," ",plano!$H157)</f>
        <v>SD CARLOS OLIVEIRA</v>
      </c>
      <c r="J157" s="147" t="str">
        <f>CONCATENATE(plano!$B157," ",plano!C157," ",plano!$H157)</f>
        <v>SD 36478 CARLOS OLIVEIRA</v>
      </c>
      <c r="K157" s="67" t="str">
        <f>CONCATENATE(plano!$B157," ",plano!$C157," ",plano!$H157," ",,"-",," ",plano!$G157)</f>
        <v>SD 36478 CARLOS OLIVEIRA - 3ºPEL/2º ESQD</v>
      </c>
      <c r="L157" s="67" t="s">
        <v>372</v>
      </c>
      <c r="M157" s="67" t="s">
        <v>98</v>
      </c>
      <c r="N157" s="81">
        <v>7951218308</v>
      </c>
      <c r="O157" s="597">
        <v>37235</v>
      </c>
      <c r="P157" s="149">
        <f t="shared" ca="1" si="14"/>
        <v>45362.620529745371</v>
      </c>
      <c r="Q157" s="67">
        <f t="shared" ca="1" si="12"/>
        <v>22</v>
      </c>
      <c r="R157" s="79" t="s">
        <v>100</v>
      </c>
      <c r="S157" s="81">
        <v>6920</v>
      </c>
      <c r="T157" s="81">
        <v>631841</v>
      </c>
      <c r="U157" s="240" t="s">
        <v>1127</v>
      </c>
      <c r="V157" s="230"/>
      <c r="W157" s="240" t="s">
        <v>1128</v>
      </c>
      <c r="X157" s="256">
        <v>88988083635</v>
      </c>
      <c r="Y157" s="240"/>
      <c r="AA157" s="229"/>
    </row>
    <row r="158" spans="1:27" s="46" customFormat="1" ht="12.75" customHeight="1" x14ac:dyDescent="0.2">
      <c r="A158" s="64">
        <f t="shared" ca="1" si="13"/>
        <v>151</v>
      </c>
      <c r="B158" s="66" t="s">
        <v>60</v>
      </c>
      <c r="C158" s="117" t="s">
        <v>1129</v>
      </c>
      <c r="D158" s="721" t="s">
        <v>1563</v>
      </c>
      <c r="E158" s="189" t="s">
        <v>1131</v>
      </c>
      <c r="F158" s="67" t="s">
        <v>57</v>
      </c>
      <c r="G158" s="67" t="s">
        <v>63</v>
      </c>
      <c r="H158" s="147" t="s">
        <v>1132</v>
      </c>
      <c r="I158" s="147" t="str">
        <f>CONCATENATE(plano!$B158," ",plano!$H158)</f>
        <v>SD ADRIANE</v>
      </c>
      <c r="J158" s="147" t="str">
        <f>CONCATENATE(plano!$B158," ",plano!C158," ",plano!$H158)</f>
        <v>SD 36546 ADRIANE</v>
      </c>
      <c r="K158" s="67" t="str">
        <f>CONCATENATE(plano!$B158," ",plano!$C158," ",plano!$H158," ",,"-",," ",plano!$G158)</f>
        <v>SD 36546 ADRIANE - 2º ESQD</v>
      </c>
      <c r="L158" s="67" t="s">
        <v>372</v>
      </c>
      <c r="M158" s="67" t="s">
        <v>98</v>
      </c>
      <c r="N158" s="81" t="s">
        <v>1133</v>
      </c>
      <c r="O158" s="597">
        <v>34786</v>
      </c>
      <c r="P158" s="149">
        <f t="shared" ca="1" si="14"/>
        <v>45362.620529745371</v>
      </c>
      <c r="Q158" s="67">
        <f t="shared" ca="1" si="12"/>
        <v>28</v>
      </c>
      <c r="R158" s="79" t="s">
        <v>100</v>
      </c>
      <c r="S158" s="81">
        <v>610</v>
      </c>
      <c r="T158" s="79" t="s">
        <v>1134</v>
      </c>
      <c r="U158" s="240" t="s">
        <v>1135</v>
      </c>
      <c r="V158" s="230" t="s">
        <v>1136</v>
      </c>
      <c r="W158" s="240" t="s">
        <v>1137</v>
      </c>
      <c r="X158" s="256" t="s">
        <v>1138</v>
      </c>
      <c r="Y158" s="240"/>
      <c r="AA158" s="229"/>
    </row>
    <row r="159" spans="1:27" s="46" customFormat="1" ht="12.75" customHeight="1" x14ac:dyDescent="0.2">
      <c r="A159" s="64">
        <f t="shared" ca="1" si="13"/>
        <v>152</v>
      </c>
      <c r="B159" s="66" t="s">
        <v>60</v>
      </c>
      <c r="C159" s="117" t="s">
        <v>1139</v>
      </c>
      <c r="D159" s="722" t="s">
        <v>2232</v>
      </c>
      <c r="E159" s="189" t="s">
        <v>1141</v>
      </c>
      <c r="F159" s="67" t="s">
        <v>57</v>
      </c>
      <c r="G159" s="67" t="s">
        <v>63</v>
      </c>
      <c r="H159" s="147" t="s">
        <v>1142</v>
      </c>
      <c r="I159" s="147" t="str">
        <f>CONCATENATE(plano!$B159," ",plano!$H159)</f>
        <v>SD MICAEL</v>
      </c>
      <c r="J159" s="147" t="str">
        <f>CONCATENATE(plano!$B159," ",plano!C159," ",plano!$H159)</f>
        <v>SD 36788 MICAEL</v>
      </c>
      <c r="K159" s="234" t="str">
        <f>CONCATENATE(plano!$B159," ",plano!$C159," ",plano!$H159," ",,"-",," ",plano!$G159)</f>
        <v>SD 36788 MICAEL - 2º ESQD</v>
      </c>
      <c r="L159" s="67" t="s">
        <v>372</v>
      </c>
      <c r="M159" s="67" t="s">
        <v>98</v>
      </c>
      <c r="N159" s="81" t="s">
        <v>1143</v>
      </c>
      <c r="O159" s="597">
        <v>36314</v>
      </c>
      <c r="P159" s="149">
        <f t="shared" ca="1" si="14"/>
        <v>45362.620529745371</v>
      </c>
      <c r="Q159" s="67">
        <f t="shared" ca="1" si="12"/>
        <v>24</v>
      </c>
      <c r="R159" s="79" t="s">
        <v>100</v>
      </c>
      <c r="S159" s="79" t="s">
        <v>1144</v>
      </c>
      <c r="T159" s="79" t="s">
        <v>1145</v>
      </c>
      <c r="U159" s="240" t="s">
        <v>1146</v>
      </c>
      <c r="V159" s="230" t="s">
        <v>106</v>
      </c>
      <c r="W159" s="240" t="s">
        <v>1875</v>
      </c>
      <c r="X159" s="256" t="s">
        <v>1874</v>
      </c>
      <c r="Y159" s="240"/>
      <c r="AA159" s="117"/>
    </row>
    <row r="160" spans="1:27" s="46" customFormat="1" ht="12.75" customHeight="1" x14ac:dyDescent="0.2">
      <c r="A160" s="64">
        <f t="shared" ca="1" si="13"/>
        <v>153</v>
      </c>
      <c r="B160" s="66" t="s">
        <v>60</v>
      </c>
      <c r="C160" s="117">
        <v>36801</v>
      </c>
      <c r="D160" s="721" t="s">
        <v>1150</v>
      </c>
      <c r="E160" s="189" t="s">
        <v>2067</v>
      </c>
      <c r="F160" s="67" t="s">
        <v>57</v>
      </c>
      <c r="G160" s="67" t="s">
        <v>63</v>
      </c>
      <c r="H160" s="147" t="s">
        <v>1151</v>
      </c>
      <c r="I160" s="147" t="str">
        <f>CONCATENATE(plano!$B160," ",plano!$H160)</f>
        <v>SD MACIEL</v>
      </c>
      <c r="J160" s="147" t="str">
        <f>CONCATENATE(plano!$B160," ",plano!C160," ",plano!$H160)</f>
        <v>SD 36801 MACIEL</v>
      </c>
      <c r="K160" s="67" t="str">
        <f>CONCATENATE(plano!$B160," ",plano!$C160," ",plano!$H160," ",,"-",," ",plano!$G160)</f>
        <v>SD 36801 MACIEL - 2º ESQD</v>
      </c>
      <c r="L160" s="67" t="s">
        <v>372</v>
      </c>
      <c r="M160" s="67" t="s">
        <v>98</v>
      </c>
      <c r="N160" s="81">
        <v>60432669388</v>
      </c>
      <c r="O160" s="597">
        <v>34216</v>
      </c>
      <c r="P160" s="149">
        <f t="shared" ca="1" si="14"/>
        <v>45362.620529745371</v>
      </c>
      <c r="Q160" s="67">
        <f t="shared" ca="1" si="12"/>
        <v>30</v>
      </c>
      <c r="R160" s="79" t="s">
        <v>100</v>
      </c>
      <c r="S160" s="79">
        <v>649</v>
      </c>
      <c r="T160" s="79" t="s">
        <v>1152</v>
      </c>
      <c r="U160" s="240" t="s">
        <v>1153</v>
      </c>
      <c r="V160" s="230" t="s">
        <v>2122</v>
      </c>
      <c r="W160" s="240" t="s">
        <v>1154</v>
      </c>
      <c r="X160" s="256">
        <v>85989114785</v>
      </c>
      <c r="Y160" s="240"/>
      <c r="Z160" s="240"/>
      <c r="AA160" s="229"/>
    </row>
    <row r="161" spans="1:27" s="123" customFormat="1" ht="12.75" customHeight="1" x14ac:dyDescent="0.2">
      <c r="A161" s="64">
        <f t="shared" ca="1" si="13"/>
        <v>154</v>
      </c>
      <c r="B161" s="66" t="s">
        <v>60</v>
      </c>
      <c r="C161" s="117">
        <v>37055</v>
      </c>
      <c r="D161" s="721" t="s">
        <v>2233</v>
      </c>
      <c r="E161" s="189" t="s">
        <v>1156</v>
      </c>
      <c r="F161" s="67" t="s">
        <v>57</v>
      </c>
      <c r="G161" s="67" t="s">
        <v>61</v>
      </c>
      <c r="H161" s="147" t="s">
        <v>1923</v>
      </c>
      <c r="I161" s="147" t="str">
        <f>CONCATENATE(plano!$B161," ",plano!$H161)</f>
        <v>SD LAURO</v>
      </c>
      <c r="J161" s="147" t="str">
        <f>CONCATENATE(plano!$B161," ",plano!C161," ",plano!$H161)</f>
        <v>SD 37055 LAURO</v>
      </c>
      <c r="K161" s="67" t="str">
        <f>CONCATENATE(plano!$B161," ",plano!$C161," ",plano!$H161," ",,"-",," ",plano!$G161)</f>
        <v>SD 37055 LAURO - 1º ESQD</v>
      </c>
      <c r="L161" s="67" t="s">
        <v>372</v>
      </c>
      <c r="M161" s="67" t="s">
        <v>98</v>
      </c>
      <c r="N161" s="599">
        <v>5991497362</v>
      </c>
      <c r="O161" s="598">
        <v>34467</v>
      </c>
      <c r="P161" s="149">
        <f t="shared" ca="1" si="14"/>
        <v>45362.620529745371</v>
      </c>
      <c r="Q161" s="67">
        <f t="shared" ca="1" si="12"/>
        <v>29</v>
      </c>
      <c r="R161" s="592" t="s">
        <v>100</v>
      </c>
      <c r="S161" s="592" t="s">
        <v>1157</v>
      </c>
      <c r="T161" s="592" t="s">
        <v>1158</v>
      </c>
      <c r="U161" s="285" t="s">
        <v>1159</v>
      </c>
      <c r="V161" s="287"/>
      <c r="W161" s="285" t="s">
        <v>1160</v>
      </c>
      <c r="X161" s="293" t="s">
        <v>1161</v>
      </c>
      <c r="Y161" s="240"/>
      <c r="Z161" s="46"/>
      <c r="AA161" s="229"/>
    </row>
    <row r="162" spans="1:27" s="46" customFormat="1" ht="12.75" customHeight="1" x14ac:dyDescent="0.2">
      <c r="A162" s="64">
        <f t="shared" ca="1" si="13"/>
        <v>155</v>
      </c>
      <c r="B162" s="123" t="s">
        <v>60</v>
      </c>
      <c r="C162" s="123">
        <v>37154</v>
      </c>
      <c r="D162" s="723" t="s">
        <v>1570</v>
      </c>
      <c r="E162" s="189" t="s">
        <v>1787</v>
      </c>
      <c r="F162" s="139" t="s">
        <v>57</v>
      </c>
      <c r="G162" s="139" t="s">
        <v>66</v>
      </c>
      <c r="H162" s="147" t="s">
        <v>1541</v>
      </c>
      <c r="I162" s="147" t="str">
        <f>CONCATENATE(plano!$B162," ",plano!$H162)</f>
        <v>SD KAMYLA</v>
      </c>
      <c r="J162" s="147" t="str">
        <f>CONCATENATE(plano!$B162," ",plano!C162," ",plano!$H162)</f>
        <v>SD 37154 KAMYLA</v>
      </c>
      <c r="K162" s="67" t="str">
        <f>CONCATENATE(plano!$B162," ",plano!$C162," ",plano!$H162," ",,"-",," ",plano!$G162)</f>
        <v>SD 37154 KAMYLA - 3ºPEL/2º ESQD</v>
      </c>
      <c r="L162" s="139" t="s">
        <v>372</v>
      </c>
      <c r="M162" s="139" t="s">
        <v>98</v>
      </c>
      <c r="N162" s="123" t="s">
        <v>1542</v>
      </c>
      <c r="O162" s="330">
        <v>33697</v>
      </c>
      <c r="P162" s="149">
        <f t="shared" ca="1" si="14"/>
        <v>45362.620529745371</v>
      </c>
      <c r="Q162" s="67">
        <f t="shared" ca="1" si="12"/>
        <v>31</v>
      </c>
      <c r="R162" s="66" t="s">
        <v>100</v>
      </c>
      <c r="S162" s="139" t="s">
        <v>1543</v>
      </c>
      <c r="T162" s="593" t="s">
        <v>1544</v>
      </c>
      <c r="U162" s="342" t="s">
        <v>1545</v>
      </c>
      <c r="V162" s="331" t="s">
        <v>1546</v>
      </c>
      <c r="W162" s="342" t="s">
        <v>1547</v>
      </c>
      <c r="X162" s="342" t="s">
        <v>1557</v>
      </c>
      <c r="Y162" s="123"/>
      <c r="AA162" s="501"/>
    </row>
    <row r="163" spans="1:27" ht="12.75" customHeight="1" x14ac:dyDescent="0.2">
      <c r="A163" s="7"/>
    </row>
    <row r="164" spans="1:27" ht="12.75" customHeight="1" x14ac:dyDescent="0.2">
      <c r="A164" s="7"/>
      <c r="B164" s="27"/>
      <c r="C164" s="20"/>
      <c r="D164" s="19"/>
      <c r="E164" s="19"/>
      <c r="F164" s="35"/>
      <c r="I164" s="631"/>
      <c r="J164" s="19"/>
      <c r="M164" s="24"/>
      <c r="N164" s="45"/>
      <c r="Q164" s="24"/>
      <c r="S164" s="7"/>
      <c r="T164" s="25"/>
      <c r="U164" s="26"/>
      <c r="V164" s="27"/>
      <c r="W164" s="27"/>
      <c r="AA164" s="26"/>
    </row>
    <row r="165" spans="1:27" ht="12.75" customHeight="1" x14ac:dyDescent="0.2">
      <c r="A165" s="7"/>
      <c r="B165" s="27"/>
      <c r="C165" s="20"/>
      <c r="D165" s="19"/>
      <c r="E165" s="19"/>
      <c r="F165" s="35"/>
      <c r="I165" s="19"/>
      <c r="J165" s="19"/>
      <c r="M165" s="24"/>
      <c r="N165" s="7"/>
      <c r="Q165" s="24"/>
      <c r="S165" s="7"/>
      <c r="T165" s="25"/>
      <c r="U165" s="26"/>
      <c r="V165" s="27"/>
      <c r="W165" s="27"/>
      <c r="AA165" s="26"/>
    </row>
    <row r="166" spans="1:27" ht="12.75" customHeight="1" x14ac:dyDescent="0.2">
      <c r="A166" s="7"/>
      <c r="B166" s="27"/>
      <c r="C166" s="20"/>
      <c r="D166" s="19"/>
      <c r="E166" s="19"/>
      <c r="F166" s="35"/>
      <c r="I166" s="19"/>
      <c r="J166" s="19"/>
      <c r="M166" s="24"/>
      <c r="N166" s="7"/>
      <c r="Q166" s="24"/>
      <c r="S166" s="7"/>
      <c r="T166" s="25"/>
      <c r="U166" s="26"/>
      <c r="V166" s="27"/>
      <c r="W166" s="27"/>
      <c r="AA166" s="26"/>
    </row>
    <row r="167" spans="1:27" ht="12.75" customHeight="1" x14ac:dyDescent="0.2">
      <c r="A167" s="7"/>
      <c r="B167" s="27"/>
      <c r="C167" s="20"/>
      <c r="D167" s="19"/>
      <c r="E167" s="19"/>
      <c r="F167" s="35"/>
      <c r="I167" s="19"/>
      <c r="J167" s="19"/>
      <c r="M167" s="24"/>
      <c r="N167" s="7"/>
      <c r="Q167" s="24"/>
      <c r="S167" s="7"/>
      <c r="T167" s="25"/>
      <c r="U167" s="26"/>
      <c r="V167" s="27"/>
      <c r="W167" s="27"/>
      <c r="AA167" s="26"/>
    </row>
    <row r="168" spans="1:27" ht="12.75" customHeight="1" x14ac:dyDescent="0.2">
      <c r="A168" s="7"/>
      <c r="B168" s="27"/>
      <c r="C168" s="20"/>
      <c r="D168" s="19"/>
      <c r="E168" s="19"/>
      <c r="F168" s="35"/>
      <c r="I168" s="19"/>
      <c r="J168" s="19"/>
      <c r="M168" s="24"/>
      <c r="N168" s="7"/>
      <c r="Q168" s="24"/>
      <c r="S168" s="7"/>
      <c r="T168" s="25"/>
      <c r="U168" s="26"/>
      <c r="V168" s="27"/>
      <c r="W168" s="27"/>
      <c r="AA168" s="26"/>
    </row>
    <row r="169" spans="1:27" ht="12.75" customHeight="1" x14ac:dyDescent="0.2">
      <c r="A169" s="7"/>
      <c r="B169" s="27"/>
      <c r="C169" s="20"/>
      <c r="D169" s="19"/>
      <c r="E169" s="19"/>
      <c r="F169" s="35"/>
      <c r="I169" s="19"/>
      <c r="J169" s="19"/>
      <c r="M169" s="24"/>
      <c r="N169" s="7"/>
      <c r="Q169" s="24"/>
      <c r="S169" s="7"/>
      <c r="T169" s="25"/>
      <c r="U169" s="26"/>
      <c r="V169" s="27"/>
      <c r="W169" s="27"/>
      <c r="AA169" s="26"/>
    </row>
    <row r="170" spans="1:27" ht="12.75" customHeight="1" x14ac:dyDescent="0.2">
      <c r="A170" s="7"/>
      <c r="B170" s="27"/>
      <c r="C170" s="20"/>
      <c r="D170" s="19"/>
      <c r="E170" s="19"/>
      <c r="F170" s="35"/>
      <c r="I170" s="19"/>
      <c r="J170" s="19"/>
      <c r="M170" s="24"/>
      <c r="N170" s="7"/>
      <c r="Q170" s="24"/>
      <c r="S170" s="7"/>
      <c r="T170" s="25"/>
      <c r="U170" s="26"/>
      <c r="V170" s="27"/>
      <c r="W170" s="27"/>
      <c r="AA170" s="26"/>
    </row>
    <row r="171" spans="1:27" ht="12.75" customHeight="1" x14ac:dyDescent="0.2">
      <c r="A171" s="7"/>
      <c r="B171" s="27"/>
      <c r="C171" s="20"/>
      <c r="D171" s="19"/>
      <c r="E171" s="19"/>
      <c r="F171" s="35"/>
      <c r="I171" s="19"/>
      <c r="J171" s="19"/>
      <c r="M171" s="24"/>
      <c r="N171" s="7"/>
      <c r="Q171" s="24"/>
      <c r="S171" s="7"/>
      <c r="T171" s="25"/>
      <c r="U171" s="26"/>
      <c r="V171" s="27"/>
      <c r="W171" s="27"/>
      <c r="AA171" s="26"/>
    </row>
    <row r="172" spans="1:27" ht="12.75" customHeight="1" x14ac:dyDescent="0.2">
      <c r="A172" s="7"/>
      <c r="B172" s="27"/>
      <c r="C172" s="20"/>
      <c r="D172" s="19"/>
      <c r="E172" s="19"/>
      <c r="F172" s="35"/>
      <c r="I172" s="19"/>
      <c r="J172" s="19"/>
      <c r="M172" s="24"/>
      <c r="N172" s="7"/>
      <c r="Q172" s="24"/>
      <c r="S172" s="7"/>
      <c r="T172" s="25"/>
      <c r="U172" s="26"/>
      <c r="V172" s="27"/>
      <c r="W172" s="27"/>
      <c r="AA172" s="26"/>
    </row>
    <row r="173" spans="1:27" ht="12.75" customHeight="1" x14ac:dyDescent="0.2">
      <c r="A173" s="7"/>
      <c r="B173" s="27"/>
      <c r="C173" s="20"/>
      <c r="D173" s="19"/>
      <c r="E173" s="19"/>
      <c r="F173" s="35"/>
      <c r="I173" s="19"/>
      <c r="J173" s="19"/>
      <c r="M173" s="24"/>
      <c r="N173" s="7"/>
      <c r="Q173" s="24"/>
      <c r="S173" s="7"/>
      <c r="T173" s="25"/>
      <c r="U173" s="26"/>
      <c r="V173" s="27"/>
      <c r="W173" s="27"/>
      <c r="AA173" s="26"/>
    </row>
    <row r="174" spans="1:27" ht="12.75" customHeight="1" x14ac:dyDescent="0.2">
      <c r="A174" s="7"/>
      <c r="B174" s="27"/>
      <c r="C174" s="20"/>
      <c r="D174" s="19"/>
      <c r="E174" s="19"/>
      <c r="F174" s="35"/>
      <c r="I174" s="19"/>
      <c r="J174" s="19"/>
      <c r="M174" s="24"/>
      <c r="N174" s="7"/>
      <c r="Q174" s="24"/>
      <c r="S174" s="7"/>
      <c r="T174" s="25"/>
      <c r="U174" s="26"/>
      <c r="V174" s="27"/>
      <c r="W174" s="27"/>
      <c r="AA174" s="26"/>
    </row>
    <row r="175" spans="1:27" ht="12.75" customHeight="1" x14ac:dyDescent="0.2">
      <c r="A175" s="7"/>
      <c r="B175" s="27"/>
      <c r="C175" s="20"/>
      <c r="D175" s="19"/>
      <c r="E175" s="19"/>
      <c r="F175" s="35"/>
      <c r="I175" s="19"/>
      <c r="J175" s="19"/>
      <c r="M175" s="24"/>
      <c r="N175" s="7"/>
      <c r="Q175" s="24"/>
      <c r="S175" s="7"/>
      <c r="T175" s="25"/>
      <c r="U175" s="26"/>
      <c r="V175" s="27"/>
      <c r="W175" s="27"/>
      <c r="AA175" s="26"/>
    </row>
    <row r="176" spans="1:27" ht="12.75" customHeight="1" x14ac:dyDescent="0.2">
      <c r="A176" s="7"/>
      <c r="B176" s="27"/>
      <c r="C176" s="20"/>
      <c r="D176" s="19"/>
      <c r="E176" s="19"/>
      <c r="F176" s="35"/>
      <c r="I176" s="19"/>
      <c r="J176" s="19"/>
      <c r="M176" s="24"/>
      <c r="N176" s="7"/>
      <c r="Q176" s="24"/>
      <c r="S176" s="7"/>
      <c r="T176" s="25"/>
      <c r="U176" s="26"/>
      <c r="V176" s="27"/>
      <c r="W176" s="27"/>
      <c r="AA176" s="26"/>
    </row>
    <row r="177" spans="1:27" ht="12.75" customHeight="1" x14ac:dyDescent="0.2">
      <c r="A177" s="7"/>
      <c r="B177" s="27"/>
      <c r="C177" s="20"/>
      <c r="D177" s="19"/>
      <c r="E177" s="19"/>
      <c r="F177" s="35"/>
      <c r="I177" s="19"/>
      <c r="J177" s="19"/>
      <c r="M177" s="24"/>
      <c r="N177" s="7"/>
      <c r="Q177" s="24"/>
      <c r="S177" s="7"/>
      <c r="T177" s="25"/>
      <c r="U177" s="26"/>
      <c r="V177" s="27"/>
      <c r="W177" s="27"/>
      <c r="AA177" s="26"/>
    </row>
    <row r="178" spans="1:27" ht="12.75" customHeight="1" x14ac:dyDescent="0.2">
      <c r="A178" s="7"/>
      <c r="B178" s="27"/>
      <c r="C178" s="20"/>
      <c r="D178" s="19"/>
      <c r="E178" s="19"/>
      <c r="F178" s="35"/>
      <c r="I178" s="19"/>
      <c r="J178" s="19"/>
      <c r="M178" s="24"/>
      <c r="N178" s="7"/>
      <c r="Q178" s="24"/>
      <c r="S178" s="7"/>
      <c r="T178" s="25"/>
      <c r="U178" s="26"/>
      <c r="V178" s="27"/>
      <c r="W178" s="27"/>
      <c r="AA178" s="26"/>
    </row>
    <row r="179" spans="1:27" ht="12" customHeight="1" x14ac:dyDescent="0.2">
      <c r="A179" s="7"/>
      <c r="B179" s="27"/>
      <c r="C179" s="20"/>
      <c r="D179" s="19"/>
      <c r="E179" s="19"/>
      <c r="F179" s="35"/>
      <c r="I179" s="19"/>
      <c r="J179" s="19"/>
      <c r="M179" s="24"/>
      <c r="N179" s="7"/>
      <c r="Q179" s="24"/>
      <c r="S179" s="7"/>
      <c r="T179" s="25"/>
      <c r="U179" s="26"/>
      <c r="V179" s="27"/>
      <c r="W179" s="27"/>
      <c r="AA179" s="26"/>
    </row>
    <row r="180" spans="1:27" ht="12.75" customHeight="1" x14ac:dyDescent="0.2">
      <c r="A180" s="7"/>
      <c r="B180" s="27"/>
      <c r="C180" s="20"/>
      <c r="D180" s="19"/>
      <c r="E180" s="19"/>
      <c r="F180" s="35"/>
      <c r="I180" s="19"/>
      <c r="J180" s="19"/>
      <c r="M180" s="24"/>
      <c r="N180" s="7"/>
      <c r="Q180" s="24"/>
      <c r="S180" s="7"/>
      <c r="T180" s="25"/>
      <c r="U180" s="26"/>
      <c r="V180" s="27"/>
      <c r="W180" s="27"/>
      <c r="AA180" s="26"/>
    </row>
    <row r="181" spans="1:27" ht="12.75" customHeight="1" x14ac:dyDescent="0.2">
      <c r="A181" s="7"/>
      <c r="B181" s="27"/>
      <c r="C181" s="20"/>
      <c r="D181" s="19"/>
      <c r="E181" s="19"/>
      <c r="F181" s="35"/>
      <c r="I181" s="19"/>
      <c r="J181" s="19"/>
      <c r="M181" s="24"/>
      <c r="N181" s="7"/>
      <c r="Q181" s="24"/>
      <c r="S181" s="7"/>
      <c r="T181" s="25"/>
      <c r="U181" s="26"/>
      <c r="V181" s="27"/>
      <c r="W181" s="27"/>
      <c r="AA181" s="26"/>
    </row>
    <row r="182" spans="1:27" ht="12.75" customHeight="1" x14ac:dyDescent="0.2">
      <c r="A182" s="7"/>
      <c r="B182" s="27"/>
      <c r="C182" s="20"/>
      <c r="D182" s="19"/>
      <c r="E182" s="19"/>
      <c r="F182" s="35"/>
      <c r="I182" s="19"/>
      <c r="J182" s="19"/>
      <c r="M182" s="24"/>
      <c r="N182" s="7"/>
      <c r="Q182" s="24"/>
      <c r="S182" s="7"/>
      <c r="T182" s="25"/>
      <c r="U182" s="26"/>
      <c r="V182" s="27"/>
      <c r="W182" s="27"/>
      <c r="AA182" s="26"/>
    </row>
    <row r="183" spans="1:27" ht="12.75" customHeight="1" x14ac:dyDescent="0.2">
      <c r="A183" s="7"/>
      <c r="B183" s="27"/>
      <c r="C183" s="20"/>
      <c r="D183" s="631"/>
      <c r="E183" s="19"/>
      <c r="F183" s="35"/>
      <c r="I183" s="19"/>
      <c r="J183" s="19"/>
      <c r="M183" s="24"/>
      <c r="N183" s="7"/>
      <c r="Q183" s="24"/>
      <c r="S183" s="7"/>
      <c r="T183" s="25"/>
      <c r="U183" s="26"/>
      <c r="V183" s="27"/>
      <c r="W183" s="27"/>
      <c r="AA183" s="26"/>
    </row>
    <row r="184" spans="1:27" ht="12.75" customHeight="1" x14ac:dyDescent="0.2">
      <c r="A184" s="7"/>
      <c r="B184" s="27"/>
      <c r="C184" s="20"/>
      <c r="D184" s="19"/>
      <c r="E184" s="19"/>
      <c r="F184" s="35"/>
      <c r="I184" s="19"/>
      <c r="J184" s="19"/>
      <c r="M184" s="24"/>
      <c r="N184" s="7"/>
      <c r="Q184" s="24"/>
      <c r="S184" s="7"/>
      <c r="T184" s="25"/>
      <c r="U184" s="26"/>
      <c r="V184" s="27"/>
      <c r="W184" s="27"/>
      <c r="AA184" s="26"/>
    </row>
    <row r="185" spans="1:27" ht="12.75" customHeight="1" x14ac:dyDescent="0.2">
      <c r="A185" s="7"/>
      <c r="B185" s="27"/>
      <c r="C185" s="20"/>
      <c r="D185" s="19"/>
      <c r="E185" s="19"/>
      <c r="F185" s="35"/>
      <c r="I185" s="19"/>
      <c r="J185" s="19"/>
      <c r="M185" s="24"/>
      <c r="N185" s="7"/>
      <c r="Q185" s="24"/>
      <c r="S185" s="7"/>
      <c r="T185" s="25"/>
      <c r="U185" s="26"/>
      <c r="V185" s="27"/>
      <c r="W185" s="27"/>
      <c r="AA185" s="26"/>
    </row>
    <row r="186" spans="1:27" ht="12.75" customHeight="1" x14ac:dyDescent="0.2">
      <c r="A186" s="7"/>
      <c r="B186" s="27"/>
      <c r="C186" s="20"/>
      <c r="D186" s="19"/>
      <c r="E186" s="19"/>
      <c r="F186" s="35"/>
      <c r="I186" s="19"/>
      <c r="J186" s="19"/>
      <c r="M186" s="24"/>
      <c r="N186" s="7"/>
      <c r="Q186" s="24"/>
      <c r="S186" s="7"/>
      <c r="T186" s="25"/>
      <c r="U186" s="26"/>
      <c r="V186" s="27"/>
      <c r="W186" s="27"/>
      <c r="AA186" s="26"/>
    </row>
    <row r="187" spans="1:27" ht="12.75" customHeight="1" x14ac:dyDescent="0.2">
      <c r="A187" s="7"/>
      <c r="B187" s="27"/>
      <c r="C187" s="20"/>
      <c r="D187" s="19"/>
      <c r="E187" s="19"/>
      <c r="F187" s="35"/>
      <c r="I187" s="19"/>
      <c r="J187" s="19"/>
      <c r="M187" s="24"/>
      <c r="N187" s="7"/>
      <c r="Q187" s="24"/>
      <c r="S187" s="7"/>
      <c r="T187" s="25"/>
      <c r="U187" s="26"/>
      <c r="V187" s="27"/>
      <c r="W187" s="27"/>
      <c r="AA187" s="26"/>
    </row>
    <row r="188" spans="1:27" ht="12.75" customHeight="1" x14ac:dyDescent="0.2">
      <c r="A188" s="7"/>
      <c r="B188" s="27"/>
      <c r="C188" s="20"/>
      <c r="D188" s="19"/>
      <c r="E188" s="19"/>
      <c r="F188" s="35"/>
      <c r="I188" s="19"/>
      <c r="J188" s="19"/>
      <c r="M188" s="24"/>
      <c r="N188" s="7"/>
      <c r="Q188" s="24"/>
      <c r="S188" s="7"/>
      <c r="T188" s="25"/>
      <c r="U188" s="26"/>
      <c r="V188" s="27"/>
      <c r="W188" s="27"/>
      <c r="AA188" s="26"/>
    </row>
    <row r="189" spans="1:27" ht="12.75" customHeight="1" x14ac:dyDescent="0.2">
      <c r="A189" s="7"/>
      <c r="B189" s="27"/>
      <c r="C189" s="20"/>
      <c r="D189" s="19"/>
      <c r="E189" s="19"/>
      <c r="F189" s="35"/>
      <c r="I189" s="19"/>
      <c r="J189" s="19"/>
      <c r="M189" s="24"/>
      <c r="N189" s="7"/>
      <c r="Q189" s="24"/>
      <c r="S189" s="7"/>
      <c r="T189" s="25"/>
      <c r="U189" s="26"/>
      <c r="V189" s="27"/>
      <c r="W189" s="27"/>
      <c r="AA189" s="26"/>
    </row>
    <row r="190" spans="1:27" ht="12.75" customHeight="1" x14ac:dyDescent="0.2">
      <c r="A190" s="7"/>
      <c r="B190" s="27"/>
      <c r="C190" s="20"/>
      <c r="D190" s="19"/>
      <c r="E190" s="19"/>
      <c r="F190" s="35"/>
      <c r="I190" s="19"/>
      <c r="J190" s="19"/>
      <c r="M190" s="24"/>
      <c r="N190" s="7"/>
      <c r="Q190" s="24"/>
      <c r="S190" s="7"/>
      <c r="T190" s="25"/>
      <c r="U190" s="26"/>
      <c r="V190" s="27"/>
      <c r="W190" s="27"/>
      <c r="AA190" s="26"/>
    </row>
    <row r="191" spans="1:27" ht="12.75" customHeight="1" x14ac:dyDescent="0.2">
      <c r="A191" s="7"/>
      <c r="B191" s="27"/>
      <c r="C191" s="20"/>
      <c r="D191" s="19"/>
      <c r="E191" s="19"/>
      <c r="F191" s="35"/>
      <c r="I191" s="19"/>
      <c r="J191" s="19"/>
      <c r="M191" s="24"/>
      <c r="N191" s="7"/>
      <c r="Q191" s="24"/>
      <c r="S191" s="7"/>
      <c r="T191" s="25"/>
      <c r="U191" s="26"/>
      <c r="V191" s="27"/>
      <c r="W191" s="27"/>
      <c r="AA191" s="26"/>
    </row>
    <row r="192" spans="1:27" ht="12.75" customHeight="1" x14ac:dyDescent="0.2">
      <c r="A192" s="7"/>
      <c r="B192" s="27"/>
      <c r="C192" s="20"/>
      <c r="D192" s="19"/>
      <c r="E192" s="19"/>
      <c r="F192" s="35"/>
      <c r="I192" s="19"/>
      <c r="J192" s="19"/>
      <c r="M192" s="24"/>
      <c r="N192" s="7"/>
      <c r="Q192" s="24"/>
      <c r="S192" s="7"/>
      <c r="T192" s="25"/>
      <c r="U192" s="26"/>
      <c r="V192" s="27"/>
      <c r="W192" s="27"/>
      <c r="AA192" s="26"/>
    </row>
    <row r="193" spans="1:27" ht="12.75" customHeight="1" x14ac:dyDescent="0.2">
      <c r="A193" s="7"/>
      <c r="B193" s="27"/>
      <c r="C193" s="20"/>
      <c r="D193" s="19"/>
      <c r="E193" s="19"/>
      <c r="F193" s="35"/>
      <c r="I193" s="19"/>
      <c r="J193" s="19"/>
      <c r="M193" s="24"/>
      <c r="N193" s="7"/>
      <c r="Q193" s="24"/>
      <c r="S193" s="7"/>
      <c r="T193" s="25"/>
      <c r="U193" s="26"/>
      <c r="V193" s="27"/>
      <c r="W193" s="27"/>
      <c r="AA193" s="26"/>
    </row>
    <row r="194" spans="1:27" ht="12.75" customHeight="1" x14ac:dyDescent="0.2">
      <c r="A194" s="7"/>
      <c r="B194" s="27"/>
      <c r="C194" s="20"/>
      <c r="D194" s="19"/>
      <c r="E194" s="19"/>
      <c r="F194" s="35"/>
      <c r="I194" s="19"/>
      <c r="J194" s="19"/>
      <c r="M194" s="24"/>
      <c r="N194" s="7"/>
      <c r="Q194" s="24"/>
      <c r="S194" s="7"/>
      <c r="T194" s="25"/>
      <c r="U194" s="26"/>
      <c r="V194" s="27"/>
      <c r="W194" s="27"/>
      <c r="AA194" s="26"/>
    </row>
    <row r="195" spans="1:27" ht="12.75" customHeight="1" x14ac:dyDescent="0.2">
      <c r="A195" s="7"/>
      <c r="B195" s="27"/>
      <c r="C195" s="20"/>
      <c r="D195" s="19"/>
      <c r="E195" s="19"/>
      <c r="F195" s="35"/>
      <c r="I195" s="19"/>
      <c r="J195" s="19"/>
      <c r="M195" s="24"/>
      <c r="N195" s="7"/>
      <c r="Q195" s="24"/>
      <c r="S195" s="7"/>
      <c r="T195" s="25"/>
      <c r="U195" s="26"/>
      <c r="V195" s="27"/>
      <c r="W195" s="27"/>
      <c r="AA195" s="26"/>
    </row>
    <row r="196" spans="1:27" ht="12.75" customHeight="1" x14ac:dyDescent="0.2">
      <c r="A196" s="7"/>
      <c r="B196" s="27"/>
      <c r="C196" s="20"/>
      <c r="D196" s="19"/>
      <c r="E196" s="19"/>
      <c r="F196" s="35"/>
      <c r="I196" s="19"/>
      <c r="J196" s="19"/>
      <c r="M196" s="24"/>
      <c r="N196" s="7"/>
      <c r="Q196" s="24"/>
      <c r="S196" s="7"/>
      <c r="T196" s="25"/>
      <c r="U196" s="26"/>
      <c r="V196" s="27"/>
      <c r="W196" s="27"/>
      <c r="AA196" s="26"/>
    </row>
    <row r="197" spans="1:27" ht="12.75" customHeight="1" x14ac:dyDescent="0.2">
      <c r="A197" s="7"/>
      <c r="B197" s="27"/>
      <c r="C197" s="20"/>
      <c r="D197" s="19"/>
      <c r="E197" s="19"/>
      <c r="F197" s="35"/>
      <c r="I197" s="19"/>
      <c r="J197" s="19"/>
      <c r="M197" s="24"/>
      <c r="N197" s="7"/>
      <c r="Q197" s="24"/>
      <c r="S197" s="7"/>
      <c r="T197" s="25"/>
      <c r="U197" s="26"/>
      <c r="V197" s="27"/>
      <c r="W197" s="27"/>
      <c r="AA197" s="26"/>
    </row>
    <row r="198" spans="1:27" ht="12.75" customHeight="1" x14ac:dyDescent="0.2">
      <c r="A198" s="7"/>
      <c r="B198" s="27"/>
      <c r="C198" s="20"/>
      <c r="D198" s="19"/>
      <c r="E198" s="19"/>
      <c r="F198" s="35"/>
      <c r="I198" s="19"/>
      <c r="J198" s="19"/>
      <c r="M198" s="24"/>
      <c r="N198" s="7"/>
      <c r="Q198" s="24"/>
      <c r="S198" s="7"/>
      <c r="T198" s="25"/>
      <c r="U198" s="26"/>
      <c r="V198" s="27"/>
      <c r="W198" s="27"/>
      <c r="AA198" s="26"/>
    </row>
    <row r="199" spans="1:27" ht="12.75" customHeight="1" x14ac:dyDescent="0.2">
      <c r="A199" s="7"/>
      <c r="B199" s="27"/>
      <c r="C199" s="20"/>
      <c r="D199" s="19"/>
      <c r="E199" s="19"/>
      <c r="F199" s="35"/>
      <c r="I199" s="19"/>
      <c r="J199" s="19"/>
      <c r="M199" s="24"/>
      <c r="N199" s="7"/>
      <c r="Q199" s="24"/>
      <c r="S199" s="7"/>
      <c r="T199" s="25"/>
      <c r="U199" s="26"/>
      <c r="V199" s="27"/>
      <c r="W199" s="27"/>
      <c r="AA199" s="26"/>
    </row>
    <row r="200" spans="1:27" ht="12.75" customHeight="1" x14ac:dyDescent="0.2">
      <c r="A200" s="7"/>
      <c r="B200" s="27"/>
      <c r="C200" s="20"/>
      <c r="D200" s="19"/>
      <c r="E200" s="19"/>
      <c r="F200" s="35"/>
      <c r="I200" s="19"/>
      <c r="J200" s="19"/>
      <c r="M200" s="24"/>
      <c r="N200" s="7"/>
      <c r="Q200" s="24"/>
      <c r="S200" s="7"/>
      <c r="T200" s="25"/>
      <c r="U200" s="26"/>
      <c r="V200" s="27"/>
      <c r="W200" s="27"/>
      <c r="AA200" s="26"/>
    </row>
    <row r="201" spans="1:27" ht="12.75" customHeight="1" x14ac:dyDescent="0.2">
      <c r="A201" s="7"/>
      <c r="B201" s="27"/>
      <c r="C201" s="20"/>
      <c r="D201" s="19"/>
      <c r="E201" s="19"/>
      <c r="F201" s="35"/>
      <c r="I201" s="19"/>
      <c r="J201" s="19"/>
      <c r="M201" s="24"/>
      <c r="N201" s="7"/>
      <c r="Q201" s="24"/>
      <c r="S201" s="7"/>
      <c r="T201" s="25"/>
      <c r="U201" s="26"/>
      <c r="V201" s="27"/>
      <c r="W201" s="27"/>
      <c r="AA201" s="26"/>
    </row>
    <row r="202" spans="1:27" ht="12.75" customHeight="1" x14ac:dyDescent="0.2">
      <c r="A202" s="7"/>
      <c r="B202" s="27"/>
      <c r="C202" s="20"/>
      <c r="D202" s="19"/>
      <c r="E202" s="19"/>
      <c r="F202" s="35"/>
      <c r="I202" s="19"/>
      <c r="J202" s="19"/>
      <c r="M202" s="24"/>
      <c r="N202" s="7"/>
      <c r="Q202" s="24"/>
      <c r="S202" s="7"/>
      <c r="T202" s="25"/>
      <c r="U202" s="26"/>
      <c r="V202" s="27"/>
      <c r="W202" s="27"/>
      <c r="AA202" s="26"/>
    </row>
    <row r="203" spans="1:27" ht="12.75" customHeight="1" x14ac:dyDescent="0.2">
      <c r="A203" s="7"/>
      <c r="B203" s="27"/>
      <c r="C203" s="20"/>
      <c r="D203" s="19"/>
      <c r="E203" s="19"/>
      <c r="F203" s="35"/>
      <c r="I203" s="19"/>
      <c r="J203" s="19"/>
      <c r="M203" s="24"/>
      <c r="N203" s="7"/>
      <c r="Q203" s="24"/>
      <c r="S203" s="7"/>
      <c r="T203" s="25"/>
      <c r="U203" s="26"/>
      <c r="V203" s="27"/>
      <c r="W203" s="27"/>
      <c r="AA203" s="26"/>
    </row>
    <row r="204" spans="1:27" ht="12.75" customHeight="1" x14ac:dyDescent="0.2">
      <c r="A204" s="7"/>
      <c r="B204" s="27"/>
      <c r="C204" s="20"/>
      <c r="D204" s="19"/>
      <c r="E204" s="19"/>
      <c r="F204" s="35"/>
      <c r="I204" s="19"/>
      <c r="J204" s="19"/>
      <c r="M204" s="24"/>
      <c r="N204" s="7"/>
      <c r="Q204" s="24"/>
      <c r="S204" s="7"/>
      <c r="T204" s="25"/>
      <c r="U204" s="26"/>
      <c r="V204" s="27"/>
      <c r="W204" s="27"/>
      <c r="AA204" s="26"/>
    </row>
    <row r="205" spans="1:27" ht="12.75" customHeight="1" x14ac:dyDescent="0.2">
      <c r="A205" s="7"/>
      <c r="B205" s="27"/>
      <c r="C205" s="20"/>
      <c r="D205" s="19"/>
      <c r="E205" s="19"/>
      <c r="F205" s="35"/>
      <c r="I205" s="19"/>
      <c r="J205" s="19"/>
      <c r="M205" s="24"/>
      <c r="N205" s="7"/>
      <c r="Q205" s="24"/>
      <c r="S205" s="7"/>
      <c r="T205" s="25"/>
      <c r="U205" s="26"/>
      <c r="V205" s="27"/>
      <c r="W205" s="27"/>
      <c r="AA205" s="26"/>
    </row>
    <row r="206" spans="1:27" ht="12.75" customHeight="1" x14ac:dyDescent="0.2">
      <c r="A206" s="7"/>
      <c r="B206" s="27"/>
      <c r="C206" s="20"/>
      <c r="D206" s="19"/>
      <c r="E206" s="19"/>
      <c r="F206" s="35"/>
      <c r="I206" s="19"/>
      <c r="J206" s="19"/>
      <c r="M206" s="24"/>
      <c r="N206" s="7"/>
      <c r="Q206" s="24"/>
      <c r="S206" s="7"/>
      <c r="T206" s="25"/>
      <c r="U206" s="26"/>
      <c r="V206" s="27"/>
      <c r="W206" s="27"/>
      <c r="AA206" s="26"/>
    </row>
    <row r="207" spans="1:27" ht="12.75" customHeight="1" x14ac:dyDescent="0.2">
      <c r="A207" s="7"/>
      <c r="B207" s="27"/>
      <c r="C207" s="20"/>
      <c r="D207" s="19"/>
      <c r="E207" s="19"/>
      <c r="F207" s="35"/>
      <c r="I207" s="19"/>
      <c r="J207" s="19"/>
      <c r="M207" s="24"/>
      <c r="N207" s="7"/>
      <c r="Q207" s="24"/>
      <c r="S207" s="7"/>
      <c r="T207" s="25"/>
      <c r="U207" s="26"/>
      <c r="V207" s="27"/>
      <c r="W207" s="27"/>
      <c r="AA207" s="26"/>
    </row>
    <row r="208" spans="1:27" ht="12.75" customHeight="1" x14ac:dyDescent="0.2">
      <c r="A208" s="7"/>
      <c r="B208" s="27"/>
      <c r="C208" s="20"/>
      <c r="D208" s="19"/>
      <c r="E208" s="19"/>
      <c r="F208" s="35"/>
      <c r="I208" s="19"/>
      <c r="J208" s="19"/>
      <c r="M208" s="24"/>
      <c r="N208" s="7"/>
      <c r="Q208" s="24"/>
      <c r="S208" s="7"/>
      <c r="T208" s="25"/>
      <c r="U208" s="26"/>
      <c r="V208" s="27"/>
      <c r="W208" s="27"/>
      <c r="AA208" s="26"/>
    </row>
    <row r="209" spans="1:27" ht="12.75" customHeight="1" x14ac:dyDescent="0.2">
      <c r="A209" s="7"/>
      <c r="B209" s="27"/>
      <c r="C209" s="20"/>
      <c r="D209" s="19"/>
      <c r="E209" s="19"/>
      <c r="F209" s="35"/>
      <c r="I209" s="19"/>
      <c r="J209" s="19"/>
      <c r="M209" s="24"/>
      <c r="N209" s="7"/>
      <c r="Q209" s="24"/>
      <c r="S209" s="7"/>
      <c r="T209" s="25"/>
      <c r="U209" s="26"/>
      <c r="V209" s="27"/>
      <c r="W209" s="27"/>
      <c r="AA209" s="26"/>
    </row>
    <row r="210" spans="1:27" ht="12.75" customHeight="1" x14ac:dyDescent="0.2">
      <c r="A210" s="7"/>
      <c r="B210" s="27"/>
      <c r="C210" s="20"/>
      <c r="D210" s="19"/>
      <c r="E210" s="19"/>
      <c r="F210" s="35"/>
      <c r="I210" s="19"/>
      <c r="J210" s="19"/>
      <c r="M210" s="24"/>
      <c r="N210" s="7"/>
      <c r="Q210" s="24"/>
      <c r="S210" s="7"/>
      <c r="T210" s="25"/>
      <c r="U210" s="26"/>
      <c r="V210" s="27"/>
      <c r="W210" s="27"/>
      <c r="AA210" s="26"/>
    </row>
    <row r="211" spans="1:27" ht="12.75" customHeight="1" x14ac:dyDescent="0.2">
      <c r="A211" s="7"/>
      <c r="B211" s="27"/>
      <c r="C211" s="20"/>
      <c r="D211" s="19"/>
      <c r="E211" s="19"/>
      <c r="F211" s="35"/>
      <c r="I211" s="19"/>
      <c r="J211" s="19"/>
      <c r="M211" s="24"/>
      <c r="N211" s="7"/>
      <c r="Q211" s="24"/>
      <c r="S211" s="7"/>
      <c r="T211" s="25"/>
      <c r="U211" s="26"/>
      <c r="V211" s="27"/>
      <c r="W211" s="27"/>
      <c r="AA211" s="26"/>
    </row>
    <row r="212" spans="1:27" ht="12.75" customHeight="1" x14ac:dyDescent="0.2">
      <c r="A212" s="7"/>
      <c r="B212" s="27"/>
      <c r="C212" s="20"/>
      <c r="D212" s="19"/>
      <c r="E212" s="19"/>
      <c r="F212" s="35"/>
      <c r="I212" s="19"/>
      <c r="J212" s="19"/>
      <c r="M212" s="24"/>
      <c r="N212" s="7"/>
      <c r="Q212" s="24"/>
      <c r="S212" s="7"/>
      <c r="T212" s="25"/>
      <c r="U212" s="26"/>
      <c r="V212" s="27"/>
      <c r="W212" s="27"/>
      <c r="AA212" s="26"/>
    </row>
    <row r="213" spans="1:27" ht="12.75" customHeight="1" x14ac:dyDescent="0.2">
      <c r="A213" s="7"/>
      <c r="B213" s="27"/>
      <c r="C213" s="20"/>
      <c r="D213" s="19"/>
      <c r="E213" s="19"/>
      <c r="F213" s="35"/>
      <c r="I213" s="19"/>
      <c r="J213" s="19"/>
      <c r="M213" s="24"/>
      <c r="N213" s="7"/>
      <c r="Q213" s="24"/>
      <c r="S213" s="7"/>
      <c r="T213" s="25"/>
      <c r="U213" s="26"/>
      <c r="V213" s="27"/>
      <c r="W213" s="27"/>
      <c r="AA213" s="26"/>
    </row>
    <row r="214" spans="1:27" ht="12.75" customHeight="1" x14ac:dyDescent="0.2">
      <c r="A214" s="7"/>
      <c r="B214" s="27"/>
      <c r="C214" s="20"/>
      <c r="D214" s="19"/>
      <c r="E214" s="19"/>
      <c r="F214" s="35"/>
      <c r="I214" s="19"/>
      <c r="J214" s="19"/>
      <c r="M214" s="24"/>
      <c r="N214" s="7"/>
      <c r="Q214" s="24"/>
      <c r="S214" s="7"/>
      <c r="T214" s="25"/>
      <c r="U214" s="26"/>
      <c r="V214" s="27"/>
      <c r="W214" s="27"/>
      <c r="AA214" s="26"/>
    </row>
    <row r="215" spans="1:27" ht="12.75" customHeight="1" x14ac:dyDescent="0.2">
      <c r="A215" s="7"/>
      <c r="B215" s="27"/>
      <c r="C215" s="20"/>
      <c r="D215" s="19"/>
      <c r="E215" s="19"/>
      <c r="F215" s="35"/>
      <c r="I215" s="19"/>
      <c r="J215" s="19"/>
      <c r="M215" s="24"/>
      <c r="N215" s="7"/>
      <c r="Q215" s="24"/>
      <c r="S215" s="7"/>
      <c r="T215" s="25"/>
      <c r="U215" s="26"/>
      <c r="V215" s="27"/>
      <c r="W215" s="27"/>
      <c r="AA215" s="26"/>
    </row>
    <row r="216" spans="1:27" ht="12.75" customHeight="1" x14ac:dyDescent="0.2">
      <c r="A216" s="7"/>
      <c r="B216" s="27"/>
      <c r="C216" s="20"/>
      <c r="D216" s="19"/>
      <c r="E216" s="19"/>
      <c r="F216" s="35"/>
      <c r="I216" s="19"/>
      <c r="J216" s="19"/>
      <c r="M216" s="24"/>
      <c r="N216" s="7"/>
      <c r="Q216" s="24"/>
      <c r="S216" s="7"/>
      <c r="T216" s="25"/>
      <c r="U216" s="26"/>
      <c r="V216" s="27"/>
      <c r="W216" s="27"/>
      <c r="AA216" s="26"/>
    </row>
    <row r="217" spans="1:27" ht="12.75" customHeight="1" x14ac:dyDescent="0.2">
      <c r="A217" s="7"/>
      <c r="B217" s="27"/>
      <c r="C217" s="20"/>
      <c r="D217" s="19"/>
      <c r="E217" s="19"/>
      <c r="F217" s="35"/>
      <c r="I217" s="19"/>
      <c r="J217" s="19"/>
      <c r="M217" s="24"/>
      <c r="N217" s="7"/>
      <c r="Q217" s="24"/>
      <c r="S217" s="7"/>
      <c r="T217" s="25"/>
      <c r="U217" s="26"/>
      <c r="V217" s="27"/>
      <c r="W217" s="27"/>
      <c r="AA217" s="26"/>
    </row>
    <row r="218" spans="1:27" ht="12.75" customHeight="1" x14ac:dyDescent="0.2">
      <c r="A218" s="7"/>
      <c r="B218" s="27"/>
      <c r="C218" s="20"/>
      <c r="D218" s="19"/>
      <c r="E218" s="19"/>
      <c r="F218" s="35"/>
      <c r="I218" s="19"/>
      <c r="J218" s="19"/>
      <c r="M218" s="24"/>
      <c r="N218" s="7"/>
      <c r="Q218" s="24"/>
      <c r="S218" s="7"/>
      <c r="T218" s="25"/>
      <c r="U218" s="26"/>
      <c r="V218" s="27"/>
      <c r="W218" s="27"/>
      <c r="AA218" s="26"/>
    </row>
    <row r="219" spans="1:27" ht="12.75" customHeight="1" x14ac:dyDescent="0.2">
      <c r="A219" s="7"/>
      <c r="B219" s="27"/>
      <c r="C219" s="20"/>
      <c r="D219" s="19"/>
      <c r="E219" s="19"/>
      <c r="F219" s="35"/>
      <c r="I219" s="19"/>
      <c r="J219" s="19"/>
      <c r="M219" s="24"/>
      <c r="N219" s="7"/>
      <c r="Q219" s="24"/>
      <c r="S219" s="7"/>
      <c r="T219" s="25"/>
      <c r="U219" s="26"/>
      <c r="V219" s="27"/>
      <c r="W219" s="27"/>
      <c r="AA219" s="26"/>
    </row>
    <row r="220" spans="1:27" ht="12.75" customHeight="1" x14ac:dyDescent="0.2">
      <c r="A220" s="7"/>
      <c r="B220" s="27"/>
      <c r="C220" s="20"/>
      <c r="D220" s="19"/>
      <c r="E220" s="19"/>
      <c r="F220" s="35"/>
      <c r="I220" s="19"/>
      <c r="J220" s="19"/>
      <c r="M220" s="24"/>
      <c r="N220" s="7"/>
      <c r="Q220" s="24"/>
      <c r="S220" s="7"/>
      <c r="T220" s="25"/>
      <c r="U220" s="26"/>
      <c r="V220" s="27"/>
      <c r="W220" s="27"/>
      <c r="AA220" s="26"/>
    </row>
    <row r="221" spans="1:27" ht="12.75" customHeight="1" x14ac:dyDescent="0.2">
      <c r="A221" s="7"/>
      <c r="B221" s="27"/>
      <c r="C221" s="20"/>
      <c r="D221" s="19"/>
      <c r="E221" s="19"/>
      <c r="F221" s="35"/>
      <c r="I221" s="19"/>
      <c r="J221" s="19"/>
      <c r="M221" s="24"/>
      <c r="N221" s="7"/>
      <c r="Q221" s="24"/>
      <c r="S221" s="7"/>
      <c r="T221" s="25"/>
      <c r="U221" s="26"/>
      <c r="V221" s="27"/>
      <c r="W221" s="27"/>
      <c r="AA221" s="26"/>
    </row>
    <row r="222" spans="1:27" ht="12.75" customHeight="1" x14ac:dyDescent="0.2">
      <c r="A222" s="7"/>
      <c r="B222" s="27"/>
      <c r="C222" s="20"/>
      <c r="D222" s="19"/>
      <c r="E222" s="19"/>
      <c r="F222" s="35"/>
      <c r="I222" s="19"/>
      <c r="J222" s="19"/>
      <c r="M222" s="24"/>
      <c r="N222" s="7"/>
      <c r="Q222" s="24"/>
      <c r="S222" s="7"/>
      <c r="T222" s="25"/>
      <c r="U222" s="26"/>
      <c r="V222" s="27"/>
      <c r="W222" s="27"/>
      <c r="AA222" s="26"/>
    </row>
    <row r="223" spans="1:27" ht="12.75" customHeight="1" x14ac:dyDescent="0.2">
      <c r="A223" s="7"/>
      <c r="B223" s="27"/>
      <c r="C223" s="20"/>
      <c r="D223" s="19"/>
      <c r="E223" s="19"/>
      <c r="F223" s="35"/>
      <c r="I223" s="19"/>
      <c r="J223" s="19"/>
      <c r="M223" s="24"/>
      <c r="N223" s="7"/>
      <c r="Q223" s="24"/>
      <c r="S223" s="7"/>
      <c r="T223" s="25"/>
      <c r="U223" s="26"/>
      <c r="V223" s="27"/>
      <c r="W223" s="27"/>
      <c r="AA223" s="26"/>
    </row>
    <row r="224" spans="1:27" ht="12.75" customHeight="1" x14ac:dyDescent="0.2">
      <c r="A224" s="7"/>
      <c r="B224" s="27"/>
      <c r="C224" s="20"/>
      <c r="D224" s="19"/>
      <c r="E224" s="19"/>
      <c r="F224" s="35"/>
      <c r="I224" s="19"/>
      <c r="J224" s="19"/>
      <c r="M224" s="24"/>
      <c r="N224" s="7"/>
      <c r="Q224" s="24"/>
      <c r="S224" s="7"/>
      <c r="T224" s="25"/>
      <c r="U224" s="26"/>
      <c r="V224" s="27"/>
      <c r="W224" s="27"/>
      <c r="AA224" s="26"/>
    </row>
    <row r="225" spans="1:27" ht="12.75" customHeight="1" x14ac:dyDescent="0.2">
      <c r="A225" s="7"/>
      <c r="B225" s="27"/>
      <c r="C225" s="20"/>
      <c r="D225" s="19"/>
      <c r="E225" s="19"/>
      <c r="F225" s="35"/>
      <c r="I225" s="19"/>
      <c r="J225" s="19"/>
      <c r="M225" s="24"/>
      <c r="N225" s="7"/>
      <c r="Q225" s="24"/>
      <c r="S225" s="7"/>
      <c r="T225" s="25"/>
      <c r="U225" s="26"/>
      <c r="V225" s="27"/>
      <c r="W225" s="27"/>
      <c r="AA225" s="26"/>
    </row>
    <row r="226" spans="1:27" ht="12.75" customHeight="1" x14ac:dyDescent="0.2">
      <c r="A226" s="7"/>
      <c r="B226" s="27"/>
      <c r="C226" s="20"/>
      <c r="D226" s="19"/>
      <c r="E226" s="19"/>
      <c r="F226" s="35"/>
      <c r="I226" s="19"/>
      <c r="J226" s="19"/>
      <c r="M226" s="24"/>
      <c r="N226" s="7"/>
      <c r="Q226" s="24"/>
      <c r="S226" s="7"/>
      <c r="T226" s="25"/>
      <c r="U226" s="26"/>
      <c r="V226" s="27"/>
      <c r="W226" s="27"/>
      <c r="AA226" s="26"/>
    </row>
    <row r="227" spans="1:27" ht="12.75" customHeight="1" x14ac:dyDescent="0.2">
      <c r="A227" s="7"/>
      <c r="B227" s="27"/>
      <c r="C227" s="20"/>
      <c r="D227" s="19"/>
      <c r="E227" s="19"/>
      <c r="F227" s="35"/>
      <c r="I227" s="19"/>
      <c r="J227" s="19"/>
      <c r="M227" s="24"/>
      <c r="N227" s="7"/>
      <c r="Q227" s="24"/>
      <c r="S227" s="7"/>
      <c r="T227" s="25"/>
      <c r="U227" s="26"/>
      <c r="V227" s="27"/>
      <c r="W227" s="27"/>
      <c r="AA227" s="26"/>
    </row>
    <row r="228" spans="1:27" ht="12.75" customHeight="1" x14ac:dyDescent="0.2">
      <c r="A228" s="7"/>
      <c r="B228" s="27"/>
      <c r="C228" s="20"/>
      <c r="D228" s="19"/>
      <c r="E228" s="19"/>
      <c r="F228" s="35"/>
      <c r="I228" s="19"/>
      <c r="J228" s="19"/>
      <c r="M228" s="24"/>
      <c r="N228" s="7"/>
      <c r="Q228" s="24"/>
      <c r="S228" s="7"/>
      <c r="T228" s="25"/>
      <c r="U228" s="26"/>
      <c r="V228" s="27"/>
      <c r="W228" s="27"/>
      <c r="AA228" s="26"/>
    </row>
    <row r="229" spans="1:27" ht="12.75" customHeight="1" x14ac:dyDescent="0.2">
      <c r="A229" s="7"/>
      <c r="B229" s="27"/>
      <c r="C229" s="20"/>
      <c r="D229" s="19"/>
      <c r="E229" s="19"/>
      <c r="F229" s="35"/>
      <c r="I229" s="19"/>
      <c r="J229" s="19"/>
      <c r="M229" s="24"/>
      <c r="N229" s="7"/>
      <c r="Q229" s="24"/>
      <c r="S229" s="7"/>
      <c r="T229" s="25"/>
      <c r="U229" s="26"/>
      <c r="V229" s="27"/>
      <c r="W229" s="27"/>
      <c r="AA229" s="26"/>
    </row>
    <row r="230" spans="1:27" ht="12.75" customHeight="1" x14ac:dyDescent="0.2">
      <c r="A230" s="7"/>
      <c r="B230" s="27"/>
      <c r="C230" s="20"/>
      <c r="D230" s="19"/>
      <c r="E230" s="19"/>
      <c r="F230" s="35"/>
      <c r="I230" s="19"/>
      <c r="J230" s="19"/>
      <c r="M230" s="24"/>
      <c r="N230" s="7"/>
      <c r="Q230" s="24"/>
      <c r="S230" s="7"/>
      <c r="T230" s="25"/>
      <c r="U230" s="26"/>
      <c r="V230" s="27"/>
      <c r="W230" s="27"/>
      <c r="AA230" s="26"/>
    </row>
    <row r="231" spans="1:27" ht="12.75" customHeight="1" x14ac:dyDescent="0.2">
      <c r="A231" s="7"/>
      <c r="B231" s="27"/>
      <c r="C231" s="20"/>
      <c r="D231" s="19"/>
      <c r="E231" s="19"/>
      <c r="F231" s="35"/>
      <c r="I231" s="19"/>
      <c r="J231" s="19"/>
      <c r="M231" s="24"/>
      <c r="N231" s="7"/>
      <c r="Q231" s="24"/>
      <c r="S231" s="7"/>
      <c r="T231" s="25"/>
      <c r="U231" s="26"/>
      <c r="V231" s="27"/>
      <c r="W231" s="27"/>
      <c r="AA231" s="26"/>
    </row>
    <row r="232" spans="1:27" ht="12.75" customHeight="1" x14ac:dyDescent="0.2">
      <c r="A232" s="7"/>
      <c r="B232" s="27"/>
      <c r="C232" s="20"/>
      <c r="D232" s="19"/>
      <c r="E232" s="19"/>
      <c r="F232" s="35"/>
      <c r="I232" s="19"/>
      <c r="J232" s="19"/>
      <c r="M232" s="24"/>
      <c r="N232" s="7"/>
      <c r="Q232" s="24"/>
      <c r="S232" s="7"/>
      <c r="T232" s="25"/>
      <c r="U232" s="26"/>
      <c r="V232" s="27"/>
      <c r="W232" s="27"/>
      <c r="AA232" s="26"/>
    </row>
    <row r="233" spans="1:27" ht="12.75" customHeight="1" x14ac:dyDescent="0.2">
      <c r="A233" s="7"/>
      <c r="B233" s="27"/>
      <c r="C233" s="20"/>
      <c r="D233" s="19"/>
      <c r="E233" s="19"/>
      <c r="F233" s="35"/>
      <c r="I233" s="19"/>
      <c r="J233" s="19"/>
      <c r="M233" s="24"/>
      <c r="N233" s="7"/>
      <c r="Q233" s="24"/>
      <c r="S233" s="7"/>
      <c r="T233" s="25"/>
      <c r="U233" s="26"/>
      <c r="V233" s="27"/>
      <c r="W233" s="27"/>
      <c r="AA233" s="26"/>
    </row>
    <row r="234" spans="1:27" ht="12.75" customHeight="1" x14ac:dyDescent="0.2">
      <c r="A234" s="7"/>
      <c r="B234" s="27"/>
      <c r="C234" s="20"/>
      <c r="D234" s="19"/>
      <c r="E234" s="19"/>
      <c r="F234" s="35"/>
      <c r="I234" s="19"/>
      <c r="J234" s="19"/>
      <c r="M234" s="24"/>
      <c r="N234" s="7"/>
      <c r="Q234" s="24"/>
      <c r="S234" s="7"/>
      <c r="T234" s="25"/>
      <c r="U234" s="26"/>
      <c r="V234" s="27"/>
      <c r="W234" s="27"/>
      <c r="AA234" s="26"/>
    </row>
    <row r="235" spans="1:27" ht="12.75" customHeight="1" x14ac:dyDescent="0.2">
      <c r="A235" s="7"/>
      <c r="B235" s="27"/>
      <c r="C235" s="20"/>
      <c r="D235" s="19"/>
      <c r="E235" s="19"/>
      <c r="F235" s="35"/>
      <c r="I235" s="19"/>
      <c r="J235" s="19"/>
      <c r="M235" s="24"/>
      <c r="N235" s="7"/>
      <c r="Q235" s="24"/>
      <c r="S235" s="7"/>
      <c r="T235" s="25"/>
      <c r="U235" s="26"/>
      <c r="V235" s="27"/>
      <c r="W235" s="27"/>
      <c r="AA235" s="26"/>
    </row>
    <row r="236" spans="1:27" ht="13.5" customHeight="1" x14ac:dyDescent="0.2">
      <c r="A236" s="7"/>
      <c r="B236" s="27"/>
      <c r="C236" s="20"/>
      <c r="D236" s="19"/>
      <c r="E236" s="19"/>
      <c r="F236" s="35"/>
      <c r="I236" s="19"/>
      <c r="J236" s="19"/>
      <c r="M236" s="24"/>
      <c r="N236" s="7"/>
      <c r="Q236" s="24"/>
      <c r="S236" s="7"/>
      <c r="T236" s="25"/>
      <c r="U236" s="26"/>
      <c r="V236" s="27"/>
      <c r="W236" s="27"/>
      <c r="AA236" s="26"/>
    </row>
    <row r="237" spans="1:27" ht="12.75" customHeight="1" x14ac:dyDescent="0.2">
      <c r="A237" s="7"/>
      <c r="B237" s="27"/>
      <c r="C237" s="20"/>
      <c r="D237" s="19"/>
      <c r="E237" s="19"/>
      <c r="F237" s="35"/>
      <c r="I237" s="19"/>
      <c r="J237" s="19"/>
      <c r="M237" s="24"/>
      <c r="N237" s="7"/>
      <c r="Q237" s="24"/>
      <c r="S237" s="7"/>
      <c r="T237" s="25"/>
      <c r="U237" s="26"/>
      <c r="V237" s="27"/>
      <c r="W237" s="27"/>
      <c r="AA237" s="26"/>
    </row>
    <row r="238" spans="1:27" ht="12.75" customHeight="1" x14ac:dyDescent="0.2">
      <c r="A238" s="7"/>
      <c r="B238" s="27"/>
      <c r="C238" s="20"/>
      <c r="D238" s="19"/>
      <c r="E238" s="19"/>
      <c r="F238" s="35"/>
      <c r="I238" s="19"/>
      <c r="J238" s="19"/>
      <c r="M238" s="24"/>
      <c r="N238" s="7"/>
      <c r="Q238" s="24"/>
      <c r="S238" s="7"/>
      <c r="T238" s="25"/>
      <c r="U238" s="26"/>
      <c r="V238" s="27"/>
      <c r="W238" s="27"/>
      <c r="AA238" s="26"/>
    </row>
    <row r="239" spans="1:27" ht="12.75" customHeight="1" x14ac:dyDescent="0.2">
      <c r="A239" s="7"/>
      <c r="B239" s="27"/>
      <c r="C239" s="20"/>
      <c r="D239" s="19"/>
      <c r="E239" s="19"/>
      <c r="F239" s="35"/>
      <c r="I239" s="19"/>
      <c r="J239" s="19"/>
      <c r="M239" s="24"/>
      <c r="N239" s="7"/>
      <c r="Q239" s="24"/>
      <c r="S239" s="7"/>
      <c r="T239" s="25"/>
      <c r="U239" s="26"/>
      <c r="V239" s="27"/>
      <c r="W239" s="27"/>
      <c r="AA239" s="26"/>
    </row>
    <row r="240" spans="1:27" ht="12.75" customHeight="1" x14ac:dyDescent="0.2">
      <c r="A240" s="7"/>
      <c r="B240" s="27"/>
      <c r="C240" s="20"/>
      <c r="D240" s="19"/>
      <c r="E240" s="19"/>
      <c r="F240" s="35"/>
      <c r="I240" s="19"/>
      <c r="J240" s="19"/>
      <c r="M240" s="24"/>
      <c r="N240" s="7"/>
      <c r="Q240" s="24"/>
      <c r="S240" s="7"/>
      <c r="T240" s="25"/>
      <c r="U240" s="26"/>
      <c r="V240" s="27"/>
      <c r="W240" s="27"/>
      <c r="AA240" s="26"/>
    </row>
    <row r="241" spans="1:27" ht="12.75" customHeight="1" x14ac:dyDescent="0.2">
      <c r="A241" s="7"/>
      <c r="B241" s="27"/>
      <c r="C241" s="20"/>
      <c r="D241" s="19"/>
      <c r="E241" s="19"/>
      <c r="F241" s="35"/>
      <c r="I241" s="19"/>
      <c r="J241" s="19"/>
      <c r="M241" s="24"/>
      <c r="N241" s="7"/>
      <c r="Q241" s="24"/>
      <c r="S241" s="7"/>
      <c r="T241" s="25"/>
      <c r="U241" s="26"/>
      <c r="V241" s="27"/>
      <c r="W241" s="27"/>
      <c r="AA241" s="26"/>
    </row>
    <row r="242" spans="1:27" ht="12.75" customHeight="1" x14ac:dyDescent="0.2">
      <c r="A242" s="7"/>
      <c r="B242" s="27"/>
      <c r="C242" s="20"/>
      <c r="D242" s="19"/>
      <c r="E242" s="19"/>
      <c r="F242" s="35"/>
      <c r="I242" s="19"/>
      <c r="J242" s="19"/>
      <c r="M242" s="24"/>
      <c r="N242" s="7"/>
      <c r="Q242" s="24"/>
      <c r="S242" s="7"/>
      <c r="T242" s="25"/>
      <c r="U242" s="26"/>
      <c r="V242" s="27"/>
      <c r="W242" s="27"/>
      <c r="AA242" s="26"/>
    </row>
    <row r="243" spans="1:27" ht="12.75" customHeight="1" x14ac:dyDescent="0.2">
      <c r="A243" s="7"/>
      <c r="B243" s="27"/>
      <c r="C243" s="20"/>
      <c r="D243" s="19"/>
      <c r="E243" s="19"/>
      <c r="F243" s="35"/>
      <c r="I243" s="19"/>
      <c r="J243" s="19"/>
      <c r="M243" s="24"/>
      <c r="N243" s="7"/>
      <c r="Q243" s="24"/>
      <c r="S243" s="7"/>
      <c r="T243" s="25"/>
      <c r="U243" s="26"/>
      <c r="V243" s="27"/>
      <c r="W243" s="27"/>
      <c r="AA243" s="26"/>
    </row>
    <row r="244" spans="1:27" ht="12.75" customHeight="1" x14ac:dyDescent="0.2">
      <c r="A244" s="7"/>
      <c r="B244" s="27"/>
      <c r="C244" s="20"/>
      <c r="D244" s="19"/>
      <c r="E244" s="19"/>
      <c r="F244" s="35"/>
      <c r="I244" s="19"/>
      <c r="J244" s="19"/>
      <c r="M244" s="24"/>
      <c r="N244" s="7"/>
      <c r="Q244" s="24"/>
      <c r="S244" s="7"/>
      <c r="T244" s="25"/>
      <c r="U244" s="26"/>
      <c r="V244" s="27"/>
      <c r="W244" s="27"/>
      <c r="AA244" s="26"/>
    </row>
    <row r="245" spans="1:27" ht="12.75" customHeight="1" x14ac:dyDescent="0.2">
      <c r="A245" s="7"/>
      <c r="B245" s="27"/>
      <c r="C245" s="20"/>
      <c r="D245" s="19"/>
      <c r="E245" s="19"/>
      <c r="F245" s="35"/>
      <c r="I245" s="19"/>
      <c r="J245" s="19"/>
      <c r="M245" s="24"/>
      <c r="N245" s="7"/>
      <c r="Q245" s="24"/>
      <c r="S245" s="7"/>
      <c r="T245" s="25"/>
      <c r="U245" s="26"/>
      <c r="V245" s="27"/>
      <c r="W245" s="27"/>
      <c r="AA245" s="26"/>
    </row>
    <row r="246" spans="1:27" ht="12.75" customHeight="1" x14ac:dyDescent="0.2">
      <c r="A246" s="7"/>
      <c r="B246" s="27"/>
      <c r="C246" s="20"/>
      <c r="D246" s="19"/>
      <c r="E246" s="19"/>
      <c r="F246" s="35"/>
      <c r="I246" s="19"/>
      <c r="J246" s="19"/>
      <c r="M246" s="24"/>
      <c r="N246" s="7"/>
      <c r="Q246" s="24"/>
      <c r="S246" s="7"/>
      <c r="T246" s="25"/>
      <c r="U246" s="26"/>
      <c r="V246" s="27"/>
      <c r="W246" s="27"/>
      <c r="AA246" s="26"/>
    </row>
    <row r="247" spans="1:27" ht="12.75" customHeight="1" x14ac:dyDescent="0.2">
      <c r="A247" s="7"/>
      <c r="B247" s="27"/>
      <c r="C247" s="20"/>
      <c r="D247" s="19"/>
      <c r="E247" s="19"/>
      <c r="F247" s="35"/>
      <c r="I247" s="19"/>
      <c r="J247" s="19"/>
      <c r="M247" s="24"/>
      <c r="N247" s="7"/>
      <c r="Q247" s="24"/>
      <c r="S247" s="7"/>
      <c r="T247" s="25"/>
      <c r="U247" s="26"/>
      <c r="V247" s="27"/>
      <c r="W247" s="27"/>
      <c r="AA247" s="26"/>
    </row>
    <row r="248" spans="1:27" ht="12.75" customHeight="1" x14ac:dyDescent="0.2">
      <c r="A248" s="7"/>
      <c r="B248" s="27"/>
      <c r="C248" s="20"/>
      <c r="D248" s="19"/>
      <c r="E248" s="19"/>
      <c r="F248" s="35"/>
      <c r="I248" s="19"/>
      <c r="J248" s="19"/>
      <c r="M248" s="24"/>
      <c r="N248" s="7"/>
      <c r="Q248" s="24"/>
      <c r="S248" s="7"/>
      <c r="T248" s="25"/>
      <c r="U248" s="26"/>
      <c r="V248" s="27"/>
      <c r="W248" s="27"/>
      <c r="AA248" s="26"/>
    </row>
    <row r="249" spans="1:27" ht="12.75" customHeight="1" x14ac:dyDescent="0.2">
      <c r="A249" s="7"/>
      <c r="B249" s="27"/>
      <c r="C249" s="20"/>
      <c r="D249" s="19"/>
      <c r="E249" s="19"/>
      <c r="F249" s="35"/>
      <c r="I249" s="19"/>
      <c r="J249" s="19"/>
      <c r="M249" s="24"/>
      <c r="N249" s="7"/>
      <c r="Q249" s="24"/>
      <c r="S249" s="7"/>
      <c r="T249" s="25"/>
      <c r="U249" s="26"/>
      <c r="V249" s="27"/>
      <c r="W249" s="27"/>
      <c r="AA249" s="26"/>
    </row>
    <row r="250" spans="1:27" ht="12.75" customHeight="1" x14ac:dyDescent="0.2">
      <c r="A250" s="7"/>
      <c r="B250" s="27"/>
      <c r="C250" s="20"/>
      <c r="D250" s="19"/>
      <c r="E250" s="19"/>
      <c r="F250" s="35"/>
      <c r="I250" s="19"/>
      <c r="J250" s="19"/>
      <c r="M250" s="24"/>
      <c r="N250" s="7"/>
      <c r="Q250" s="24"/>
      <c r="S250" s="7"/>
      <c r="T250" s="25"/>
      <c r="U250" s="26"/>
      <c r="V250" s="27"/>
      <c r="W250" s="27"/>
      <c r="AA250" s="26"/>
    </row>
    <row r="251" spans="1:27" ht="12.75" customHeight="1" x14ac:dyDescent="0.2">
      <c r="A251" s="7"/>
      <c r="B251" s="27"/>
      <c r="C251" s="20"/>
      <c r="D251" s="19"/>
      <c r="E251" s="19"/>
      <c r="F251" s="35"/>
      <c r="I251" s="19"/>
      <c r="J251" s="19"/>
      <c r="M251" s="24"/>
      <c r="N251" s="7"/>
      <c r="Q251" s="24"/>
      <c r="S251" s="7"/>
      <c r="T251" s="25"/>
      <c r="U251" s="26"/>
      <c r="V251" s="27"/>
      <c r="W251" s="27"/>
      <c r="AA251" s="26"/>
    </row>
    <row r="252" spans="1:27" ht="12.75" customHeight="1" x14ac:dyDescent="0.2">
      <c r="A252" s="7"/>
      <c r="B252" s="27"/>
      <c r="C252" s="20"/>
      <c r="D252" s="19"/>
      <c r="E252" s="19"/>
      <c r="F252" s="35"/>
      <c r="I252" s="19"/>
      <c r="J252" s="19"/>
      <c r="M252" s="24"/>
      <c r="N252" s="7"/>
      <c r="Q252" s="24"/>
      <c r="S252" s="7"/>
      <c r="T252" s="25"/>
      <c r="U252" s="26"/>
      <c r="V252" s="27"/>
      <c r="W252" s="27"/>
      <c r="AA252" s="26"/>
    </row>
    <row r="253" spans="1:27" ht="12.75" customHeight="1" x14ac:dyDescent="0.2">
      <c r="A253" s="7"/>
      <c r="B253" s="27"/>
      <c r="C253" s="20"/>
      <c r="D253" s="19"/>
      <c r="E253" s="19"/>
      <c r="F253" s="35"/>
      <c r="I253" s="19"/>
      <c r="J253" s="19"/>
      <c r="M253" s="24"/>
      <c r="N253" s="7"/>
      <c r="Q253" s="24"/>
      <c r="S253" s="7"/>
      <c r="T253" s="25"/>
      <c r="U253" s="26"/>
      <c r="V253" s="27"/>
      <c r="W253" s="27"/>
      <c r="AA253" s="26"/>
    </row>
    <row r="254" spans="1:27" ht="12.75" customHeight="1" x14ac:dyDescent="0.2">
      <c r="A254" s="7"/>
      <c r="B254" s="27"/>
      <c r="C254" s="20"/>
      <c r="D254" s="19"/>
      <c r="E254" s="19"/>
      <c r="F254" s="35"/>
      <c r="I254" s="19"/>
      <c r="J254" s="19"/>
      <c r="M254" s="24"/>
      <c r="N254" s="7"/>
      <c r="Q254" s="24"/>
      <c r="S254" s="7"/>
      <c r="T254" s="25"/>
      <c r="U254" s="26"/>
      <c r="V254" s="27"/>
      <c r="W254" s="27"/>
      <c r="AA254" s="26"/>
    </row>
    <row r="255" spans="1:27" ht="12.75" customHeight="1" x14ac:dyDescent="0.2">
      <c r="A255" s="7"/>
      <c r="B255" s="27"/>
      <c r="C255" s="20"/>
      <c r="D255" s="19"/>
      <c r="E255" s="19"/>
      <c r="F255" s="35"/>
      <c r="I255" s="19"/>
      <c r="J255" s="19"/>
      <c r="M255" s="24"/>
      <c r="N255" s="7"/>
      <c r="Q255" s="24"/>
      <c r="S255" s="7"/>
      <c r="T255" s="25"/>
      <c r="U255" s="26"/>
      <c r="V255" s="27"/>
      <c r="W255" s="27"/>
      <c r="AA255" s="26"/>
    </row>
    <row r="256" spans="1:27" ht="12.75" customHeight="1" x14ac:dyDescent="0.2">
      <c r="A256" s="7"/>
      <c r="B256" s="27"/>
      <c r="C256" s="20"/>
      <c r="D256" s="19"/>
      <c r="E256" s="19"/>
      <c r="F256" s="35"/>
      <c r="I256" s="19"/>
      <c r="J256" s="19"/>
      <c r="M256" s="24"/>
      <c r="N256" s="7"/>
      <c r="Q256" s="24"/>
      <c r="S256" s="7"/>
      <c r="T256" s="25"/>
      <c r="U256" s="26"/>
      <c r="V256" s="27"/>
      <c r="W256" s="27"/>
      <c r="AA256" s="26"/>
    </row>
    <row r="257" spans="1:27" ht="12.75" customHeight="1" x14ac:dyDescent="0.2">
      <c r="A257" s="7"/>
      <c r="B257" s="27"/>
      <c r="C257" s="20"/>
      <c r="D257" s="19"/>
      <c r="E257" s="19"/>
      <c r="F257" s="35"/>
      <c r="I257" s="19"/>
      <c r="J257" s="19"/>
      <c r="M257" s="24"/>
      <c r="N257" s="7"/>
      <c r="Q257" s="24"/>
      <c r="S257" s="7"/>
      <c r="T257" s="25"/>
      <c r="U257" s="26"/>
      <c r="V257" s="27"/>
      <c r="W257" s="27"/>
      <c r="AA257" s="26"/>
    </row>
    <row r="258" spans="1:27" ht="12.75" customHeight="1" x14ac:dyDescent="0.2">
      <c r="A258" s="7"/>
      <c r="B258" s="27"/>
      <c r="C258" s="20"/>
      <c r="D258" s="19"/>
      <c r="E258" s="19"/>
      <c r="F258" s="35"/>
      <c r="I258" s="19"/>
      <c r="J258" s="19"/>
      <c r="M258" s="24"/>
      <c r="N258" s="7"/>
      <c r="Q258" s="24"/>
      <c r="S258" s="7"/>
      <c r="T258" s="25"/>
      <c r="U258" s="26"/>
      <c r="V258" s="27"/>
      <c r="W258" s="27"/>
      <c r="AA258" s="26"/>
    </row>
    <row r="259" spans="1:27" ht="12.75" customHeight="1" x14ac:dyDescent="0.2">
      <c r="A259" s="7"/>
      <c r="B259" s="27"/>
      <c r="C259" s="20"/>
      <c r="D259" s="19"/>
      <c r="E259" s="19"/>
      <c r="F259" s="35"/>
      <c r="I259" s="19"/>
      <c r="J259" s="19"/>
      <c r="M259" s="24"/>
      <c r="N259" s="7"/>
      <c r="Q259" s="24"/>
      <c r="S259" s="7"/>
      <c r="T259" s="25"/>
      <c r="U259" s="26"/>
      <c r="V259" s="27"/>
      <c r="W259" s="27"/>
      <c r="AA259" s="26"/>
    </row>
    <row r="260" spans="1:27" ht="12.75" customHeight="1" x14ac:dyDescent="0.2">
      <c r="A260" s="7"/>
      <c r="B260" s="27"/>
      <c r="C260" s="20"/>
      <c r="D260" s="19"/>
      <c r="E260" s="19"/>
      <c r="F260" s="35"/>
      <c r="I260" s="19"/>
      <c r="J260" s="19"/>
      <c r="M260" s="24"/>
      <c r="N260" s="7"/>
      <c r="Q260" s="24"/>
      <c r="S260" s="7"/>
      <c r="T260" s="25"/>
      <c r="U260" s="26"/>
      <c r="V260" s="27"/>
      <c r="W260" s="27"/>
      <c r="AA260" s="26"/>
    </row>
    <row r="261" spans="1:27" ht="12.75" customHeight="1" x14ac:dyDescent="0.2">
      <c r="A261" s="7"/>
      <c r="B261" s="27"/>
      <c r="C261" s="20"/>
      <c r="D261" s="19"/>
      <c r="E261" s="19"/>
      <c r="F261" s="35"/>
      <c r="I261" s="19"/>
      <c r="J261" s="19"/>
      <c r="M261" s="24"/>
      <c r="N261" s="7"/>
      <c r="Q261" s="24"/>
      <c r="S261" s="7"/>
      <c r="T261" s="25"/>
      <c r="U261" s="26"/>
      <c r="V261" s="27"/>
      <c r="W261" s="27"/>
      <c r="AA261" s="26"/>
    </row>
    <row r="262" spans="1:27" ht="12.75" customHeight="1" x14ac:dyDescent="0.2">
      <c r="A262" s="7"/>
      <c r="B262" s="27"/>
      <c r="C262" s="20"/>
      <c r="D262" s="19"/>
      <c r="E262" s="19"/>
      <c r="F262" s="35"/>
      <c r="I262" s="19"/>
      <c r="J262" s="19"/>
      <c r="M262" s="24"/>
      <c r="N262" s="7"/>
      <c r="Q262" s="24"/>
      <c r="S262" s="7"/>
      <c r="T262" s="25"/>
      <c r="U262" s="26"/>
      <c r="V262" s="27"/>
      <c r="W262" s="27"/>
      <c r="AA262" s="26"/>
    </row>
    <row r="263" spans="1:27" ht="12.75" customHeight="1" x14ac:dyDescent="0.2">
      <c r="A263" s="7"/>
      <c r="B263" s="27"/>
      <c r="C263" s="20"/>
      <c r="D263" s="19"/>
      <c r="E263" s="19"/>
      <c r="F263" s="35"/>
      <c r="I263" s="19"/>
      <c r="J263" s="19"/>
      <c r="M263" s="24"/>
      <c r="N263" s="7"/>
      <c r="Q263" s="24"/>
      <c r="S263" s="7"/>
      <c r="T263" s="25"/>
      <c r="U263" s="26"/>
      <c r="V263" s="27"/>
      <c r="W263" s="27"/>
      <c r="AA263" s="26"/>
    </row>
    <row r="264" spans="1:27" ht="12.75" customHeight="1" x14ac:dyDescent="0.2">
      <c r="A264" s="7"/>
      <c r="B264" s="27"/>
      <c r="C264" s="20"/>
      <c r="D264" s="19"/>
      <c r="E264" s="19"/>
      <c r="F264" s="35"/>
      <c r="I264" s="19"/>
      <c r="J264" s="19"/>
      <c r="M264" s="24"/>
      <c r="N264" s="7"/>
      <c r="Q264" s="24"/>
      <c r="S264" s="7"/>
      <c r="T264" s="25"/>
      <c r="U264" s="26"/>
      <c r="V264" s="27"/>
      <c r="W264" s="27"/>
      <c r="AA264" s="26"/>
    </row>
    <row r="265" spans="1:27" ht="12.75" customHeight="1" x14ac:dyDescent="0.2">
      <c r="A265" s="7"/>
      <c r="B265" s="27"/>
      <c r="C265" s="20"/>
      <c r="D265" s="19"/>
      <c r="E265" s="19"/>
      <c r="F265" s="35"/>
      <c r="I265" s="19"/>
      <c r="J265" s="19"/>
      <c r="M265" s="24"/>
      <c r="N265" s="7"/>
      <c r="Q265" s="24"/>
      <c r="S265" s="7"/>
      <c r="T265" s="25"/>
      <c r="U265" s="26"/>
      <c r="V265" s="27"/>
      <c r="W265" s="27"/>
      <c r="AA265" s="26"/>
    </row>
    <row r="266" spans="1:27" ht="12.75" customHeight="1" x14ac:dyDescent="0.2">
      <c r="A266" s="7"/>
      <c r="B266" s="27"/>
      <c r="C266" s="20"/>
      <c r="D266" s="19"/>
      <c r="E266" s="19"/>
      <c r="F266" s="35"/>
      <c r="I266" s="19"/>
      <c r="J266" s="19"/>
      <c r="M266" s="24"/>
      <c r="N266" s="7"/>
      <c r="Q266" s="24"/>
      <c r="S266" s="7"/>
      <c r="T266" s="25"/>
      <c r="U266" s="26"/>
      <c r="V266" s="27"/>
      <c r="W266" s="27"/>
      <c r="AA266" s="26"/>
    </row>
    <row r="267" spans="1:27" ht="12.75" customHeight="1" x14ac:dyDescent="0.2">
      <c r="A267" s="7"/>
      <c r="B267" s="27"/>
      <c r="C267" s="20"/>
      <c r="D267" s="19"/>
      <c r="E267" s="19"/>
      <c r="F267" s="35"/>
      <c r="I267" s="19"/>
      <c r="J267" s="19"/>
      <c r="M267" s="24"/>
      <c r="N267" s="7"/>
      <c r="Q267" s="24"/>
      <c r="S267" s="7"/>
      <c r="T267" s="25"/>
      <c r="U267" s="26"/>
      <c r="V267" s="27"/>
      <c r="W267" s="27"/>
      <c r="AA267" s="26"/>
    </row>
    <row r="268" spans="1:27" ht="12.75" customHeight="1" x14ac:dyDescent="0.2">
      <c r="A268" s="7"/>
      <c r="B268" s="27"/>
      <c r="C268" s="20"/>
      <c r="D268" s="19"/>
      <c r="E268" s="19"/>
      <c r="F268" s="35"/>
      <c r="I268" s="19"/>
      <c r="J268" s="19"/>
      <c r="M268" s="24"/>
      <c r="N268" s="7"/>
      <c r="Q268" s="24"/>
      <c r="S268" s="7"/>
      <c r="T268" s="25"/>
      <c r="U268" s="26"/>
      <c r="V268" s="27"/>
      <c r="W268" s="27"/>
      <c r="AA268" s="26"/>
    </row>
    <row r="269" spans="1:27" ht="12.75" customHeight="1" x14ac:dyDescent="0.2">
      <c r="A269" s="7"/>
      <c r="B269" s="27"/>
      <c r="C269" s="20"/>
      <c r="D269" s="19"/>
      <c r="E269" s="19"/>
      <c r="F269" s="35"/>
      <c r="I269" s="19"/>
      <c r="J269" s="19"/>
      <c r="M269" s="24"/>
      <c r="N269" s="7"/>
      <c r="Q269" s="24"/>
      <c r="S269" s="7"/>
      <c r="T269" s="25"/>
      <c r="U269" s="26"/>
      <c r="V269" s="27"/>
      <c r="W269" s="27"/>
      <c r="AA269" s="26"/>
    </row>
    <row r="270" spans="1:27" ht="12.75" customHeight="1" x14ac:dyDescent="0.2">
      <c r="A270" s="7"/>
      <c r="B270" s="27"/>
      <c r="C270" s="20"/>
      <c r="D270" s="19"/>
      <c r="E270" s="19"/>
      <c r="F270" s="35"/>
      <c r="I270" s="19"/>
      <c r="J270" s="19"/>
      <c r="M270" s="24"/>
      <c r="N270" s="7"/>
      <c r="Q270" s="24"/>
      <c r="S270" s="7"/>
      <c r="T270" s="25"/>
      <c r="U270" s="26"/>
      <c r="V270" s="27"/>
      <c r="W270" s="27"/>
      <c r="AA270" s="26"/>
    </row>
    <row r="271" spans="1:27" ht="12.75" customHeight="1" x14ac:dyDescent="0.2">
      <c r="A271" s="7"/>
      <c r="B271" s="27"/>
      <c r="C271" s="20"/>
      <c r="D271" s="19"/>
      <c r="E271" s="19"/>
      <c r="F271" s="35"/>
      <c r="I271" s="19"/>
      <c r="J271" s="19"/>
      <c r="M271" s="24"/>
      <c r="N271" s="7"/>
      <c r="Q271" s="24"/>
      <c r="S271" s="7"/>
      <c r="T271" s="25"/>
      <c r="U271" s="26"/>
      <c r="V271" s="27"/>
      <c r="W271" s="27"/>
      <c r="AA271" s="26"/>
    </row>
    <row r="272" spans="1:27" ht="12.75" customHeight="1" x14ac:dyDescent="0.2">
      <c r="A272" s="7"/>
      <c r="B272" s="27"/>
      <c r="C272" s="20"/>
      <c r="D272" s="19"/>
      <c r="E272" s="19"/>
      <c r="F272" s="35"/>
      <c r="I272" s="19"/>
      <c r="J272" s="19"/>
      <c r="M272" s="24"/>
      <c r="N272" s="7"/>
      <c r="Q272" s="24"/>
      <c r="S272" s="7"/>
      <c r="T272" s="25"/>
      <c r="U272" s="26"/>
      <c r="V272" s="27"/>
      <c r="W272" s="27"/>
      <c r="AA272" s="26"/>
    </row>
    <row r="273" spans="1:27" ht="12.75" customHeight="1" x14ac:dyDescent="0.2">
      <c r="A273" s="7"/>
      <c r="B273" s="27"/>
      <c r="C273" s="20"/>
      <c r="D273" s="19"/>
      <c r="E273" s="19"/>
      <c r="F273" s="35"/>
      <c r="I273" s="19"/>
      <c r="J273" s="19"/>
      <c r="M273" s="24"/>
      <c r="N273" s="7"/>
      <c r="Q273" s="24"/>
      <c r="S273" s="7"/>
      <c r="T273" s="25"/>
      <c r="U273" s="26"/>
      <c r="V273" s="27"/>
      <c r="W273" s="27"/>
      <c r="AA273" s="26"/>
    </row>
    <row r="274" spans="1:27" ht="12.75" customHeight="1" x14ac:dyDescent="0.2">
      <c r="A274" s="7"/>
      <c r="B274" s="27"/>
      <c r="C274" s="20"/>
      <c r="D274" s="19"/>
      <c r="E274" s="19"/>
      <c r="F274" s="35"/>
      <c r="I274" s="19"/>
      <c r="J274" s="19"/>
      <c r="M274" s="24"/>
      <c r="N274" s="7"/>
      <c r="Q274" s="24"/>
      <c r="S274" s="7"/>
      <c r="T274" s="25"/>
      <c r="U274" s="26"/>
      <c r="V274" s="27"/>
      <c r="W274" s="27"/>
      <c r="AA274" s="26"/>
    </row>
    <row r="275" spans="1:27" ht="12.75" customHeight="1" x14ac:dyDescent="0.2">
      <c r="A275" s="7"/>
      <c r="B275" s="27"/>
      <c r="C275" s="20"/>
      <c r="D275" s="19"/>
      <c r="E275" s="19"/>
      <c r="F275" s="35"/>
      <c r="I275" s="19"/>
      <c r="J275" s="19"/>
      <c r="M275" s="24"/>
      <c r="N275" s="7"/>
      <c r="Q275" s="24"/>
      <c r="S275" s="7"/>
      <c r="T275" s="25"/>
      <c r="U275" s="26"/>
      <c r="V275" s="27"/>
      <c r="W275" s="27"/>
      <c r="AA275" s="26"/>
    </row>
    <row r="276" spans="1:27" ht="12.75" customHeight="1" x14ac:dyDescent="0.2">
      <c r="A276" s="7"/>
      <c r="B276" s="27"/>
      <c r="C276" s="20"/>
      <c r="D276" s="19"/>
      <c r="E276" s="19"/>
      <c r="F276" s="35"/>
      <c r="I276" s="19"/>
      <c r="J276" s="19"/>
      <c r="M276" s="24"/>
      <c r="N276" s="7"/>
      <c r="Q276" s="24"/>
      <c r="S276" s="7"/>
      <c r="T276" s="25"/>
      <c r="U276" s="26"/>
      <c r="V276" s="27"/>
      <c r="W276" s="27"/>
      <c r="AA276" s="26"/>
    </row>
    <row r="277" spans="1:27" ht="12.75" customHeight="1" x14ac:dyDescent="0.2">
      <c r="A277" s="7"/>
      <c r="B277" s="27"/>
      <c r="C277" s="20"/>
      <c r="D277" s="19"/>
      <c r="E277" s="19"/>
      <c r="F277" s="35"/>
      <c r="I277" s="19"/>
      <c r="J277" s="19"/>
      <c r="M277" s="24"/>
      <c r="N277" s="7"/>
      <c r="Q277" s="24"/>
      <c r="S277" s="7"/>
      <c r="T277" s="25"/>
      <c r="U277" s="26"/>
      <c r="V277" s="27"/>
      <c r="W277" s="27"/>
      <c r="AA277" s="26"/>
    </row>
    <row r="278" spans="1:27" ht="12.75" customHeight="1" x14ac:dyDescent="0.2">
      <c r="A278" s="7"/>
      <c r="B278" s="27"/>
      <c r="C278" s="20"/>
      <c r="D278" s="19"/>
      <c r="E278" s="19"/>
      <c r="F278" s="35"/>
      <c r="I278" s="19"/>
      <c r="J278" s="19"/>
      <c r="M278" s="24"/>
      <c r="N278" s="7"/>
      <c r="Q278" s="24"/>
      <c r="S278" s="7"/>
      <c r="T278" s="25"/>
      <c r="U278" s="26"/>
      <c r="V278" s="27"/>
      <c r="W278" s="27"/>
      <c r="AA278" s="26"/>
    </row>
    <row r="279" spans="1:27" ht="12.75" customHeight="1" x14ac:dyDescent="0.2">
      <c r="A279" s="7"/>
      <c r="B279" s="27"/>
      <c r="C279" s="20"/>
      <c r="D279" s="19"/>
      <c r="E279" s="19"/>
      <c r="F279" s="35"/>
      <c r="I279" s="19"/>
      <c r="J279" s="19"/>
      <c r="M279" s="24"/>
      <c r="N279" s="7"/>
      <c r="Q279" s="24"/>
      <c r="S279" s="7"/>
      <c r="T279" s="25"/>
      <c r="U279" s="26"/>
      <c r="V279" s="27"/>
      <c r="W279" s="27"/>
      <c r="AA279" s="26"/>
    </row>
    <row r="280" spans="1:27" ht="12.75" customHeight="1" x14ac:dyDescent="0.2">
      <c r="A280" s="7"/>
      <c r="B280" s="27"/>
      <c r="C280" s="20"/>
      <c r="D280" s="19"/>
      <c r="E280" s="19"/>
      <c r="F280" s="35"/>
      <c r="I280" s="19"/>
      <c r="J280" s="19"/>
      <c r="M280" s="24"/>
      <c r="N280" s="7"/>
      <c r="Q280" s="24"/>
      <c r="S280" s="7"/>
      <c r="T280" s="25"/>
      <c r="U280" s="26"/>
      <c r="V280" s="27"/>
      <c r="W280" s="27"/>
      <c r="AA280" s="26"/>
    </row>
    <row r="281" spans="1:27" ht="12.75" customHeight="1" x14ac:dyDescent="0.2">
      <c r="A281" s="7"/>
      <c r="B281" s="27"/>
      <c r="C281" s="20"/>
      <c r="D281" s="19"/>
      <c r="E281" s="19"/>
      <c r="F281" s="35"/>
      <c r="I281" s="19"/>
      <c r="J281" s="19"/>
      <c r="M281" s="24"/>
      <c r="N281" s="7"/>
      <c r="Q281" s="24"/>
      <c r="S281" s="7"/>
      <c r="T281" s="25"/>
      <c r="U281" s="26"/>
      <c r="V281" s="27"/>
      <c r="W281" s="27"/>
      <c r="AA281" s="26"/>
    </row>
    <row r="282" spans="1:27" ht="12.75" customHeight="1" x14ac:dyDescent="0.2">
      <c r="A282" s="7"/>
      <c r="B282" s="27"/>
      <c r="C282" s="20"/>
      <c r="D282" s="19"/>
      <c r="E282" s="19"/>
      <c r="F282" s="35"/>
      <c r="I282" s="19"/>
      <c r="J282" s="19"/>
      <c r="M282" s="24"/>
      <c r="N282" s="7"/>
      <c r="Q282" s="24"/>
      <c r="S282" s="7"/>
      <c r="T282" s="25"/>
      <c r="U282" s="26"/>
      <c r="V282" s="27"/>
      <c r="W282" s="27"/>
      <c r="AA282" s="26"/>
    </row>
    <row r="283" spans="1:27" ht="12.75" customHeight="1" x14ac:dyDescent="0.2">
      <c r="A283" s="7"/>
      <c r="B283" s="27"/>
      <c r="C283" s="20"/>
      <c r="D283" s="19"/>
      <c r="E283" s="19"/>
      <c r="F283" s="35"/>
      <c r="I283" s="19"/>
      <c r="J283" s="19"/>
      <c r="M283" s="24"/>
      <c r="N283" s="7"/>
      <c r="Q283" s="24"/>
      <c r="S283" s="7"/>
      <c r="T283" s="25"/>
      <c r="U283" s="26"/>
      <c r="V283" s="27"/>
      <c r="W283" s="27"/>
      <c r="AA283" s="26"/>
    </row>
    <row r="284" spans="1:27" ht="12.75" customHeight="1" x14ac:dyDescent="0.2">
      <c r="A284" s="7"/>
      <c r="B284" s="27"/>
      <c r="C284" s="20"/>
      <c r="D284" s="19"/>
      <c r="E284" s="19"/>
      <c r="F284" s="35"/>
      <c r="I284" s="19"/>
      <c r="J284" s="19"/>
      <c r="M284" s="24"/>
      <c r="N284" s="7"/>
      <c r="Q284" s="24"/>
      <c r="S284" s="7"/>
      <c r="T284" s="25"/>
      <c r="U284" s="26"/>
      <c r="V284" s="27"/>
      <c r="W284" s="27"/>
      <c r="AA284" s="26"/>
    </row>
    <row r="285" spans="1:27" ht="12.75" customHeight="1" x14ac:dyDescent="0.2">
      <c r="A285" s="7"/>
      <c r="B285" s="27"/>
      <c r="C285" s="20"/>
      <c r="D285" s="19"/>
      <c r="E285" s="19"/>
      <c r="F285" s="35"/>
      <c r="I285" s="19"/>
      <c r="J285" s="19"/>
      <c r="M285" s="24"/>
      <c r="N285" s="7"/>
      <c r="Q285" s="24"/>
      <c r="S285" s="7"/>
      <c r="T285" s="25"/>
      <c r="U285" s="26"/>
      <c r="V285" s="27"/>
      <c r="W285" s="27"/>
      <c r="AA285" s="26"/>
    </row>
    <row r="286" spans="1:27" ht="12.75" customHeight="1" x14ac:dyDescent="0.2">
      <c r="A286" s="7"/>
      <c r="B286" s="27"/>
      <c r="C286" s="20"/>
      <c r="D286" s="19"/>
      <c r="E286" s="19"/>
      <c r="F286" s="35"/>
      <c r="I286" s="19"/>
      <c r="J286" s="19"/>
      <c r="M286" s="24"/>
      <c r="N286" s="7"/>
      <c r="Q286" s="24"/>
      <c r="S286" s="7"/>
      <c r="T286" s="25"/>
      <c r="U286" s="26"/>
      <c r="V286" s="27"/>
      <c r="W286" s="27"/>
      <c r="AA286" s="26"/>
    </row>
    <row r="287" spans="1:27" ht="12.75" customHeight="1" x14ac:dyDescent="0.2">
      <c r="A287" s="7"/>
      <c r="B287" s="27"/>
      <c r="C287" s="20"/>
      <c r="D287" s="19"/>
      <c r="E287" s="19"/>
      <c r="F287" s="35"/>
      <c r="I287" s="19"/>
      <c r="J287" s="19"/>
      <c r="M287" s="24"/>
      <c r="N287" s="7"/>
      <c r="Q287" s="24"/>
      <c r="S287" s="7"/>
      <c r="T287" s="25"/>
      <c r="U287" s="26"/>
      <c r="V287" s="27"/>
      <c r="W287" s="27"/>
      <c r="AA287" s="26"/>
    </row>
    <row r="288" spans="1:27" ht="12.75" customHeight="1" x14ac:dyDescent="0.2">
      <c r="A288" s="7"/>
      <c r="B288" s="27"/>
      <c r="C288" s="20"/>
      <c r="D288" s="19"/>
      <c r="E288" s="19"/>
      <c r="F288" s="35"/>
      <c r="I288" s="19"/>
      <c r="J288" s="19"/>
      <c r="M288" s="24"/>
      <c r="N288" s="7"/>
      <c r="Q288" s="24"/>
      <c r="S288" s="7"/>
      <c r="T288" s="25"/>
      <c r="U288" s="26"/>
      <c r="V288" s="27"/>
      <c r="W288" s="27"/>
      <c r="AA288" s="26"/>
    </row>
    <row r="289" spans="1:27" ht="12.75" customHeight="1" x14ac:dyDescent="0.2">
      <c r="A289" s="7"/>
      <c r="B289" s="27"/>
      <c r="C289" s="20"/>
      <c r="D289" s="19"/>
      <c r="E289" s="19"/>
      <c r="F289" s="35"/>
      <c r="I289" s="19"/>
      <c r="J289" s="19"/>
      <c r="M289" s="24"/>
      <c r="N289" s="7"/>
      <c r="Q289" s="24"/>
      <c r="S289" s="7"/>
      <c r="T289" s="25"/>
      <c r="U289" s="26"/>
      <c r="V289" s="27"/>
      <c r="W289" s="27"/>
      <c r="AA289" s="26"/>
    </row>
    <row r="290" spans="1:27" ht="12.75" customHeight="1" x14ac:dyDescent="0.2">
      <c r="A290" s="7"/>
      <c r="B290" s="27"/>
      <c r="C290" s="20"/>
      <c r="D290" s="19"/>
      <c r="E290" s="19"/>
      <c r="F290" s="35"/>
      <c r="I290" s="19"/>
      <c r="J290" s="19"/>
      <c r="M290" s="24"/>
      <c r="N290" s="7"/>
      <c r="Q290" s="24"/>
      <c r="S290" s="7"/>
      <c r="T290" s="25"/>
      <c r="U290" s="26"/>
      <c r="V290" s="27"/>
      <c r="W290" s="27"/>
      <c r="AA290" s="26"/>
    </row>
    <row r="291" spans="1:27" ht="12.75" customHeight="1" x14ac:dyDescent="0.2">
      <c r="A291" s="7"/>
      <c r="B291" s="27"/>
      <c r="C291" s="20"/>
      <c r="D291" s="19"/>
      <c r="E291" s="19"/>
      <c r="F291" s="35"/>
      <c r="I291" s="19"/>
      <c r="J291" s="19"/>
      <c r="M291" s="24"/>
      <c r="N291" s="7"/>
      <c r="Q291" s="24"/>
      <c r="S291" s="7"/>
      <c r="T291" s="25"/>
      <c r="U291" s="26"/>
      <c r="V291" s="27"/>
      <c r="W291" s="27"/>
      <c r="AA291" s="26"/>
    </row>
    <row r="292" spans="1:27" ht="12.75" customHeight="1" x14ac:dyDescent="0.2">
      <c r="A292" s="7"/>
      <c r="B292" s="27"/>
      <c r="C292" s="20"/>
      <c r="D292" s="19"/>
      <c r="E292" s="19"/>
      <c r="F292" s="35"/>
      <c r="I292" s="19"/>
      <c r="J292" s="19"/>
      <c r="M292" s="24"/>
      <c r="N292" s="7"/>
      <c r="Q292" s="24"/>
      <c r="S292" s="7"/>
      <c r="T292" s="25"/>
      <c r="U292" s="26"/>
      <c r="V292" s="27"/>
      <c r="W292" s="27"/>
      <c r="AA292" s="26"/>
    </row>
    <row r="293" spans="1:27" ht="12.75" customHeight="1" x14ac:dyDescent="0.2">
      <c r="A293" s="7"/>
      <c r="B293" s="27"/>
      <c r="C293" s="20"/>
      <c r="D293" s="19"/>
      <c r="E293" s="19"/>
      <c r="F293" s="35"/>
      <c r="I293" s="19"/>
      <c r="J293" s="19"/>
      <c r="M293" s="24"/>
      <c r="N293" s="7"/>
      <c r="Q293" s="24"/>
      <c r="S293" s="7"/>
      <c r="T293" s="25"/>
      <c r="U293" s="26"/>
      <c r="V293" s="27"/>
      <c r="W293" s="27"/>
      <c r="AA293" s="26"/>
    </row>
    <row r="294" spans="1:27" ht="12.75" customHeight="1" x14ac:dyDescent="0.2">
      <c r="A294" s="7"/>
      <c r="B294" s="27"/>
      <c r="C294" s="20"/>
      <c r="D294" s="19"/>
      <c r="E294" s="19"/>
      <c r="F294" s="35"/>
      <c r="I294" s="19"/>
      <c r="J294" s="19"/>
      <c r="M294" s="24"/>
      <c r="N294" s="7"/>
      <c r="Q294" s="24"/>
      <c r="S294" s="7"/>
      <c r="T294" s="25"/>
      <c r="U294" s="26"/>
      <c r="V294" s="27"/>
      <c r="W294" s="27"/>
      <c r="AA294" s="26"/>
    </row>
    <row r="295" spans="1:27" ht="12.75" customHeight="1" x14ac:dyDescent="0.2">
      <c r="A295" s="7"/>
      <c r="B295" s="27"/>
      <c r="C295" s="20"/>
      <c r="D295" s="19"/>
      <c r="E295" s="19"/>
      <c r="F295" s="35"/>
      <c r="I295" s="19"/>
      <c r="J295" s="19"/>
      <c r="M295" s="24"/>
      <c r="N295" s="7"/>
      <c r="Q295" s="24"/>
      <c r="S295" s="7"/>
      <c r="T295" s="25"/>
      <c r="U295" s="26"/>
      <c r="V295" s="27"/>
      <c r="W295" s="27"/>
      <c r="AA295" s="26"/>
    </row>
    <row r="296" spans="1:27" ht="12.75" customHeight="1" x14ac:dyDescent="0.2">
      <c r="A296" s="7"/>
      <c r="B296" s="27"/>
      <c r="C296" s="20"/>
      <c r="D296" s="19"/>
      <c r="E296" s="19"/>
      <c r="F296" s="35"/>
      <c r="I296" s="19"/>
      <c r="J296" s="19"/>
      <c r="M296" s="24"/>
      <c r="N296" s="7"/>
      <c r="Q296" s="24"/>
      <c r="S296" s="7"/>
      <c r="T296" s="25"/>
      <c r="U296" s="26"/>
      <c r="V296" s="27"/>
      <c r="W296" s="27"/>
      <c r="AA296" s="26"/>
    </row>
    <row r="297" spans="1:27" ht="12.75" customHeight="1" x14ac:dyDescent="0.2">
      <c r="A297" s="7"/>
      <c r="B297" s="27"/>
      <c r="C297" s="20"/>
      <c r="D297" s="19"/>
      <c r="E297" s="19"/>
      <c r="F297" s="35"/>
      <c r="I297" s="19"/>
      <c r="J297" s="19"/>
      <c r="M297" s="24"/>
      <c r="N297" s="7"/>
      <c r="Q297" s="24"/>
      <c r="S297" s="7"/>
      <c r="T297" s="25"/>
      <c r="U297" s="26"/>
      <c r="V297" s="27"/>
      <c r="W297" s="27"/>
      <c r="AA297" s="26"/>
    </row>
    <row r="298" spans="1:27" ht="12.75" customHeight="1" x14ac:dyDescent="0.2">
      <c r="A298" s="7"/>
      <c r="B298" s="27"/>
      <c r="C298" s="20"/>
      <c r="D298" s="19"/>
      <c r="E298" s="19"/>
      <c r="F298" s="35"/>
      <c r="I298" s="19"/>
      <c r="J298" s="19"/>
      <c r="M298" s="24"/>
      <c r="N298" s="7"/>
      <c r="Q298" s="24"/>
      <c r="S298" s="7"/>
      <c r="T298" s="25"/>
      <c r="U298" s="26"/>
      <c r="V298" s="27"/>
      <c r="W298" s="27"/>
      <c r="AA298" s="26"/>
    </row>
    <row r="299" spans="1:27" ht="12.75" customHeight="1" x14ac:dyDescent="0.2">
      <c r="A299" s="7"/>
      <c r="B299" s="27"/>
      <c r="C299" s="20"/>
      <c r="D299" s="19"/>
      <c r="E299" s="19"/>
      <c r="F299" s="35"/>
      <c r="I299" s="19"/>
      <c r="J299" s="19"/>
      <c r="M299" s="24"/>
      <c r="N299" s="7"/>
      <c r="Q299" s="24"/>
      <c r="S299" s="7"/>
      <c r="T299" s="25"/>
      <c r="U299" s="26"/>
      <c r="V299" s="27"/>
      <c r="W299" s="27"/>
      <c r="AA299" s="26"/>
    </row>
    <row r="300" spans="1:27" ht="12.75" customHeight="1" x14ac:dyDescent="0.2">
      <c r="A300" s="7"/>
      <c r="B300" s="27"/>
      <c r="C300" s="20"/>
      <c r="D300" s="19"/>
      <c r="E300" s="19"/>
      <c r="F300" s="35"/>
      <c r="I300" s="19"/>
      <c r="J300" s="19"/>
      <c r="M300" s="24"/>
      <c r="N300" s="7"/>
      <c r="Q300" s="24"/>
      <c r="S300" s="7"/>
      <c r="T300" s="25"/>
      <c r="U300" s="26"/>
      <c r="V300" s="27"/>
      <c r="W300" s="27"/>
      <c r="AA300" s="26"/>
    </row>
    <row r="301" spans="1:27" ht="12.75" customHeight="1" x14ac:dyDescent="0.2">
      <c r="A301" s="7"/>
      <c r="B301" s="27"/>
      <c r="C301" s="20"/>
      <c r="D301" s="19"/>
      <c r="E301" s="19"/>
      <c r="F301" s="35"/>
      <c r="I301" s="19"/>
      <c r="J301" s="19"/>
      <c r="M301" s="24"/>
      <c r="N301" s="7"/>
      <c r="Q301" s="24"/>
      <c r="S301" s="7"/>
      <c r="T301" s="25"/>
      <c r="U301" s="26"/>
      <c r="V301" s="27"/>
      <c r="W301" s="27"/>
      <c r="AA301" s="26"/>
    </row>
    <row r="302" spans="1:27" ht="12.75" customHeight="1" x14ac:dyDescent="0.2">
      <c r="A302" s="7"/>
      <c r="B302" s="27"/>
      <c r="C302" s="20"/>
      <c r="D302" s="19"/>
      <c r="E302" s="19"/>
      <c r="F302" s="35"/>
      <c r="I302" s="19"/>
      <c r="J302" s="19"/>
      <c r="M302" s="24"/>
      <c r="N302" s="7"/>
      <c r="Q302" s="24"/>
      <c r="S302" s="7"/>
      <c r="T302" s="25"/>
      <c r="U302" s="26"/>
      <c r="V302" s="27"/>
      <c r="W302" s="27"/>
      <c r="AA302" s="26"/>
    </row>
    <row r="303" spans="1:27" ht="12.75" customHeight="1" x14ac:dyDescent="0.2">
      <c r="A303" s="7"/>
      <c r="B303" s="27"/>
      <c r="C303" s="20"/>
      <c r="D303" s="19"/>
      <c r="E303" s="19"/>
      <c r="F303" s="35"/>
      <c r="I303" s="19"/>
      <c r="J303" s="19"/>
      <c r="M303" s="24"/>
      <c r="N303" s="7"/>
      <c r="Q303" s="24"/>
      <c r="S303" s="7"/>
      <c r="T303" s="25"/>
      <c r="U303" s="26"/>
      <c r="V303" s="27"/>
      <c r="W303" s="27"/>
      <c r="AA303" s="26"/>
    </row>
    <row r="304" spans="1:27" ht="12.75" customHeight="1" x14ac:dyDescent="0.2">
      <c r="A304" s="7"/>
      <c r="B304" s="27"/>
      <c r="C304" s="20"/>
      <c r="D304" s="19"/>
      <c r="E304" s="19"/>
      <c r="F304" s="35"/>
      <c r="I304" s="19"/>
      <c r="J304" s="19"/>
      <c r="M304" s="24"/>
      <c r="N304" s="7"/>
      <c r="Q304" s="24"/>
      <c r="S304" s="7"/>
      <c r="T304" s="25"/>
      <c r="U304" s="26"/>
      <c r="V304" s="27"/>
      <c r="W304" s="27"/>
      <c r="AA304" s="26"/>
    </row>
    <row r="305" spans="1:27" ht="12.75" customHeight="1" x14ac:dyDescent="0.2">
      <c r="A305" s="7"/>
      <c r="B305" s="27"/>
      <c r="C305" s="20"/>
      <c r="D305" s="19"/>
      <c r="E305" s="19"/>
      <c r="F305" s="35"/>
      <c r="I305" s="19"/>
      <c r="J305" s="19"/>
      <c r="M305" s="24"/>
      <c r="N305" s="7"/>
      <c r="Q305" s="24"/>
      <c r="S305" s="7"/>
      <c r="T305" s="25"/>
      <c r="U305" s="26"/>
      <c r="V305" s="27"/>
      <c r="W305" s="27"/>
      <c r="AA305" s="26"/>
    </row>
    <row r="306" spans="1:27" ht="12.75" customHeight="1" x14ac:dyDescent="0.2">
      <c r="A306" s="7"/>
      <c r="B306" s="27"/>
      <c r="C306" s="20"/>
      <c r="D306" s="19"/>
      <c r="E306" s="19"/>
      <c r="F306" s="35"/>
      <c r="I306" s="19"/>
      <c r="J306" s="19"/>
      <c r="M306" s="24"/>
      <c r="N306" s="7"/>
      <c r="Q306" s="24"/>
      <c r="S306" s="7"/>
      <c r="T306" s="25"/>
      <c r="U306" s="26"/>
      <c r="V306" s="27"/>
      <c r="W306" s="27"/>
      <c r="AA306" s="26"/>
    </row>
    <row r="307" spans="1:27" ht="12.75" customHeight="1" x14ac:dyDescent="0.2">
      <c r="A307" s="7"/>
      <c r="B307" s="27"/>
      <c r="C307" s="20"/>
      <c r="D307" s="19"/>
      <c r="E307" s="19"/>
      <c r="F307" s="35"/>
      <c r="I307" s="19"/>
      <c r="J307" s="19"/>
      <c r="M307" s="24"/>
      <c r="N307" s="7"/>
      <c r="Q307" s="24"/>
      <c r="S307" s="7"/>
      <c r="T307" s="25"/>
      <c r="U307" s="26"/>
      <c r="V307" s="27"/>
      <c r="W307" s="27"/>
      <c r="AA307" s="26"/>
    </row>
    <row r="308" spans="1:27" ht="12.75" customHeight="1" x14ac:dyDescent="0.2">
      <c r="A308" s="7"/>
      <c r="B308" s="27"/>
      <c r="C308" s="20"/>
      <c r="D308" s="19"/>
      <c r="E308" s="19"/>
      <c r="F308" s="35"/>
      <c r="I308" s="19"/>
      <c r="J308" s="19"/>
      <c r="M308" s="24"/>
      <c r="N308" s="7"/>
      <c r="Q308" s="24"/>
      <c r="S308" s="7"/>
      <c r="T308" s="25"/>
      <c r="U308" s="26"/>
      <c r="V308" s="27"/>
      <c r="W308" s="27"/>
      <c r="AA308" s="26"/>
    </row>
    <row r="309" spans="1:27" ht="12.75" customHeight="1" x14ac:dyDescent="0.2">
      <c r="A309" s="7"/>
      <c r="B309" s="27"/>
      <c r="C309" s="20"/>
      <c r="D309" s="19"/>
      <c r="E309" s="19"/>
      <c r="F309" s="35"/>
      <c r="I309" s="19"/>
      <c r="J309" s="19"/>
      <c r="M309" s="24"/>
      <c r="N309" s="7"/>
      <c r="Q309" s="24"/>
      <c r="S309" s="7"/>
      <c r="T309" s="25"/>
      <c r="U309" s="26"/>
      <c r="V309" s="27"/>
      <c r="W309" s="27"/>
      <c r="AA309" s="26"/>
    </row>
    <row r="310" spans="1:27" ht="12.75" customHeight="1" x14ac:dyDescent="0.2">
      <c r="A310" s="7"/>
      <c r="B310" s="27"/>
      <c r="C310" s="20"/>
      <c r="D310" s="19"/>
      <c r="E310" s="19"/>
      <c r="F310" s="35"/>
      <c r="I310" s="19"/>
      <c r="J310" s="19"/>
      <c r="M310" s="24"/>
      <c r="N310" s="7"/>
      <c r="Q310" s="24"/>
      <c r="S310" s="7"/>
      <c r="T310" s="25"/>
      <c r="U310" s="26"/>
      <c r="V310" s="27"/>
      <c r="W310" s="27"/>
      <c r="AA310" s="26"/>
    </row>
    <row r="311" spans="1:27" ht="12.75" customHeight="1" x14ac:dyDescent="0.2">
      <c r="A311" s="7"/>
      <c r="B311" s="27"/>
      <c r="C311" s="20"/>
      <c r="D311" s="19"/>
      <c r="E311" s="19"/>
      <c r="F311" s="35"/>
      <c r="I311" s="19"/>
      <c r="J311" s="19"/>
      <c r="M311" s="24"/>
      <c r="N311" s="7"/>
      <c r="Q311" s="24"/>
      <c r="S311" s="7"/>
      <c r="T311" s="25"/>
      <c r="U311" s="26"/>
      <c r="V311" s="27"/>
      <c r="W311" s="27"/>
      <c r="AA311" s="26"/>
    </row>
    <row r="312" spans="1:27" ht="12.75" customHeight="1" x14ac:dyDescent="0.2">
      <c r="A312" s="7"/>
      <c r="B312" s="27"/>
      <c r="C312" s="20"/>
      <c r="D312" s="19"/>
      <c r="E312" s="19"/>
      <c r="F312" s="35"/>
      <c r="I312" s="19"/>
      <c r="J312" s="19"/>
      <c r="M312" s="24"/>
      <c r="N312" s="7"/>
      <c r="Q312" s="24"/>
      <c r="S312" s="7"/>
      <c r="T312" s="25"/>
      <c r="U312" s="26"/>
      <c r="V312" s="27"/>
      <c r="W312" s="27"/>
      <c r="AA312" s="26"/>
    </row>
    <row r="313" spans="1:27" ht="12.75" customHeight="1" x14ac:dyDescent="0.2">
      <c r="A313" s="7"/>
      <c r="B313" s="27"/>
      <c r="C313" s="20"/>
      <c r="D313" s="19"/>
      <c r="E313" s="19"/>
      <c r="F313" s="35"/>
      <c r="I313" s="19"/>
      <c r="J313" s="19"/>
      <c r="M313" s="24"/>
      <c r="N313" s="7"/>
      <c r="Q313" s="24"/>
      <c r="S313" s="7"/>
      <c r="T313" s="25"/>
      <c r="U313" s="26"/>
      <c r="V313" s="27"/>
      <c r="W313" s="27"/>
      <c r="AA313" s="26"/>
    </row>
    <row r="314" spans="1:27" ht="12.75" customHeight="1" x14ac:dyDescent="0.2">
      <c r="A314" s="7"/>
      <c r="B314" s="27"/>
      <c r="C314" s="20"/>
      <c r="D314" s="19"/>
      <c r="E314" s="19"/>
      <c r="F314" s="35"/>
      <c r="I314" s="19"/>
      <c r="J314" s="19"/>
      <c r="M314" s="24"/>
      <c r="N314" s="7"/>
      <c r="Q314" s="24"/>
      <c r="S314" s="7"/>
      <c r="T314" s="25"/>
      <c r="U314" s="26"/>
      <c r="V314" s="27"/>
      <c r="W314" s="27"/>
      <c r="AA314" s="26"/>
    </row>
    <row r="315" spans="1:27" ht="12.75" customHeight="1" x14ac:dyDescent="0.2">
      <c r="A315" s="7"/>
      <c r="B315" s="27"/>
      <c r="C315" s="20"/>
      <c r="D315" s="19"/>
      <c r="E315" s="19"/>
      <c r="F315" s="35"/>
      <c r="I315" s="19"/>
      <c r="J315" s="19"/>
      <c r="M315" s="24"/>
      <c r="N315" s="7"/>
      <c r="Q315" s="24"/>
      <c r="S315" s="7"/>
      <c r="T315" s="25"/>
      <c r="U315" s="26"/>
      <c r="V315" s="27"/>
      <c r="W315" s="27"/>
      <c r="AA315" s="26"/>
    </row>
    <row r="316" spans="1:27" ht="12.75" customHeight="1" x14ac:dyDescent="0.2">
      <c r="A316" s="7"/>
      <c r="B316" s="27"/>
      <c r="C316" s="20"/>
      <c r="D316" s="19"/>
      <c r="E316" s="19"/>
      <c r="F316" s="35"/>
      <c r="I316" s="19"/>
      <c r="J316" s="19"/>
      <c r="M316" s="24"/>
      <c r="N316" s="7"/>
      <c r="Q316" s="24"/>
      <c r="S316" s="7"/>
      <c r="T316" s="25"/>
      <c r="U316" s="26"/>
      <c r="V316" s="27"/>
      <c r="W316" s="27"/>
      <c r="AA316" s="26"/>
    </row>
    <row r="317" spans="1:27" ht="12.75" customHeight="1" x14ac:dyDescent="0.2">
      <c r="A317" s="7"/>
      <c r="B317" s="27"/>
      <c r="C317" s="20"/>
      <c r="D317" s="19"/>
      <c r="E317" s="19"/>
      <c r="F317" s="35"/>
      <c r="I317" s="19"/>
      <c r="J317" s="19"/>
      <c r="M317" s="24"/>
      <c r="N317" s="7"/>
      <c r="Q317" s="24"/>
      <c r="S317" s="7"/>
      <c r="T317" s="25"/>
      <c r="U317" s="26"/>
      <c r="V317" s="27"/>
      <c r="W317" s="27"/>
      <c r="AA317" s="26"/>
    </row>
    <row r="318" spans="1:27" ht="12.75" customHeight="1" x14ac:dyDescent="0.2">
      <c r="A318" s="7"/>
      <c r="B318" s="27"/>
      <c r="C318" s="20"/>
      <c r="D318" s="19"/>
      <c r="E318" s="19"/>
      <c r="F318" s="35"/>
      <c r="I318" s="19"/>
      <c r="J318" s="19"/>
      <c r="M318" s="24"/>
      <c r="N318" s="7"/>
      <c r="Q318" s="24"/>
      <c r="S318" s="7"/>
      <c r="T318" s="25"/>
      <c r="U318" s="26"/>
      <c r="V318" s="27"/>
      <c r="W318" s="27"/>
      <c r="AA318" s="26"/>
    </row>
    <row r="319" spans="1:27" ht="12.75" customHeight="1" x14ac:dyDescent="0.2">
      <c r="A319" s="7"/>
      <c r="B319" s="27"/>
      <c r="C319" s="20"/>
      <c r="D319" s="19"/>
      <c r="E319" s="19"/>
      <c r="F319" s="35"/>
      <c r="I319" s="19"/>
      <c r="J319" s="19"/>
      <c r="M319" s="24"/>
      <c r="N319" s="7"/>
      <c r="Q319" s="24"/>
      <c r="S319" s="7"/>
      <c r="T319" s="25"/>
      <c r="U319" s="26"/>
      <c r="V319" s="27"/>
      <c r="W319" s="27"/>
      <c r="AA319" s="26"/>
    </row>
    <row r="320" spans="1:27" ht="12.75" customHeight="1" x14ac:dyDescent="0.2">
      <c r="A320" s="7"/>
      <c r="B320" s="27"/>
      <c r="C320" s="20"/>
      <c r="D320" s="19"/>
      <c r="E320" s="19"/>
      <c r="F320" s="35"/>
      <c r="I320" s="19"/>
      <c r="J320" s="19"/>
      <c r="M320" s="24"/>
      <c r="N320" s="7"/>
      <c r="Q320" s="24"/>
      <c r="S320" s="7"/>
      <c r="T320" s="25"/>
      <c r="U320" s="26"/>
      <c r="V320" s="27"/>
      <c r="W320" s="27"/>
      <c r="AA320" s="26"/>
    </row>
    <row r="321" spans="1:27" ht="12.75" customHeight="1" x14ac:dyDescent="0.2">
      <c r="A321" s="7"/>
      <c r="B321" s="27"/>
      <c r="C321" s="20"/>
      <c r="D321" s="19"/>
      <c r="E321" s="19"/>
      <c r="F321" s="35"/>
      <c r="I321" s="19"/>
      <c r="J321" s="19"/>
      <c r="M321" s="24"/>
      <c r="N321" s="7"/>
      <c r="Q321" s="24"/>
      <c r="S321" s="7"/>
      <c r="T321" s="25"/>
      <c r="U321" s="26"/>
      <c r="V321" s="27"/>
      <c r="W321" s="27"/>
      <c r="AA321" s="26"/>
    </row>
    <row r="322" spans="1:27" ht="12.75" customHeight="1" x14ac:dyDescent="0.2">
      <c r="A322" s="7"/>
      <c r="B322" s="27"/>
      <c r="C322" s="20"/>
      <c r="D322" s="19"/>
      <c r="E322" s="19"/>
      <c r="F322" s="35"/>
      <c r="I322" s="19"/>
      <c r="J322" s="19"/>
      <c r="M322" s="24"/>
      <c r="N322" s="7"/>
      <c r="Q322" s="24"/>
      <c r="S322" s="7"/>
      <c r="T322" s="25"/>
      <c r="U322" s="26"/>
      <c r="V322" s="27"/>
      <c r="W322" s="27"/>
      <c r="AA322" s="26"/>
    </row>
    <row r="323" spans="1:27" ht="12.75" customHeight="1" x14ac:dyDescent="0.2">
      <c r="A323" s="7"/>
      <c r="B323" s="27"/>
      <c r="C323" s="20"/>
      <c r="D323" s="19"/>
      <c r="E323" s="19"/>
      <c r="F323" s="35"/>
      <c r="I323" s="19"/>
      <c r="J323" s="19"/>
      <c r="M323" s="24"/>
      <c r="N323" s="7"/>
      <c r="Q323" s="24"/>
      <c r="S323" s="7"/>
      <c r="T323" s="25"/>
      <c r="U323" s="26"/>
      <c r="V323" s="27"/>
      <c r="W323" s="27"/>
      <c r="AA323" s="26"/>
    </row>
    <row r="324" spans="1:27" ht="12.75" customHeight="1" x14ac:dyDescent="0.2">
      <c r="A324" s="7"/>
      <c r="B324" s="27"/>
      <c r="C324" s="20"/>
      <c r="D324" s="19"/>
      <c r="E324" s="19"/>
      <c r="F324" s="35"/>
      <c r="I324" s="19"/>
      <c r="J324" s="19"/>
      <c r="M324" s="24"/>
      <c r="N324" s="7"/>
      <c r="Q324" s="24"/>
      <c r="S324" s="7"/>
      <c r="T324" s="25"/>
      <c r="U324" s="26"/>
      <c r="V324" s="27"/>
      <c r="W324" s="27"/>
      <c r="AA324" s="26"/>
    </row>
    <row r="325" spans="1:27" ht="12.75" customHeight="1" x14ac:dyDescent="0.2">
      <c r="A325" s="7"/>
      <c r="B325" s="27"/>
      <c r="C325" s="20"/>
      <c r="D325" s="19"/>
      <c r="E325" s="19"/>
      <c r="F325" s="35"/>
      <c r="I325" s="19"/>
      <c r="J325" s="19"/>
      <c r="M325" s="24"/>
      <c r="N325" s="7"/>
      <c r="Q325" s="24"/>
      <c r="S325" s="7"/>
      <c r="T325" s="25"/>
      <c r="U325" s="26"/>
      <c r="V325" s="27"/>
      <c r="W325" s="27"/>
      <c r="AA325" s="26"/>
    </row>
    <row r="326" spans="1:27" ht="12.75" customHeight="1" x14ac:dyDescent="0.2">
      <c r="A326" s="7"/>
      <c r="B326" s="27"/>
      <c r="C326" s="20"/>
      <c r="D326" s="19"/>
      <c r="E326" s="19"/>
      <c r="F326" s="35"/>
      <c r="I326" s="19"/>
      <c r="J326" s="19"/>
      <c r="M326" s="24"/>
      <c r="N326" s="7"/>
      <c r="Q326" s="24"/>
      <c r="S326" s="7"/>
      <c r="T326" s="25"/>
      <c r="U326" s="26"/>
      <c r="V326" s="27"/>
      <c r="W326" s="27"/>
      <c r="AA326" s="26"/>
    </row>
    <row r="327" spans="1:27" ht="12.75" customHeight="1" x14ac:dyDescent="0.2">
      <c r="A327" s="7"/>
      <c r="B327" s="27"/>
      <c r="C327" s="20"/>
      <c r="D327" s="19"/>
      <c r="E327" s="19"/>
      <c r="F327" s="35"/>
      <c r="I327" s="19"/>
      <c r="J327" s="19"/>
      <c r="M327" s="24"/>
      <c r="N327" s="7"/>
      <c r="Q327" s="24"/>
      <c r="S327" s="7"/>
      <c r="T327" s="25"/>
      <c r="U327" s="26"/>
      <c r="V327" s="27"/>
      <c r="W327" s="27"/>
      <c r="AA327" s="26"/>
    </row>
    <row r="328" spans="1:27" ht="12.75" customHeight="1" x14ac:dyDescent="0.2">
      <c r="A328" s="7"/>
      <c r="B328" s="27"/>
      <c r="C328" s="20"/>
      <c r="D328" s="19"/>
      <c r="E328" s="19"/>
      <c r="F328" s="35"/>
      <c r="I328" s="19"/>
      <c r="J328" s="19"/>
      <c r="M328" s="24"/>
      <c r="N328" s="7"/>
      <c r="Q328" s="24"/>
      <c r="S328" s="7"/>
      <c r="T328" s="25"/>
      <c r="U328" s="26"/>
      <c r="V328" s="27"/>
      <c r="W328" s="27"/>
      <c r="AA328" s="26"/>
    </row>
    <row r="329" spans="1:27" ht="12.75" customHeight="1" x14ac:dyDescent="0.2">
      <c r="A329" s="7"/>
      <c r="B329" s="27"/>
      <c r="C329" s="20"/>
      <c r="D329" s="19"/>
      <c r="E329" s="19"/>
      <c r="F329" s="35"/>
      <c r="I329" s="19"/>
      <c r="J329" s="19"/>
      <c r="M329" s="24"/>
      <c r="N329" s="7"/>
      <c r="Q329" s="24"/>
      <c r="S329" s="7"/>
      <c r="T329" s="25"/>
      <c r="U329" s="26"/>
      <c r="V329" s="27"/>
      <c r="W329" s="27"/>
      <c r="AA329" s="26"/>
    </row>
    <row r="330" spans="1:27" ht="12.75" customHeight="1" x14ac:dyDescent="0.2">
      <c r="A330" s="7"/>
      <c r="B330" s="27"/>
      <c r="C330" s="20"/>
      <c r="D330" s="19"/>
      <c r="E330" s="19"/>
      <c r="F330" s="35"/>
      <c r="I330" s="19"/>
      <c r="J330" s="19"/>
      <c r="M330" s="24"/>
      <c r="N330" s="7"/>
      <c r="Q330" s="24"/>
      <c r="S330" s="7"/>
      <c r="T330" s="25"/>
      <c r="U330" s="26"/>
      <c r="V330" s="27"/>
      <c r="W330" s="27"/>
      <c r="AA330" s="26"/>
    </row>
    <row r="331" spans="1:27" ht="12.75" customHeight="1" x14ac:dyDescent="0.2">
      <c r="A331" s="7"/>
      <c r="B331" s="27"/>
      <c r="C331" s="20"/>
      <c r="D331" s="19"/>
      <c r="E331" s="19"/>
      <c r="F331" s="35"/>
      <c r="I331" s="19"/>
      <c r="J331" s="19"/>
      <c r="M331" s="24"/>
      <c r="N331" s="7"/>
      <c r="Q331" s="24"/>
      <c r="S331" s="7"/>
      <c r="T331" s="25"/>
      <c r="U331" s="26"/>
      <c r="V331" s="27"/>
      <c r="W331" s="27"/>
      <c r="AA331" s="26"/>
    </row>
    <row r="332" spans="1:27" ht="12.75" customHeight="1" x14ac:dyDescent="0.2">
      <c r="A332" s="7"/>
      <c r="B332" s="27"/>
      <c r="C332" s="20"/>
      <c r="D332" s="19"/>
      <c r="E332" s="19"/>
      <c r="F332" s="35"/>
      <c r="I332" s="19"/>
      <c r="J332" s="19"/>
      <c r="M332" s="24"/>
      <c r="N332" s="7"/>
      <c r="Q332" s="24"/>
      <c r="S332" s="7"/>
      <c r="T332" s="25"/>
      <c r="U332" s="26"/>
      <c r="V332" s="27"/>
      <c r="W332" s="27"/>
      <c r="AA332" s="26"/>
    </row>
    <row r="333" spans="1:27" ht="12.75" customHeight="1" x14ac:dyDescent="0.2">
      <c r="A333" s="7"/>
      <c r="B333" s="27"/>
      <c r="C333" s="20"/>
      <c r="D333" s="19"/>
      <c r="E333" s="19"/>
      <c r="F333" s="35"/>
      <c r="I333" s="19"/>
      <c r="J333" s="19"/>
      <c r="M333" s="24"/>
      <c r="N333" s="7"/>
      <c r="Q333" s="24"/>
      <c r="S333" s="7"/>
      <c r="T333" s="25"/>
      <c r="U333" s="26"/>
      <c r="V333" s="27"/>
      <c r="W333" s="27"/>
      <c r="AA333" s="26"/>
    </row>
    <row r="334" spans="1:27" ht="12.75" customHeight="1" x14ac:dyDescent="0.2">
      <c r="A334" s="7"/>
      <c r="B334" s="27"/>
      <c r="C334" s="20"/>
      <c r="D334" s="19"/>
      <c r="E334" s="19"/>
      <c r="F334" s="35"/>
      <c r="I334" s="19"/>
      <c r="J334" s="19"/>
      <c r="M334" s="24"/>
      <c r="N334" s="7"/>
      <c r="Q334" s="24"/>
      <c r="S334" s="7"/>
      <c r="T334" s="25"/>
      <c r="U334" s="26"/>
      <c r="V334" s="27"/>
      <c r="W334" s="27"/>
      <c r="AA334" s="26"/>
    </row>
    <row r="335" spans="1:27" ht="12.75" customHeight="1" x14ac:dyDescent="0.2">
      <c r="A335" s="7"/>
      <c r="B335" s="27"/>
      <c r="C335" s="20"/>
      <c r="D335" s="19"/>
      <c r="E335" s="19"/>
      <c r="F335" s="35"/>
      <c r="I335" s="19"/>
      <c r="J335" s="19"/>
      <c r="M335" s="24"/>
      <c r="N335" s="7"/>
      <c r="Q335" s="24"/>
      <c r="S335" s="7"/>
      <c r="T335" s="25"/>
      <c r="U335" s="26"/>
      <c r="V335" s="27"/>
      <c r="W335" s="27"/>
      <c r="AA335" s="26"/>
    </row>
    <row r="336" spans="1:27" ht="12.75" customHeight="1" x14ac:dyDescent="0.2">
      <c r="A336" s="7"/>
      <c r="B336" s="27"/>
      <c r="C336" s="20"/>
      <c r="D336" s="19"/>
      <c r="E336" s="19"/>
      <c r="F336" s="35"/>
      <c r="I336" s="19"/>
      <c r="J336" s="19"/>
      <c r="M336" s="24"/>
      <c r="N336" s="7"/>
      <c r="Q336" s="24"/>
      <c r="S336" s="7"/>
      <c r="T336" s="25"/>
      <c r="U336" s="26"/>
      <c r="V336" s="27"/>
      <c r="W336" s="27"/>
      <c r="AA336" s="26"/>
    </row>
    <row r="337" spans="1:27" ht="12.75" customHeight="1" x14ac:dyDescent="0.2">
      <c r="A337" s="7"/>
      <c r="B337" s="27"/>
      <c r="C337" s="20"/>
      <c r="D337" s="19"/>
      <c r="E337" s="19"/>
      <c r="F337" s="35"/>
      <c r="I337" s="19"/>
      <c r="J337" s="19"/>
      <c r="M337" s="24"/>
      <c r="N337" s="7"/>
      <c r="Q337" s="24"/>
      <c r="S337" s="7"/>
      <c r="T337" s="25"/>
      <c r="U337" s="26"/>
      <c r="V337" s="27"/>
      <c r="W337" s="27"/>
      <c r="AA337" s="26"/>
    </row>
    <row r="338" spans="1:27" ht="12.75" customHeight="1" x14ac:dyDescent="0.2">
      <c r="A338" s="7"/>
      <c r="B338" s="27"/>
      <c r="C338" s="20"/>
      <c r="D338" s="19"/>
      <c r="E338" s="19"/>
      <c r="F338" s="35"/>
      <c r="I338" s="19"/>
      <c r="J338" s="19"/>
      <c r="M338" s="24"/>
      <c r="N338" s="7"/>
      <c r="Q338" s="24"/>
      <c r="S338" s="7"/>
      <c r="T338" s="25"/>
      <c r="U338" s="26"/>
      <c r="V338" s="27"/>
      <c r="W338" s="27"/>
      <c r="AA338" s="26"/>
    </row>
    <row r="339" spans="1:27" ht="12.75" customHeight="1" x14ac:dyDescent="0.2">
      <c r="A339" s="7"/>
      <c r="B339" s="27"/>
      <c r="C339" s="20"/>
      <c r="D339" s="19"/>
      <c r="E339" s="19"/>
      <c r="F339" s="35"/>
      <c r="I339" s="19"/>
      <c r="J339" s="19"/>
      <c r="M339" s="24"/>
      <c r="N339" s="7"/>
      <c r="Q339" s="24"/>
      <c r="S339" s="7"/>
      <c r="T339" s="25"/>
      <c r="U339" s="26"/>
      <c r="V339" s="27"/>
      <c r="W339" s="27"/>
      <c r="AA339" s="26"/>
    </row>
    <row r="340" spans="1:27" ht="12.75" customHeight="1" x14ac:dyDescent="0.2">
      <c r="A340" s="7"/>
      <c r="B340" s="27"/>
      <c r="C340" s="20"/>
      <c r="D340" s="19"/>
      <c r="E340" s="19"/>
      <c r="F340" s="35"/>
      <c r="I340" s="19"/>
      <c r="J340" s="19"/>
      <c r="M340" s="24"/>
      <c r="N340" s="7"/>
      <c r="Q340" s="24"/>
      <c r="S340" s="7"/>
      <c r="T340" s="25"/>
      <c r="U340" s="26"/>
      <c r="V340" s="27"/>
      <c r="W340" s="27"/>
      <c r="AA340" s="26"/>
    </row>
    <row r="341" spans="1:27" ht="12.75" customHeight="1" x14ac:dyDescent="0.2">
      <c r="A341" s="7"/>
      <c r="B341" s="27"/>
      <c r="C341" s="20"/>
      <c r="D341" s="19"/>
      <c r="E341" s="19"/>
      <c r="F341" s="35"/>
      <c r="I341" s="19"/>
      <c r="J341" s="19"/>
      <c r="M341" s="24"/>
      <c r="N341" s="7"/>
      <c r="Q341" s="24"/>
      <c r="S341" s="7"/>
      <c r="T341" s="25"/>
      <c r="U341" s="26"/>
      <c r="V341" s="27"/>
      <c r="W341" s="27"/>
      <c r="AA341" s="26"/>
    </row>
    <row r="342" spans="1:27" ht="12.75" customHeight="1" x14ac:dyDescent="0.2">
      <c r="A342" s="7"/>
      <c r="B342" s="27"/>
      <c r="C342" s="20"/>
      <c r="D342" s="19"/>
      <c r="E342" s="19"/>
      <c r="F342" s="35"/>
      <c r="I342" s="19"/>
      <c r="J342" s="19"/>
      <c r="M342" s="24"/>
      <c r="N342" s="7"/>
      <c r="Q342" s="24"/>
      <c r="S342" s="7"/>
      <c r="T342" s="25"/>
      <c r="U342" s="26"/>
      <c r="V342" s="27"/>
      <c r="W342" s="27"/>
      <c r="AA342" s="26"/>
    </row>
    <row r="343" spans="1:27" ht="12.75" customHeight="1" x14ac:dyDescent="0.2">
      <c r="A343" s="7"/>
      <c r="B343" s="27"/>
      <c r="C343" s="20"/>
      <c r="D343" s="19"/>
      <c r="E343" s="19"/>
      <c r="F343" s="35"/>
      <c r="I343" s="19"/>
      <c r="J343" s="19"/>
      <c r="M343" s="24"/>
      <c r="N343" s="7"/>
      <c r="Q343" s="24"/>
      <c r="S343" s="7"/>
      <c r="T343" s="25"/>
      <c r="U343" s="26"/>
      <c r="V343" s="27"/>
      <c r="W343" s="27"/>
      <c r="AA343" s="26"/>
    </row>
    <row r="344" spans="1:27" ht="12.75" customHeight="1" x14ac:dyDescent="0.2">
      <c r="A344" s="7"/>
      <c r="B344" s="27"/>
      <c r="C344" s="20"/>
      <c r="D344" s="19"/>
      <c r="E344" s="19"/>
      <c r="F344" s="35"/>
      <c r="I344" s="19"/>
      <c r="J344" s="19"/>
      <c r="M344" s="24"/>
      <c r="N344" s="7"/>
      <c r="Q344" s="24"/>
      <c r="S344" s="7"/>
      <c r="T344" s="25"/>
      <c r="U344" s="26"/>
      <c r="V344" s="27"/>
      <c r="W344" s="27"/>
      <c r="AA344" s="26"/>
    </row>
    <row r="345" spans="1:27" ht="12.75" customHeight="1" x14ac:dyDescent="0.2">
      <c r="A345" s="7"/>
      <c r="B345" s="27"/>
      <c r="C345" s="20"/>
      <c r="D345" s="19"/>
      <c r="E345" s="19"/>
      <c r="F345" s="35"/>
      <c r="I345" s="19"/>
      <c r="J345" s="19"/>
      <c r="M345" s="24"/>
      <c r="N345" s="7"/>
      <c r="Q345" s="24"/>
      <c r="S345" s="7"/>
      <c r="T345" s="25"/>
      <c r="U345" s="26"/>
      <c r="V345" s="27"/>
      <c r="W345" s="27"/>
      <c r="AA345" s="26"/>
    </row>
    <row r="346" spans="1:27" ht="12.75" customHeight="1" x14ac:dyDescent="0.2">
      <c r="A346" s="7"/>
      <c r="B346" s="27"/>
      <c r="C346" s="20"/>
      <c r="D346" s="19"/>
      <c r="E346" s="19"/>
      <c r="F346" s="35"/>
      <c r="I346" s="19"/>
      <c r="J346" s="19"/>
      <c r="M346" s="24"/>
      <c r="N346" s="7"/>
      <c r="Q346" s="24"/>
      <c r="S346" s="7"/>
      <c r="T346" s="25"/>
      <c r="U346" s="26"/>
      <c r="V346" s="27"/>
      <c r="W346" s="27"/>
      <c r="AA346" s="26"/>
    </row>
    <row r="347" spans="1:27" ht="12.75" customHeight="1" x14ac:dyDescent="0.2">
      <c r="A347" s="7"/>
      <c r="B347" s="27"/>
      <c r="C347" s="20"/>
      <c r="D347" s="19"/>
      <c r="E347" s="19"/>
      <c r="F347" s="35"/>
      <c r="I347" s="19"/>
      <c r="J347" s="19"/>
      <c r="M347" s="24"/>
      <c r="N347" s="7"/>
      <c r="Q347" s="24"/>
      <c r="S347" s="7"/>
      <c r="T347" s="25"/>
      <c r="U347" s="26"/>
      <c r="V347" s="27"/>
      <c r="W347" s="27"/>
      <c r="AA347" s="26"/>
    </row>
    <row r="348" spans="1:27" ht="12.75" customHeight="1" x14ac:dyDescent="0.2">
      <c r="A348" s="7"/>
      <c r="B348" s="27"/>
      <c r="C348" s="20"/>
      <c r="D348" s="19"/>
      <c r="E348" s="19"/>
      <c r="F348" s="35"/>
      <c r="I348" s="19"/>
      <c r="J348" s="19"/>
      <c r="M348" s="24"/>
      <c r="N348" s="7"/>
      <c r="Q348" s="24"/>
      <c r="S348" s="7"/>
      <c r="T348" s="25"/>
      <c r="U348" s="26"/>
      <c r="V348" s="27"/>
      <c r="W348" s="27"/>
      <c r="AA348" s="26"/>
    </row>
    <row r="349" spans="1:27" ht="12.75" customHeight="1" x14ac:dyDescent="0.2">
      <c r="A349" s="7"/>
      <c r="B349" s="27"/>
      <c r="C349" s="20"/>
      <c r="D349" s="19"/>
      <c r="E349" s="19"/>
      <c r="F349" s="35"/>
      <c r="I349" s="19"/>
      <c r="J349" s="19"/>
      <c r="M349" s="24"/>
      <c r="N349" s="7"/>
      <c r="Q349" s="24"/>
      <c r="S349" s="7"/>
      <c r="T349" s="25"/>
      <c r="U349" s="26"/>
      <c r="V349" s="27"/>
      <c r="W349" s="27"/>
      <c r="AA349" s="26"/>
    </row>
    <row r="350" spans="1:27" ht="12.75" customHeight="1" x14ac:dyDescent="0.2">
      <c r="A350" s="7"/>
      <c r="B350" s="27"/>
      <c r="C350" s="20"/>
      <c r="D350" s="19"/>
      <c r="E350" s="19"/>
      <c r="F350" s="35"/>
      <c r="I350" s="19"/>
      <c r="J350" s="19"/>
      <c r="M350" s="24"/>
      <c r="N350" s="7"/>
      <c r="Q350" s="24"/>
      <c r="S350" s="7"/>
      <c r="T350" s="25"/>
      <c r="U350" s="26"/>
      <c r="V350" s="27"/>
      <c r="W350" s="27"/>
      <c r="AA350" s="26"/>
    </row>
    <row r="351" spans="1:27" ht="12.75" customHeight="1" x14ac:dyDescent="0.2">
      <c r="A351" s="7"/>
      <c r="B351" s="27"/>
      <c r="C351" s="20"/>
      <c r="D351" s="19"/>
      <c r="E351" s="19"/>
      <c r="F351" s="35"/>
      <c r="I351" s="19"/>
      <c r="J351" s="19"/>
      <c r="M351" s="24"/>
      <c r="N351" s="7"/>
      <c r="Q351" s="24"/>
      <c r="S351" s="7"/>
      <c r="T351" s="25"/>
      <c r="U351" s="26"/>
      <c r="V351" s="27"/>
      <c r="W351" s="27"/>
      <c r="AA351" s="26"/>
    </row>
    <row r="352" spans="1:27" ht="12.75" customHeight="1" x14ac:dyDescent="0.2">
      <c r="A352" s="7"/>
      <c r="B352" s="27"/>
      <c r="C352" s="20"/>
      <c r="D352" s="19"/>
      <c r="E352" s="19"/>
      <c r="F352" s="35"/>
      <c r="I352" s="19"/>
      <c r="J352" s="19"/>
      <c r="M352" s="24"/>
      <c r="N352" s="7"/>
      <c r="Q352" s="24"/>
      <c r="S352" s="7"/>
      <c r="T352" s="25"/>
      <c r="U352" s="26"/>
      <c r="V352" s="27"/>
      <c r="W352" s="27"/>
      <c r="AA352" s="26"/>
    </row>
    <row r="353" spans="1:27" ht="12.75" customHeight="1" x14ac:dyDescent="0.2">
      <c r="A353" s="7"/>
      <c r="B353" s="27"/>
      <c r="C353" s="20"/>
      <c r="D353" s="19"/>
      <c r="E353" s="19"/>
      <c r="F353" s="35"/>
      <c r="I353" s="19"/>
      <c r="J353" s="19"/>
      <c r="M353" s="24"/>
      <c r="N353" s="7"/>
      <c r="Q353" s="24"/>
      <c r="S353" s="7"/>
      <c r="T353" s="25"/>
      <c r="U353" s="26"/>
      <c r="V353" s="27"/>
      <c r="W353" s="27"/>
      <c r="AA353" s="26"/>
    </row>
    <row r="354" spans="1:27" ht="12.75" customHeight="1" x14ac:dyDescent="0.2">
      <c r="A354" s="7"/>
      <c r="B354" s="27"/>
      <c r="C354" s="20"/>
      <c r="D354" s="19"/>
      <c r="E354" s="19"/>
      <c r="F354" s="35"/>
      <c r="I354" s="19"/>
      <c r="J354" s="19"/>
      <c r="M354" s="24"/>
      <c r="N354" s="7"/>
      <c r="Q354" s="24"/>
      <c r="S354" s="7"/>
      <c r="T354" s="25"/>
      <c r="U354" s="26"/>
      <c r="V354" s="27"/>
      <c r="W354" s="27"/>
      <c r="AA354" s="26"/>
    </row>
    <row r="355" spans="1:27" ht="12.75" customHeight="1" x14ac:dyDescent="0.2">
      <c r="A355" s="7"/>
      <c r="B355" s="27"/>
      <c r="C355" s="20"/>
      <c r="D355" s="19"/>
      <c r="E355" s="19"/>
      <c r="F355" s="35"/>
      <c r="I355" s="19"/>
      <c r="J355" s="19"/>
      <c r="M355" s="24"/>
      <c r="N355" s="7"/>
      <c r="Q355" s="24"/>
      <c r="S355" s="7"/>
      <c r="T355" s="25"/>
      <c r="U355" s="26"/>
      <c r="V355" s="27"/>
      <c r="W355" s="27"/>
      <c r="AA355" s="26"/>
    </row>
    <row r="356" spans="1:27" ht="12.75" customHeight="1" x14ac:dyDescent="0.2">
      <c r="A356" s="7"/>
      <c r="B356" s="27"/>
      <c r="C356" s="20"/>
      <c r="D356" s="19"/>
      <c r="E356" s="19"/>
      <c r="F356" s="35"/>
      <c r="I356" s="19"/>
      <c r="J356" s="19"/>
      <c r="M356" s="24"/>
      <c r="N356" s="7"/>
      <c r="Q356" s="24"/>
      <c r="S356" s="7"/>
      <c r="T356" s="25"/>
      <c r="U356" s="26"/>
      <c r="V356" s="27"/>
      <c r="W356" s="27"/>
      <c r="AA356" s="26"/>
    </row>
    <row r="357" spans="1:27" ht="12.75" customHeight="1" x14ac:dyDescent="0.2">
      <c r="A357" s="7"/>
      <c r="B357" s="27"/>
      <c r="C357" s="20"/>
      <c r="D357" s="19"/>
      <c r="E357" s="19"/>
      <c r="F357" s="35"/>
      <c r="I357" s="19"/>
      <c r="J357" s="19"/>
      <c r="M357" s="24"/>
      <c r="N357" s="7"/>
      <c r="Q357" s="24"/>
      <c r="S357" s="7"/>
      <c r="T357" s="25"/>
      <c r="U357" s="26"/>
      <c r="V357" s="27"/>
      <c r="W357" s="27"/>
      <c r="AA357" s="26"/>
    </row>
    <row r="358" spans="1:27" ht="12.75" customHeight="1" x14ac:dyDescent="0.2">
      <c r="A358" s="7"/>
      <c r="B358" s="27"/>
      <c r="C358" s="20"/>
      <c r="D358" s="19"/>
      <c r="E358" s="19"/>
      <c r="F358" s="35"/>
      <c r="I358" s="19"/>
      <c r="J358" s="19"/>
      <c r="M358" s="24"/>
      <c r="N358" s="7"/>
      <c r="Q358" s="24"/>
      <c r="S358" s="7"/>
      <c r="T358" s="25"/>
      <c r="U358" s="26"/>
      <c r="V358" s="27"/>
      <c r="W358" s="27"/>
      <c r="AA358" s="26"/>
    </row>
    <row r="359" spans="1:27" ht="12.75" customHeight="1" x14ac:dyDescent="0.2">
      <c r="A359" s="7"/>
      <c r="B359" s="27"/>
      <c r="C359" s="20"/>
      <c r="D359" s="19"/>
      <c r="E359" s="19"/>
      <c r="F359" s="35"/>
      <c r="I359" s="19"/>
      <c r="J359" s="19"/>
      <c r="M359" s="24"/>
      <c r="N359" s="7"/>
      <c r="Q359" s="24"/>
      <c r="S359" s="7"/>
      <c r="T359" s="25"/>
      <c r="U359" s="26"/>
      <c r="V359" s="27"/>
      <c r="W359" s="27"/>
      <c r="AA359" s="26"/>
    </row>
    <row r="360" spans="1:27" ht="12.75" customHeight="1" x14ac:dyDescent="0.2">
      <c r="A360" s="7"/>
      <c r="B360" s="27"/>
      <c r="C360" s="20"/>
      <c r="D360" s="19"/>
      <c r="E360" s="19"/>
      <c r="F360" s="35"/>
      <c r="I360" s="19"/>
      <c r="J360" s="19"/>
      <c r="M360" s="24"/>
      <c r="N360" s="7"/>
      <c r="Q360" s="24"/>
      <c r="S360" s="7"/>
      <c r="T360" s="25"/>
      <c r="U360" s="26"/>
      <c r="V360" s="27"/>
      <c r="W360" s="27"/>
      <c r="AA360" s="26"/>
    </row>
    <row r="361" spans="1:27" ht="12.75" customHeight="1" x14ac:dyDescent="0.2">
      <c r="A361" s="7"/>
      <c r="B361" s="27"/>
      <c r="C361" s="20"/>
      <c r="D361" s="19"/>
      <c r="E361" s="19"/>
      <c r="F361" s="35"/>
      <c r="I361" s="19"/>
      <c r="J361" s="19"/>
      <c r="M361" s="24"/>
      <c r="N361" s="7"/>
      <c r="Q361" s="24"/>
      <c r="S361" s="7"/>
      <c r="T361" s="25"/>
      <c r="U361" s="26"/>
      <c r="V361" s="27"/>
      <c r="W361" s="27"/>
      <c r="AA361" s="26"/>
    </row>
    <row r="362" spans="1:27" ht="12.75" customHeight="1" x14ac:dyDescent="0.2">
      <c r="A362" s="7"/>
      <c r="B362" s="27"/>
      <c r="C362" s="20"/>
      <c r="D362" s="19"/>
      <c r="E362" s="19"/>
      <c r="F362" s="35"/>
      <c r="I362" s="19"/>
      <c r="J362" s="19"/>
      <c r="M362" s="24"/>
      <c r="N362" s="7"/>
      <c r="Q362" s="24"/>
      <c r="S362" s="7"/>
      <c r="T362" s="25"/>
      <c r="U362" s="26"/>
      <c r="V362" s="27"/>
      <c r="W362" s="27"/>
      <c r="AA362" s="26"/>
    </row>
    <row r="363" spans="1:27" ht="12.75" customHeight="1" x14ac:dyDescent="0.2">
      <c r="A363" s="7"/>
      <c r="B363" s="27"/>
      <c r="C363" s="20"/>
      <c r="D363" s="35"/>
      <c r="E363" s="35"/>
      <c r="F363" s="35"/>
      <c r="G363" s="35"/>
      <c r="H363" s="35"/>
      <c r="I363" s="35"/>
      <c r="J363" s="35"/>
      <c r="K363" s="35"/>
      <c r="L363" s="35"/>
      <c r="M363" s="24"/>
      <c r="N363" s="24"/>
      <c r="O363" s="24"/>
      <c r="P363" s="24"/>
      <c r="Q363" s="24"/>
      <c r="R363" s="24"/>
      <c r="S363" s="24"/>
      <c r="T363" s="25"/>
      <c r="U363" s="26"/>
      <c r="V363" s="27"/>
      <c r="W363" s="27"/>
      <c r="AA363" s="24"/>
    </row>
    <row r="364" spans="1:27" ht="12.75" customHeight="1" x14ac:dyDescent="0.2">
      <c r="A364" s="7"/>
      <c r="B364" s="27"/>
      <c r="C364" s="20"/>
      <c r="D364" s="35"/>
      <c r="E364" s="35"/>
      <c r="F364" s="35"/>
      <c r="G364" s="35"/>
      <c r="H364" s="35"/>
      <c r="I364" s="35"/>
      <c r="J364" s="35"/>
      <c r="K364" s="35"/>
      <c r="L364" s="35"/>
      <c r="M364" s="24"/>
      <c r="N364" s="24"/>
      <c r="O364" s="24"/>
      <c r="P364" s="24"/>
      <c r="Q364" s="24"/>
      <c r="R364" s="24"/>
      <c r="S364" s="24"/>
      <c r="T364" s="25"/>
      <c r="U364" s="26"/>
      <c r="V364" s="27"/>
      <c r="W364" s="27"/>
      <c r="AA364" s="24"/>
    </row>
    <row r="365" spans="1:27" ht="12.75" customHeight="1" x14ac:dyDescent="0.2">
      <c r="A365" s="7"/>
      <c r="B365" s="27"/>
      <c r="C365" s="20"/>
      <c r="D365" s="35"/>
      <c r="E365" s="35"/>
      <c r="F365" s="35"/>
      <c r="G365" s="35"/>
      <c r="H365" s="35"/>
      <c r="I365" s="35"/>
      <c r="J365" s="35"/>
      <c r="K365" s="35"/>
      <c r="L365" s="35"/>
      <c r="M365" s="24"/>
      <c r="N365" s="24"/>
      <c r="O365" s="24"/>
      <c r="P365" s="24"/>
      <c r="Q365" s="24"/>
      <c r="R365" s="24"/>
      <c r="S365" s="24"/>
      <c r="T365" s="25"/>
      <c r="U365" s="26"/>
      <c r="V365" s="27"/>
      <c r="W365" s="27"/>
      <c r="AA365" s="24"/>
    </row>
    <row r="366" spans="1:27" ht="12.75" customHeight="1" x14ac:dyDescent="0.2">
      <c r="A366" s="7"/>
      <c r="B366" s="27"/>
      <c r="C366" s="20"/>
      <c r="D366" s="35"/>
      <c r="E366" s="35"/>
      <c r="F366" s="35"/>
      <c r="G366" s="35"/>
      <c r="H366" s="35"/>
      <c r="I366" s="35"/>
      <c r="J366" s="35"/>
      <c r="K366" s="35"/>
      <c r="L366" s="35"/>
      <c r="M366" s="24"/>
      <c r="N366" s="24"/>
      <c r="O366" s="24"/>
      <c r="P366" s="24"/>
      <c r="Q366" s="24"/>
      <c r="R366" s="24"/>
      <c r="S366" s="24"/>
      <c r="T366" s="25"/>
      <c r="U366" s="26"/>
      <c r="V366" s="27"/>
      <c r="W366" s="27"/>
      <c r="AA366" s="24"/>
    </row>
    <row r="367" spans="1:27" ht="12.75" customHeight="1" x14ac:dyDescent="0.2">
      <c r="A367" s="7"/>
      <c r="B367" s="27"/>
      <c r="C367" s="20"/>
      <c r="D367" s="35"/>
      <c r="E367" s="35"/>
      <c r="F367" s="35"/>
      <c r="G367" s="35"/>
      <c r="H367" s="35"/>
      <c r="I367" s="35"/>
      <c r="J367" s="35"/>
      <c r="K367" s="35"/>
      <c r="L367" s="35"/>
      <c r="M367" s="24"/>
      <c r="N367" s="24"/>
      <c r="O367" s="24"/>
      <c r="P367" s="24"/>
      <c r="Q367" s="24"/>
      <c r="R367" s="24"/>
      <c r="S367" s="24"/>
      <c r="T367" s="25"/>
      <c r="U367" s="26"/>
      <c r="V367" s="27"/>
      <c r="W367" s="27"/>
      <c r="AA367" s="24"/>
    </row>
    <row r="368" spans="1:27" ht="12.75" customHeight="1" x14ac:dyDescent="0.2">
      <c r="A368" s="7"/>
      <c r="B368" s="27"/>
      <c r="C368" s="20"/>
      <c r="D368" s="35"/>
      <c r="E368" s="35"/>
      <c r="F368" s="35"/>
      <c r="G368" s="35"/>
      <c r="H368" s="35"/>
      <c r="I368" s="35"/>
      <c r="J368" s="35"/>
      <c r="K368" s="35"/>
      <c r="L368" s="35"/>
      <c r="M368" s="24"/>
      <c r="N368" s="24"/>
      <c r="O368" s="24"/>
      <c r="P368" s="24"/>
      <c r="Q368" s="24"/>
      <c r="R368" s="24"/>
      <c r="S368" s="24"/>
      <c r="T368" s="25"/>
      <c r="U368" s="26"/>
      <c r="V368" s="27"/>
      <c r="W368" s="27"/>
      <c r="AA368" s="24"/>
    </row>
    <row r="369" spans="1:27" ht="12.75" customHeight="1" x14ac:dyDescent="0.2">
      <c r="A369" s="7"/>
      <c r="B369" s="27"/>
      <c r="C369" s="20"/>
      <c r="D369" s="35"/>
      <c r="E369" s="35"/>
      <c r="F369" s="35"/>
      <c r="G369" s="35"/>
      <c r="H369" s="35"/>
      <c r="I369" s="35"/>
      <c r="J369" s="35"/>
      <c r="K369" s="35"/>
      <c r="L369" s="35"/>
      <c r="M369" s="24"/>
      <c r="N369" s="24"/>
      <c r="O369" s="24"/>
      <c r="P369" s="24"/>
      <c r="Q369" s="24"/>
      <c r="R369" s="24"/>
      <c r="S369" s="24"/>
      <c r="T369" s="25"/>
      <c r="U369" s="26"/>
      <c r="V369" s="27"/>
      <c r="W369" s="27"/>
      <c r="AA369" s="24"/>
    </row>
    <row r="370" spans="1:27" ht="12.75" customHeight="1" x14ac:dyDescent="0.2">
      <c r="A370" s="7"/>
      <c r="B370" s="27"/>
      <c r="C370" s="20"/>
      <c r="D370" s="35"/>
      <c r="E370" s="35"/>
      <c r="F370" s="35"/>
      <c r="G370" s="35"/>
      <c r="H370" s="35"/>
      <c r="I370" s="35"/>
      <c r="J370" s="35"/>
      <c r="K370" s="35"/>
      <c r="L370" s="35"/>
      <c r="M370" s="24"/>
      <c r="N370" s="24"/>
      <c r="O370" s="24"/>
      <c r="P370" s="24"/>
      <c r="Q370" s="24"/>
      <c r="R370" s="24"/>
      <c r="S370" s="24"/>
      <c r="T370" s="25"/>
      <c r="U370" s="26"/>
      <c r="V370" s="27"/>
      <c r="W370" s="27"/>
      <c r="AA370" s="24"/>
    </row>
    <row r="371" spans="1:27" ht="12.75" customHeight="1" x14ac:dyDescent="0.2">
      <c r="A371" s="7"/>
      <c r="B371" s="27"/>
      <c r="C371" s="20"/>
      <c r="D371" s="35"/>
      <c r="E371" s="35"/>
      <c r="F371" s="35"/>
      <c r="G371" s="35"/>
      <c r="H371" s="35"/>
      <c r="I371" s="35"/>
      <c r="J371" s="35"/>
      <c r="K371" s="35"/>
      <c r="L371" s="35"/>
      <c r="M371" s="24"/>
      <c r="N371" s="24"/>
      <c r="O371" s="24"/>
      <c r="P371" s="24"/>
      <c r="Q371" s="24"/>
      <c r="R371" s="24"/>
      <c r="S371" s="24"/>
      <c r="T371" s="25"/>
      <c r="U371" s="26"/>
      <c r="V371" s="27"/>
      <c r="W371" s="27"/>
      <c r="AA371" s="24"/>
    </row>
    <row r="372" spans="1:27" ht="12.75" customHeight="1" x14ac:dyDescent="0.2">
      <c r="A372" s="7"/>
      <c r="B372" s="27"/>
      <c r="C372" s="20"/>
      <c r="D372" s="35"/>
      <c r="E372" s="35"/>
      <c r="F372" s="35"/>
      <c r="G372" s="35"/>
      <c r="H372" s="35"/>
      <c r="I372" s="35"/>
      <c r="J372" s="35"/>
      <c r="K372" s="35"/>
      <c r="L372" s="35"/>
      <c r="M372" s="24"/>
      <c r="N372" s="24"/>
      <c r="O372" s="24"/>
      <c r="P372" s="24"/>
      <c r="Q372" s="24"/>
      <c r="R372" s="24"/>
      <c r="S372" s="24"/>
      <c r="T372" s="25"/>
      <c r="U372" s="26"/>
      <c r="V372" s="27"/>
      <c r="W372" s="27"/>
      <c r="AA372" s="24"/>
    </row>
    <row r="373" spans="1:27" ht="12.75" customHeight="1" x14ac:dyDescent="0.2">
      <c r="A373" s="7"/>
      <c r="B373" s="27"/>
      <c r="C373" s="20"/>
      <c r="D373" s="35"/>
      <c r="E373" s="35"/>
      <c r="F373" s="35"/>
      <c r="G373" s="35"/>
      <c r="H373" s="35"/>
      <c r="I373" s="35"/>
      <c r="J373" s="35"/>
      <c r="K373" s="35"/>
      <c r="L373" s="35"/>
      <c r="M373" s="24"/>
      <c r="N373" s="24"/>
      <c r="O373" s="24"/>
      <c r="P373" s="24"/>
      <c r="Q373" s="24"/>
      <c r="R373" s="24"/>
      <c r="S373" s="24"/>
      <c r="T373" s="25"/>
      <c r="U373" s="26"/>
      <c r="V373" s="27"/>
      <c r="W373" s="27"/>
      <c r="AA373" s="24"/>
    </row>
    <row r="374" spans="1:27" ht="12.75" customHeight="1" x14ac:dyDescent="0.2">
      <c r="A374" s="7"/>
      <c r="B374" s="27"/>
      <c r="C374" s="20"/>
      <c r="D374" s="35"/>
      <c r="E374" s="35"/>
      <c r="F374" s="35"/>
      <c r="G374" s="35"/>
      <c r="H374" s="35"/>
      <c r="I374" s="35"/>
      <c r="J374" s="35"/>
      <c r="K374" s="35"/>
      <c r="L374" s="35"/>
      <c r="M374" s="24"/>
      <c r="N374" s="24"/>
      <c r="O374" s="24"/>
      <c r="P374" s="24"/>
      <c r="Q374" s="24"/>
      <c r="R374" s="24"/>
      <c r="S374" s="24"/>
      <c r="T374" s="25"/>
      <c r="U374" s="26"/>
      <c r="V374" s="27"/>
      <c r="W374" s="27"/>
      <c r="AA374" s="24"/>
    </row>
    <row r="375" spans="1:27" ht="12.75" customHeight="1" x14ac:dyDescent="0.2">
      <c r="A375" s="7"/>
      <c r="B375" s="27"/>
      <c r="C375" s="20"/>
      <c r="D375" s="35"/>
      <c r="E375" s="35"/>
      <c r="F375" s="35"/>
      <c r="G375" s="35"/>
      <c r="H375" s="35"/>
      <c r="I375" s="35"/>
      <c r="J375" s="35"/>
      <c r="K375" s="35"/>
      <c r="L375" s="35"/>
      <c r="M375" s="24"/>
      <c r="N375" s="24"/>
      <c r="O375" s="24"/>
      <c r="P375" s="24"/>
      <c r="Q375" s="24"/>
      <c r="R375" s="24"/>
      <c r="S375" s="24"/>
      <c r="T375" s="25"/>
      <c r="U375" s="26"/>
      <c r="V375" s="27"/>
      <c r="W375" s="27"/>
      <c r="AA375" s="24"/>
    </row>
    <row r="376" spans="1:27" ht="12.75" customHeight="1" x14ac:dyDescent="0.2">
      <c r="A376" s="7"/>
      <c r="B376" s="27"/>
      <c r="C376" s="20"/>
      <c r="D376" s="35"/>
      <c r="E376" s="35"/>
      <c r="F376" s="35"/>
      <c r="G376" s="35"/>
      <c r="H376" s="35"/>
      <c r="I376" s="35"/>
      <c r="J376" s="35"/>
      <c r="K376" s="35"/>
      <c r="L376" s="35"/>
      <c r="M376" s="24"/>
      <c r="N376" s="24"/>
      <c r="O376" s="24"/>
      <c r="P376" s="24"/>
      <c r="Q376" s="24"/>
      <c r="R376" s="24"/>
      <c r="S376" s="24"/>
      <c r="T376" s="25"/>
      <c r="U376" s="26"/>
      <c r="V376" s="27"/>
      <c r="W376" s="27"/>
      <c r="AA376" s="24"/>
    </row>
    <row r="377" spans="1:27" ht="12.75" customHeight="1" x14ac:dyDescent="0.2">
      <c r="A377" s="7"/>
      <c r="B377" s="27"/>
      <c r="C377" s="20"/>
      <c r="D377" s="35"/>
      <c r="E377" s="35"/>
      <c r="F377" s="35"/>
      <c r="G377" s="35"/>
      <c r="H377" s="35"/>
      <c r="I377" s="35"/>
      <c r="J377" s="35"/>
      <c r="K377" s="35"/>
      <c r="L377" s="35"/>
      <c r="M377" s="24"/>
      <c r="N377" s="24"/>
      <c r="O377" s="24"/>
      <c r="P377" s="24"/>
      <c r="Q377" s="24"/>
      <c r="R377" s="24"/>
      <c r="S377" s="24"/>
      <c r="T377" s="25"/>
      <c r="U377" s="26"/>
      <c r="V377" s="27"/>
      <c r="W377" s="27"/>
      <c r="AA377" s="24"/>
    </row>
    <row r="378" spans="1:27" ht="12.75" customHeight="1" x14ac:dyDescent="0.2">
      <c r="A378" s="7"/>
      <c r="B378" s="27"/>
      <c r="C378" s="20"/>
      <c r="D378" s="35"/>
      <c r="E378" s="35"/>
      <c r="F378" s="35"/>
      <c r="G378" s="35"/>
      <c r="H378" s="35"/>
      <c r="I378" s="35"/>
      <c r="J378" s="35"/>
      <c r="K378" s="35"/>
      <c r="L378" s="35"/>
      <c r="M378" s="24"/>
      <c r="N378" s="24"/>
      <c r="O378" s="24"/>
      <c r="P378" s="24"/>
      <c r="Q378" s="24"/>
      <c r="R378" s="24"/>
      <c r="S378" s="24"/>
      <c r="T378" s="25"/>
      <c r="U378" s="26"/>
      <c r="V378" s="27"/>
      <c r="W378" s="27"/>
      <c r="AA378" s="24"/>
    </row>
    <row r="379" spans="1:27" ht="12.75" customHeight="1" x14ac:dyDescent="0.2">
      <c r="A379" s="7"/>
      <c r="B379" s="27"/>
      <c r="C379" s="20"/>
      <c r="D379" s="35"/>
      <c r="E379" s="35"/>
      <c r="F379" s="35"/>
      <c r="G379" s="35"/>
      <c r="H379" s="35"/>
      <c r="I379" s="35"/>
      <c r="J379" s="35"/>
      <c r="K379" s="35"/>
      <c r="L379" s="35"/>
      <c r="M379" s="24"/>
      <c r="N379" s="24"/>
      <c r="O379" s="24"/>
      <c r="P379" s="24"/>
      <c r="Q379" s="24"/>
      <c r="R379" s="24"/>
      <c r="S379" s="24"/>
      <c r="T379" s="25"/>
      <c r="U379" s="26"/>
      <c r="V379" s="27"/>
      <c r="W379" s="27"/>
      <c r="AA379" s="24"/>
    </row>
    <row r="380" spans="1:27" ht="12.75" customHeight="1" x14ac:dyDescent="0.2">
      <c r="A380" s="7"/>
      <c r="B380" s="27"/>
      <c r="C380" s="20"/>
      <c r="D380" s="35"/>
      <c r="E380" s="35"/>
      <c r="F380" s="35"/>
      <c r="G380" s="35"/>
      <c r="H380" s="35"/>
      <c r="I380" s="35"/>
      <c r="J380" s="35"/>
      <c r="K380" s="35"/>
      <c r="L380" s="35"/>
      <c r="M380" s="24"/>
      <c r="N380" s="24"/>
      <c r="O380" s="24"/>
      <c r="P380" s="24"/>
      <c r="Q380" s="24"/>
      <c r="R380" s="24"/>
      <c r="S380" s="24"/>
      <c r="T380" s="25"/>
      <c r="U380" s="26"/>
      <c r="V380" s="27"/>
      <c r="W380" s="27"/>
      <c r="AA380" s="24"/>
    </row>
    <row r="381" spans="1:27" ht="12.75" customHeight="1" x14ac:dyDescent="0.2">
      <c r="A381" s="7"/>
      <c r="B381" s="27"/>
      <c r="C381" s="20"/>
      <c r="D381" s="35"/>
      <c r="E381" s="35"/>
      <c r="F381" s="35"/>
      <c r="G381" s="35"/>
      <c r="H381" s="35"/>
      <c r="I381" s="35"/>
      <c r="J381" s="35"/>
      <c r="K381" s="35"/>
      <c r="L381" s="35"/>
      <c r="M381" s="24"/>
      <c r="N381" s="24"/>
      <c r="O381" s="24"/>
      <c r="P381" s="24"/>
      <c r="Q381" s="24"/>
      <c r="R381" s="24"/>
      <c r="S381" s="24"/>
      <c r="T381" s="25"/>
      <c r="U381" s="26"/>
      <c r="V381" s="27"/>
      <c r="W381" s="27"/>
      <c r="AA381" s="24"/>
    </row>
    <row r="382" spans="1:27" ht="12.75" customHeight="1" x14ac:dyDescent="0.2">
      <c r="A382" s="7"/>
      <c r="B382" s="27"/>
      <c r="C382" s="20"/>
      <c r="D382" s="35"/>
      <c r="E382" s="35"/>
      <c r="F382" s="35"/>
      <c r="G382" s="35"/>
      <c r="H382" s="35"/>
      <c r="I382" s="35"/>
      <c r="J382" s="35"/>
      <c r="K382" s="35"/>
      <c r="L382" s="35"/>
      <c r="M382" s="24"/>
      <c r="N382" s="24"/>
      <c r="O382" s="24"/>
      <c r="P382" s="24"/>
      <c r="Q382" s="24"/>
      <c r="R382" s="24"/>
      <c r="S382" s="24"/>
      <c r="T382" s="25"/>
      <c r="U382" s="26"/>
      <c r="V382" s="27"/>
      <c r="W382" s="27"/>
      <c r="AA382" s="24"/>
    </row>
    <row r="383" spans="1:27" ht="12.75" customHeight="1" x14ac:dyDescent="0.2">
      <c r="A383" s="7"/>
      <c r="B383" s="27"/>
      <c r="C383" s="20"/>
      <c r="D383" s="35"/>
      <c r="E383" s="35"/>
      <c r="F383" s="35"/>
      <c r="G383" s="35"/>
      <c r="H383" s="35"/>
      <c r="I383" s="35"/>
      <c r="J383" s="35"/>
      <c r="K383" s="35"/>
      <c r="L383" s="35"/>
      <c r="M383" s="24"/>
      <c r="N383" s="24"/>
      <c r="O383" s="24"/>
      <c r="P383" s="24"/>
      <c r="Q383" s="24"/>
      <c r="R383" s="24"/>
      <c r="S383" s="24"/>
      <c r="T383" s="25"/>
      <c r="U383" s="26"/>
      <c r="V383" s="27"/>
      <c r="W383" s="27"/>
      <c r="AA383" s="24"/>
    </row>
    <row r="384" spans="1:27" ht="12.75" customHeight="1" x14ac:dyDescent="0.2">
      <c r="A384" s="7"/>
      <c r="B384" s="27"/>
      <c r="C384" s="20"/>
      <c r="D384" s="35"/>
      <c r="E384" s="35"/>
      <c r="F384" s="35"/>
      <c r="G384" s="35"/>
      <c r="H384" s="35"/>
      <c r="I384" s="35"/>
      <c r="J384" s="35"/>
      <c r="K384" s="35"/>
      <c r="L384" s="35"/>
      <c r="M384" s="24"/>
      <c r="N384" s="24"/>
      <c r="O384" s="24"/>
      <c r="P384" s="24"/>
      <c r="Q384" s="24"/>
      <c r="R384" s="24"/>
      <c r="S384" s="24"/>
      <c r="T384" s="25"/>
      <c r="U384" s="26"/>
      <c r="V384" s="27"/>
      <c r="W384" s="27"/>
      <c r="AA384" s="24"/>
    </row>
    <row r="385" spans="1:27" ht="12.75" customHeight="1" x14ac:dyDescent="0.2">
      <c r="A385" s="7"/>
      <c r="B385" s="27"/>
      <c r="C385" s="20"/>
      <c r="D385" s="35"/>
      <c r="E385" s="35"/>
      <c r="F385" s="35"/>
      <c r="G385" s="35"/>
      <c r="H385" s="35"/>
      <c r="I385" s="35"/>
      <c r="J385" s="35"/>
      <c r="K385" s="35"/>
      <c r="L385" s="35"/>
      <c r="M385" s="24"/>
      <c r="N385" s="24"/>
      <c r="O385" s="24"/>
      <c r="P385" s="24"/>
      <c r="Q385" s="24"/>
      <c r="R385" s="24"/>
      <c r="S385" s="24"/>
      <c r="T385" s="25"/>
      <c r="U385" s="26"/>
      <c r="V385" s="27"/>
      <c r="W385" s="27"/>
      <c r="AA385" s="24"/>
    </row>
    <row r="386" spans="1:27" ht="12.75" customHeight="1" x14ac:dyDescent="0.2">
      <c r="A386" s="7"/>
      <c r="B386" s="27"/>
      <c r="C386" s="20"/>
      <c r="D386" s="35"/>
      <c r="E386" s="35"/>
      <c r="F386" s="35"/>
      <c r="G386" s="35"/>
      <c r="H386" s="35"/>
      <c r="I386" s="35"/>
      <c r="J386" s="35"/>
      <c r="K386" s="35"/>
      <c r="L386" s="35"/>
      <c r="M386" s="24"/>
      <c r="N386" s="24"/>
      <c r="O386" s="24"/>
      <c r="P386" s="24"/>
      <c r="Q386" s="24"/>
      <c r="R386" s="24"/>
      <c r="S386" s="24"/>
      <c r="T386" s="25"/>
      <c r="U386" s="26"/>
      <c r="V386" s="27"/>
      <c r="W386" s="27"/>
      <c r="AA386" s="24"/>
    </row>
    <row r="387" spans="1:27" ht="12.75" customHeight="1" x14ac:dyDescent="0.2">
      <c r="A387" s="7"/>
      <c r="B387" s="27"/>
      <c r="C387" s="20"/>
      <c r="D387" s="35"/>
      <c r="E387" s="35"/>
      <c r="F387" s="35"/>
      <c r="G387" s="35"/>
      <c r="H387" s="35"/>
      <c r="I387" s="35"/>
      <c r="J387" s="35"/>
      <c r="K387" s="35"/>
      <c r="L387" s="35"/>
      <c r="M387" s="24"/>
      <c r="N387" s="24"/>
      <c r="O387" s="24"/>
      <c r="P387" s="24"/>
      <c r="Q387" s="24"/>
      <c r="R387" s="24"/>
      <c r="S387" s="24"/>
      <c r="T387" s="25"/>
      <c r="U387" s="26"/>
      <c r="V387" s="27"/>
      <c r="W387" s="27"/>
      <c r="AA387" s="24"/>
    </row>
    <row r="388" spans="1:27" ht="12.75" customHeight="1" x14ac:dyDescent="0.2">
      <c r="A388" s="7"/>
      <c r="B388" s="27"/>
      <c r="C388" s="20"/>
      <c r="D388" s="35"/>
      <c r="E388" s="35"/>
      <c r="F388" s="35"/>
      <c r="G388" s="35"/>
      <c r="H388" s="35"/>
      <c r="I388" s="35"/>
      <c r="J388" s="35"/>
      <c r="K388" s="35"/>
      <c r="L388" s="35"/>
      <c r="M388" s="24"/>
      <c r="N388" s="24"/>
      <c r="O388" s="24"/>
      <c r="P388" s="24"/>
      <c r="Q388" s="24"/>
      <c r="R388" s="24"/>
      <c r="S388" s="24"/>
      <c r="T388" s="25"/>
      <c r="U388" s="26"/>
      <c r="V388" s="27"/>
      <c r="W388" s="27"/>
      <c r="AA388" s="24"/>
    </row>
    <row r="389" spans="1:27" ht="12.75" customHeight="1" x14ac:dyDescent="0.2">
      <c r="A389" s="7"/>
      <c r="B389" s="27"/>
      <c r="C389" s="20"/>
      <c r="D389" s="35"/>
      <c r="E389" s="35"/>
      <c r="F389" s="35"/>
      <c r="G389" s="35"/>
      <c r="H389" s="35"/>
      <c r="I389" s="35"/>
      <c r="J389" s="35"/>
      <c r="K389" s="35"/>
      <c r="L389" s="35"/>
      <c r="M389" s="24"/>
      <c r="N389" s="24"/>
      <c r="O389" s="24"/>
      <c r="P389" s="24"/>
      <c r="Q389" s="24"/>
      <c r="R389" s="24"/>
      <c r="S389" s="24"/>
      <c r="T389" s="25"/>
      <c r="U389" s="26"/>
      <c r="V389" s="27"/>
      <c r="W389" s="27"/>
      <c r="AA389" s="24"/>
    </row>
    <row r="390" spans="1:27" ht="12.75" customHeight="1" x14ac:dyDescent="0.2">
      <c r="A390" s="7"/>
      <c r="B390" s="27"/>
      <c r="C390" s="20"/>
      <c r="D390" s="35"/>
      <c r="E390" s="35"/>
      <c r="F390" s="35"/>
      <c r="G390" s="35"/>
      <c r="H390" s="35"/>
      <c r="I390" s="35"/>
      <c r="J390" s="35"/>
      <c r="K390" s="35"/>
      <c r="L390" s="35"/>
      <c r="M390" s="24"/>
      <c r="N390" s="24"/>
      <c r="O390" s="24"/>
      <c r="P390" s="24"/>
      <c r="Q390" s="24"/>
      <c r="R390" s="24"/>
      <c r="S390" s="24"/>
      <c r="T390" s="25"/>
      <c r="U390" s="26"/>
      <c r="V390" s="27"/>
      <c r="W390" s="27"/>
      <c r="AA390" s="24"/>
    </row>
    <row r="391" spans="1:27" ht="12.75" customHeight="1" x14ac:dyDescent="0.2">
      <c r="A391" s="7"/>
      <c r="B391" s="27"/>
      <c r="C391" s="20"/>
      <c r="D391" s="35"/>
      <c r="E391" s="35"/>
      <c r="F391" s="35"/>
      <c r="G391" s="35"/>
      <c r="H391" s="35"/>
      <c r="I391" s="35"/>
      <c r="J391" s="35"/>
      <c r="K391" s="35"/>
      <c r="L391" s="35"/>
      <c r="M391" s="24"/>
      <c r="N391" s="24"/>
      <c r="O391" s="24"/>
      <c r="P391" s="24"/>
      <c r="Q391" s="24"/>
      <c r="R391" s="24"/>
      <c r="S391" s="24"/>
      <c r="T391" s="25"/>
      <c r="U391" s="26"/>
      <c r="V391" s="27"/>
      <c r="W391" s="27"/>
      <c r="AA391" s="24"/>
    </row>
    <row r="392" spans="1:27" ht="12.75" customHeight="1" x14ac:dyDescent="0.2">
      <c r="A392" s="7"/>
      <c r="B392" s="27"/>
      <c r="C392" s="20"/>
      <c r="D392" s="35"/>
      <c r="E392" s="35"/>
      <c r="F392" s="35"/>
      <c r="G392" s="35"/>
      <c r="H392" s="35"/>
      <c r="I392" s="35"/>
      <c r="J392" s="35"/>
      <c r="K392" s="35"/>
      <c r="L392" s="35"/>
      <c r="M392" s="24"/>
      <c r="N392" s="24"/>
      <c r="O392" s="24"/>
      <c r="P392" s="24"/>
      <c r="Q392" s="24"/>
      <c r="R392" s="24"/>
      <c r="S392" s="24"/>
      <c r="T392" s="25"/>
      <c r="U392" s="26"/>
      <c r="V392" s="27"/>
      <c r="W392" s="27"/>
      <c r="AA392" s="24"/>
    </row>
    <row r="393" spans="1:27" ht="12.75" customHeight="1" x14ac:dyDescent="0.2">
      <c r="A393" s="7"/>
      <c r="B393" s="27"/>
      <c r="C393" s="20"/>
      <c r="D393" s="35"/>
      <c r="E393" s="35"/>
      <c r="F393" s="35"/>
      <c r="G393" s="35"/>
      <c r="H393" s="35"/>
      <c r="I393" s="35"/>
      <c r="J393" s="35"/>
      <c r="K393" s="35"/>
      <c r="L393" s="35"/>
      <c r="M393" s="24"/>
      <c r="N393" s="24"/>
      <c r="O393" s="24"/>
      <c r="P393" s="24"/>
      <c r="Q393" s="24"/>
      <c r="R393" s="24"/>
      <c r="S393" s="24"/>
      <c r="T393" s="25"/>
      <c r="U393" s="26"/>
      <c r="V393" s="27"/>
      <c r="W393" s="27"/>
      <c r="AA393" s="24"/>
    </row>
    <row r="394" spans="1:27" ht="12.75" customHeight="1" x14ac:dyDescent="0.2">
      <c r="A394" s="7"/>
      <c r="B394" s="27"/>
      <c r="C394" s="20"/>
      <c r="D394" s="35"/>
      <c r="E394" s="35"/>
      <c r="F394" s="35"/>
      <c r="G394" s="35"/>
      <c r="H394" s="35"/>
      <c r="I394" s="35"/>
      <c r="J394" s="35"/>
      <c r="K394" s="35"/>
      <c r="L394" s="35"/>
      <c r="M394" s="24"/>
      <c r="N394" s="24"/>
      <c r="O394" s="24"/>
      <c r="P394" s="24"/>
      <c r="Q394" s="24"/>
      <c r="R394" s="24"/>
      <c r="S394" s="24"/>
      <c r="T394" s="25"/>
      <c r="U394" s="26"/>
      <c r="V394" s="27"/>
      <c r="W394" s="27"/>
      <c r="AA394" s="24"/>
    </row>
    <row r="395" spans="1:27" ht="12.75" customHeight="1" x14ac:dyDescent="0.2">
      <c r="A395" s="7"/>
      <c r="B395" s="27"/>
      <c r="C395" s="20"/>
      <c r="D395" s="35"/>
      <c r="E395" s="35"/>
      <c r="F395" s="35"/>
      <c r="G395" s="35"/>
      <c r="H395" s="35"/>
      <c r="I395" s="35"/>
      <c r="J395" s="35"/>
      <c r="K395" s="35"/>
      <c r="L395" s="35"/>
      <c r="M395" s="24"/>
      <c r="N395" s="24"/>
      <c r="O395" s="24"/>
      <c r="P395" s="24"/>
      <c r="Q395" s="24"/>
      <c r="R395" s="24"/>
      <c r="S395" s="24"/>
      <c r="T395" s="25"/>
      <c r="U395" s="26"/>
      <c r="V395" s="27"/>
      <c r="W395" s="27"/>
      <c r="AA395" s="24"/>
    </row>
    <row r="396" spans="1:27" ht="12.75" customHeight="1" x14ac:dyDescent="0.2">
      <c r="A396" s="7"/>
      <c r="B396" s="27"/>
      <c r="C396" s="20"/>
      <c r="D396" s="35"/>
      <c r="E396" s="35"/>
      <c r="F396" s="35"/>
      <c r="G396" s="35"/>
      <c r="H396" s="35"/>
      <c r="I396" s="35"/>
      <c r="J396" s="35"/>
      <c r="K396" s="35"/>
      <c r="L396" s="35"/>
      <c r="M396" s="24"/>
      <c r="N396" s="24"/>
      <c r="O396" s="24"/>
      <c r="P396" s="24"/>
      <c r="Q396" s="24"/>
      <c r="R396" s="24"/>
      <c r="S396" s="24"/>
      <c r="T396" s="25"/>
      <c r="U396" s="26"/>
      <c r="V396" s="27"/>
      <c r="W396" s="27"/>
      <c r="AA396" s="24"/>
    </row>
    <row r="397" spans="1:27" ht="12.75" customHeight="1" x14ac:dyDescent="0.2">
      <c r="A397" s="7"/>
      <c r="B397" s="27"/>
      <c r="C397" s="20"/>
      <c r="D397" s="35"/>
      <c r="E397" s="35"/>
      <c r="F397" s="35"/>
      <c r="G397" s="35"/>
      <c r="H397" s="35"/>
      <c r="I397" s="35"/>
      <c r="J397" s="35"/>
      <c r="K397" s="35"/>
      <c r="L397" s="35"/>
      <c r="M397" s="24"/>
      <c r="N397" s="24"/>
      <c r="O397" s="24"/>
      <c r="P397" s="24"/>
      <c r="Q397" s="24"/>
      <c r="R397" s="24"/>
      <c r="S397" s="24"/>
      <c r="T397" s="25"/>
      <c r="U397" s="26"/>
      <c r="V397" s="27"/>
      <c r="W397" s="27"/>
      <c r="AA397" s="24"/>
    </row>
    <row r="398" spans="1:27" ht="12.75" customHeight="1" x14ac:dyDescent="0.2">
      <c r="A398" s="7"/>
      <c r="B398" s="27"/>
      <c r="C398" s="20"/>
      <c r="D398" s="35"/>
      <c r="E398" s="35"/>
      <c r="F398" s="35"/>
      <c r="G398" s="35"/>
      <c r="H398" s="35"/>
      <c r="I398" s="35"/>
      <c r="J398" s="35"/>
      <c r="K398" s="35"/>
      <c r="L398" s="35"/>
      <c r="M398" s="24"/>
      <c r="N398" s="24"/>
      <c r="O398" s="24"/>
      <c r="P398" s="24"/>
      <c r="Q398" s="24"/>
      <c r="R398" s="24"/>
      <c r="S398" s="24"/>
      <c r="T398" s="25"/>
      <c r="U398" s="26"/>
      <c r="V398" s="27"/>
      <c r="W398" s="27"/>
      <c r="AA398" s="24"/>
    </row>
    <row r="399" spans="1:27" ht="12.75" customHeight="1" x14ac:dyDescent="0.2">
      <c r="A399" s="7"/>
      <c r="B399" s="27"/>
      <c r="C399" s="20"/>
      <c r="D399" s="35"/>
      <c r="E399" s="35"/>
      <c r="F399" s="35"/>
      <c r="G399" s="35"/>
      <c r="H399" s="35"/>
      <c r="I399" s="35"/>
      <c r="J399" s="35"/>
      <c r="K399" s="35"/>
      <c r="L399" s="35"/>
      <c r="M399" s="24"/>
      <c r="N399" s="24"/>
      <c r="O399" s="24"/>
      <c r="P399" s="24"/>
      <c r="Q399" s="24"/>
      <c r="R399" s="24"/>
      <c r="S399" s="24"/>
      <c r="T399" s="25"/>
      <c r="U399" s="26"/>
      <c r="V399" s="27"/>
      <c r="W399" s="27"/>
      <c r="AA399" s="24"/>
    </row>
    <row r="400" spans="1:27" ht="12.75" customHeight="1" x14ac:dyDescent="0.2">
      <c r="A400" s="7"/>
      <c r="B400" s="27"/>
      <c r="C400" s="20"/>
      <c r="D400" s="35"/>
      <c r="E400" s="35"/>
      <c r="F400" s="35"/>
      <c r="G400" s="35"/>
      <c r="H400" s="35"/>
      <c r="I400" s="35"/>
      <c r="J400" s="35"/>
      <c r="K400" s="35"/>
      <c r="L400" s="35"/>
      <c r="M400" s="24"/>
      <c r="N400" s="24"/>
      <c r="O400" s="24"/>
      <c r="P400" s="24"/>
      <c r="Q400" s="24"/>
      <c r="R400" s="24"/>
      <c r="S400" s="24"/>
      <c r="T400" s="25"/>
      <c r="U400" s="26"/>
      <c r="V400" s="27"/>
      <c r="W400" s="27"/>
      <c r="AA400" s="24"/>
    </row>
    <row r="401" spans="1:27" ht="12.75" customHeight="1" x14ac:dyDescent="0.2">
      <c r="A401" s="7"/>
      <c r="B401" s="27"/>
      <c r="C401" s="20"/>
      <c r="D401" s="35"/>
      <c r="E401" s="35"/>
      <c r="F401" s="35"/>
      <c r="G401" s="35"/>
      <c r="H401" s="35"/>
      <c r="I401" s="35"/>
      <c r="J401" s="35"/>
      <c r="K401" s="35"/>
      <c r="L401" s="35"/>
      <c r="M401" s="24"/>
      <c r="N401" s="24"/>
      <c r="O401" s="24"/>
      <c r="P401" s="24"/>
      <c r="Q401" s="24"/>
      <c r="R401" s="24"/>
      <c r="S401" s="24"/>
      <c r="T401" s="25"/>
      <c r="U401" s="26"/>
      <c r="V401" s="27"/>
      <c r="W401" s="27"/>
      <c r="AA401" s="24"/>
    </row>
    <row r="402" spans="1:27" ht="12.75" customHeight="1" x14ac:dyDescent="0.2">
      <c r="A402" s="7"/>
      <c r="B402" s="27"/>
      <c r="C402" s="20"/>
      <c r="D402" s="35"/>
      <c r="E402" s="35"/>
      <c r="F402" s="35"/>
      <c r="G402" s="35"/>
      <c r="H402" s="35"/>
      <c r="I402" s="35"/>
      <c r="J402" s="35"/>
      <c r="K402" s="35"/>
      <c r="L402" s="35"/>
      <c r="M402" s="24"/>
      <c r="N402" s="24"/>
      <c r="O402" s="24"/>
      <c r="P402" s="24"/>
      <c r="Q402" s="24"/>
      <c r="R402" s="24"/>
      <c r="S402" s="24"/>
      <c r="T402" s="25"/>
      <c r="U402" s="26"/>
      <c r="V402" s="27"/>
      <c r="W402" s="27"/>
      <c r="AA402" s="24"/>
    </row>
    <row r="403" spans="1:27" ht="12.75" customHeight="1" x14ac:dyDescent="0.2">
      <c r="A403" s="7"/>
      <c r="B403" s="27"/>
      <c r="C403" s="20"/>
      <c r="D403" s="35"/>
      <c r="E403" s="35"/>
      <c r="F403" s="35"/>
      <c r="G403" s="35"/>
      <c r="H403" s="35"/>
      <c r="I403" s="35"/>
      <c r="J403" s="35"/>
      <c r="K403" s="35"/>
      <c r="L403" s="35"/>
      <c r="M403" s="24"/>
      <c r="N403" s="24"/>
      <c r="O403" s="24"/>
      <c r="P403" s="24"/>
      <c r="Q403" s="24"/>
      <c r="R403" s="24"/>
      <c r="S403" s="24"/>
      <c r="T403" s="25"/>
      <c r="U403" s="26"/>
      <c r="V403" s="27"/>
      <c r="W403" s="27"/>
      <c r="AA403" s="24"/>
    </row>
    <row r="404" spans="1:27" ht="12.75" customHeight="1" x14ac:dyDescent="0.2">
      <c r="A404" s="7"/>
      <c r="B404" s="27"/>
      <c r="C404" s="20"/>
      <c r="D404" s="35"/>
      <c r="E404" s="35"/>
      <c r="F404" s="35"/>
      <c r="G404" s="35"/>
      <c r="H404" s="35"/>
      <c r="I404" s="35"/>
      <c r="J404" s="35"/>
      <c r="K404" s="35"/>
      <c r="L404" s="35"/>
      <c r="M404" s="24"/>
      <c r="N404" s="24"/>
      <c r="O404" s="24"/>
      <c r="P404" s="24"/>
      <c r="Q404" s="24"/>
      <c r="R404" s="24"/>
      <c r="S404" s="24"/>
      <c r="T404" s="25"/>
      <c r="U404" s="26"/>
      <c r="V404" s="27"/>
      <c r="W404" s="27"/>
      <c r="AA404" s="24"/>
    </row>
    <row r="405" spans="1:27" ht="12.75" customHeight="1" x14ac:dyDescent="0.2">
      <c r="A405" s="7"/>
      <c r="B405" s="27"/>
      <c r="C405" s="20"/>
      <c r="D405" s="35"/>
      <c r="E405" s="35"/>
      <c r="F405" s="35"/>
      <c r="G405" s="35"/>
      <c r="H405" s="35"/>
      <c r="I405" s="35"/>
      <c r="J405" s="35"/>
      <c r="K405" s="35"/>
      <c r="L405" s="35"/>
      <c r="M405" s="24"/>
      <c r="N405" s="24"/>
      <c r="O405" s="24"/>
      <c r="P405" s="24"/>
      <c r="Q405" s="24"/>
      <c r="R405" s="24"/>
      <c r="S405" s="24"/>
      <c r="T405" s="25"/>
      <c r="U405" s="26"/>
      <c r="V405" s="27"/>
      <c r="W405" s="27"/>
      <c r="AA405" s="24"/>
    </row>
    <row r="406" spans="1:27" ht="12.75" customHeight="1" x14ac:dyDescent="0.2">
      <c r="A406" s="7"/>
      <c r="B406" s="27"/>
      <c r="C406" s="20"/>
      <c r="D406" s="35"/>
      <c r="E406" s="35"/>
      <c r="F406" s="35"/>
      <c r="G406" s="35"/>
      <c r="H406" s="35"/>
      <c r="I406" s="35"/>
      <c r="J406" s="35"/>
      <c r="K406" s="35"/>
      <c r="L406" s="35"/>
      <c r="M406" s="24"/>
      <c r="N406" s="24"/>
      <c r="O406" s="24"/>
      <c r="P406" s="24"/>
      <c r="Q406" s="24"/>
      <c r="R406" s="24"/>
      <c r="S406" s="24"/>
      <c r="T406" s="25"/>
      <c r="U406" s="26"/>
      <c r="V406" s="27"/>
      <c r="W406" s="27"/>
      <c r="AA406" s="24"/>
    </row>
    <row r="407" spans="1:27" ht="12.75" customHeight="1" x14ac:dyDescent="0.2">
      <c r="A407" s="7"/>
      <c r="B407" s="27"/>
      <c r="C407" s="20"/>
      <c r="D407" s="35"/>
      <c r="E407" s="35"/>
      <c r="F407" s="35"/>
      <c r="G407" s="35"/>
      <c r="H407" s="35"/>
      <c r="I407" s="35"/>
      <c r="J407" s="35"/>
      <c r="K407" s="35"/>
      <c r="L407" s="35"/>
      <c r="M407" s="24"/>
      <c r="N407" s="24"/>
      <c r="O407" s="24"/>
      <c r="P407" s="24"/>
      <c r="Q407" s="24"/>
      <c r="R407" s="24"/>
      <c r="S407" s="24"/>
      <c r="T407" s="25"/>
      <c r="U407" s="26"/>
      <c r="V407" s="27"/>
      <c r="W407" s="27"/>
      <c r="AA407" s="24"/>
    </row>
    <row r="408" spans="1:27" ht="12.75" customHeight="1" x14ac:dyDescent="0.2">
      <c r="A408" s="7"/>
      <c r="B408" s="27"/>
      <c r="C408" s="20"/>
      <c r="D408" s="35"/>
      <c r="E408" s="35"/>
      <c r="F408" s="35"/>
      <c r="G408" s="35"/>
      <c r="H408" s="35"/>
      <c r="I408" s="35"/>
      <c r="J408" s="35"/>
      <c r="K408" s="35"/>
      <c r="L408" s="35"/>
      <c r="M408" s="24"/>
      <c r="N408" s="24"/>
      <c r="O408" s="24"/>
      <c r="P408" s="24"/>
      <c r="Q408" s="24"/>
      <c r="R408" s="24"/>
      <c r="S408" s="24"/>
      <c r="T408" s="25"/>
      <c r="U408" s="26"/>
      <c r="V408" s="27"/>
      <c r="W408" s="27"/>
      <c r="AA408" s="24"/>
    </row>
    <row r="409" spans="1:27" ht="12.75" customHeight="1" x14ac:dyDescent="0.2">
      <c r="A409" s="7"/>
      <c r="B409" s="27"/>
      <c r="C409" s="20"/>
      <c r="D409" s="35"/>
      <c r="E409" s="35"/>
      <c r="F409" s="35"/>
      <c r="G409" s="35"/>
      <c r="H409" s="35"/>
      <c r="I409" s="35"/>
      <c r="J409" s="35"/>
      <c r="K409" s="35"/>
      <c r="L409" s="35"/>
      <c r="M409" s="24"/>
      <c r="N409" s="24"/>
      <c r="O409" s="24"/>
      <c r="P409" s="24"/>
      <c r="Q409" s="24"/>
      <c r="R409" s="24"/>
      <c r="S409" s="24"/>
      <c r="T409" s="25"/>
      <c r="U409" s="26"/>
      <c r="V409" s="27"/>
      <c r="W409" s="27"/>
      <c r="AA409" s="24"/>
    </row>
    <row r="410" spans="1:27" ht="12.75" customHeight="1" x14ac:dyDescent="0.2">
      <c r="A410" s="7"/>
      <c r="B410" s="27"/>
      <c r="C410" s="20"/>
      <c r="D410" s="35"/>
      <c r="E410" s="35"/>
      <c r="F410" s="35"/>
      <c r="G410" s="35"/>
      <c r="H410" s="35"/>
      <c r="I410" s="35"/>
      <c r="J410" s="35"/>
      <c r="K410" s="35"/>
      <c r="L410" s="35"/>
      <c r="M410" s="24"/>
      <c r="N410" s="24"/>
      <c r="O410" s="24"/>
      <c r="P410" s="24"/>
      <c r="Q410" s="24"/>
      <c r="R410" s="24"/>
      <c r="S410" s="24"/>
      <c r="T410" s="25"/>
      <c r="U410" s="26"/>
      <c r="V410" s="27"/>
      <c r="W410" s="27"/>
      <c r="AA410" s="24"/>
    </row>
    <row r="411" spans="1:27" ht="12.75" customHeight="1" x14ac:dyDescent="0.2">
      <c r="A411" s="7"/>
      <c r="B411" s="27"/>
      <c r="C411" s="20"/>
      <c r="D411" s="35"/>
      <c r="E411" s="35"/>
      <c r="F411" s="35"/>
      <c r="G411" s="35"/>
      <c r="H411" s="35"/>
      <c r="I411" s="35"/>
      <c r="J411" s="35"/>
      <c r="K411" s="35"/>
      <c r="L411" s="35"/>
      <c r="M411" s="24"/>
      <c r="N411" s="24"/>
      <c r="O411" s="24"/>
      <c r="P411" s="24"/>
      <c r="Q411" s="24"/>
      <c r="R411" s="24"/>
      <c r="S411" s="24"/>
      <c r="T411" s="25"/>
      <c r="U411" s="26"/>
      <c r="V411" s="27"/>
      <c r="W411" s="27"/>
      <c r="AA411" s="24"/>
    </row>
    <row r="412" spans="1:27" ht="12.75" customHeight="1" x14ac:dyDescent="0.2">
      <c r="A412" s="7"/>
      <c r="B412" s="27"/>
      <c r="C412" s="20"/>
      <c r="D412" s="35"/>
      <c r="E412" s="35"/>
      <c r="F412" s="35"/>
      <c r="G412" s="35"/>
      <c r="H412" s="35"/>
      <c r="I412" s="35"/>
      <c r="J412" s="35"/>
      <c r="K412" s="35"/>
      <c r="L412" s="35"/>
      <c r="M412" s="24"/>
      <c r="N412" s="24"/>
      <c r="O412" s="24"/>
      <c r="P412" s="24"/>
      <c r="Q412" s="24"/>
      <c r="R412" s="24"/>
      <c r="S412" s="24"/>
      <c r="T412" s="25"/>
      <c r="U412" s="26"/>
      <c r="V412" s="27"/>
      <c r="W412" s="27"/>
      <c r="AA412" s="24"/>
    </row>
    <row r="413" spans="1:27" ht="12.75" customHeight="1" x14ac:dyDescent="0.2">
      <c r="A413" s="7"/>
      <c r="B413" s="27"/>
      <c r="C413" s="20"/>
      <c r="D413" s="35"/>
      <c r="E413" s="35"/>
      <c r="F413" s="35"/>
      <c r="G413" s="35"/>
      <c r="H413" s="35"/>
      <c r="I413" s="35"/>
      <c r="J413" s="35"/>
      <c r="K413" s="35"/>
      <c r="L413" s="35"/>
      <c r="M413" s="24"/>
      <c r="N413" s="24"/>
      <c r="O413" s="24"/>
      <c r="P413" s="24"/>
      <c r="Q413" s="24"/>
      <c r="R413" s="24"/>
      <c r="S413" s="24"/>
      <c r="T413" s="25"/>
      <c r="U413" s="26"/>
      <c r="V413" s="27"/>
      <c r="W413" s="27"/>
      <c r="AA413" s="24"/>
    </row>
    <row r="414" spans="1:27" ht="12.75" customHeight="1" x14ac:dyDescent="0.2">
      <c r="A414" s="7"/>
      <c r="B414" s="27"/>
      <c r="C414" s="20"/>
      <c r="D414" s="35"/>
      <c r="E414" s="35"/>
      <c r="F414" s="35"/>
      <c r="G414" s="35"/>
      <c r="H414" s="35"/>
      <c r="I414" s="35"/>
      <c r="J414" s="35"/>
      <c r="K414" s="35"/>
      <c r="L414" s="35"/>
      <c r="M414" s="24"/>
      <c r="N414" s="24"/>
      <c r="O414" s="24"/>
      <c r="P414" s="24"/>
      <c r="Q414" s="24"/>
      <c r="R414" s="24"/>
      <c r="S414" s="24"/>
      <c r="T414" s="25"/>
      <c r="U414" s="26"/>
      <c r="V414" s="27"/>
      <c r="W414" s="27"/>
      <c r="AA414" s="24"/>
    </row>
    <row r="415" spans="1:27" ht="12.75" customHeight="1" x14ac:dyDescent="0.2">
      <c r="A415" s="7"/>
      <c r="B415" s="27"/>
      <c r="C415" s="20"/>
      <c r="D415" s="35"/>
      <c r="E415" s="35"/>
      <c r="F415" s="35"/>
      <c r="G415" s="35"/>
      <c r="H415" s="35"/>
      <c r="I415" s="35"/>
      <c r="J415" s="35"/>
      <c r="K415" s="35"/>
      <c r="L415" s="35"/>
      <c r="M415" s="24"/>
      <c r="N415" s="24"/>
      <c r="O415" s="24"/>
      <c r="P415" s="24"/>
      <c r="Q415" s="24"/>
      <c r="R415" s="24"/>
      <c r="S415" s="24"/>
      <c r="T415" s="25"/>
      <c r="U415" s="26"/>
      <c r="V415" s="27"/>
      <c r="W415" s="27"/>
      <c r="AA415" s="24"/>
    </row>
    <row r="416" spans="1:27" ht="12.75" customHeight="1" x14ac:dyDescent="0.2">
      <c r="A416" s="7"/>
      <c r="B416" s="27"/>
      <c r="C416" s="20"/>
      <c r="D416" s="35"/>
      <c r="E416" s="35"/>
      <c r="F416" s="35"/>
      <c r="G416" s="35"/>
      <c r="H416" s="35"/>
      <c r="I416" s="35"/>
      <c r="J416" s="35"/>
      <c r="K416" s="35"/>
      <c r="L416" s="35"/>
      <c r="M416" s="24"/>
      <c r="N416" s="24"/>
      <c r="O416" s="24"/>
      <c r="P416" s="24"/>
      <c r="Q416" s="24"/>
      <c r="R416" s="24"/>
      <c r="S416" s="24"/>
      <c r="T416" s="25"/>
      <c r="U416" s="26"/>
      <c r="V416" s="27"/>
      <c r="W416" s="27"/>
      <c r="AA416" s="24"/>
    </row>
    <row r="417" spans="1:27" ht="12.75" customHeight="1" x14ac:dyDescent="0.2">
      <c r="A417" s="7"/>
      <c r="B417" s="27"/>
      <c r="C417" s="20"/>
      <c r="D417" s="35"/>
      <c r="E417" s="35"/>
      <c r="F417" s="35"/>
      <c r="G417" s="35"/>
      <c r="H417" s="35"/>
      <c r="I417" s="35"/>
      <c r="J417" s="35"/>
      <c r="K417" s="35"/>
      <c r="L417" s="35"/>
      <c r="M417" s="24"/>
      <c r="N417" s="24"/>
      <c r="O417" s="24"/>
      <c r="P417" s="24"/>
      <c r="Q417" s="24"/>
      <c r="R417" s="24"/>
      <c r="S417" s="24"/>
      <c r="T417" s="25"/>
      <c r="U417" s="26"/>
      <c r="V417" s="27"/>
      <c r="W417" s="27"/>
      <c r="AA417" s="24"/>
    </row>
    <row r="418" spans="1:27" ht="12.75" customHeight="1" x14ac:dyDescent="0.2">
      <c r="A418" s="7"/>
      <c r="B418" s="27"/>
      <c r="C418" s="20"/>
      <c r="D418" s="35"/>
      <c r="E418" s="35"/>
      <c r="F418" s="35"/>
      <c r="G418" s="35"/>
      <c r="H418" s="35"/>
      <c r="I418" s="35"/>
      <c r="J418" s="35"/>
      <c r="K418" s="35"/>
      <c r="L418" s="35"/>
      <c r="M418" s="24"/>
      <c r="N418" s="24"/>
      <c r="O418" s="24"/>
      <c r="P418" s="24"/>
      <c r="Q418" s="24"/>
      <c r="R418" s="24"/>
      <c r="S418" s="24"/>
      <c r="T418" s="25"/>
      <c r="U418" s="26"/>
      <c r="V418" s="27"/>
      <c r="W418" s="27"/>
      <c r="AA418" s="24"/>
    </row>
    <row r="419" spans="1:27" ht="12.75" customHeight="1" x14ac:dyDescent="0.2">
      <c r="A419" s="7"/>
      <c r="B419" s="27"/>
      <c r="C419" s="20"/>
      <c r="D419" s="35"/>
      <c r="E419" s="35"/>
      <c r="F419" s="35"/>
      <c r="G419" s="35"/>
      <c r="H419" s="35"/>
      <c r="I419" s="35"/>
      <c r="J419" s="35"/>
      <c r="K419" s="35"/>
      <c r="L419" s="35"/>
      <c r="M419" s="24"/>
      <c r="N419" s="24"/>
      <c r="O419" s="24"/>
      <c r="P419" s="24"/>
      <c r="Q419" s="24"/>
      <c r="R419" s="24"/>
      <c r="S419" s="24"/>
      <c r="T419" s="25"/>
      <c r="U419" s="26"/>
      <c r="V419" s="27"/>
      <c r="W419" s="27"/>
      <c r="AA419" s="24"/>
    </row>
    <row r="420" spans="1:27" ht="12.75" customHeight="1" x14ac:dyDescent="0.2">
      <c r="A420" s="7"/>
      <c r="B420" s="27"/>
      <c r="C420" s="20"/>
      <c r="D420" s="35"/>
      <c r="E420" s="35"/>
      <c r="F420" s="35"/>
      <c r="G420" s="35"/>
      <c r="H420" s="35"/>
      <c r="I420" s="35"/>
      <c r="J420" s="35"/>
      <c r="K420" s="35"/>
      <c r="L420" s="35"/>
      <c r="M420" s="24"/>
      <c r="N420" s="24"/>
      <c r="O420" s="24"/>
      <c r="P420" s="24"/>
      <c r="Q420" s="24"/>
      <c r="R420" s="24"/>
      <c r="S420" s="24"/>
      <c r="T420" s="25"/>
      <c r="U420" s="26"/>
      <c r="V420" s="27"/>
      <c r="W420" s="27"/>
      <c r="AA420" s="24"/>
    </row>
    <row r="421" spans="1:27" ht="12.75" customHeight="1" x14ac:dyDescent="0.2">
      <c r="A421" s="7"/>
      <c r="B421" s="27"/>
      <c r="C421" s="20"/>
      <c r="D421" s="35"/>
      <c r="E421" s="35"/>
      <c r="F421" s="35"/>
      <c r="G421" s="35"/>
      <c r="H421" s="35"/>
      <c r="I421" s="35"/>
      <c r="J421" s="35"/>
      <c r="K421" s="35"/>
      <c r="L421" s="35"/>
      <c r="M421" s="24"/>
      <c r="N421" s="24"/>
      <c r="O421" s="24"/>
      <c r="P421" s="24"/>
      <c r="Q421" s="24"/>
      <c r="R421" s="24"/>
      <c r="S421" s="24"/>
      <c r="T421" s="25"/>
      <c r="U421" s="26"/>
      <c r="V421" s="27"/>
      <c r="W421" s="27"/>
      <c r="AA421" s="24"/>
    </row>
    <row r="422" spans="1:27" ht="12.75" customHeight="1" x14ac:dyDescent="0.2">
      <c r="A422" s="7"/>
      <c r="B422" s="27"/>
      <c r="C422" s="20"/>
      <c r="D422" s="35"/>
      <c r="E422" s="35"/>
      <c r="F422" s="35"/>
      <c r="G422" s="35"/>
      <c r="H422" s="35"/>
      <c r="I422" s="35"/>
      <c r="J422" s="35"/>
      <c r="K422" s="35"/>
      <c r="L422" s="35"/>
      <c r="M422" s="24"/>
      <c r="N422" s="24"/>
      <c r="O422" s="24"/>
      <c r="P422" s="24"/>
      <c r="Q422" s="24"/>
      <c r="R422" s="24"/>
      <c r="S422" s="24"/>
      <c r="T422" s="25"/>
      <c r="U422" s="26"/>
      <c r="V422" s="27"/>
      <c r="W422" s="27"/>
      <c r="AA422" s="24"/>
    </row>
    <row r="423" spans="1:27" ht="12.75" customHeight="1" x14ac:dyDescent="0.2">
      <c r="A423" s="7"/>
      <c r="B423" s="27"/>
      <c r="C423" s="20"/>
      <c r="D423" s="35"/>
      <c r="E423" s="35"/>
      <c r="F423" s="35"/>
      <c r="G423" s="35"/>
      <c r="H423" s="35"/>
      <c r="I423" s="35"/>
      <c r="J423" s="35"/>
      <c r="K423" s="35"/>
      <c r="L423" s="35"/>
      <c r="M423" s="24"/>
      <c r="N423" s="24"/>
      <c r="O423" s="24"/>
      <c r="P423" s="24"/>
      <c r="Q423" s="24"/>
      <c r="R423" s="24"/>
      <c r="S423" s="24"/>
      <c r="T423" s="25"/>
      <c r="U423" s="26"/>
      <c r="V423" s="27"/>
      <c r="W423" s="27"/>
      <c r="AA423" s="24"/>
    </row>
    <row r="424" spans="1:27" ht="12.75" customHeight="1" x14ac:dyDescent="0.2">
      <c r="A424" s="7"/>
      <c r="B424" s="27"/>
      <c r="C424" s="20"/>
      <c r="D424" s="35"/>
      <c r="E424" s="35"/>
      <c r="F424" s="35"/>
      <c r="G424" s="35"/>
      <c r="H424" s="35"/>
      <c r="I424" s="35"/>
      <c r="J424" s="35"/>
      <c r="K424" s="35"/>
      <c r="L424" s="35"/>
      <c r="M424" s="24"/>
      <c r="N424" s="24"/>
      <c r="O424" s="24"/>
      <c r="P424" s="24"/>
      <c r="Q424" s="24"/>
      <c r="R424" s="24"/>
      <c r="S424" s="24"/>
      <c r="T424" s="25"/>
      <c r="U424" s="26"/>
      <c r="V424" s="27"/>
      <c r="W424" s="27"/>
      <c r="AA424" s="24"/>
    </row>
    <row r="425" spans="1:27" ht="12.75" customHeight="1" x14ac:dyDescent="0.2">
      <c r="A425" s="7"/>
      <c r="B425" s="27"/>
      <c r="C425" s="20"/>
      <c r="D425" s="35"/>
      <c r="E425" s="35"/>
      <c r="F425" s="35"/>
      <c r="G425" s="35"/>
      <c r="H425" s="35"/>
      <c r="I425" s="35"/>
      <c r="J425" s="35"/>
      <c r="K425" s="35"/>
      <c r="L425" s="35"/>
      <c r="M425" s="24"/>
      <c r="N425" s="24"/>
      <c r="O425" s="24"/>
      <c r="P425" s="24"/>
      <c r="Q425" s="24"/>
      <c r="R425" s="24"/>
      <c r="S425" s="24"/>
      <c r="T425" s="25"/>
      <c r="U425" s="26"/>
      <c r="V425" s="27"/>
      <c r="W425" s="27"/>
      <c r="AA425" s="24"/>
    </row>
    <row r="426" spans="1:27" ht="12.75" customHeight="1" x14ac:dyDescent="0.2">
      <c r="A426" s="7"/>
      <c r="B426" s="27"/>
      <c r="C426" s="20"/>
      <c r="D426" s="35"/>
      <c r="E426" s="35"/>
      <c r="F426" s="35"/>
      <c r="G426" s="35"/>
      <c r="H426" s="35"/>
      <c r="I426" s="35"/>
      <c r="J426" s="35"/>
      <c r="K426" s="35"/>
      <c r="L426" s="35"/>
      <c r="M426" s="24"/>
      <c r="N426" s="24"/>
      <c r="O426" s="24"/>
      <c r="P426" s="24"/>
      <c r="Q426" s="24"/>
      <c r="R426" s="24"/>
      <c r="S426" s="24"/>
      <c r="T426" s="25"/>
      <c r="U426" s="26"/>
      <c r="V426" s="27"/>
      <c r="W426" s="27"/>
      <c r="AA426" s="24"/>
    </row>
    <row r="427" spans="1:27" ht="12.75" customHeight="1" x14ac:dyDescent="0.2">
      <c r="A427" s="7"/>
      <c r="B427" s="27"/>
      <c r="C427" s="20"/>
      <c r="D427" s="35"/>
      <c r="E427" s="35"/>
      <c r="F427" s="35"/>
      <c r="G427" s="35"/>
      <c r="H427" s="35"/>
      <c r="I427" s="35"/>
      <c r="J427" s="35"/>
      <c r="K427" s="35"/>
      <c r="L427" s="35"/>
      <c r="M427" s="24"/>
      <c r="N427" s="24"/>
      <c r="O427" s="24"/>
      <c r="P427" s="24"/>
      <c r="Q427" s="24"/>
      <c r="R427" s="24"/>
      <c r="S427" s="24"/>
      <c r="T427" s="25"/>
      <c r="U427" s="26"/>
      <c r="V427" s="27"/>
      <c r="W427" s="27"/>
      <c r="AA427" s="24"/>
    </row>
    <row r="428" spans="1:27" ht="12.75" customHeight="1" x14ac:dyDescent="0.2">
      <c r="A428" s="7"/>
      <c r="B428" s="27"/>
      <c r="C428" s="20"/>
      <c r="D428" s="35"/>
      <c r="E428" s="35"/>
      <c r="F428" s="35"/>
      <c r="G428" s="35"/>
      <c r="H428" s="35"/>
      <c r="I428" s="35"/>
      <c r="J428" s="35"/>
      <c r="K428" s="35"/>
      <c r="L428" s="35"/>
      <c r="M428" s="24"/>
      <c r="N428" s="24"/>
      <c r="O428" s="24"/>
      <c r="P428" s="24"/>
      <c r="Q428" s="24"/>
      <c r="R428" s="24"/>
      <c r="S428" s="24"/>
      <c r="T428" s="25"/>
      <c r="U428" s="26"/>
      <c r="V428" s="27"/>
      <c r="W428" s="27"/>
      <c r="AA428" s="24"/>
    </row>
    <row r="429" spans="1:27" ht="12.75" customHeight="1" x14ac:dyDescent="0.2">
      <c r="A429" s="7"/>
      <c r="B429" s="27"/>
      <c r="C429" s="20"/>
      <c r="D429" s="35"/>
      <c r="E429" s="35"/>
      <c r="F429" s="35"/>
      <c r="G429" s="35"/>
      <c r="H429" s="35"/>
      <c r="I429" s="35"/>
      <c r="J429" s="35"/>
      <c r="K429" s="35"/>
      <c r="L429" s="35"/>
      <c r="M429" s="24"/>
      <c r="N429" s="24"/>
      <c r="O429" s="24"/>
      <c r="P429" s="24"/>
      <c r="Q429" s="24"/>
      <c r="R429" s="24"/>
      <c r="S429" s="24"/>
      <c r="T429" s="25"/>
      <c r="U429" s="26"/>
      <c r="V429" s="27"/>
      <c r="W429" s="27"/>
      <c r="AA429" s="24"/>
    </row>
    <row r="430" spans="1:27" ht="12.75" customHeight="1" x14ac:dyDescent="0.2">
      <c r="A430" s="7"/>
      <c r="B430" s="27"/>
      <c r="C430" s="20"/>
      <c r="D430" s="35"/>
      <c r="E430" s="35"/>
      <c r="F430" s="35"/>
      <c r="G430" s="35"/>
      <c r="H430" s="35"/>
      <c r="I430" s="35"/>
      <c r="J430" s="35"/>
      <c r="K430" s="35"/>
      <c r="L430" s="35"/>
      <c r="M430" s="24"/>
      <c r="N430" s="24"/>
      <c r="O430" s="24"/>
      <c r="P430" s="24"/>
      <c r="Q430" s="24"/>
      <c r="R430" s="24"/>
      <c r="S430" s="24"/>
      <c r="T430" s="25"/>
      <c r="U430" s="26"/>
      <c r="V430" s="27"/>
      <c r="W430" s="27"/>
      <c r="AA430" s="24"/>
    </row>
    <row r="431" spans="1:27" ht="12.75" customHeight="1" x14ac:dyDescent="0.2">
      <c r="A431" s="7"/>
      <c r="B431" s="27"/>
      <c r="C431" s="20"/>
      <c r="D431" s="35"/>
      <c r="E431" s="35"/>
      <c r="F431" s="35"/>
      <c r="G431" s="35"/>
      <c r="H431" s="35"/>
      <c r="I431" s="35"/>
      <c r="J431" s="35"/>
      <c r="K431" s="35"/>
      <c r="L431" s="35"/>
      <c r="M431" s="24"/>
      <c r="N431" s="24"/>
      <c r="O431" s="24"/>
      <c r="P431" s="24"/>
      <c r="Q431" s="24"/>
      <c r="R431" s="24"/>
      <c r="S431" s="24"/>
      <c r="T431" s="25"/>
      <c r="U431" s="26"/>
      <c r="V431" s="27"/>
      <c r="W431" s="27"/>
      <c r="AA431" s="24"/>
    </row>
    <row r="432" spans="1:27" ht="12.75" customHeight="1" x14ac:dyDescent="0.2">
      <c r="A432" s="7"/>
      <c r="B432" s="27"/>
      <c r="C432" s="20"/>
      <c r="D432" s="35"/>
      <c r="E432" s="35"/>
      <c r="F432" s="35"/>
      <c r="G432" s="35"/>
      <c r="H432" s="35"/>
      <c r="I432" s="35"/>
      <c r="J432" s="35"/>
      <c r="K432" s="35"/>
      <c r="L432" s="35"/>
      <c r="M432" s="24"/>
      <c r="N432" s="24"/>
      <c r="O432" s="24"/>
      <c r="P432" s="24"/>
      <c r="Q432" s="24"/>
      <c r="R432" s="24"/>
      <c r="S432" s="24"/>
      <c r="T432" s="25"/>
      <c r="U432" s="26"/>
      <c r="V432" s="27"/>
      <c r="W432" s="27"/>
      <c r="AA432" s="24"/>
    </row>
    <row r="433" spans="1:27" ht="12.75" customHeight="1" x14ac:dyDescent="0.2">
      <c r="A433" s="7"/>
      <c r="B433" s="27"/>
      <c r="C433" s="20"/>
      <c r="D433" s="35"/>
      <c r="E433" s="35"/>
      <c r="F433" s="35"/>
      <c r="G433" s="35"/>
      <c r="H433" s="35"/>
      <c r="I433" s="35"/>
      <c r="J433" s="35"/>
      <c r="K433" s="35"/>
      <c r="L433" s="35"/>
      <c r="M433" s="24"/>
      <c r="N433" s="24"/>
      <c r="O433" s="24"/>
      <c r="P433" s="24"/>
      <c r="Q433" s="24"/>
      <c r="R433" s="24"/>
      <c r="S433" s="24"/>
      <c r="T433" s="25"/>
      <c r="U433" s="26"/>
      <c r="V433" s="27"/>
      <c r="W433" s="27"/>
      <c r="AA433" s="24"/>
    </row>
    <row r="434" spans="1:27" ht="12.75" customHeight="1" x14ac:dyDescent="0.2">
      <c r="A434" s="7"/>
      <c r="B434" s="27"/>
      <c r="C434" s="20"/>
      <c r="D434" s="35"/>
      <c r="E434" s="35"/>
      <c r="F434" s="35"/>
      <c r="G434" s="35"/>
      <c r="H434" s="35"/>
      <c r="I434" s="35"/>
      <c r="J434" s="35"/>
      <c r="K434" s="35"/>
      <c r="L434" s="35"/>
      <c r="M434" s="24"/>
      <c r="N434" s="24"/>
      <c r="O434" s="24"/>
      <c r="P434" s="24"/>
      <c r="Q434" s="24"/>
      <c r="R434" s="24"/>
      <c r="S434" s="24"/>
      <c r="T434" s="25"/>
      <c r="U434" s="26"/>
      <c r="V434" s="27"/>
      <c r="W434" s="27"/>
      <c r="AA434" s="24"/>
    </row>
    <row r="435" spans="1:27" ht="12.75" customHeight="1" x14ac:dyDescent="0.2">
      <c r="A435" s="7"/>
      <c r="B435" s="27"/>
      <c r="C435" s="20"/>
      <c r="D435" s="35"/>
      <c r="E435" s="35"/>
      <c r="F435" s="35"/>
      <c r="G435" s="35"/>
      <c r="H435" s="35"/>
      <c r="I435" s="35"/>
      <c r="J435" s="35"/>
      <c r="K435" s="35"/>
      <c r="L435" s="35"/>
      <c r="M435" s="24"/>
      <c r="N435" s="24"/>
      <c r="O435" s="24"/>
      <c r="P435" s="24"/>
      <c r="Q435" s="24"/>
      <c r="R435" s="24"/>
      <c r="S435" s="24"/>
      <c r="T435" s="25"/>
      <c r="U435" s="26"/>
      <c r="V435" s="27"/>
      <c r="W435" s="27"/>
      <c r="AA435" s="24"/>
    </row>
    <row r="436" spans="1:27" ht="12.75" customHeight="1" x14ac:dyDescent="0.2">
      <c r="A436" s="7"/>
      <c r="B436" s="27"/>
      <c r="C436" s="20"/>
      <c r="D436" s="35"/>
      <c r="E436" s="35"/>
      <c r="F436" s="35"/>
      <c r="G436" s="35"/>
      <c r="H436" s="35"/>
      <c r="I436" s="35"/>
      <c r="J436" s="35"/>
      <c r="K436" s="35"/>
      <c r="L436" s="35"/>
      <c r="M436" s="24"/>
      <c r="N436" s="24"/>
      <c r="O436" s="24"/>
      <c r="P436" s="24"/>
      <c r="Q436" s="24"/>
      <c r="R436" s="24"/>
      <c r="S436" s="24"/>
      <c r="T436" s="25"/>
      <c r="U436" s="26"/>
      <c r="V436" s="27"/>
      <c r="W436" s="27"/>
      <c r="AA436" s="24"/>
    </row>
    <row r="437" spans="1:27" ht="12.75" customHeight="1" x14ac:dyDescent="0.2">
      <c r="A437" s="7"/>
      <c r="B437" s="27"/>
      <c r="C437" s="20"/>
      <c r="D437" s="35"/>
      <c r="E437" s="35"/>
      <c r="F437" s="35"/>
      <c r="G437" s="35"/>
      <c r="H437" s="35"/>
      <c r="I437" s="35"/>
      <c r="J437" s="35"/>
      <c r="K437" s="35"/>
      <c r="L437" s="35"/>
      <c r="M437" s="24"/>
      <c r="N437" s="24"/>
      <c r="O437" s="24"/>
      <c r="P437" s="24"/>
      <c r="Q437" s="24"/>
      <c r="R437" s="24"/>
      <c r="S437" s="24"/>
      <c r="T437" s="25"/>
      <c r="U437" s="26"/>
      <c r="V437" s="27"/>
      <c r="W437" s="27"/>
      <c r="AA437" s="24"/>
    </row>
    <row r="438" spans="1:27" ht="12.75" customHeight="1" x14ac:dyDescent="0.2">
      <c r="A438" s="7"/>
      <c r="B438" s="27"/>
      <c r="C438" s="20"/>
      <c r="D438" s="35"/>
      <c r="E438" s="35"/>
      <c r="F438" s="35"/>
      <c r="G438" s="35"/>
      <c r="H438" s="35"/>
      <c r="I438" s="35"/>
      <c r="J438" s="35"/>
      <c r="K438" s="35"/>
      <c r="L438" s="35"/>
      <c r="M438" s="24"/>
      <c r="N438" s="24"/>
      <c r="O438" s="24"/>
      <c r="P438" s="24"/>
      <c r="Q438" s="24"/>
      <c r="R438" s="24"/>
      <c r="S438" s="24"/>
      <c r="T438" s="25"/>
      <c r="U438" s="26"/>
      <c r="V438" s="27"/>
      <c r="W438" s="27"/>
      <c r="AA438" s="24"/>
    </row>
    <row r="439" spans="1:27" ht="12.75" customHeight="1" x14ac:dyDescent="0.2">
      <c r="A439" s="7"/>
      <c r="B439" s="27"/>
      <c r="C439" s="20"/>
      <c r="D439" s="35"/>
      <c r="E439" s="35"/>
      <c r="F439" s="35"/>
      <c r="G439" s="35"/>
      <c r="H439" s="35"/>
      <c r="I439" s="35"/>
      <c r="J439" s="35"/>
      <c r="K439" s="35"/>
      <c r="L439" s="35"/>
      <c r="M439" s="24"/>
      <c r="N439" s="24"/>
      <c r="O439" s="24"/>
      <c r="P439" s="24"/>
      <c r="Q439" s="24"/>
      <c r="R439" s="24"/>
      <c r="S439" s="24"/>
      <c r="T439" s="25"/>
      <c r="U439" s="26"/>
      <c r="V439" s="27"/>
      <c r="W439" s="27"/>
      <c r="AA439" s="24"/>
    </row>
    <row r="440" spans="1:27" ht="12.75" customHeight="1" x14ac:dyDescent="0.2">
      <c r="A440" s="7"/>
      <c r="B440" s="27"/>
      <c r="C440" s="20"/>
      <c r="D440" s="35"/>
      <c r="E440" s="35"/>
      <c r="F440" s="35"/>
      <c r="G440" s="35"/>
      <c r="H440" s="35"/>
      <c r="I440" s="35"/>
      <c r="J440" s="35"/>
      <c r="K440" s="35"/>
      <c r="L440" s="35"/>
      <c r="M440" s="24"/>
      <c r="N440" s="24"/>
      <c r="O440" s="24"/>
      <c r="P440" s="24"/>
      <c r="Q440" s="24"/>
      <c r="R440" s="24"/>
      <c r="S440" s="24"/>
      <c r="T440" s="25"/>
      <c r="U440" s="26"/>
      <c r="V440" s="27"/>
      <c r="W440" s="27"/>
      <c r="AA440" s="24"/>
    </row>
    <row r="441" spans="1:27" ht="12.75" customHeight="1" x14ac:dyDescent="0.2">
      <c r="A441" s="7"/>
      <c r="B441" s="27"/>
      <c r="C441" s="20"/>
      <c r="D441" s="35"/>
      <c r="E441" s="35"/>
      <c r="F441" s="35"/>
      <c r="G441" s="35"/>
      <c r="H441" s="35"/>
      <c r="I441" s="35"/>
      <c r="J441" s="35"/>
      <c r="K441" s="35"/>
      <c r="L441" s="35"/>
      <c r="M441" s="24"/>
      <c r="N441" s="24"/>
      <c r="O441" s="24"/>
      <c r="P441" s="24"/>
      <c r="Q441" s="24"/>
      <c r="R441" s="24"/>
      <c r="S441" s="24"/>
      <c r="T441" s="25"/>
      <c r="U441" s="26"/>
      <c r="V441" s="27"/>
      <c r="W441" s="27"/>
      <c r="AA441" s="24"/>
    </row>
    <row r="442" spans="1:27" ht="12.75" customHeight="1" x14ac:dyDescent="0.2">
      <c r="A442" s="7"/>
      <c r="B442" s="27"/>
      <c r="C442" s="20"/>
      <c r="D442" s="35"/>
      <c r="E442" s="35"/>
      <c r="F442" s="35"/>
      <c r="G442" s="35"/>
      <c r="H442" s="35"/>
      <c r="I442" s="35"/>
      <c r="J442" s="35"/>
      <c r="K442" s="35"/>
      <c r="L442" s="35"/>
      <c r="M442" s="24"/>
      <c r="N442" s="24"/>
      <c r="O442" s="24"/>
      <c r="P442" s="24"/>
      <c r="Q442" s="24"/>
      <c r="R442" s="24"/>
      <c r="S442" s="24"/>
      <c r="T442" s="25"/>
      <c r="U442" s="26"/>
      <c r="V442" s="27"/>
      <c r="W442" s="27"/>
      <c r="AA442" s="24"/>
    </row>
    <row r="443" spans="1:27" ht="12.75" customHeight="1" x14ac:dyDescent="0.2">
      <c r="A443" s="7"/>
      <c r="B443" s="27"/>
      <c r="C443" s="20"/>
      <c r="D443" s="35"/>
      <c r="E443" s="35"/>
      <c r="F443" s="35"/>
      <c r="G443" s="35"/>
      <c r="H443" s="35"/>
      <c r="I443" s="35"/>
      <c r="J443" s="35"/>
      <c r="K443" s="35"/>
      <c r="L443" s="35"/>
      <c r="M443" s="24"/>
      <c r="N443" s="24"/>
      <c r="O443" s="24"/>
      <c r="P443" s="24"/>
      <c r="Q443" s="24"/>
      <c r="R443" s="24"/>
      <c r="S443" s="24"/>
      <c r="T443" s="25"/>
      <c r="U443" s="26"/>
      <c r="V443" s="27"/>
      <c r="W443" s="27"/>
      <c r="AA443" s="24"/>
    </row>
    <row r="444" spans="1:27" ht="12.75" customHeight="1" x14ac:dyDescent="0.2">
      <c r="A444" s="7"/>
      <c r="B444" s="27"/>
      <c r="C444" s="20"/>
      <c r="D444" s="35"/>
      <c r="E444" s="35"/>
      <c r="F444" s="35"/>
      <c r="G444" s="35"/>
      <c r="H444" s="35"/>
      <c r="I444" s="35"/>
      <c r="J444" s="35"/>
      <c r="K444" s="35"/>
      <c r="L444" s="35"/>
      <c r="M444" s="24"/>
      <c r="N444" s="24"/>
      <c r="O444" s="24"/>
      <c r="P444" s="24"/>
      <c r="Q444" s="24"/>
      <c r="R444" s="24"/>
      <c r="S444" s="24"/>
      <c r="T444" s="25"/>
      <c r="U444" s="26"/>
      <c r="V444" s="27"/>
      <c r="W444" s="27"/>
      <c r="AA444" s="24"/>
    </row>
    <row r="445" spans="1:27" ht="12.75" customHeight="1" x14ac:dyDescent="0.2">
      <c r="A445" s="7"/>
      <c r="B445" s="27"/>
      <c r="C445" s="20"/>
      <c r="D445" s="35"/>
      <c r="E445" s="35"/>
      <c r="F445" s="35"/>
      <c r="G445" s="35"/>
      <c r="H445" s="35"/>
      <c r="I445" s="35"/>
      <c r="J445" s="35"/>
      <c r="K445" s="35"/>
      <c r="L445" s="35"/>
      <c r="M445" s="24"/>
      <c r="N445" s="24"/>
      <c r="O445" s="24"/>
      <c r="P445" s="24"/>
      <c r="Q445" s="24"/>
      <c r="R445" s="24"/>
      <c r="S445" s="24"/>
      <c r="T445" s="25"/>
      <c r="U445" s="26"/>
      <c r="V445" s="27"/>
      <c r="W445" s="27"/>
      <c r="AA445" s="24"/>
    </row>
    <row r="446" spans="1:27" ht="12.75" customHeight="1" x14ac:dyDescent="0.2">
      <c r="A446" s="7"/>
      <c r="B446" s="27"/>
      <c r="C446" s="20"/>
      <c r="D446" s="35"/>
      <c r="E446" s="35"/>
      <c r="F446" s="35"/>
      <c r="G446" s="35"/>
      <c r="H446" s="35"/>
      <c r="I446" s="35"/>
      <c r="J446" s="35"/>
      <c r="K446" s="35"/>
      <c r="L446" s="35"/>
      <c r="M446" s="24"/>
      <c r="N446" s="24"/>
      <c r="O446" s="24"/>
      <c r="P446" s="24"/>
      <c r="Q446" s="24"/>
      <c r="R446" s="24"/>
      <c r="S446" s="24"/>
      <c r="T446" s="25"/>
      <c r="U446" s="26"/>
      <c r="V446" s="27"/>
      <c r="W446" s="27"/>
      <c r="AA446" s="24"/>
    </row>
    <row r="447" spans="1:27" ht="12.75" customHeight="1" x14ac:dyDescent="0.2">
      <c r="A447" s="7"/>
      <c r="B447" s="27"/>
      <c r="C447" s="20"/>
      <c r="D447" s="35"/>
      <c r="E447" s="35"/>
      <c r="F447" s="35"/>
      <c r="G447" s="35"/>
      <c r="H447" s="35"/>
      <c r="I447" s="35"/>
      <c r="J447" s="35"/>
      <c r="K447" s="35"/>
      <c r="L447" s="35"/>
      <c r="M447" s="24"/>
      <c r="N447" s="24"/>
      <c r="O447" s="24"/>
      <c r="P447" s="24"/>
      <c r="Q447" s="24"/>
      <c r="R447" s="24"/>
      <c r="S447" s="24"/>
      <c r="T447" s="25"/>
      <c r="U447" s="26"/>
      <c r="V447" s="27"/>
      <c r="W447" s="27"/>
      <c r="AA447" s="24"/>
    </row>
    <row r="448" spans="1:27" ht="12.75" customHeight="1" x14ac:dyDescent="0.2">
      <c r="A448" s="7"/>
      <c r="B448" s="27"/>
      <c r="C448" s="20"/>
      <c r="D448" s="35"/>
      <c r="E448" s="35"/>
      <c r="F448" s="35"/>
      <c r="G448" s="35"/>
      <c r="H448" s="35"/>
      <c r="I448" s="35"/>
      <c r="J448" s="35"/>
      <c r="K448" s="35"/>
      <c r="L448" s="35"/>
      <c r="M448" s="24"/>
      <c r="N448" s="24"/>
      <c r="O448" s="24"/>
      <c r="P448" s="24"/>
      <c r="Q448" s="24"/>
      <c r="R448" s="24"/>
      <c r="S448" s="24"/>
      <c r="T448" s="25"/>
      <c r="U448" s="26"/>
      <c r="V448" s="27"/>
      <c r="W448" s="27"/>
      <c r="AA448" s="24"/>
    </row>
    <row r="449" spans="1:27" ht="12.75" customHeight="1" x14ac:dyDescent="0.2">
      <c r="A449" s="7"/>
      <c r="B449" s="27"/>
      <c r="C449" s="20"/>
      <c r="D449" s="35"/>
      <c r="E449" s="35"/>
      <c r="F449" s="35"/>
      <c r="G449" s="35"/>
      <c r="H449" s="35"/>
      <c r="I449" s="35"/>
      <c r="J449" s="35"/>
      <c r="K449" s="35"/>
      <c r="L449" s="35"/>
      <c r="M449" s="24"/>
      <c r="N449" s="24"/>
      <c r="O449" s="24"/>
      <c r="P449" s="24"/>
      <c r="Q449" s="24"/>
      <c r="R449" s="24"/>
      <c r="S449" s="24"/>
      <c r="T449" s="25"/>
      <c r="U449" s="26"/>
      <c r="V449" s="27"/>
      <c r="W449" s="27"/>
      <c r="AA449" s="24"/>
    </row>
    <row r="450" spans="1:27" ht="12.75" customHeight="1" x14ac:dyDescent="0.2">
      <c r="A450" s="7"/>
      <c r="B450" s="27"/>
      <c r="C450" s="20"/>
      <c r="D450" s="35"/>
      <c r="E450" s="35"/>
      <c r="F450" s="35"/>
      <c r="G450" s="35"/>
      <c r="H450" s="35"/>
      <c r="I450" s="35"/>
      <c r="J450" s="35"/>
      <c r="K450" s="35"/>
      <c r="L450" s="35"/>
      <c r="M450" s="24"/>
      <c r="N450" s="24"/>
      <c r="O450" s="24"/>
      <c r="P450" s="24"/>
      <c r="Q450" s="24"/>
      <c r="R450" s="24"/>
      <c r="S450" s="24"/>
      <c r="T450" s="25"/>
      <c r="U450" s="26"/>
      <c r="V450" s="27"/>
      <c r="W450" s="27"/>
      <c r="AA450" s="24"/>
    </row>
    <row r="451" spans="1:27" ht="12.75" customHeight="1" x14ac:dyDescent="0.2">
      <c r="A451" s="7"/>
      <c r="B451" s="27"/>
      <c r="C451" s="20"/>
      <c r="D451" s="35"/>
      <c r="E451" s="35"/>
      <c r="F451" s="35"/>
      <c r="G451" s="35"/>
      <c r="H451" s="35"/>
      <c r="I451" s="35"/>
      <c r="J451" s="35"/>
      <c r="K451" s="35"/>
      <c r="L451" s="35"/>
      <c r="M451" s="24"/>
      <c r="N451" s="24"/>
      <c r="O451" s="24"/>
      <c r="P451" s="24"/>
      <c r="Q451" s="24"/>
      <c r="R451" s="24"/>
      <c r="S451" s="24"/>
      <c r="T451" s="25"/>
      <c r="U451" s="26"/>
      <c r="V451" s="27"/>
      <c r="W451" s="27"/>
      <c r="AA451" s="24"/>
    </row>
    <row r="452" spans="1:27" ht="12.75" customHeight="1" x14ac:dyDescent="0.2">
      <c r="A452" s="7"/>
      <c r="B452" s="27"/>
      <c r="C452" s="20"/>
      <c r="D452" s="35"/>
      <c r="E452" s="35"/>
      <c r="F452" s="35"/>
      <c r="G452" s="35"/>
      <c r="H452" s="35"/>
      <c r="I452" s="35"/>
      <c r="J452" s="35"/>
      <c r="K452" s="35"/>
      <c r="L452" s="35"/>
      <c r="M452" s="24"/>
      <c r="N452" s="24"/>
      <c r="O452" s="24"/>
      <c r="P452" s="24"/>
      <c r="Q452" s="24"/>
      <c r="R452" s="24"/>
      <c r="S452" s="24"/>
      <c r="T452" s="25"/>
      <c r="U452" s="26"/>
      <c r="V452" s="27"/>
      <c r="W452" s="27"/>
      <c r="AA452" s="24"/>
    </row>
    <row r="453" spans="1:27" ht="12.75" customHeight="1" x14ac:dyDescent="0.2">
      <c r="A453" s="7"/>
      <c r="B453" s="27"/>
      <c r="C453" s="20"/>
      <c r="D453" s="35"/>
      <c r="E453" s="35"/>
      <c r="F453" s="35"/>
      <c r="G453" s="35"/>
      <c r="H453" s="35"/>
      <c r="I453" s="35"/>
      <c r="J453" s="35"/>
      <c r="K453" s="35"/>
      <c r="L453" s="35"/>
      <c r="M453" s="24"/>
      <c r="N453" s="24"/>
      <c r="O453" s="24"/>
      <c r="P453" s="24"/>
      <c r="Q453" s="24"/>
      <c r="R453" s="24"/>
      <c r="S453" s="24"/>
      <c r="T453" s="25"/>
      <c r="U453" s="26"/>
      <c r="V453" s="27"/>
      <c r="W453" s="27"/>
      <c r="AA453" s="24"/>
    </row>
    <row r="454" spans="1:27" ht="12.75" customHeight="1" x14ac:dyDescent="0.2">
      <c r="A454" s="7"/>
      <c r="B454" s="27"/>
      <c r="C454" s="20"/>
      <c r="D454" s="35"/>
      <c r="E454" s="35"/>
      <c r="F454" s="35"/>
      <c r="G454" s="35"/>
      <c r="H454" s="35"/>
      <c r="I454" s="35"/>
      <c r="J454" s="35"/>
      <c r="K454" s="35"/>
      <c r="L454" s="35"/>
      <c r="M454" s="24"/>
      <c r="N454" s="24"/>
      <c r="O454" s="24"/>
      <c r="P454" s="24"/>
      <c r="Q454" s="24"/>
      <c r="R454" s="24"/>
      <c r="S454" s="24"/>
      <c r="T454" s="25"/>
      <c r="U454" s="26"/>
      <c r="V454" s="27"/>
      <c r="W454" s="27"/>
      <c r="AA454" s="24"/>
    </row>
    <row r="455" spans="1:27" ht="12.75" customHeight="1" x14ac:dyDescent="0.2">
      <c r="A455" s="7"/>
      <c r="B455" s="27"/>
      <c r="C455" s="20"/>
      <c r="D455" s="35"/>
      <c r="E455" s="35"/>
      <c r="F455" s="35"/>
      <c r="G455" s="35"/>
      <c r="H455" s="35"/>
      <c r="I455" s="35"/>
      <c r="J455" s="35"/>
      <c r="K455" s="35"/>
      <c r="L455" s="35"/>
      <c r="M455" s="24"/>
      <c r="N455" s="24"/>
      <c r="O455" s="24"/>
      <c r="P455" s="24"/>
      <c r="Q455" s="24"/>
      <c r="R455" s="24"/>
      <c r="S455" s="24"/>
      <c r="T455" s="25"/>
      <c r="U455" s="26"/>
      <c r="V455" s="27"/>
      <c r="W455" s="27"/>
      <c r="AA455" s="24"/>
    </row>
    <row r="456" spans="1:27" ht="12.75" customHeight="1" x14ac:dyDescent="0.2">
      <c r="A456" s="7"/>
      <c r="B456" s="27"/>
      <c r="C456" s="20"/>
      <c r="D456" s="35"/>
      <c r="E456" s="35"/>
      <c r="F456" s="35"/>
      <c r="G456" s="35"/>
      <c r="H456" s="35"/>
      <c r="I456" s="35"/>
      <c r="J456" s="35"/>
      <c r="K456" s="35"/>
      <c r="L456" s="35"/>
      <c r="M456" s="24"/>
      <c r="N456" s="24"/>
      <c r="O456" s="24"/>
      <c r="P456" s="24"/>
      <c r="Q456" s="24"/>
      <c r="R456" s="24"/>
      <c r="S456" s="24"/>
      <c r="T456" s="25"/>
      <c r="U456" s="26"/>
      <c r="V456" s="27"/>
      <c r="W456" s="27"/>
      <c r="AA456" s="24"/>
    </row>
    <row r="457" spans="1:27" ht="12.75" customHeight="1" x14ac:dyDescent="0.2">
      <c r="A457" s="7"/>
      <c r="B457" s="27"/>
      <c r="C457" s="20"/>
      <c r="D457" s="35"/>
      <c r="E457" s="35"/>
      <c r="F457" s="35"/>
      <c r="G457" s="35"/>
      <c r="H457" s="35"/>
      <c r="I457" s="35"/>
      <c r="J457" s="35"/>
      <c r="K457" s="35"/>
      <c r="L457" s="35"/>
      <c r="M457" s="24"/>
      <c r="N457" s="24"/>
      <c r="O457" s="24"/>
      <c r="P457" s="24"/>
      <c r="Q457" s="24"/>
      <c r="R457" s="24"/>
      <c r="S457" s="24"/>
      <c r="T457" s="25"/>
      <c r="U457" s="26"/>
      <c r="V457" s="27"/>
      <c r="W457" s="27"/>
      <c r="AA457" s="24"/>
    </row>
    <row r="458" spans="1:27" ht="12.75" customHeight="1" x14ac:dyDescent="0.2">
      <c r="A458" s="7"/>
      <c r="B458" s="27"/>
      <c r="C458" s="20"/>
      <c r="D458" s="35"/>
      <c r="E458" s="35"/>
      <c r="F458" s="35"/>
      <c r="G458" s="35"/>
      <c r="H458" s="35"/>
      <c r="I458" s="35"/>
      <c r="J458" s="35"/>
      <c r="K458" s="35"/>
      <c r="L458" s="35"/>
      <c r="M458" s="24"/>
      <c r="N458" s="24"/>
      <c r="O458" s="24"/>
      <c r="P458" s="24"/>
      <c r="Q458" s="24"/>
      <c r="R458" s="24"/>
      <c r="S458" s="24"/>
      <c r="T458" s="25"/>
      <c r="U458" s="26"/>
      <c r="V458" s="27"/>
      <c r="W458" s="27"/>
      <c r="AA458" s="24"/>
    </row>
    <row r="459" spans="1:27" ht="12.75" customHeight="1" x14ac:dyDescent="0.2">
      <c r="A459" s="7"/>
      <c r="B459" s="27"/>
      <c r="C459" s="20"/>
      <c r="D459" s="35"/>
      <c r="E459" s="35"/>
      <c r="F459" s="35"/>
      <c r="G459" s="35"/>
      <c r="H459" s="35"/>
      <c r="I459" s="35"/>
      <c r="J459" s="35"/>
      <c r="K459" s="35"/>
      <c r="L459" s="35"/>
      <c r="M459" s="24"/>
      <c r="N459" s="24"/>
      <c r="O459" s="24"/>
      <c r="P459" s="24"/>
      <c r="Q459" s="24"/>
      <c r="R459" s="24"/>
      <c r="S459" s="24"/>
      <c r="T459" s="25"/>
      <c r="U459" s="26"/>
      <c r="V459" s="27"/>
      <c r="W459" s="27"/>
      <c r="AA459" s="24"/>
    </row>
    <row r="460" spans="1:27" ht="12.75" customHeight="1" x14ac:dyDescent="0.2">
      <c r="A460" s="7"/>
      <c r="B460" s="27"/>
      <c r="C460" s="20"/>
      <c r="D460" s="35"/>
      <c r="E460" s="35"/>
      <c r="F460" s="35"/>
      <c r="G460" s="35"/>
      <c r="H460" s="35"/>
      <c r="I460" s="35"/>
      <c r="J460" s="35"/>
      <c r="K460" s="35"/>
      <c r="L460" s="35"/>
      <c r="M460" s="24"/>
      <c r="N460" s="24"/>
      <c r="O460" s="24"/>
      <c r="P460" s="24"/>
      <c r="Q460" s="24"/>
      <c r="R460" s="24"/>
      <c r="S460" s="24"/>
      <c r="T460" s="25"/>
      <c r="U460" s="26"/>
      <c r="V460" s="27"/>
      <c r="W460" s="27"/>
      <c r="AA460" s="24"/>
    </row>
    <row r="461" spans="1:27" ht="12.75" customHeight="1" x14ac:dyDescent="0.2">
      <c r="A461" s="7"/>
      <c r="B461" s="27"/>
      <c r="C461" s="20"/>
      <c r="D461" s="35"/>
      <c r="E461" s="35"/>
      <c r="F461" s="35"/>
      <c r="G461" s="35"/>
      <c r="H461" s="35"/>
      <c r="I461" s="35"/>
      <c r="J461" s="35"/>
      <c r="K461" s="35"/>
      <c r="L461" s="35"/>
      <c r="M461" s="24"/>
      <c r="N461" s="24"/>
      <c r="O461" s="24"/>
      <c r="P461" s="24"/>
      <c r="Q461" s="24"/>
      <c r="R461" s="24"/>
      <c r="S461" s="24"/>
      <c r="T461" s="25"/>
      <c r="U461" s="26"/>
      <c r="V461" s="27"/>
      <c r="W461" s="27"/>
      <c r="AA461" s="24"/>
    </row>
    <row r="462" spans="1:27" ht="12.75" customHeight="1" x14ac:dyDescent="0.2">
      <c r="A462" s="7"/>
      <c r="B462" s="27"/>
      <c r="C462" s="20"/>
      <c r="D462" s="35"/>
      <c r="E462" s="35"/>
      <c r="F462" s="35"/>
      <c r="G462" s="35"/>
      <c r="H462" s="35"/>
      <c r="I462" s="35"/>
      <c r="J462" s="35"/>
      <c r="K462" s="35"/>
      <c r="L462" s="35"/>
      <c r="M462" s="24"/>
      <c r="N462" s="24"/>
      <c r="O462" s="24"/>
      <c r="P462" s="24"/>
      <c r="Q462" s="24"/>
      <c r="R462" s="24"/>
      <c r="S462" s="24"/>
      <c r="T462" s="25"/>
      <c r="U462" s="26"/>
      <c r="V462" s="27"/>
      <c r="W462" s="27"/>
      <c r="AA462" s="24"/>
    </row>
    <row r="463" spans="1:27" ht="12.75" customHeight="1" x14ac:dyDescent="0.2">
      <c r="A463" s="7"/>
      <c r="B463" s="27"/>
      <c r="C463" s="20"/>
      <c r="D463" s="35"/>
      <c r="E463" s="35"/>
      <c r="F463" s="35"/>
      <c r="G463" s="35"/>
      <c r="H463" s="35"/>
      <c r="I463" s="35"/>
      <c r="J463" s="35"/>
      <c r="K463" s="35"/>
      <c r="L463" s="35"/>
      <c r="M463" s="24"/>
      <c r="N463" s="24"/>
      <c r="O463" s="24"/>
      <c r="P463" s="24"/>
      <c r="Q463" s="24"/>
      <c r="R463" s="24"/>
      <c r="S463" s="24"/>
      <c r="T463" s="25"/>
      <c r="U463" s="26"/>
      <c r="V463" s="27"/>
      <c r="W463" s="27"/>
      <c r="AA463" s="24"/>
    </row>
    <row r="464" spans="1:27" ht="12.75" customHeight="1" x14ac:dyDescent="0.2">
      <c r="A464" s="7"/>
      <c r="B464" s="27"/>
      <c r="C464" s="20"/>
      <c r="D464" s="35"/>
      <c r="E464" s="35"/>
      <c r="F464" s="35"/>
      <c r="G464" s="35"/>
      <c r="H464" s="35"/>
      <c r="I464" s="35"/>
      <c r="J464" s="35"/>
      <c r="K464" s="35"/>
      <c r="L464" s="35"/>
      <c r="M464" s="24"/>
      <c r="N464" s="24"/>
      <c r="O464" s="24"/>
      <c r="P464" s="24"/>
      <c r="Q464" s="24"/>
      <c r="R464" s="24"/>
      <c r="S464" s="24"/>
      <c r="T464" s="25"/>
      <c r="U464" s="26"/>
      <c r="V464" s="27"/>
      <c r="W464" s="27"/>
      <c r="AA464" s="24"/>
    </row>
    <row r="465" spans="1:27" ht="12.75" customHeight="1" x14ac:dyDescent="0.2">
      <c r="A465" s="7"/>
      <c r="B465" s="27"/>
      <c r="C465" s="20"/>
      <c r="D465" s="35"/>
      <c r="E465" s="35"/>
      <c r="F465" s="35"/>
      <c r="G465" s="35"/>
      <c r="H465" s="35"/>
      <c r="I465" s="35"/>
      <c r="J465" s="35"/>
      <c r="K465" s="35"/>
      <c r="L465" s="35"/>
      <c r="M465" s="24"/>
      <c r="N465" s="24"/>
      <c r="O465" s="24"/>
      <c r="P465" s="24"/>
      <c r="Q465" s="24"/>
      <c r="R465" s="24"/>
      <c r="S465" s="24"/>
      <c r="T465" s="25"/>
      <c r="U465" s="26"/>
      <c r="V465" s="27"/>
      <c r="W465" s="27"/>
      <c r="AA465" s="24"/>
    </row>
    <row r="466" spans="1:27" ht="12.75" customHeight="1" x14ac:dyDescent="0.2">
      <c r="A466" s="7"/>
      <c r="B466" s="27"/>
      <c r="C466" s="20"/>
      <c r="D466" s="35"/>
      <c r="E466" s="35"/>
      <c r="F466" s="35"/>
      <c r="G466" s="35"/>
      <c r="H466" s="35"/>
      <c r="I466" s="35"/>
      <c r="J466" s="35"/>
      <c r="K466" s="35"/>
      <c r="L466" s="35"/>
      <c r="M466" s="24"/>
      <c r="N466" s="24"/>
      <c r="O466" s="24"/>
      <c r="P466" s="24"/>
      <c r="Q466" s="24"/>
      <c r="R466" s="24"/>
      <c r="S466" s="24"/>
      <c r="T466" s="25"/>
      <c r="U466" s="26"/>
      <c r="V466" s="27"/>
      <c r="W466" s="27"/>
      <c r="AA466" s="24"/>
    </row>
    <row r="467" spans="1:27" ht="12.75" customHeight="1" x14ac:dyDescent="0.2">
      <c r="A467" s="7"/>
      <c r="B467" s="27"/>
      <c r="C467" s="20"/>
      <c r="D467" s="35"/>
      <c r="E467" s="35"/>
      <c r="F467" s="35"/>
      <c r="G467" s="35"/>
      <c r="H467" s="35"/>
      <c r="I467" s="35"/>
      <c r="J467" s="35"/>
      <c r="K467" s="35"/>
      <c r="L467" s="35"/>
      <c r="M467" s="24"/>
      <c r="N467" s="24"/>
      <c r="O467" s="24"/>
      <c r="P467" s="24"/>
      <c r="Q467" s="24"/>
      <c r="R467" s="24"/>
      <c r="S467" s="24"/>
      <c r="T467" s="25"/>
      <c r="U467" s="26"/>
      <c r="V467" s="27"/>
      <c r="W467" s="27"/>
      <c r="AA467" s="24"/>
    </row>
    <row r="468" spans="1:27" ht="12.75" customHeight="1" x14ac:dyDescent="0.2">
      <c r="A468" s="7"/>
      <c r="B468" s="27"/>
      <c r="C468" s="20"/>
      <c r="D468" s="35"/>
      <c r="E468" s="35"/>
      <c r="F468" s="35"/>
      <c r="G468" s="35"/>
      <c r="H468" s="35"/>
      <c r="I468" s="35"/>
      <c r="J468" s="35"/>
      <c r="K468" s="35"/>
      <c r="L468" s="35"/>
      <c r="M468" s="24"/>
      <c r="N468" s="24"/>
      <c r="O468" s="24"/>
      <c r="P468" s="24"/>
      <c r="Q468" s="24"/>
      <c r="R468" s="24"/>
      <c r="S468" s="24"/>
      <c r="T468" s="25"/>
      <c r="U468" s="26"/>
      <c r="V468" s="27"/>
      <c r="W468" s="27"/>
      <c r="AA468" s="24"/>
    </row>
    <row r="469" spans="1:27" ht="12.75" customHeight="1" x14ac:dyDescent="0.2">
      <c r="A469" s="7"/>
      <c r="B469" s="27"/>
      <c r="C469" s="20"/>
      <c r="D469" s="35"/>
      <c r="E469" s="35"/>
      <c r="F469" s="35"/>
      <c r="G469" s="35"/>
      <c r="H469" s="35"/>
      <c r="I469" s="35"/>
      <c r="J469" s="35"/>
      <c r="K469" s="35"/>
      <c r="L469" s="35"/>
      <c r="M469" s="24"/>
      <c r="N469" s="24"/>
      <c r="O469" s="24"/>
      <c r="P469" s="24"/>
      <c r="Q469" s="24"/>
      <c r="R469" s="24"/>
      <c r="S469" s="24"/>
      <c r="T469" s="25"/>
      <c r="U469" s="26"/>
      <c r="V469" s="27"/>
      <c r="W469" s="27"/>
      <c r="AA469" s="24"/>
    </row>
    <row r="470" spans="1:27" ht="12.75" customHeight="1" x14ac:dyDescent="0.2">
      <c r="A470" s="7"/>
      <c r="B470" s="27"/>
      <c r="C470" s="20"/>
      <c r="D470" s="35"/>
      <c r="E470" s="35"/>
      <c r="F470" s="35"/>
      <c r="G470" s="35"/>
      <c r="H470" s="35"/>
      <c r="I470" s="35"/>
      <c r="J470" s="35"/>
      <c r="K470" s="35"/>
      <c r="L470" s="35"/>
      <c r="M470" s="24"/>
      <c r="N470" s="24"/>
      <c r="O470" s="24"/>
      <c r="P470" s="24"/>
      <c r="Q470" s="24"/>
      <c r="R470" s="24"/>
      <c r="S470" s="24"/>
      <c r="T470" s="25"/>
      <c r="U470" s="26"/>
      <c r="V470" s="27"/>
      <c r="W470" s="27"/>
      <c r="AA470" s="24"/>
    </row>
    <row r="471" spans="1:27" ht="12.75" customHeight="1" x14ac:dyDescent="0.2">
      <c r="A471" s="7"/>
      <c r="B471" s="27"/>
      <c r="C471" s="20"/>
      <c r="D471" s="35"/>
      <c r="E471" s="35"/>
      <c r="F471" s="35"/>
      <c r="G471" s="35"/>
      <c r="H471" s="35"/>
      <c r="I471" s="35"/>
      <c r="J471" s="35"/>
      <c r="K471" s="35"/>
      <c r="L471" s="35"/>
      <c r="M471" s="24"/>
      <c r="N471" s="24"/>
      <c r="O471" s="24"/>
      <c r="P471" s="24"/>
      <c r="Q471" s="24"/>
      <c r="R471" s="24"/>
      <c r="S471" s="24"/>
      <c r="T471" s="25"/>
      <c r="U471" s="26"/>
      <c r="V471" s="27"/>
      <c r="W471" s="27"/>
      <c r="AA471" s="24"/>
    </row>
    <row r="472" spans="1:27" ht="12.75" customHeight="1" x14ac:dyDescent="0.2">
      <c r="A472" s="7"/>
      <c r="B472" s="27"/>
      <c r="C472" s="20"/>
      <c r="D472" s="35"/>
      <c r="E472" s="35"/>
      <c r="F472" s="35"/>
      <c r="G472" s="35"/>
      <c r="H472" s="35"/>
      <c r="I472" s="35"/>
      <c r="J472" s="35"/>
      <c r="K472" s="35"/>
      <c r="L472" s="35"/>
      <c r="M472" s="24"/>
      <c r="N472" s="24"/>
      <c r="O472" s="24"/>
      <c r="P472" s="24"/>
      <c r="Q472" s="24"/>
      <c r="R472" s="24"/>
      <c r="S472" s="24"/>
      <c r="T472" s="25"/>
      <c r="U472" s="26"/>
      <c r="V472" s="27"/>
      <c r="W472" s="27"/>
      <c r="AA472" s="24"/>
    </row>
    <row r="473" spans="1:27" ht="12.75" customHeight="1" x14ac:dyDescent="0.2">
      <c r="A473" s="7"/>
      <c r="B473" s="27"/>
      <c r="C473" s="20"/>
      <c r="D473" s="35"/>
      <c r="E473" s="35"/>
      <c r="F473" s="35"/>
      <c r="G473" s="35"/>
      <c r="H473" s="35"/>
      <c r="I473" s="35"/>
      <c r="J473" s="35"/>
      <c r="K473" s="35"/>
      <c r="L473" s="35"/>
      <c r="M473" s="24"/>
      <c r="N473" s="24"/>
      <c r="O473" s="24"/>
      <c r="P473" s="24"/>
      <c r="Q473" s="24"/>
      <c r="R473" s="24"/>
      <c r="S473" s="24"/>
      <c r="T473" s="25"/>
      <c r="U473" s="26"/>
      <c r="V473" s="27"/>
      <c r="W473" s="27"/>
      <c r="AA473" s="24"/>
    </row>
    <row r="474" spans="1:27" ht="12.75" customHeight="1" x14ac:dyDescent="0.2">
      <c r="A474" s="7"/>
      <c r="B474" s="27"/>
      <c r="C474" s="20"/>
      <c r="D474" s="35"/>
      <c r="E474" s="35"/>
      <c r="F474" s="35"/>
      <c r="G474" s="35"/>
      <c r="H474" s="35"/>
      <c r="I474" s="35"/>
      <c r="J474" s="35"/>
      <c r="K474" s="35"/>
      <c r="L474" s="35"/>
      <c r="M474" s="24"/>
      <c r="N474" s="24"/>
      <c r="O474" s="24"/>
      <c r="P474" s="24"/>
      <c r="Q474" s="24"/>
      <c r="R474" s="24"/>
      <c r="S474" s="24"/>
      <c r="T474" s="25"/>
      <c r="U474" s="26"/>
      <c r="V474" s="27"/>
      <c r="W474" s="27"/>
      <c r="AA474" s="24"/>
    </row>
    <row r="475" spans="1:27" ht="12.75" customHeight="1" x14ac:dyDescent="0.2">
      <c r="A475" s="7"/>
      <c r="B475" s="27"/>
      <c r="C475" s="20"/>
      <c r="D475" s="35"/>
      <c r="E475" s="35"/>
      <c r="F475" s="35"/>
      <c r="G475" s="35"/>
      <c r="H475" s="35"/>
      <c r="I475" s="35"/>
      <c r="J475" s="35"/>
      <c r="K475" s="35"/>
      <c r="L475" s="35"/>
      <c r="M475" s="24"/>
      <c r="N475" s="24"/>
      <c r="O475" s="24"/>
      <c r="P475" s="24"/>
      <c r="Q475" s="24"/>
      <c r="R475" s="24"/>
      <c r="S475" s="24"/>
      <c r="T475" s="25"/>
      <c r="U475" s="26"/>
      <c r="V475" s="27"/>
      <c r="W475" s="27"/>
      <c r="AA475" s="24"/>
    </row>
    <row r="476" spans="1:27" ht="12.75" customHeight="1" x14ac:dyDescent="0.2">
      <c r="A476" s="7"/>
      <c r="B476" s="27"/>
      <c r="C476" s="20"/>
      <c r="D476" s="35"/>
      <c r="E476" s="35"/>
      <c r="F476" s="35"/>
      <c r="G476" s="35"/>
      <c r="H476" s="35"/>
      <c r="I476" s="35"/>
      <c r="J476" s="35"/>
      <c r="K476" s="35"/>
      <c r="L476" s="35"/>
      <c r="M476" s="24"/>
      <c r="N476" s="24"/>
      <c r="O476" s="24"/>
      <c r="P476" s="24"/>
      <c r="Q476" s="24"/>
      <c r="R476" s="24"/>
      <c r="S476" s="24"/>
      <c r="T476" s="25"/>
      <c r="U476" s="26"/>
      <c r="V476" s="27"/>
      <c r="W476" s="27"/>
      <c r="AA476" s="24"/>
    </row>
    <row r="477" spans="1:27" ht="12.75" customHeight="1" x14ac:dyDescent="0.2">
      <c r="A477" s="7"/>
      <c r="B477" s="27"/>
      <c r="C477" s="20"/>
      <c r="D477" s="35"/>
      <c r="E477" s="35"/>
      <c r="F477" s="35"/>
      <c r="G477" s="35"/>
      <c r="H477" s="35"/>
      <c r="I477" s="35"/>
      <c r="J477" s="35"/>
      <c r="K477" s="35"/>
      <c r="L477" s="35"/>
      <c r="M477" s="24"/>
      <c r="N477" s="24"/>
      <c r="O477" s="24"/>
      <c r="P477" s="24"/>
      <c r="Q477" s="24"/>
      <c r="R477" s="24"/>
      <c r="S477" s="24"/>
      <c r="T477" s="25"/>
      <c r="U477" s="26"/>
      <c r="V477" s="27"/>
      <c r="W477" s="27"/>
      <c r="AA477" s="24"/>
    </row>
    <row r="478" spans="1:27" ht="12.75" customHeight="1" x14ac:dyDescent="0.2">
      <c r="A478" s="7"/>
      <c r="B478" s="27"/>
      <c r="C478" s="20"/>
      <c r="D478" s="35"/>
      <c r="E478" s="35"/>
      <c r="F478" s="35"/>
      <c r="G478" s="35"/>
      <c r="H478" s="35"/>
      <c r="I478" s="35"/>
      <c r="J478" s="35"/>
      <c r="K478" s="35"/>
      <c r="L478" s="35"/>
      <c r="M478" s="24"/>
      <c r="N478" s="24"/>
      <c r="O478" s="24"/>
      <c r="P478" s="24"/>
      <c r="Q478" s="24"/>
      <c r="R478" s="24"/>
      <c r="S478" s="24"/>
      <c r="T478" s="25"/>
      <c r="U478" s="26"/>
      <c r="V478" s="27"/>
      <c r="W478" s="27"/>
      <c r="AA478" s="24"/>
    </row>
    <row r="479" spans="1:27" ht="12.75" customHeight="1" x14ac:dyDescent="0.2">
      <c r="A479" s="7"/>
      <c r="B479" s="27"/>
      <c r="C479" s="20"/>
      <c r="D479" s="35"/>
      <c r="E479" s="35"/>
      <c r="F479" s="35"/>
      <c r="G479" s="35"/>
      <c r="H479" s="35"/>
      <c r="I479" s="35"/>
      <c r="J479" s="35"/>
      <c r="K479" s="35"/>
      <c r="L479" s="35"/>
      <c r="M479" s="24"/>
      <c r="N479" s="24"/>
      <c r="O479" s="24"/>
      <c r="P479" s="24"/>
      <c r="Q479" s="24"/>
      <c r="R479" s="24"/>
      <c r="S479" s="24"/>
      <c r="T479" s="25"/>
      <c r="U479" s="26"/>
      <c r="V479" s="27"/>
      <c r="W479" s="27"/>
      <c r="AA479" s="24"/>
    </row>
    <row r="480" spans="1:27" ht="12.75" customHeight="1" x14ac:dyDescent="0.2">
      <c r="A480" s="7"/>
      <c r="B480" s="27"/>
      <c r="C480" s="20"/>
      <c r="D480" s="35"/>
      <c r="E480" s="35"/>
      <c r="F480" s="35"/>
      <c r="G480" s="35"/>
      <c r="H480" s="35"/>
      <c r="I480" s="35"/>
      <c r="J480" s="35"/>
      <c r="K480" s="35"/>
      <c r="L480" s="35"/>
      <c r="M480" s="24"/>
      <c r="N480" s="24"/>
      <c r="O480" s="24"/>
      <c r="P480" s="24"/>
      <c r="Q480" s="24"/>
      <c r="R480" s="24"/>
      <c r="S480" s="24"/>
      <c r="T480" s="25"/>
      <c r="U480" s="26"/>
      <c r="V480" s="27"/>
      <c r="W480" s="27"/>
      <c r="AA480" s="24"/>
    </row>
    <row r="481" spans="1:27" ht="12.75" customHeight="1" x14ac:dyDescent="0.2">
      <c r="A481" s="7"/>
      <c r="B481" s="27"/>
      <c r="C481" s="20"/>
      <c r="D481" s="35"/>
      <c r="E481" s="35"/>
      <c r="F481" s="35"/>
      <c r="G481" s="35"/>
      <c r="H481" s="35"/>
      <c r="I481" s="35"/>
      <c r="J481" s="35"/>
      <c r="K481" s="35"/>
      <c r="L481" s="35"/>
      <c r="M481" s="24"/>
      <c r="N481" s="24"/>
      <c r="O481" s="24"/>
      <c r="P481" s="24"/>
      <c r="Q481" s="24"/>
      <c r="R481" s="24"/>
      <c r="S481" s="24"/>
      <c r="T481" s="25"/>
      <c r="U481" s="26"/>
      <c r="V481" s="27"/>
      <c r="W481" s="27"/>
      <c r="AA481" s="24"/>
    </row>
    <row r="482" spans="1:27" ht="12.75" customHeight="1" x14ac:dyDescent="0.2">
      <c r="A482" s="7"/>
      <c r="B482" s="27"/>
      <c r="C482" s="20"/>
      <c r="D482" s="35"/>
      <c r="E482" s="35"/>
      <c r="F482" s="35"/>
      <c r="G482" s="35"/>
      <c r="H482" s="35"/>
      <c r="I482" s="35"/>
      <c r="J482" s="35"/>
      <c r="K482" s="35"/>
      <c r="L482" s="35"/>
      <c r="M482" s="24"/>
      <c r="N482" s="24"/>
      <c r="O482" s="24"/>
      <c r="P482" s="24"/>
      <c r="Q482" s="24"/>
      <c r="R482" s="24"/>
      <c r="S482" s="24"/>
      <c r="T482" s="25"/>
      <c r="U482" s="26"/>
      <c r="V482" s="27"/>
      <c r="W482" s="27"/>
      <c r="AA482" s="24"/>
    </row>
    <row r="483" spans="1:27" ht="12.75" customHeight="1" x14ac:dyDescent="0.2">
      <c r="A483" s="7"/>
      <c r="B483" s="27"/>
      <c r="C483" s="20"/>
      <c r="D483" s="35"/>
      <c r="E483" s="35"/>
      <c r="F483" s="35"/>
      <c r="G483" s="35"/>
      <c r="H483" s="35"/>
      <c r="I483" s="35"/>
      <c r="J483" s="35"/>
      <c r="K483" s="35"/>
      <c r="L483" s="35"/>
      <c r="M483" s="24"/>
      <c r="N483" s="24"/>
      <c r="O483" s="24"/>
      <c r="P483" s="24"/>
      <c r="Q483" s="24"/>
      <c r="R483" s="24"/>
      <c r="S483" s="24"/>
      <c r="T483" s="25"/>
      <c r="U483" s="26"/>
      <c r="V483" s="27"/>
      <c r="W483" s="27"/>
      <c r="AA483" s="24"/>
    </row>
    <row r="484" spans="1:27" ht="12.75" customHeight="1" x14ac:dyDescent="0.2">
      <c r="A484" s="7"/>
      <c r="B484" s="27"/>
      <c r="C484" s="20"/>
      <c r="D484" s="35"/>
      <c r="E484" s="35"/>
      <c r="F484" s="35"/>
      <c r="G484" s="35"/>
      <c r="H484" s="35"/>
      <c r="I484" s="35"/>
      <c r="J484" s="35"/>
      <c r="K484" s="35"/>
      <c r="L484" s="35"/>
      <c r="M484" s="24"/>
      <c r="N484" s="24"/>
      <c r="O484" s="24"/>
      <c r="P484" s="24"/>
      <c r="Q484" s="24"/>
      <c r="R484" s="24"/>
      <c r="S484" s="24"/>
      <c r="T484" s="25"/>
      <c r="U484" s="26"/>
      <c r="V484" s="27"/>
      <c r="W484" s="27"/>
      <c r="AA484" s="24"/>
    </row>
    <row r="485" spans="1:27" ht="12.75" customHeight="1" x14ac:dyDescent="0.2">
      <c r="A485" s="7"/>
      <c r="B485" s="27"/>
      <c r="C485" s="20"/>
      <c r="D485" s="35"/>
      <c r="E485" s="35"/>
      <c r="F485" s="35"/>
      <c r="G485" s="35"/>
      <c r="H485" s="35"/>
      <c r="I485" s="35"/>
      <c r="J485" s="35"/>
      <c r="K485" s="35"/>
      <c r="L485" s="35"/>
      <c r="M485" s="24"/>
      <c r="N485" s="24"/>
      <c r="O485" s="24"/>
      <c r="P485" s="24"/>
      <c r="Q485" s="24"/>
      <c r="R485" s="24"/>
      <c r="S485" s="24"/>
      <c r="T485" s="25"/>
      <c r="U485" s="26"/>
      <c r="V485" s="27"/>
      <c r="W485" s="27"/>
      <c r="AA485" s="24"/>
    </row>
    <row r="486" spans="1:27" ht="12.75" customHeight="1" x14ac:dyDescent="0.2">
      <c r="A486" s="7"/>
      <c r="B486" s="27"/>
      <c r="C486" s="20"/>
      <c r="D486" s="35"/>
      <c r="E486" s="35"/>
      <c r="F486" s="35"/>
      <c r="G486" s="35"/>
      <c r="H486" s="35"/>
      <c r="I486" s="35"/>
      <c r="J486" s="35"/>
      <c r="K486" s="35"/>
      <c r="L486" s="35"/>
      <c r="M486" s="24"/>
      <c r="N486" s="24"/>
      <c r="O486" s="24"/>
      <c r="P486" s="24"/>
      <c r="Q486" s="24"/>
      <c r="R486" s="24"/>
      <c r="S486" s="24"/>
      <c r="T486" s="25"/>
      <c r="U486" s="26"/>
      <c r="V486" s="27"/>
      <c r="W486" s="27"/>
      <c r="AA486" s="24"/>
    </row>
    <row r="487" spans="1:27" ht="12.75" customHeight="1" x14ac:dyDescent="0.2">
      <c r="A487" s="7"/>
      <c r="B487" s="27"/>
      <c r="C487" s="20"/>
      <c r="D487" s="35"/>
      <c r="E487" s="35"/>
      <c r="F487" s="35"/>
      <c r="G487" s="35"/>
      <c r="H487" s="35"/>
      <c r="I487" s="35"/>
      <c r="J487" s="35"/>
      <c r="K487" s="35"/>
      <c r="L487" s="35"/>
      <c r="M487" s="24"/>
      <c r="N487" s="24"/>
      <c r="O487" s="24"/>
      <c r="P487" s="24"/>
      <c r="Q487" s="24"/>
      <c r="R487" s="24"/>
      <c r="S487" s="24"/>
      <c r="T487" s="25"/>
      <c r="U487" s="26"/>
      <c r="V487" s="27"/>
      <c r="W487" s="27"/>
      <c r="AA487" s="24"/>
    </row>
    <row r="488" spans="1:27" ht="12.75" customHeight="1" x14ac:dyDescent="0.2">
      <c r="A488" s="7"/>
      <c r="B488" s="27"/>
      <c r="C488" s="20"/>
      <c r="D488" s="35"/>
      <c r="E488" s="35"/>
      <c r="F488" s="35"/>
      <c r="G488" s="35"/>
      <c r="H488" s="35"/>
      <c r="I488" s="35"/>
      <c r="J488" s="35"/>
      <c r="K488" s="35"/>
      <c r="L488" s="35"/>
      <c r="M488" s="24"/>
      <c r="N488" s="24"/>
      <c r="O488" s="24"/>
      <c r="P488" s="24"/>
      <c r="Q488" s="24"/>
      <c r="R488" s="24"/>
      <c r="S488" s="24"/>
      <c r="T488" s="25"/>
      <c r="U488" s="26"/>
      <c r="V488" s="27"/>
      <c r="W488" s="27"/>
      <c r="AA488" s="24"/>
    </row>
    <row r="489" spans="1:27" ht="12.75" customHeight="1" x14ac:dyDescent="0.2">
      <c r="A489" s="7"/>
      <c r="B489" s="27"/>
      <c r="C489" s="20"/>
      <c r="D489" s="35"/>
      <c r="E489" s="35"/>
      <c r="F489" s="35"/>
      <c r="G489" s="35"/>
      <c r="H489" s="35"/>
      <c r="I489" s="35"/>
      <c r="J489" s="35"/>
      <c r="K489" s="35"/>
      <c r="L489" s="35"/>
      <c r="M489" s="24"/>
      <c r="N489" s="24"/>
      <c r="O489" s="24"/>
      <c r="P489" s="24"/>
      <c r="Q489" s="24"/>
      <c r="R489" s="24"/>
      <c r="S489" s="24"/>
      <c r="T489" s="25"/>
      <c r="U489" s="26"/>
      <c r="V489" s="27"/>
      <c r="W489" s="27"/>
      <c r="AA489" s="24"/>
    </row>
    <row r="490" spans="1:27" ht="12.75" customHeight="1" x14ac:dyDescent="0.2">
      <c r="A490" s="7"/>
      <c r="B490" s="27"/>
      <c r="C490" s="20"/>
      <c r="D490" s="35"/>
      <c r="E490" s="35"/>
      <c r="F490" s="35"/>
      <c r="G490" s="35"/>
      <c r="H490" s="35"/>
      <c r="I490" s="35"/>
      <c r="J490" s="35"/>
      <c r="K490" s="35"/>
      <c r="L490" s="35"/>
      <c r="M490" s="24"/>
      <c r="N490" s="24"/>
      <c r="O490" s="24"/>
      <c r="P490" s="24"/>
      <c r="Q490" s="24"/>
      <c r="R490" s="24"/>
      <c r="S490" s="24"/>
      <c r="T490" s="25"/>
      <c r="U490" s="26"/>
      <c r="V490" s="27"/>
      <c r="W490" s="27"/>
      <c r="AA490" s="24"/>
    </row>
    <row r="491" spans="1:27" ht="12.75" customHeight="1" x14ac:dyDescent="0.2">
      <c r="A491" s="7"/>
      <c r="B491" s="27"/>
      <c r="C491" s="20"/>
      <c r="D491" s="35"/>
      <c r="E491" s="35"/>
      <c r="F491" s="35"/>
      <c r="G491" s="35"/>
      <c r="H491" s="35"/>
      <c r="I491" s="35"/>
      <c r="J491" s="35"/>
      <c r="K491" s="35"/>
      <c r="L491" s="35"/>
      <c r="M491" s="24"/>
      <c r="N491" s="24"/>
      <c r="O491" s="24"/>
      <c r="P491" s="24"/>
      <c r="Q491" s="24"/>
      <c r="R491" s="24"/>
      <c r="S491" s="24"/>
      <c r="T491" s="25"/>
      <c r="U491" s="26"/>
      <c r="V491" s="27"/>
      <c r="W491" s="27"/>
      <c r="AA491" s="24"/>
    </row>
    <row r="492" spans="1:27" ht="12.75" customHeight="1" x14ac:dyDescent="0.2">
      <c r="A492" s="7"/>
      <c r="B492" s="27"/>
      <c r="C492" s="20"/>
      <c r="D492" s="35"/>
      <c r="E492" s="35"/>
      <c r="F492" s="35"/>
      <c r="G492" s="35"/>
      <c r="H492" s="35"/>
      <c r="I492" s="35"/>
      <c r="J492" s="35"/>
      <c r="K492" s="35"/>
      <c r="L492" s="35"/>
      <c r="M492" s="24"/>
      <c r="N492" s="24"/>
      <c r="O492" s="24"/>
      <c r="P492" s="24"/>
      <c r="Q492" s="24"/>
      <c r="R492" s="24"/>
      <c r="S492" s="24"/>
      <c r="T492" s="25"/>
      <c r="U492" s="26"/>
      <c r="V492" s="27"/>
      <c r="W492" s="27"/>
      <c r="AA492" s="24"/>
    </row>
    <row r="493" spans="1:27" ht="12.75" customHeight="1" x14ac:dyDescent="0.2">
      <c r="A493" s="7"/>
      <c r="B493" s="27"/>
      <c r="C493" s="20"/>
      <c r="D493" s="35"/>
      <c r="E493" s="35"/>
      <c r="F493" s="35"/>
      <c r="G493" s="35"/>
      <c r="H493" s="35"/>
      <c r="I493" s="35"/>
      <c r="J493" s="35"/>
      <c r="K493" s="35"/>
      <c r="L493" s="35"/>
      <c r="M493" s="24"/>
      <c r="N493" s="24"/>
      <c r="O493" s="24"/>
      <c r="P493" s="24"/>
      <c r="Q493" s="24"/>
      <c r="R493" s="24"/>
      <c r="S493" s="24"/>
      <c r="T493" s="25"/>
      <c r="U493" s="26"/>
      <c r="V493" s="27"/>
      <c r="W493" s="27"/>
      <c r="AA493" s="24"/>
    </row>
    <row r="494" spans="1:27" ht="12.75" customHeight="1" x14ac:dyDescent="0.2">
      <c r="A494" s="7"/>
      <c r="B494" s="27"/>
      <c r="C494" s="20"/>
      <c r="D494" s="35"/>
      <c r="E494" s="35"/>
      <c r="F494" s="35"/>
      <c r="G494" s="35"/>
      <c r="H494" s="35"/>
      <c r="I494" s="35"/>
      <c r="J494" s="35"/>
      <c r="K494" s="35"/>
      <c r="L494" s="35"/>
      <c r="M494" s="24"/>
      <c r="N494" s="24"/>
      <c r="O494" s="24"/>
      <c r="P494" s="24"/>
      <c r="Q494" s="24"/>
      <c r="R494" s="24"/>
      <c r="S494" s="24"/>
      <c r="T494" s="25"/>
      <c r="U494" s="26"/>
      <c r="V494" s="27"/>
      <c r="W494" s="27"/>
      <c r="AA494" s="24"/>
    </row>
    <row r="495" spans="1:27" ht="12.75" customHeight="1" x14ac:dyDescent="0.2">
      <c r="A495" s="7"/>
      <c r="B495" s="27"/>
      <c r="C495" s="20"/>
      <c r="D495" s="35"/>
      <c r="E495" s="35"/>
      <c r="F495" s="35"/>
      <c r="G495" s="35"/>
      <c r="H495" s="35"/>
      <c r="I495" s="35"/>
      <c r="J495" s="35"/>
      <c r="K495" s="35"/>
      <c r="L495" s="35"/>
      <c r="M495" s="24"/>
      <c r="N495" s="24"/>
      <c r="O495" s="24"/>
      <c r="P495" s="24"/>
      <c r="Q495" s="24"/>
      <c r="R495" s="24"/>
      <c r="S495" s="24"/>
      <c r="T495" s="25"/>
      <c r="U495" s="26"/>
      <c r="V495" s="27"/>
      <c r="W495" s="27"/>
      <c r="AA495" s="24"/>
    </row>
    <row r="496" spans="1:27" ht="12.75" customHeight="1" x14ac:dyDescent="0.2">
      <c r="A496" s="7"/>
      <c r="B496" s="27"/>
      <c r="C496" s="20"/>
      <c r="D496" s="35"/>
      <c r="E496" s="35"/>
      <c r="F496" s="35"/>
      <c r="G496" s="35"/>
      <c r="H496" s="35"/>
      <c r="I496" s="35"/>
      <c r="J496" s="35"/>
      <c r="K496" s="35"/>
      <c r="L496" s="35"/>
      <c r="M496" s="24"/>
      <c r="N496" s="24"/>
      <c r="O496" s="24"/>
      <c r="P496" s="24"/>
      <c r="Q496" s="24"/>
      <c r="R496" s="24"/>
      <c r="S496" s="24"/>
      <c r="T496" s="25"/>
      <c r="U496" s="26"/>
      <c r="V496" s="27"/>
      <c r="W496" s="27"/>
      <c r="AA496" s="24"/>
    </row>
    <row r="497" spans="1:27" ht="12.75" customHeight="1" x14ac:dyDescent="0.2">
      <c r="A497" s="7"/>
      <c r="B497" s="27"/>
      <c r="C497" s="20"/>
      <c r="D497" s="35"/>
      <c r="E497" s="35"/>
      <c r="F497" s="35"/>
      <c r="G497" s="35"/>
      <c r="H497" s="35"/>
      <c r="I497" s="35"/>
      <c r="J497" s="35"/>
      <c r="K497" s="35"/>
      <c r="L497" s="35"/>
      <c r="M497" s="24"/>
      <c r="N497" s="24"/>
      <c r="O497" s="24"/>
      <c r="P497" s="24"/>
      <c r="Q497" s="24"/>
      <c r="R497" s="24"/>
      <c r="S497" s="24"/>
      <c r="T497" s="25"/>
      <c r="U497" s="26"/>
      <c r="V497" s="27"/>
      <c r="W497" s="27"/>
      <c r="AA497" s="24"/>
    </row>
    <row r="498" spans="1:27" ht="12.75" customHeight="1" x14ac:dyDescent="0.2">
      <c r="A498" s="7"/>
      <c r="B498" s="27"/>
      <c r="C498" s="20"/>
      <c r="D498" s="35"/>
      <c r="E498" s="35"/>
      <c r="F498" s="35"/>
      <c r="G498" s="35"/>
      <c r="H498" s="35"/>
      <c r="I498" s="35"/>
      <c r="J498" s="35"/>
      <c r="K498" s="35"/>
      <c r="L498" s="35"/>
      <c r="M498" s="24"/>
      <c r="N498" s="24"/>
      <c r="O498" s="24"/>
      <c r="P498" s="24"/>
      <c r="Q498" s="24"/>
      <c r="R498" s="24"/>
      <c r="S498" s="24"/>
      <c r="T498" s="25"/>
      <c r="U498" s="26"/>
      <c r="V498" s="27"/>
      <c r="W498" s="27"/>
      <c r="AA498" s="24"/>
    </row>
    <row r="499" spans="1:27" ht="12.75" customHeight="1" x14ac:dyDescent="0.2">
      <c r="A499" s="7"/>
      <c r="B499" s="27"/>
      <c r="C499" s="20"/>
      <c r="D499" s="35"/>
      <c r="E499" s="35"/>
      <c r="F499" s="35"/>
      <c r="G499" s="35"/>
      <c r="H499" s="35"/>
      <c r="I499" s="35"/>
      <c r="J499" s="35"/>
      <c r="K499" s="35"/>
      <c r="L499" s="35"/>
      <c r="M499" s="24"/>
      <c r="N499" s="24"/>
      <c r="O499" s="24"/>
      <c r="P499" s="24"/>
      <c r="Q499" s="24"/>
      <c r="R499" s="24"/>
      <c r="S499" s="24"/>
      <c r="T499" s="25"/>
      <c r="U499" s="26"/>
      <c r="V499" s="27"/>
      <c r="W499" s="27"/>
      <c r="AA499" s="24"/>
    </row>
    <row r="500" spans="1:27" ht="12.75" customHeight="1" x14ac:dyDescent="0.2">
      <c r="A500" s="7"/>
      <c r="B500" s="27"/>
      <c r="C500" s="20"/>
      <c r="D500" s="35"/>
      <c r="E500" s="35"/>
      <c r="F500" s="35"/>
      <c r="G500" s="35"/>
      <c r="H500" s="35"/>
      <c r="I500" s="35"/>
      <c r="J500" s="35"/>
      <c r="K500" s="35"/>
      <c r="L500" s="35"/>
      <c r="M500" s="24"/>
      <c r="N500" s="24"/>
      <c r="O500" s="24"/>
      <c r="P500" s="24"/>
      <c r="Q500" s="24"/>
      <c r="R500" s="24"/>
      <c r="S500" s="24"/>
      <c r="T500" s="25"/>
      <c r="U500" s="26"/>
      <c r="V500" s="27"/>
      <c r="W500" s="27"/>
      <c r="AA500" s="24"/>
    </row>
    <row r="501" spans="1:27" ht="12.75" customHeight="1" x14ac:dyDescent="0.2">
      <c r="A501" s="7"/>
      <c r="B501" s="27"/>
      <c r="C501" s="20"/>
      <c r="D501" s="35"/>
      <c r="E501" s="35"/>
      <c r="F501" s="35"/>
      <c r="G501" s="35"/>
      <c r="H501" s="35"/>
      <c r="I501" s="35"/>
      <c r="J501" s="35"/>
      <c r="K501" s="35"/>
      <c r="L501" s="35"/>
      <c r="M501" s="24"/>
      <c r="N501" s="24"/>
      <c r="O501" s="24"/>
      <c r="P501" s="24"/>
      <c r="Q501" s="24"/>
      <c r="R501" s="24"/>
      <c r="S501" s="24"/>
      <c r="T501" s="25"/>
      <c r="U501" s="26"/>
      <c r="V501" s="27"/>
      <c r="W501" s="27"/>
      <c r="AA501" s="24"/>
    </row>
    <row r="502" spans="1:27" ht="12.75" customHeight="1" x14ac:dyDescent="0.2">
      <c r="A502" s="7"/>
      <c r="B502" s="27"/>
      <c r="C502" s="20"/>
      <c r="D502" s="35"/>
      <c r="E502" s="35"/>
      <c r="F502" s="35"/>
      <c r="G502" s="35"/>
      <c r="H502" s="35"/>
      <c r="I502" s="35"/>
      <c r="J502" s="35"/>
      <c r="K502" s="35"/>
      <c r="L502" s="35"/>
      <c r="M502" s="24"/>
      <c r="N502" s="24"/>
      <c r="O502" s="24"/>
      <c r="P502" s="24"/>
      <c r="Q502" s="24"/>
      <c r="R502" s="24"/>
      <c r="S502" s="24"/>
      <c r="T502" s="25"/>
      <c r="U502" s="26"/>
      <c r="V502" s="27"/>
      <c r="W502" s="27"/>
      <c r="AA502" s="24"/>
    </row>
    <row r="503" spans="1:27" ht="12.75" customHeight="1" x14ac:dyDescent="0.2">
      <c r="A503" s="7"/>
      <c r="B503" s="27"/>
      <c r="C503" s="20"/>
      <c r="D503" s="35"/>
      <c r="E503" s="35"/>
      <c r="F503" s="35"/>
      <c r="G503" s="35"/>
      <c r="H503" s="35"/>
      <c r="I503" s="35"/>
      <c r="J503" s="35"/>
      <c r="K503" s="35"/>
      <c r="L503" s="35"/>
      <c r="M503" s="24"/>
      <c r="N503" s="24"/>
      <c r="O503" s="24"/>
      <c r="P503" s="24"/>
      <c r="Q503" s="24"/>
      <c r="R503" s="24"/>
      <c r="S503" s="24"/>
      <c r="T503" s="25"/>
      <c r="U503" s="26"/>
      <c r="V503" s="27"/>
      <c r="W503" s="27"/>
      <c r="AA503" s="24"/>
    </row>
    <row r="504" spans="1:27" ht="12.75" customHeight="1" x14ac:dyDescent="0.2">
      <c r="A504" s="7"/>
      <c r="B504" s="27"/>
      <c r="C504" s="20"/>
      <c r="D504" s="35"/>
      <c r="E504" s="35"/>
      <c r="F504" s="35"/>
      <c r="G504" s="35"/>
      <c r="H504" s="35"/>
      <c r="I504" s="35"/>
      <c r="J504" s="35"/>
      <c r="K504" s="35"/>
      <c r="L504" s="35"/>
      <c r="M504" s="24"/>
      <c r="N504" s="24"/>
      <c r="O504" s="24"/>
      <c r="P504" s="24"/>
      <c r="Q504" s="24"/>
      <c r="R504" s="24"/>
      <c r="S504" s="24"/>
      <c r="T504" s="25"/>
      <c r="U504" s="26"/>
      <c r="V504" s="27"/>
      <c r="W504" s="27"/>
      <c r="AA504" s="24"/>
    </row>
    <row r="505" spans="1:27" ht="12.75" customHeight="1" x14ac:dyDescent="0.2">
      <c r="A505" s="7"/>
      <c r="B505" s="27"/>
      <c r="C505" s="20"/>
      <c r="D505" s="35"/>
      <c r="E505" s="35"/>
      <c r="F505" s="35"/>
      <c r="G505" s="35"/>
      <c r="H505" s="35"/>
      <c r="I505" s="35"/>
      <c r="J505" s="35"/>
      <c r="K505" s="35"/>
      <c r="L505" s="35"/>
      <c r="M505" s="24"/>
      <c r="N505" s="24"/>
      <c r="O505" s="24"/>
      <c r="P505" s="24"/>
      <c r="Q505" s="24"/>
      <c r="R505" s="24"/>
      <c r="S505" s="24"/>
      <c r="T505" s="25"/>
      <c r="U505" s="26"/>
      <c r="V505" s="27"/>
      <c r="W505" s="27"/>
      <c r="AA505" s="24"/>
    </row>
    <row r="506" spans="1:27" ht="12.75" customHeight="1" x14ac:dyDescent="0.2">
      <c r="A506" s="7"/>
      <c r="B506" s="27"/>
      <c r="C506" s="20"/>
      <c r="D506" s="35"/>
      <c r="E506" s="35"/>
      <c r="F506" s="35"/>
      <c r="G506" s="35"/>
      <c r="H506" s="35"/>
      <c r="I506" s="35"/>
      <c r="J506" s="35"/>
      <c r="K506" s="35"/>
      <c r="L506" s="35"/>
      <c r="M506" s="24"/>
      <c r="N506" s="24"/>
      <c r="O506" s="24"/>
      <c r="P506" s="24"/>
      <c r="Q506" s="24"/>
      <c r="R506" s="24"/>
      <c r="S506" s="24"/>
      <c r="T506" s="25"/>
      <c r="U506" s="26"/>
      <c r="V506" s="27"/>
      <c r="W506" s="27"/>
      <c r="AA506" s="24"/>
    </row>
    <row r="507" spans="1:27" ht="12.75" customHeight="1" x14ac:dyDescent="0.2">
      <c r="A507" s="7"/>
      <c r="B507" s="27"/>
      <c r="C507" s="20"/>
      <c r="D507" s="35"/>
      <c r="E507" s="35"/>
      <c r="F507" s="35"/>
      <c r="G507" s="35"/>
      <c r="H507" s="35"/>
      <c r="I507" s="35"/>
      <c r="J507" s="35"/>
      <c r="K507" s="35"/>
      <c r="L507" s="35"/>
      <c r="M507" s="24"/>
      <c r="N507" s="24"/>
      <c r="O507" s="24"/>
      <c r="P507" s="24"/>
      <c r="Q507" s="24"/>
      <c r="R507" s="24"/>
      <c r="S507" s="24"/>
      <c r="T507" s="25"/>
      <c r="U507" s="26"/>
      <c r="V507" s="27"/>
      <c r="W507" s="27"/>
      <c r="AA507" s="24"/>
    </row>
    <row r="508" spans="1:27" ht="12.75" customHeight="1" x14ac:dyDescent="0.2">
      <c r="A508" s="7"/>
      <c r="B508" s="27"/>
      <c r="C508" s="20"/>
      <c r="D508" s="35"/>
      <c r="E508" s="35"/>
      <c r="F508" s="35"/>
      <c r="G508" s="35"/>
      <c r="H508" s="35"/>
      <c r="I508" s="35"/>
      <c r="J508" s="35"/>
      <c r="K508" s="35"/>
      <c r="L508" s="35"/>
      <c r="M508" s="24"/>
      <c r="N508" s="24"/>
      <c r="O508" s="24"/>
      <c r="P508" s="24"/>
      <c r="Q508" s="24"/>
      <c r="R508" s="24"/>
      <c r="S508" s="24"/>
      <c r="T508" s="25"/>
      <c r="U508" s="26"/>
      <c r="V508" s="27"/>
      <c r="W508" s="27"/>
      <c r="AA508" s="24"/>
    </row>
    <row r="509" spans="1:27" ht="12.75" customHeight="1" x14ac:dyDescent="0.2">
      <c r="A509" s="7"/>
      <c r="B509" s="27"/>
      <c r="C509" s="20"/>
      <c r="D509" s="35"/>
      <c r="E509" s="35"/>
      <c r="F509" s="35"/>
      <c r="G509" s="35"/>
      <c r="H509" s="35"/>
      <c r="I509" s="35"/>
      <c r="J509" s="35"/>
      <c r="K509" s="35"/>
      <c r="L509" s="35"/>
      <c r="M509" s="24"/>
      <c r="N509" s="24"/>
      <c r="O509" s="24"/>
      <c r="P509" s="24"/>
      <c r="Q509" s="24"/>
      <c r="R509" s="24"/>
      <c r="S509" s="24"/>
      <c r="T509" s="25"/>
      <c r="U509" s="26"/>
      <c r="V509" s="27"/>
      <c r="W509" s="27"/>
      <c r="AA509" s="24"/>
    </row>
    <row r="510" spans="1:27" ht="12.75" customHeight="1" x14ac:dyDescent="0.2">
      <c r="A510" s="7"/>
      <c r="B510" s="27"/>
      <c r="C510" s="20"/>
      <c r="D510" s="35"/>
      <c r="E510" s="35"/>
      <c r="F510" s="35"/>
      <c r="G510" s="35"/>
      <c r="H510" s="35"/>
      <c r="I510" s="35"/>
      <c r="J510" s="35"/>
      <c r="K510" s="35"/>
      <c r="L510" s="35"/>
      <c r="M510" s="24"/>
      <c r="N510" s="24"/>
      <c r="O510" s="24"/>
      <c r="P510" s="24"/>
      <c r="Q510" s="24"/>
      <c r="R510" s="24"/>
      <c r="S510" s="24"/>
      <c r="T510" s="25"/>
      <c r="U510" s="26"/>
      <c r="V510" s="27"/>
      <c r="W510" s="27"/>
      <c r="AA510" s="24"/>
    </row>
    <row r="511" spans="1:27" ht="12.75" customHeight="1" x14ac:dyDescent="0.2">
      <c r="A511" s="7"/>
      <c r="B511" s="27"/>
      <c r="C511" s="20"/>
      <c r="D511" s="35"/>
      <c r="E511" s="35"/>
      <c r="F511" s="35"/>
      <c r="G511" s="35"/>
      <c r="H511" s="35"/>
      <c r="I511" s="35"/>
      <c r="J511" s="35"/>
      <c r="K511" s="35"/>
      <c r="L511" s="35"/>
      <c r="M511" s="24"/>
      <c r="N511" s="24"/>
      <c r="O511" s="24"/>
      <c r="P511" s="24"/>
      <c r="Q511" s="24"/>
      <c r="R511" s="24"/>
      <c r="S511" s="24"/>
      <c r="T511" s="25"/>
      <c r="U511" s="26"/>
      <c r="V511" s="27"/>
      <c r="W511" s="27"/>
      <c r="AA511" s="24"/>
    </row>
    <row r="512" spans="1:27" ht="12.75" customHeight="1" x14ac:dyDescent="0.2">
      <c r="A512" s="7"/>
      <c r="B512" s="27"/>
      <c r="C512" s="20"/>
      <c r="D512" s="35"/>
      <c r="E512" s="35"/>
      <c r="F512" s="35"/>
      <c r="G512" s="35"/>
      <c r="H512" s="35"/>
      <c r="I512" s="35"/>
      <c r="J512" s="35"/>
      <c r="K512" s="35"/>
      <c r="L512" s="35"/>
      <c r="M512" s="24"/>
      <c r="N512" s="24"/>
      <c r="O512" s="24"/>
      <c r="P512" s="24"/>
      <c r="Q512" s="24"/>
      <c r="R512" s="24"/>
      <c r="S512" s="24"/>
      <c r="T512" s="25"/>
      <c r="U512" s="26"/>
      <c r="V512" s="27"/>
      <c r="W512" s="27"/>
      <c r="AA512" s="24"/>
    </row>
    <row r="513" spans="1:27" ht="12.75" customHeight="1" x14ac:dyDescent="0.2">
      <c r="A513" s="7"/>
      <c r="B513" s="27"/>
      <c r="C513" s="20"/>
      <c r="D513" s="35"/>
      <c r="E513" s="35"/>
      <c r="F513" s="35"/>
      <c r="G513" s="35"/>
      <c r="H513" s="35"/>
      <c r="I513" s="35"/>
      <c r="J513" s="35"/>
      <c r="K513" s="35"/>
      <c r="L513" s="35"/>
      <c r="M513" s="24"/>
      <c r="N513" s="24"/>
      <c r="O513" s="24"/>
      <c r="P513" s="24"/>
      <c r="Q513" s="24"/>
      <c r="R513" s="24"/>
      <c r="S513" s="24"/>
      <c r="T513" s="25"/>
      <c r="U513" s="26"/>
      <c r="V513" s="27"/>
      <c r="W513" s="27"/>
      <c r="AA513" s="24"/>
    </row>
    <row r="514" spans="1:27" ht="12.75" customHeight="1" x14ac:dyDescent="0.2">
      <c r="A514" s="7"/>
      <c r="B514" s="27"/>
      <c r="C514" s="20"/>
      <c r="D514" s="35"/>
      <c r="E514" s="35"/>
      <c r="F514" s="35"/>
      <c r="G514" s="35"/>
      <c r="H514" s="35"/>
      <c r="I514" s="35"/>
      <c r="J514" s="35"/>
      <c r="K514" s="35"/>
      <c r="L514" s="35"/>
      <c r="M514" s="24"/>
      <c r="N514" s="24"/>
      <c r="O514" s="24"/>
      <c r="P514" s="24"/>
      <c r="Q514" s="24"/>
      <c r="R514" s="24"/>
      <c r="S514" s="24"/>
      <c r="T514" s="25"/>
      <c r="U514" s="26"/>
      <c r="V514" s="27"/>
      <c r="W514" s="27"/>
      <c r="AA514" s="24"/>
    </row>
    <row r="515" spans="1:27" ht="12.75" customHeight="1" x14ac:dyDescent="0.2">
      <c r="A515" s="7"/>
      <c r="B515" s="27"/>
      <c r="C515" s="20"/>
      <c r="D515" s="35"/>
      <c r="E515" s="35"/>
      <c r="F515" s="35"/>
      <c r="G515" s="35"/>
      <c r="H515" s="35"/>
      <c r="I515" s="35"/>
      <c r="J515" s="35"/>
      <c r="K515" s="35"/>
      <c r="L515" s="35"/>
      <c r="M515" s="24"/>
      <c r="N515" s="24"/>
      <c r="O515" s="24"/>
      <c r="P515" s="24"/>
      <c r="Q515" s="24"/>
      <c r="R515" s="24"/>
      <c r="S515" s="24"/>
      <c r="T515" s="25"/>
      <c r="U515" s="26"/>
      <c r="V515" s="27"/>
      <c r="W515" s="27"/>
      <c r="AA515" s="24"/>
    </row>
    <row r="516" spans="1:27" ht="12.75" customHeight="1" x14ac:dyDescent="0.2">
      <c r="A516" s="7"/>
      <c r="B516" s="27"/>
      <c r="C516" s="20"/>
      <c r="D516" s="35"/>
      <c r="E516" s="35"/>
      <c r="F516" s="35"/>
      <c r="G516" s="35"/>
      <c r="H516" s="35"/>
      <c r="I516" s="35"/>
      <c r="J516" s="35"/>
      <c r="K516" s="35"/>
      <c r="L516" s="35"/>
      <c r="M516" s="24"/>
      <c r="N516" s="24"/>
      <c r="O516" s="24"/>
      <c r="P516" s="24"/>
      <c r="Q516" s="24"/>
      <c r="R516" s="24"/>
      <c r="S516" s="24"/>
      <c r="T516" s="25"/>
      <c r="U516" s="26"/>
      <c r="V516" s="27"/>
      <c r="W516" s="27"/>
      <c r="AA516" s="24"/>
    </row>
    <row r="517" spans="1:27" ht="12.75" customHeight="1" x14ac:dyDescent="0.2">
      <c r="A517" s="7"/>
      <c r="B517" s="27"/>
      <c r="C517" s="20"/>
      <c r="D517" s="35"/>
      <c r="E517" s="35"/>
      <c r="F517" s="35"/>
      <c r="G517" s="35"/>
      <c r="H517" s="35"/>
      <c r="I517" s="35"/>
      <c r="J517" s="35"/>
      <c r="K517" s="35"/>
      <c r="L517" s="35"/>
      <c r="M517" s="24"/>
      <c r="N517" s="24"/>
      <c r="O517" s="24"/>
      <c r="P517" s="24"/>
      <c r="Q517" s="24"/>
      <c r="R517" s="24"/>
      <c r="S517" s="24"/>
      <c r="T517" s="25"/>
      <c r="U517" s="26"/>
      <c r="V517" s="27"/>
      <c r="W517" s="27"/>
      <c r="AA517" s="24"/>
    </row>
    <row r="518" spans="1:27" ht="12.75" customHeight="1" x14ac:dyDescent="0.2">
      <c r="A518" s="7"/>
      <c r="B518" s="27"/>
      <c r="C518" s="20"/>
      <c r="D518" s="35"/>
      <c r="E518" s="35"/>
      <c r="F518" s="35"/>
      <c r="G518" s="35"/>
      <c r="H518" s="35"/>
      <c r="I518" s="35"/>
      <c r="J518" s="35"/>
      <c r="K518" s="35"/>
      <c r="L518" s="35"/>
      <c r="M518" s="24"/>
      <c r="N518" s="24"/>
      <c r="O518" s="24"/>
      <c r="P518" s="24"/>
      <c r="Q518" s="24"/>
      <c r="R518" s="24"/>
      <c r="S518" s="24"/>
      <c r="T518" s="25"/>
      <c r="U518" s="26"/>
      <c r="V518" s="27"/>
      <c r="W518" s="27"/>
      <c r="AA518" s="24"/>
    </row>
    <row r="519" spans="1:27" ht="12.75" customHeight="1" x14ac:dyDescent="0.2">
      <c r="A519" s="7"/>
      <c r="B519" s="27"/>
      <c r="C519" s="20"/>
      <c r="D519" s="35"/>
      <c r="E519" s="35"/>
      <c r="F519" s="35"/>
      <c r="G519" s="35"/>
      <c r="H519" s="35"/>
      <c r="I519" s="35"/>
      <c r="J519" s="35"/>
      <c r="K519" s="35"/>
      <c r="L519" s="35"/>
      <c r="M519" s="24"/>
      <c r="N519" s="24"/>
      <c r="O519" s="24"/>
      <c r="P519" s="24"/>
      <c r="Q519" s="24"/>
      <c r="R519" s="24"/>
      <c r="S519" s="24"/>
      <c r="T519" s="25"/>
      <c r="U519" s="26"/>
      <c r="V519" s="27"/>
      <c r="W519" s="27"/>
      <c r="AA519" s="24"/>
    </row>
    <row r="520" spans="1:27" ht="12.75" customHeight="1" x14ac:dyDescent="0.2">
      <c r="A520" s="7"/>
      <c r="B520" s="27"/>
      <c r="C520" s="20"/>
      <c r="D520" s="35"/>
      <c r="E520" s="35"/>
      <c r="F520" s="35"/>
      <c r="G520" s="35"/>
      <c r="H520" s="35"/>
      <c r="I520" s="35"/>
      <c r="J520" s="35"/>
      <c r="K520" s="35"/>
      <c r="L520" s="35"/>
      <c r="M520" s="24"/>
      <c r="N520" s="24"/>
      <c r="O520" s="24"/>
      <c r="P520" s="24"/>
      <c r="Q520" s="24"/>
      <c r="R520" s="24"/>
      <c r="S520" s="24"/>
      <c r="T520" s="25"/>
      <c r="U520" s="26"/>
      <c r="V520" s="27"/>
      <c r="W520" s="27"/>
      <c r="AA520" s="24"/>
    </row>
    <row r="521" spans="1:27" ht="12.75" customHeight="1" x14ac:dyDescent="0.2">
      <c r="A521" s="7"/>
      <c r="B521" s="27"/>
      <c r="C521" s="20"/>
      <c r="D521" s="35"/>
      <c r="E521" s="35"/>
      <c r="F521" s="35"/>
      <c r="G521" s="35"/>
      <c r="H521" s="35"/>
      <c r="I521" s="35"/>
      <c r="J521" s="35"/>
      <c r="K521" s="35"/>
      <c r="L521" s="35"/>
      <c r="M521" s="24"/>
      <c r="N521" s="24"/>
      <c r="O521" s="24"/>
      <c r="P521" s="24"/>
      <c r="Q521" s="24"/>
      <c r="R521" s="24"/>
      <c r="S521" s="24"/>
      <c r="T521" s="25"/>
      <c r="U521" s="26"/>
      <c r="V521" s="27"/>
      <c r="W521" s="27"/>
      <c r="AA521" s="24"/>
    </row>
    <row r="522" spans="1:27" ht="12.75" customHeight="1" x14ac:dyDescent="0.2">
      <c r="A522" s="7"/>
      <c r="B522" s="27"/>
      <c r="C522" s="20"/>
      <c r="D522" s="35"/>
      <c r="E522" s="35"/>
      <c r="F522" s="35"/>
      <c r="G522" s="35"/>
      <c r="H522" s="35"/>
      <c r="I522" s="35"/>
      <c r="J522" s="35"/>
      <c r="K522" s="35"/>
      <c r="L522" s="35"/>
      <c r="M522" s="24"/>
      <c r="N522" s="24"/>
      <c r="O522" s="24"/>
      <c r="P522" s="24"/>
      <c r="Q522" s="24"/>
      <c r="R522" s="24"/>
      <c r="S522" s="24"/>
      <c r="T522" s="25"/>
      <c r="U522" s="26"/>
      <c r="V522" s="27"/>
      <c r="W522" s="27"/>
      <c r="AA522" s="24"/>
    </row>
    <row r="523" spans="1:27" ht="12.75" customHeight="1" x14ac:dyDescent="0.2">
      <c r="A523" s="7"/>
      <c r="B523" s="27"/>
      <c r="C523" s="20"/>
      <c r="D523" s="35"/>
      <c r="E523" s="35"/>
      <c r="F523" s="35"/>
      <c r="G523" s="35"/>
      <c r="H523" s="35"/>
      <c r="I523" s="35"/>
      <c r="J523" s="35"/>
      <c r="K523" s="35"/>
      <c r="L523" s="35"/>
      <c r="M523" s="24"/>
      <c r="N523" s="24"/>
      <c r="O523" s="24"/>
      <c r="P523" s="24"/>
      <c r="Q523" s="24"/>
      <c r="R523" s="24"/>
      <c r="S523" s="24"/>
      <c r="T523" s="25"/>
      <c r="U523" s="26"/>
      <c r="V523" s="27"/>
      <c r="W523" s="27"/>
      <c r="AA523" s="24"/>
    </row>
    <row r="524" spans="1:27" ht="12.75" customHeight="1" x14ac:dyDescent="0.2">
      <c r="A524" s="7"/>
      <c r="B524" s="27"/>
      <c r="C524" s="20"/>
      <c r="D524" s="35"/>
      <c r="E524" s="35"/>
      <c r="F524" s="35"/>
      <c r="G524" s="35"/>
      <c r="H524" s="35"/>
      <c r="I524" s="35"/>
      <c r="J524" s="35"/>
      <c r="K524" s="35"/>
      <c r="L524" s="35"/>
      <c r="M524" s="24"/>
      <c r="N524" s="24"/>
      <c r="O524" s="24"/>
      <c r="P524" s="24"/>
      <c r="Q524" s="24"/>
      <c r="R524" s="24"/>
      <c r="S524" s="24"/>
      <c r="T524" s="25"/>
      <c r="U524" s="26"/>
      <c r="V524" s="27"/>
      <c r="W524" s="27"/>
      <c r="AA524" s="24"/>
    </row>
    <row r="525" spans="1:27" ht="12.75" customHeight="1" x14ac:dyDescent="0.2">
      <c r="A525" s="7"/>
      <c r="B525" s="27"/>
      <c r="C525" s="20"/>
      <c r="D525" s="35"/>
      <c r="E525" s="35"/>
      <c r="F525" s="35"/>
      <c r="G525" s="35"/>
      <c r="H525" s="35"/>
      <c r="I525" s="35"/>
      <c r="J525" s="35"/>
      <c r="K525" s="35"/>
      <c r="L525" s="35"/>
      <c r="M525" s="24"/>
      <c r="N525" s="24"/>
      <c r="O525" s="24"/>
      <c r="P525" s="24"/>
      <c r="Q525" s="24"/>
      <c r="R525" s="24"/>
      <c r="S525" s="24"/>
      <c r="T525" s="25"/>
      <c r="U525" s="26"/>
      <c r="V525" s="27"/>
      <c r="W525" s="27"/>
      <c r="AA525" s="24"/>
    </row>
    <row r="526" spans="1:27" ht="12.75" customHeight="1" x14ac:dyDescent="0.2">
      <c r="A526" s="7"/>
      <c r="B526" s="27"/>
      <c r="C526" s="20"/>
      <c r="D526" s="35"/>
      <c r="E526" s="35"/>
      <c r="F526" s="35"/>
      <c r="G526" s="35"/>
      <c r="H526" s="35"/>
      <c r="I526" s="35"/>
      <c r="J526" s="35"/>
      <c r="K526" s="35"/>
      <c r="L526" s="35"/>
      <c r="M526" s="24"/>
      <c r="N526" s="24"/>
      <c r="O526" s="24"/>
      <c r="P526" s="24"/>
      <c r="Q526" s="24"/>
      <c r="R526" s="24"/>
      <c r="S526" s="24"/>
      <c r="T526" s="25"/>
      <c r="U526" s="26"/>
      <c r="V526" s="27"/>
      <c r="W526" s="27"/>
      <c r="AA526" s="24"/>
    </row>
    <row r="527" spans="1:27" ht="12.75" customHeight="1" x14ac:dyDescent="0.2">
      <c r="A527" s="7"/>
      <c r="B527" s="27"/>
      <c r="C527" s="20"/>
      <c r="D527" s="35"/>
      <c r="E527" s="35"/>
      <c r="F527" s="35"/>
      <c r="G527" s="35"/>
      <c r="H527" s="35"/>
      <c r="I527" s="35"/>
      <c r="J527" s="35"/>
      <c r="K527" s="35"/>
      <c r="L527" s="35"/>
      <c r="M527" s="24"/>
      <c r="N527" s="24"/>
      <c r="O527" s="24"/>
      <c r="P527" s="24"/>
      <c r="Q527" s="24"/>
      <c r="R527" s="24"/>
      <c r="S527" s="24"/>
      <c r="T527" s="25"/>
      <c r="U527" s="26"/>
      <c r="V527" s="27"/>
      <c r="W527" s="27"/>
      <c r="AA527" s="24"/>
    </row>
    <row r="528" spans="1:27" ht="12.75" customHeight="1" x14ac:dyDescent="0.2">
      <c r="A528" s="7"/>
      <c r="B528" s="27"/>
      <c r="C528" s="20"/>
      <c r="D528" s="35"/>
      <c r="E528" s="35"/>
      <c r="F528" s="35"/>
      <c r="G528" s="35"/>
      <c r="H528" s="35"/>
      <c r="I528" s="35"/>
      <c r="J528" s="35"/>
      <c r="K528" s="35"/>
      <c r="L528" s="35"/>
      <c r="M528" s="24"/>
      <c r="N528" s="24"/>
      <c r="O528" s="24"/>
      <c r="P528" s="24"/>
      <c r="Q528" s="24"/>
      <c r="R528" s="24"/>
      <c r="S528" s="24"/>
      <c r="T528" s="25"/>
      <c r="U528" s="26"/>
      <c r="V528" s="27"/>
      <c r="W528" s="27"/>
      <c r="AA528" s="24"/>
    </row>
    <row r="529" spans="1:27" ht="12.75" customHeight="1" x14ac:dyDescent="0.2">
      <c r="A529" s="7"/>
      <c r="B529" s="27"/>
      <c r="C529" s="20"/>
      <c r="D529" s="35"/>
      <c r="E529" s="35"/>
      <c r="F529" s="35"/>
      <c r="G529" s="35"/>
      <c r="H529" s="35"/>
      <c r="I529" s="35"/>
      <c r="J529" s="35"/>
      <c r="K529" s="35"/>
      <c r="L529" s="35"/>
      <c r="M529" s="24"/>
      <c r="N529" s="24"/>
      <c r="O529" s="24"/>
      <c r="P529" s="24"/>
      <c r="Q529" s="24"/>
      <c r="R529" s="24"/>
      <c r="S529" s="24"/>
      <c r="T529" s="25"/>
      <c r="U529" s="26"/>
      <c r="V529" s="27"/>
      <c r="W529" s="27"/>
      <c r="AA529" s="24"/>
    </row>
    <row r="530" spans="1:27" ht="12.75" customHeight="1" x14ac:dyDescent="0.2">
      <c r="A530" s="7"/>
      <c r="B530" s="27"/>
      <c r="C530" s="20"/>
      <c r="D530" s="35"/>
      <c r="E530" s="35"/>
      <c r="F530" s="35"/>
      <c r="G530" s="35"/>
      <c r="H530" s="35"/>
      <c r="I530" s="35"/>
      <c r="J530" s="35"/>
      <c r="K530" s="35"/>
      <c r="L530" s="35"/>
      <c r="M530" s="24"/>
      <c r="N530" s="24"/>
      <c r="O530" s="24"/>
      <c r="P530" s="24"/>
      <c r="Q530" s="24"/>
      <c r="R530" s="24"/>
      <c r="S530" s="24"/>
      <c r="T530" s="25"/>
      <c r="U530" s="26"/>
      <c r="V530" s="27"/>
      <c r="W530" s="27"/>
      <c r="AA530" s="24"/>
    </row>
    <row r="531" spans="1:27" ht="12.75" customHeight="1" x14ac:dyDescent="0.2">
      <c r="A531" s="7"/>
      <c r="B531" s="27"/>
      <c r="C531" s="20"/>
      <c r="D531" s="35"/>
      <c r="E531" s="35"/>
      <c r="F531" s="35"/>
      <c r="G531" s="35"/>
      <c r="H531" s="35"/>
      <c r="I531" s="35"/>
      <c r="J531" s="35"/>
      <c r="K531" s="35"/>
      <c r="L531" s="35"/>
      <c r="M531" s="24"/>
      <c r="N531" s="24"/>
      <c r="O531" s="24"/>
      <c r="P531" s="24"/>
      <c r="Q531" s="24"/>
      <c r="R531" s="24"/>
      <c r="S531" s="24"/>
      <c r="T531" s="25"/>
      <c r="U531" s="26"/>
      <c r="V531" s="27"/>
      <c r="W531" s="27"/>
      <c r="AA531" s="24"/>
    </row>
    <row r="532" spans="1:27" ht="12.75" customHeight="1" x14ac:dyDescent="0.2">
      <c r="A532" s="7"/>
      <c r="B532" s="27"/>
      <c r="C532" s="20"/>
      <c r="D532" s="35"/>
      <c r="E532" s="35"/>
      <c r="F532" s="35"/>
      <c r="G532" s="35"/>
      <c r="H532" s="35"/>
      <c r="I532" s="35"/>
      <c r="J532" s="35"/>
      <c r="K532" s="35"/>
      <c r="L532" s="35"/>
      <c r="M532" s="24"/>
      <c r="N532" s="24"/>
      <c r="O532" s="24"/>
      <c r="P532" s="24"/>
      <c r="Q532" s="24"/>
      <c r="R532" s="24"/>
      <c r="S532" s="24"/>
      <c r="T532" s="25"/>
      <c r="U532" s="26"/>
      <c r="V532" s="27"/>
      <c r="W532" s="27"/>
      <c r="AA532" s="24"/>
    </row>
    <row r="533" spans="1:27" ht="12.75" customHeight="1" x14ac:dyDescent="0.2">
      <c r="A533" s="7"/>
      <c r="B533" s="27"/>
      <c r="C533" s="20"/>
      <c r="D533" s="35"/>
      <c r="E533" s="35"/>
      <c r="F533" s="35"/>
      <c r="G533" s="35"/>
      <c r="H533" s="35"/>
      <c r="I533" s="35"/>
      <c r="J533" s="35"/>
      <c r="K533" s="35"/>
      <c r="L533" s="35"/>
      <c r="M533" s="24"/>
      <c r="N533" s="24"/>
      <c r="O533" s="24"/>
      <c r="P533" s="24"/>
      <c r="Q533" s="24"/>
      <c r="R533" s="24"/>
      <c r="S533" s="24"/>
      <c r="T533" s="25"/>
      <c r="U533" s="26"/>
      <c r="V533" s="27"/>
      <c r="W533" s="27"/>
      <c r="AA533" s="24"/>
    </row>
    <row r="534" spans="1:27" ht="12.75" customHeight="1" x14ac:dyDescent="0.2">
      <c r="A534" s="7"/>
      <c r="B534" s="27"/>
      <c r="C534" s="20"/>
      <c r="D534" s="35"/>
      <c r="E534" s="35"/>
      <c r="F534" s="35"/>
      <c r="G534" s="35"/>
      <c r="H534" s="35"/>
      <c r="I534" s="35"/>
      <c r="J534" s="35"/>
      <c r="K534" s="35"/>
      <c r="L534" s="35"/>
      <c r="M534" s="24"/>
      <c r="N534" s="24"/>
      <c r="O534" s="24"/>
      <c r="P534" s="24"/>
      <c r="Q534" s="24"/>
      <c r="R534" s="24"/>
      <c r="S534" s="24"/>
      <c r="T534" s="25"/>
      <c r="U534" s="26"/>
      <c r="V534" s="27"/>
      <c r="W534" s="27"/>
      <c r="AA534" s="24"/>
    </row>
    <row r="535" spans="1:27" ht="12.75" customHeight="1" x14ac:dyDescent="0.2">
      <c r="A535" s="7"/>
      <c r="B535" s="27"/>
      <c r="C535" s="20"/>
      <c r="D535" s="35"/>
      <c r="E535" s="35"/>
      <c r="F535" s="35"/>
      <c r="G535" s="35"/>
      <c r="H535" s="35"/>
      <c r="I535" s="35"/>
      <c r="J535" s="35"/>
      <c r="K535" s="35"/>
      <c r="L535" s="35"/>
      <c r="M535" s="24"/>
      <c r="N535" s="24"/>
      <c r="O535" s="24"/>
      <c r="P535" s="24"/>
      <c r="Q535" s="24"/>
      <c r="R535" s="24"/>
      <c r="S535" s="24"/>
      <c r="T535" s="25"/>
      <c r="U535" s="26"/>
      <c r="V535" s="27"/>
      <c r="W535" s="27"/>
      <c r="AA535" s="24"/>
    </row>
    <row r="536" spans="1:27" ht="12.75" customHeight="1" x14ac:dyDescent="0.2">
      <c r="A536" s="7"/>
      <c r="B536" s="27"/>
      <c r="C536" s="20"/>
      <c r="D536" s="35"/>
      <c r="E536" s="35"/>
      <c r="F536" s="35"/>
      <c r="G536" s="35"/>
      <c r="H536" s="35"/>
      <c r="I536" s="35"/>
      <c r="J536" s="35"/>
      <c r="K536" s="35"/>
      <c r="L536" s="35"/>
      <c r="M536" s="24"/>
      <c r="N536" s="24"/>
      <c r="O536" s="24"/>
      <c r="P536" s="24"/>
      <c r="Q536" s="24"/>
      <c r="R536" s="24"/>
      <c r="S536" s="24"/>
      <c r="T536" s="25"/>
      <c r="U536" s="26"/>
      <c r="V536" s="27"/>
      <c r="W536" s="27"/>
      <c r="AA536" s="24"/>
    </row>
    <row r="537" spans="1:27" ht="12.75" customHeight="1" x14ac:dyDescent="0.2">
      <c r="A537" s="7"/>
      <c r="B537" s="27"/>
      <c r="C537" s="20"/>
      <c r="D537" s="35"/>
      <c r="E537" s="35"/>
      <c r="F537" s="35"/>
      <c r="G537" s="35"/>
      <c r="H537" s="35"/>
      <c r="I537" s="35"/>
      <c r="J537" s="35"/>
      <c r="K537" s="35"/>
      <c r="L537" s="35"/>
      <c r="M537" s="24"/>
      <c r="N537" s="24"/>
      <c r="O537" s="24"/>
      <c r="P537" s="24"/>
      <c r="Q537" s="24"/>
      <c r="R537" s="24"/>
      <c r="S537" s="24"/>
      <c r="T537" s="25"/>
      <c r="U537" s="26"/>
      <c r="V537" s="27"/>
      <c r="W537" s="27"/>
      <c r="AA537" s="24"/>
    </row>
    <row r="538" spans="1:27" ht="12.75" customHeight="1" x14ac:dyDescent="0.2">
      <c r="A538" s="7"/>
      <c r="B538" s="27"/>
      <c r="C538" s="20"/>
      <c r="D538" s="35"/>
      <c r="E538" s="35"/>
      <c r="F538" s="35"/>
      <c r="G538" s="35"/>
      <c r="H538" s="35"/>
      <c r="I538" s="35"/>
      <c r="J538" s="35"/>
      <c r="K538" s="35"/>
      <c r="L538" s="35"/>
      <c r="M538" s="24"/>
      <c r="N538" s="24"/>
      <c r="O538" s="24"/>
      <c r="P538" s="24"/>
      <c r="Q538" s="24"/>
      <c r="R538" s="24"/>
      <c r="S538" s="24"/>
      <c r="T538" s="25"/>
      <c r="U538" s="26"/>
      <c r="V538" s="27"/>
      <c r="W538" s="27"/>
      <c r="AA538" s="24"/>
    </row>
    <row r="539" spans="1:27" ht="12.75" customHeight="1" x14ac:dyDescent="0.2">
      <c r="A539" s="7"/>
      <c r="B539" s="27"/>
      <c r="C539" s="20"/>
      <c r="D539" s="35"/>
      <c r="E539" s="35"/>
      <c r="F539" s="35"/>
      <c r="G539" s="35"/>
      <c r="H539" s="35"/>
      <c r="I539" s="35"/>
      <c r="J539" s="35"/>
      <c r="K539" s="35"/>
      <c r="L539" s="35"/>
      <c r="M539" s="24"/>
      <c r="N539" s="24"/>
      <c r="O539" s="24"/>
      <c r="P539" s="24"/>
      <c r="Q539" s="24"/>
      <c r="R539" s="24"/>
      <c r="S539" s="24"/>
      <c r="T539" s="25"/>
      <c r="U539" s="26"/>
      <c r="V539" s="27"/>
      <c r="W539" s="27"/>
      <c r="AA539" s="24"/>
    </row>
    <row r="540" spans="1:27" ht="12.75" customHeight="1" x14ac:dyDescent="0.2">
      <c r="A540" s="7"/>
      <c r="B540" s="27"/>
      <c r="C540" s="20"/>
      <c r="D540" s="35"/>
      <c r="E540" s="35"/>
      <c r="F540" s="35"/>
      <c r="G540" s="35"/>
      <c r="H540" s="35"/>
      <c r="I540" s="35"/>
      <c r="J540" s="35"/>
      <c r="K540" s="35"/>
      <c r="L540" s="35"/>
      <c r="M540" s="24"/>
      <c r="N540" s="24"/>
      <c r="O540" s="24"/>
      <c r="P540" s="24"/>
      <c r="Q540" s="24"/>
      <c r="R540" s="24"/>
      <c r="S540" s="24"/>
      <c r="T540" s="25"/>
      <c r="U540" s="26"/>
      <c r="V540" s="27"/>
      <c r="W540" s="27"/>
      <c r="AA540" s="24"/>
    </row>
    <row r="541" spans="1:27" ht="12.75" customHeight="1" x14ac:dyDescent="0.2">
      <c r="A541" s="7"/>
      <c r="B541" s="27"/>
      <c r="C541" s="20"/>
      <c r="D541" s="35"/>
      <c r="E541" s="35"/>
      <c r="F541" s="35"/>
      <c r="G541" s="35"/>
      <c r="H541" s="35"/>
      <c r="I541" s="35"/>
      <c r="J541" s="35"/>
      <c r="K541" s="35"/>
      <c r="L541" s="35"/>
      <c r="M541" s="24"/>
      <c r="N541" s="24"/>
      <c r="O541" s="24"/>
      <c r="P541" s="24"/>
      <c r="Q541" s="24"/>
      <c r="R541" s="24"/>
      <c r="S541" s="24"/>
      <c r="T541" s="25"/>
      <c r="U541" s="26"/>
      <c r="V541" s="27"/>
      <c r="W541" s="27"/>
      <c r="AA541" s="24"/>
    </row>
    <row r="542" spans="1:27" ht="12.75" customHeight="1" x14ac:dyDescent="0.2">
      <c r="A542" s="7"/>
      <c r="B542" s="27"/>
      <c r="C542" s="20"/>
      <c r="D542" s="35"/>
      <c r="E542" s="35"/>
      <c r="F542" s="35"/>
      <c r="G542" s="35"/>
      <c r="H542" s="35"/>
      <c r="I542" s="35"/>
      <c r="J542" s="35"/>
      <c r="K542" s="35"/>
      <c r="L542" s="35"/>
      <c r="M542" s="24"/>
      <c r="N542" s="24"/>
      <c r="O542" s="24"/>
      <c r="P542" s="24"/>
      <c r="Q542" s="24"/>
      <c r="R542" s="24"/>
      <c r="S542" s="24"/>
      <c r="T542" s="25"/>
      <c r="U542" s="26"/>
      <c r="V542" s="27"/>
      <c r="W542" s="27"/>
      <c r="AA542" s="24"/>
    </row>
    <row r="543" spans="1:27" ht="12.75" customHeight="1" x14ac:dyDescent="0.2">
      <c r="A543" s="7"/>
      <c r="B543" s="27"/>
      <c r="C543" s="20"/>
      <c r="D543" s="35"/>
      <c r="E543" s="35"/>
      <c r="F543" s="35"/>
      <c r="G543" s="35"/>
      <c r="H543" s="35"/>
      <c r="I543" s="35"/>
      <c r="J543" s="35"/>
      <c r="K543" s="35"/>
      <c r="L543" s="35"/>
      <c r="M543" s="24"/>
      <c r="N543" s="24"/>
      <c r="O543" s="24"/>
      <c r="P543" s="24"/>
      <c r="Q543" s="24"/>
      <c r="R543" s="24"/>
      <c r="S543" s="24"/>
      <c r="T543" s="25"/>
      <c r="U543" s="26"/>
      <c r="V543" s="27"/>
      <c r="W543" s="27"/>
      <c r="AA543" s="24"/>
    </row>
    <row r="544" spans="1:27" ht="12.75" customHeight="1" x14ac:dyDescent="0.2">
      <c r="A544" s="7"/>
      <c r="B544" s="27"/>
      <c r="C544" s="20"/>
      <c r="D544" s="35"/>
      <c r="E544" s="35"/>
      <c r="F544" s="35"/>
      <c r="G544" s="35"/>
      <c r="H544" s="35"/>
      <c r="I544" s="35"/>
      <c r="J544" s="35"/>
      <c r="K544" s="35"/>
      <c r="L544" s="35"/>
      <c r="M544" s="24"/>
      <c r="N544" s="24"/>
      <c r="O544" s="24"/>
      <c r="P544" s="24"/>
      <c r="Q544" s="24"/>
      <c r="R544" s="24"/>
      <c r="S544" s="24"/>
      <c r="T544" s="25"/>
      <c r="U544" s="26"/>
      <c r="V544" s="27"/>
      <c r="W544" s="27"/>
      <c r="AA544" s="24"/>
    </row>
    <row r="545" spans="1:27" ht="12.75" customHeight="1" x14ac:dyDescent="0.2">
      <c r="A545" s="7"/>
      <c r="B545" s="27"/>
      <c r="C545" s="20"/>
      <c r="D545" s="35"/>
      <c r="E545" s="35"/>
      <c r="F545" s="35"/>
      <c r="G545" s="35"/>
      <c r="H545" s="35"/>
      <c r="I545" s="35"/>
      <c r="J545" s="35"/>
      <c r="K545" s="35"/>
      <c r="L545" s="35"/>
      <c r="M545" s="24"/>
      <c r="N545" s="24"/>
      <c r="O545" s="24"/>
      <c r="P545" s="24"/>
      <c r="Q545" s="24"/>
      <c r="R545" s="24"/>
      <c r="S545" s="24"/>
      <c r="T545" s="25"/>
      <c r="U545" s="26"/>
      <c r="V545" s="27"/>
      <c r="W545" s="27"/>
      <c r="AA545" s="24"/>
    </row>
    <row r="546" spans="1:27" ht="12.75" customHeight="1" x14ac:dyDescent="0.2">
      <c r="A546" s="7"/>
      <c r="B546" s="27"/>
      <c r="C546" s="20"/>
      <c r="D546" s="35"/>
      <c r="E546" s="35"/>
      <c r="F546" s="35"/>
      <c r="G546" s="35"/>
      <c r="H546" s="35"/>
      <c r="I546" s="35"/>
      <c r="J546" s="35"/>
      <c r="K546" s="35"/>
      <c r="L546" s="35"/>
      <c r="M546" s="24"/>
      <c r="N546" s="24"/>
      <c r="O546" s="24"/>
      <c r="P546" s="24"/>
      <c r="Q546" s="24"/>
      <c r="R546" s="24"/>
      <c r="S546" s="24"/>
      <c r="T546" s="25"/>
      <c r="U546" s="26"/>
      <c r="V546" s="27"/>
      <c r="W546" s="27"/>
      <c r="AA546" s="24"/>
    </row>
    <row r="547" spans="1:27" ht="12.75" customHeight="1" x14ac:dyDescent="0.2">
      <c r="A547" s="7"/>
      <c r="B547" s="27"/>
      <c r="C547" s="20"/>
      <c r="D547" s="35"/>
      <c r="E547" s="35"/>
      <c r="F547" s="35"/>
      <c r="G547" s="35"/>
      <c r="H547" s="35"/>
      <c r="I547" s="35"/>
      <c r="J547" s="35"/>
      <c r="K547" s="35"/>
      <c r="L547" s="35"/>
      <c r="M547" s="24"/>
      <c r="N547" s="24"/>
      <c r="O547" s="24"/>
      <c r="P547" s="24"/>
      <c r="Q547" s="24"/>
      <c r="R547" s="24"/>
      <c r="S547" s="24"/>
      <c r="T547" s="25"/>
      <c r="U547" s="26"/>
      <c r="V547" s="27"/>
      <c r="W547" s="27"/>
      <c r="AA547" s="24"/>
    </row>
    <row r="548" spans="1:27" ht="12.75" customHeight="1" x14ac:dyDescent="0.2">
      <c r="A548" s="7"/>
      <c r="B548" s="27"/>
      <c r="C548" s="20"/>
      <c r="D548" s="35"/>
      <c r="E548" s="35"/>
      <c r="F548" s="35"/>
      <c r="G548" s="35"/>
      <c r="H548" s="35"/>
      <c r="I548" s="35"/>
      <c r="J548" s="35"/>
      <c r="K548" s="35"/>
      <c r="L548" s="35"/>
      <c r="M548" s="24"/>
      <c r="N548" s="24"/>
      <c r="O548" s="24"/>
      <c r="P548" s="24"/>
      <c r="Q548" s="24"/>
      <c r="R548" s="24"/>
      <c r="S548" s="24"/>
      <c r="T548" s="25"/>
      <c r="U548" s="26"/>
      <c r="V548" s="27"/>
      <c r="W548" s="27"/>
      <c r="AA548" s="24"/>
    </row>
    <row r="549" spans="1:27" ht="12.75" customHeight="1" x14ac:dyDescent="0.2">
      <c r="A549" s="7"/>
      <c r="B549" s="27"/>
      <c r="C549" s="20"/>
      <c r="D549" s="35"/>
      <c r="E549" s="35"/>
      <c r="F549" s="35"/>
      <c r="G549" s="35"/>
      <c r="H549" s="35"/>
      <c r="I549" s="35"/>
      <c r="J549" s="35"/>
      <c r="K549" s="35"/>
      <c r="L549" s="35"/>
      <c r="M549" s="24"/>
      <c r="N549" s="24"/>
      <c r="O549" s="24"/>
      <c r="P549" s="24"/>
      <c r="Q549" s="24"/>
      <c r="R549" s="24"/>
      <c r="S549" s="24"/>
      <c r="T549" s="25"/>
      <c r="U549" s="26"/>
      <c r="V549" s="27"/>
      <c r="W549" s="27"/>
      <c r="AA549" s="24"/>
    </row>
    <row r="550" spans="1:27" ht="12.75" customHeight="1" x14ac:dyDescent="0.2">
      <c r="A550" s="7"/>
      <c r="B550" s="27"/>
      <c r="C550" s="20"/>
      <c r="D550" s="35"/>
      <c r="E550" s="35"/>
      <c r="F550" s="35"/>
      <c r="G550" s="35"/>
      <c r="H550" s="35"/>
      <c r="I550" s="35"/>
      <c r="J550" s="35"/>
      <c r="K550" s="35"/>
      <c r="L550" s="35"/>
      <c r="M550" s="24"/>
      <c r="N550" s="24"/>
      <c r="O550" s="24"/>
      <c r="P550" s="24"/>
      <c r="Q550" s="24"/>
      <c r="R550" s="24"/>
      <c r="S550" s="24"/>
      <c r="T550" s="25"/>
      <c r="U550" s="26"/>
      <c r="V550" s="27"/>
      <c r="W550" s="27"/>
      <c r="AA550" s="24"/>
    </row>
    <row r="551" spans="1:27" ht="12.75" customHeight="1" x14ac:dyDescent="0.2">
      <c r="A551" s="7"/>
      <c r="B551" s="27"/>
      <c r="C551" s="20"/>
      <c r="D551" s="35"/>
      <c r="E551" s="35"/>
      <c r="F551" s="35"/>
      <c r="G551" s="35"/>
      <c r="H551" s="35"/>
      <c r="I551" s="35"/>
      <c r="J551" s="35"/>
      <c r="K551" s="35"/>
      <c r="L551" s="35"/>
      <c r="M551" s="24"/>
      <c r="N551" s="24"/>
      <c r="O551" s="24"/>
      <c r="P551" s="24"/>
      <c r="Q551" s="24"/>
      <c r="R551" s="24"/>
      <c r="S551" s="24"/>
      <c r="T551" s="25"/>
      <c r="U551" s="26"/>
      <c r="V551" s="27"/>
      <c r="W551" s="27"/>
      <c r="AA551" s="24"/>
    </row>
    <row r="552" spans="1:27" ht="12.75" customHeight="1" x14ac:dyDescent="0.2">
      <c r="A552" s="7"/>
      <c r="B552" s="27"/>
      <c r="C552" s="20"/>
      <c r="D552" s="35"/>
      <c r="E552" s="35"/>
      <c r="F552" s="35"/>
      <c r="G552" s="35"/>
      <c r="H552" s="35"/>
      <c r="I552" s="35"/>
      <c r="J552" s="35"/>
      <c r="K552" s="35"/>
      <c r="L552" s="35"/>
      <c r="M552" s="24"/>
      <c r="N552" s="24"/>
      <c r="O552" s="24"/>
      <c r="P552" s="24"/>
      <c r="Q552" s="24"/>
      <c r="R552" s="24"/>
      <c r="S552" s="24"/>
      <c r="T552" s="25"/>
      <c r="U552" s="26"/>
      <c r="V552" s="27"/>
      <c r="W552" s="27"/>
      <c r="AA552" s="24"/>
    </row>
    <row r="553" spans="1:27" ht="12.75" customHeight="1" x14ac:dyDescent="0.2">
      <c r="A553" s="7"/>
      <c r="B553" s="27"/>
      <c r="C553" s="20"/>
      <c r="D553" s="35"/>
      <c r="E553" s="35"/>
      <c r="F553" s="35"/>
      <c r="G553" s="35"/>
      <c r="H553" s="35"/>
      <c r="I553" s="35"/>
      <c r="J553" s="35"/>
      <c r="K553" s="35"/>
      <c r="L553" s="35"/>
      <c r="M553" s="24"/>
      <c r="N553" s="24"/>
      <c r="O553" s="24"/>
      <c r="P553" s="24"/>
      <c r="Q553" s="24"/>
      <c r="R553" s="24"/>
      <c r="S553" s="24"/>
      <c r="T553" s="25"/>
      <c r="U553" s="26"/>
      <c r="V553" s="27"/>
      <c r="W553" s="27"/>
      <c r="AA553" s="24"/>
    </row>
    <row r="554" spans="1:27" ht="12.75" customHeight="1" x14ac:dyDescent="0.2">
      <c r="A554" s="7"/>
      <c r="B554" s="27"/>
      <c r="C554" s="20"/>
      <c r="D554" s="35"/>
      <c r="E554" s="35"/>
      <c r="F554" s="35"/>
      <c r="G554" s="35"/>
      <c r="H554" s="35"/>
      <c r="I554" s="35"/>
      <c r="J554" s="35"/>
      <c r="K554" s="35"/>
      <c r="L554" s="35"/>
      <c r="M554" s="24"/>
      <c r="N554" s="24"/>
      <c r="O554" s="24"/>
      <c r="P554" s="24"/>
      <c r="Q554" s="24"/>
      <c r="R554" s="24"/>
      <c r="S554" s="24"/>
      <c r="T554" s="25"/>
      <c r="U554" s="26"/>
      <c r="V554" s="27"/>
      <c r="W554" s="27"/>
      <c r="AA554" s="24"/>
    </row>
    <row r="555" spans="1:27" ht="12.75" customHeight="1" x14ac:dyDescent="0.2">
      <c r="A555" s="7"/>
      <c r="B555" s="27"/>
      <c r="C555" s="20"/>
      <c r="D555" s="35"/>
      <c r="E555" s="35"/>
      <c r="F555" s="35"/>
      <c r="G555" s="35"/>
      <c r="H555" s="35"/>
      <c r="I555" s="35"/>
      <c r="J555" s="35"/>
      <c r="K555" s="35"/>
      <c r="L555" s="35"/>
      <c r="M555" s="24"/>
      <c r="N555" s="24"/>
      <c r="O555" s="24"/>
      <c r="P555" s="24"/>
      <c r="Q555" s="24"/>
      <c r="R555" s="24"/>
      <c r="S555" s="24"/>
      <c r="T555" s="25"/>
      <c r="U555" s="26"/>
      <c r="V555" s="27"/>
      <c r="W555" s="27"/>
      <c r="AA555" s="24"/>
    </row>
    <row r="556" spans="1:27" ht="12.75" customHeight="1" x14ac:dyDescent="0.2">
      <c r="A556" s="7"/>
      <c r="B556" s="27"/>
      <c r="C556" s="20"/>
      <c r="D556" s="35"/>
      <c r="E556" s="35"/>
      <c r="F556" s="35"/>
      <c r="G556" s="35"/>
      <c r="H556" s="35"/>
      <c r="I556" s="35"/>
      <c r="J556" s="35"/>
      <c r="K556" s="35"/>
      <c r="L556" s="35"/>
      <c r="M556" s="24"/>
      <c r="N556" s="24"/>
      <c r="O556" s="24"/>
      <c r="P556" s="24"/>
      <c r="Q556" s="24"/>
      <c r="R556" s="24"/>
      <c r="S556" s="24"/>
      <c r="T556" s="25"/>
      <c r="U556" s="26"/>
      <c r="V556" s="27"/>
      <c r="W556" s="27"/>
      <c r="AA556" s="24"/>
    </row>
    <row r="557" spans="1:27" ht="12.75" customHeight="1" x14ac:dyDescent="0.2">
      <c r="A557" s="7"/>
      <c r="B557" s="27"/>
      <c r="C557" s="20"/>
      <c r="D557" s="35"/>
      <c r="E557" s="35"/>
      <c r="F557" s="35"/>
      <c r="G557" s="35"/>
      <c r="H557" s="35"/>
      <c r="I557" s="35"/>
      <c r="J557" s="35"/>
      <c r="K557" s="35"/>
      <c r="L557" s="35"/>
      <c r="M557" s="24"/>
      <c r="N557" s="24"/>
      <c r="O557" s="24"/>
      <c r="P557" s="24"/>
      <c r="Q557" s="24"/>
      <c r="R557" s="24"/>
      <c r="S557" s="24"/>
      <c r="T557" s="25"/>
      <c r="U557" s="26"/>
      <c r="V557" s="27"/>
      <c r="W557" s="27"/>
      <c r="AA557" s="24"/>
    </row>
    <row r="558" spans="1:27" ht="12.75" customHeight="1" x14ac:dyDescent="0.2">
      <c r="A558" s="7"/>
      <c r="B558" s="27"/>
      <c r="C558" s="20"/>
      <c r="D558" s="35"/>
      <c r="E558" s="35"/>
      <c r="F558" s="35"/>
      <c r="G558" s="35"/>
      <c r="H558" s="35"/>
      <c r="I558" s="35"/>
      <c r="J558" s="35"/>
      <c r="K558" s="35"/>
      <c r="L558" s="35"/>
      <c r="M558" s="24"/>
      <c r="N558" s="24"/>
      <c r="O558" s="24"/>
      <c r="P558" s="24"/>
      <c r="Q558" s="24"/>
      <c r="R558" s="24"/>
      <c r="S558" s="24"/>
      <c r="T558" s="25"/>
      <c r="U558" s="26"/>
      <c r="V558" s="27"/>
      <c r="W558" s="27"/>
      <c r="AA558" s="24"/>
    </row>
    <row r="559" spans="1:27" ht="12.75" customHeight="1" x14ac:dyDescent="0.2">
      <c r="A559" s="7"/>
      <c r="B559" s="27"/>
      <c r="C559" s="20"/>
      <c r="D559" s="35"/>
      <c r="E559" s="35"/>
      <c r="F559" s="35"/>
      <c r="G559" s="35"/>
      <c r="H559" s="35"/>
      <c r="I559" s="35"/>
      <c r="J559" s="35"/>
      <c r="K559" s="35"/>
      <c r="L559" s="35"/>
      <c r="M559" s="24"/>
      <c r="N559" s="24"/>
      <c r="O559" s="24"/>
      <c r="P559" s="24"/>
      <c r="Q559" s="24"/>
      <c r="R559" s="24"/>
      <c r="S559" s="24"/>
      <c r="T559" s="25"/>
      <c r="U559" s="26"/>
      <c r="V559" s="27"/>
      <c r="W559" s="27"/>
      <c r="AA559" s="24"/>
    </row>
    <row r="560" spans="1:27" ht="12.75" customHeight="1" x14ac:dyDescent="0.2">
      <c r="A560" s="7"/>
      <c r="B560" s="27"/>
      <c r="C560" s="20"/>
      <c r="D560" s="35"/>
      <c r="E560" s="35"/>
      <c r="F560" s="35"/>
      <c r="G560" s="35"/>
      <c r="H560" s="35"/>
      <c r="I560" s="35"/>
      <c r="J560" s="35"/>
      <c r="K560" s="35"/>
      <c r="L560" s="35"/>
      <c r="M560" s="24"/>
      <c r="N560" s="24"/>
      <c r="O560" s="24"/>
      <c r="P560" s="24"/>
      <c r="Q560" s="24"/>
      <c r="R560" s="24"/>
      <c r="S560" s="24"/>
      <c r="T560" s="25"/>
      <c r="U560" s="26"/>
      <c r="V560" s="27"/>
      <c r="W560" s="27"/>
      <c r="AA560" s="24"/>
    </row>
    <row r="561" spans="1:27" ht="12.75" customHeight="1" x14ac:dyDescent="0.2">
      <c r="A561" s="7"/>
      <c r="B561" s="27"/>
      <c r="C561" s="20"/>
      <c r="D561" s="35"/>
      <c r="E561" s="35"/>
      <c r="F561" s="35"/>
      <c r="G561" s="35"/>
      <c r="H561" s="35"/>
      <c r="I561" s="35"/>
      <c r="J561" s="35"/>
      <c r="K561" s="35"/>
      <c r="L561" s="35"/>
      <c r="M561" s="24"/>
      <c r="N561" s="24"/>
      <c r="O561" s="24"/>
      <c r="P561" s="24"/>
      <c r="Q561" s="24"/>
      <c r="R561" s="24"/>
      <c r="S561" s="24"/>
      <c r="T561" s="25"/>
      <c r="U561" s="26"/>
      <c r="V561" s="27"/>
      <c r="W561" s="27"/>
      <c r="AA561" s="24"/>
    </row>
    <row r="562" spans="1:27" ht="12.75" customHeight="1" x14ac:dyDescent="0.2">
      <c r="A562" s="7"/>
      <c r="B562" s="27"/>
      <c r="C562" s="20"/>
      <c r="D562" s="35"/>
      <c r="E562" s="35"/>
      <c r="F562" s="35"/>
      <c r="G562" s="35"/>
      <c r="H562" s="35"/>
      <c r="I562" s="35"/>
      <c r="J562" s="35"/>
      <c r="K562" s="35"/>
      <c r="L562" s="35"/>
      <c r="M562" s="24"/>
      <c r="N562" s="24"/>
      <c r="O562" s="24"/>
      <c r="P562" s="24"/>
      <c r="Q562" s="24"/>
      <c r="R562" s="24"/>
      <c r="S562" s="24"/>
      <c r="T562" s="25"/>
      <c r="U562" s="26"/>
      <c r="V562" s="27"/>
      <c r="W562" s="27"/>
      <c r="AA562" s="24"/>
    </row>
    <row r="563" spans="1:27" ht="12.75" customHeight="1" x14ac:dyDescent="0.2">
      <c r="A563" s="7"/>
      <c r="B563" s="27"/>
      <c r="C563" s="20"/>
      <c r="D563" s="35"/>
      <c r="E563" s="35"/>
      <c r="F563" s="35"/>
      <c r="G563" s="35"/>
      <c r="H563" s="35"/>
      <c r="I563" s="35"/>
      <c r="J563" s="35"/>
      <c r="K563" s="35"/>
      <c r="L563" s="35"/>
      <c r="M563" s="24"/>
      <c r="N563" s="24"/>
      <c r="O563" s="24"/>
      <c r="P563" s="24"/>
      <c r="Q563" s="24"/>
      <c r="R563" s="24"/>
      <c r="S563" s="24"/>
      <c r="T563" s="25"/>
      <c r="U563" s="26"/>
      <c r="V563" s="27"/>
      <c r="W563" s="27"/>
      <c r="AA563" s="24"/>
    </row>
    <row r="564" spans="1:27" ht="12.75" customHeight="1" x14ac:dyDescent="0.2">
      <c r="A564" s="7"/>
      <c r="B564" s="27"/>
      <c r="C564" s="20"/>
      <c r="D564" s="35"/>
      <c r="E564" s="35"/>
      <c r="F564" s="35"/>
      <c r="G564" s="35"/>
      <c r="H564" s="35"/>
      <c r="I564" s="35"/>
      <c r="J564" s="35"/>
      <c r="K564" s="35"/>
      <c r="L564" s="35"/>
      <c r="M564" s="24"/>
      <c r="N564" s="24"/>
      <c r="O564" s="24"/>
      <c r="P564" s="24"/>
      <c r="Q564" s="24"/>
      <c r="R564" s="24"/>
      <c r="S564" s="24"/>
      <c r="T564" s="25"/>
      <c r="U564" s="26"/>
      <c r="V564" s="27"/>
      <c r="W564" s="27"/>
      <c r="AA564" s="24"/>
    </row>
    <row r="565" spans="1:27" ht="12.75" customHeight="1" x14ac:dyDescent="0.2">
      <c r="A565" s="7"/>
      <c r="B565" s="27"/>
      <c r="C565" s="20"/>
      <c r="D565" s="35"/>
      <c r="E565" s="35"/>
      <c r="F565" s="35"/>
      <c r="G565" s="35"/>
      <c r="H565" s="35"/>
      <c r="I565" s="35"/>
      <c r="J565" s="35"/>
      <c r="K565" s="35"/>
      <c r="L565" s="35"/>
      <c r="M565" s="24"/>
      <c r="N565" s="24"/>
      <c r="O565" s="24"/>
      <c r="P565" s="24"/>
      <c r="Q565" s="24"/>
      <c r="R565" s="24"/>
      <c r="S565" s="24"/>
      <c r="T565" s="25"/>
      <c r="U565" s="26"/>
      <c r="V565" s="27"/>
      <c r="W565" s="27"/>
      <c r="AA565" s="24"/>
    </row>
    <row r="566" spans="1:27" ht="12.75" customHeight="1" x14ac:dyDescent="0.2">
      <c r="A566" s="7"/>
      <c r="B566" s="27"/>
      <c r="C566" s="20"/>
      <c r="D566" s="35"/>
      <c r="E566" s="35"/>
      <c r="F566" s="35"/>
      <c r="G566" s="35"/>
      <c r="H566" s="35"/>
      <c r="I566" s="35"/>
      <c r="J566" s="35"/>
      <c r="K566" s="35"/>
      <c r="L566" s="35"/>
      <c r="M566" s="24"/>
      <c r="N566" s="24"/>
      <c r="O566" s="24"/>
      <c r="P566" s="24"/>
      <c r="Q566" s="24"/>
      <c r="R566" s="24"/>
      <c r="S566" s="24"/>
      <c r="T566" s="25"/>
      <c r="U566" s="26"/>
      <c r="V566" s="27"/>
      <c r="W566" s="27"/>
      <c r="AA566" s="24"/>
    </row>
    <row r="567" spans="1:27" ht="12.75" customHeight="1" x14ac:dyDescent="0.2">
      <c r="A567" s="7"/>
      <c r="B567" s="27"/>
      <c r="C567" s="20"/>
      <c r="D567" s="35"/>
      <c r="E567" s="35"/>
      <c r="F567" s="35"/>
      <c r="G567" s="35"/>
      <c r="H567" s="35"/>
      <c r="I567" s="35"/>
      <c r="J567" s="35"/>
      <c r="K567" s="35"/>
      <c r="L567" s="35"/>
      <c r="M567" s="24"/>
      <c r="N567" s="24"/>
      <c r="O567" s="24"/>
      <c r="P567" s="24"/>
      <c r="Q567" s="24"/>
      <c r="R567" s="24"/>
      <c r="S567" s="24"/>
      <c r="T567" s="25"/>
      <c r="U567" s="26"/>
      <c r="V567" s="27"/>
      <c r="W567" s="27"/>
      <c r="AA567" s="24"/>
    </row>
    <row r="568" spans="1:27" ht="12.75" customHeight="1" x14ac:dyDescent="0.2">
      <c r="A568" s="7"/>
      <c r="B568" s="27"/>
      <c r="C568" s="20"/>
      <c r="D568" s="35"/>
      <c r="E568" s="35"/>
      <c r="F568" s="35"/>
      <c r="G568" s="35"/>
      <c r="H568" s="35"/>
      <c r="I568" s="35"/>
      <c r="J568" s="35"/>
      <c r="K568" s="35"/>
      <c r="L568" s="35"/>
      <c r="M568" s="24"/>
      <c r="N568" s="24"/>
      <c r="O568" s="24"/>
      <c r="P568" s="24"/>
      <c r="Q568" s="24"/>
      <c r="R568" s="24"/>
      <c r="S568" s="24"/>
      <c r="T568" s="25"/>
      <c r="U568" s="26"/>
      <c r="V568" s="27"/>
      <c r="W568" s="27"/>
      <c r="AA568" s="24"/>
    </row>
    <row r="569" spans="1:27" ht="12.75" customHeight="1" x14ac:dyDescent="0.2">
      <c r="A569" s="7"/>
      <c r="B569" s="27"/>
      <c r="C569" s="20"/>
      <c r="D569" s="35"/>
      <c r="E569" s="35"/>
      <c r="F569" s="35"/>
      <c r="G569" s="35"/>
      <c r="H569" s="35"/>
      <c r="I569" s="35"/>
      <c r="J569" s="35"/>
      <c r="K569" s="35"/>
      <c r="L569" s="35"/>
      <c r="M569" s="24"/>
      <c r="N569" s="24"/>
      <c r="O569" s="24"/>
      <c r="P569" s="24"/>
      <c r="Q569" s="24"/>
      <c r="R569" s="24"/>
      <c r="S569" s="24"/>
      <c r="T569" s="25"/>
      <c r="U569" s="26"/>
      <c r="V569" s="27"/>
      <c r="W569" s="27"/>
      <c r="AA569" s="24"/>
    </row>
    <row r="570" spans="1:27" ht="12.75" customHeight="1" x14ac:dyDescent="0.2">
      <c r="A570" s="7"/>
      <c r="B570" s="27"/>
      <c r="C570" s="20"/>
      <c r="D570" s="35"/>
      <c r="E570" s="35"/>
      <c r="F570" s="35"/>
      <c r="G570" s="35"/>
      <c r="H570" s="35"/>
      <c r="I570" s="35"/>
      <c r="J570" s="35"/>
      <c r="K570" s="35"/>
      <c r="L570" s="35"/>
      <c r="M570" s="24"/>
      <c r="N570" s="24"/>
      <c r="O570" s="24"/>
      <c r="P570" s="24"/>
      <c r="Q570" s="24"/>
      <c r="R570" s="24"/>
      <c r="S570" s="24"/>
      <c r="T570" s="25"/>
      <c r="U570" s="26"/>
      <c r="V570" s="27"/>
      <c r="W570" s="27"/>
      <c r="AA570" s="24"/>
    </row>
    <row r="571" spans="1:27" ht="12.75" customHeight="1" x14ac:dyDescent="0.2">
      <c r="A571" s="7"/>
      <c r="B571" s="27"/>
      <c r="C571" s="20"/>
      <c r="D571" s="35"/>
      <c r="E571" s="35"/>
      <c r="F571" s="35"/>
      <c r="G571" s="35"/>
      <c r="H571" s="35"/>
      <c r="I571" s="35"/>
      <c r="J571" s="35"/>
      <c r="K571" s="35"/>
      <c r="L571" s="35"/>
      <c r="M571" s="24"/>
      <c r="N571" s="24"/>
      <c r="O571" s="24"/>
      <c r="P571" s="24"/>
      <c r="Q571" s="24"/>
      <c r="R571" s="24"/>
      <c r="S571" s="24"/>
      <c r="T571" s="25"/>
      <c r="U571" s="26"/>
      <c r="V571" s="27"/>
      <c r="W571" s="27"/>
      <c r="AA571" s="24"/>
    </row>
    <row r="572" spans="1:27" ht="12.75" customHeight="1" x14ac:dyDescent="0.2">
      <c r="A572" s="7"/>
      <c r="B572" s="27"/>
      <c r="C572" s="20"/>
      <c r="D572" s="35"/>
      <c r="E572" s="35"/>
      <c r="F572" s="35"/>
      <c r="G572" s="35"/>
      <c r="H572" s="35"/>
      <c r="I572" s="35"/>
      <c r="J572" s="35"/>
      <c r="K572" s="35"/>
      <c r="L572" s="35"/>
      <c r="M572" s="24"/>
      <c r="N572" s="24"/>
      <c r="O572" s="24"/>
      <c r="P572" s="24"/>
      <c r="Q572" s="24"/>
      <c r="R572" s="24"/>
      <c r="S572" s="24"/>
      <c r="T572" s="25"/>
      <c r="U572" s="26"/>
      <c r="V572" s="27"/>
      <c r="W572" s="27"/>
      <c r="AA572" s="24"/>
    </row>
    <row r="573" spans="1:27" ht="12.75" customHeight="1" x14ac:dyDescent="0.2">
      <c r="A573" s="7"/>
      <c r="B573" s="27"/>
      <c r="C573" s="20"/>
      <c r="D573" s="35"/>
      <c r="E573" s="35"/>
      <c r="F573" s="35"/>
      <c r="G573" s="35"/>
      <c r="H573" s="35"/>
      <c r="I573" s="35"/>
      <c r="J573" s="35"/>
      <c r="K573" s="35"/>
      <c r="L573" s="35"/>
      <c r="M573" s="24"/>
      <c r="N573" s="24"/>
      <c r="O573" s="24"/>
      <c r="P573" s="24"/>
      <c r="Q573" s="24"/>
      <c r="R573" s="24"/>
      <c r="S573" s="24"/>
      <c r="T573" s="25"/>
      <c r="U573" s="26"/>
      <c r="V573" s="27"/>
      <c r="W573" s="27"/>
      <c r="AA573" s="24"/>
    </row>
    <row r="574" spans="1:27" ht="12.75" customHeight="1" x14ac:dyDescent="0.2">
      <c r="A574" s="7"/>
      <c r="B574" s="27"/>
      <c r="C574" s="20"/>
      <c r="D574" s="35"/>
      <c r="E574" s="35"/>
      <c r="F574" s="35"/>
      <c r="G574" s="35"/>
      <c r="H574" s="35"/>
      <c r="I574" s="35"/>
      <c r="J574" s="35"/>
      <c r="K574" s="35"/>
      <c r="L574" s="35"/>
      <c r="M574" s="24"/>
      <c r="N574" s="24"/>
      <c r="O574" s="24"/>
      <c r="P574" s="24"/>
      <c r="Q574" s="24"/>
      <c r="R574" s="24"/>
      <c r="S574" s="24"/>
      <c r="T574" s="25"/>
      <c r="U574" s="26"/>
      <c r="V574" s="27"/>
      <c r="W574" s="27"/>
      <c r="AA574" s="24"/>
    </row>
    <row r="575" spans="1:27" ht="12.75" customHeight="1" x14ac:dyDescent="0.2">
      <c r="A575" s="7"/>
      <c r="B575" s="27"/>
      <c r="C575" s="20"/>
      <c r="D575" s="35"/>
      <c r="E575" s="35"/>
      <c r="F575" s="35"/>
      <c r="G575" s="35"/>
      <c r="H575" s="35"/>
      <c r="I575" s="35"/>
      <c r="J575" s="35"/>
      <c r="K575" s="35"/>
      <c r="L575" s="35"/>
      <c r="M575" s="24"/>
      <c r="N575" s="24"/>
      <c r="O575" s="24"/>
      <c r="P575" s="24"/>
      <c r="Q575" s="24"/>
      <c r="R575" s="24"/>
      <c r="S575" s="24"/>
      <c r="T575" s="25"/>
      <c r="U575" s="26"/>
      <c r="V575" s="27"/>
      <c r="W575" s="27"/>
      <c r="AA575" s="24"/>
    </row>
    <row r="576" spans="1:27" ht="12.75" customHeight="1" x14ac:dyDescent="0.2">
      <c r="A576" s="7"/>
      <c r="B576" s="27"/>
      <c r="C576" s="20"/>
      <c r="D576" s="35"/>
      <c r="E576" s="35"/>
      <c r="F576" s="35"/>
      <c r="G576" s="35"/>
      <c r="H576" s="35"/>
      <c r="I576" s="35"/>
      <c r="J576" s="35"/>
      <c r="K576" s="35"/>
      <c r="L576" s="35"/>
      <c r="M576" s="24"/>
      <c r="N576" s="24"/>
      <c r="O576" s="24"/>
      <c r="P576" s="24"/>
      <c r="Q576" s="24"/>
      <c r="R576" s="24"/>
      <c r="S576" s="24"/>
      <c r="T576" s="25"/>
      <c r="U576" s="26"/>
      <c r="V576" s="27"/>
      <c r="W576" s="27"/>
      <c r="AA576" s="24"/>
    </row>
    <row r="577" spans="1:27" ht="12.75" customHeight="1" x14ac:dyDescent="0.2">
      <c r="A577" s="7"/>
      <c r="B577" s="27"/>
      <c r="C577" s="20"/>
      <c r="D577" s="35"/>
      <c r="E577" s="35"/>
      <c r="F577" s="35"/>
      <c r="G577" s="35"/>
      <c r="H577" s="35"/>
      <c r="I577" s="35"/>
      <c r="J577" s="35"/>
      <c r="K577" s="35"/>
      <c r="L577" s="35"/>
      <c r="M577" s="24"/>
      <c r="N577" s="24"/>
      <c r="O577" s="24"/>
      <c r="P577" s="24"/>
      <c r="Q577" s="24"/>
      <c r="R577" s="24"/>
      <c r="S577" s="24"/>
      <c r="T577" s="25"/>
      <c r="U577" s="26"/>
      <c r="V577" s="27"/>
      <c r="W577" s="27"/>
      <c r="AA577" s="24"/>
    </row>
    <row r="578" spans="1:27" ht="12.75" customHeight="1" x14ac:dyDescent="0.2">
      <c r="A578" s="7"/>
      <c r="B578" s="27"/>
      <c r="C578" s="20"/>
      <c r="D578" s="35"/>
      <c r="E578" s="35"/>
      <c r="F578" s="35"/>
      <c r="G578" s="35"/>
      <c r="H578" s="35"/>
      <c r="I578" s="35"/>
      <c r="J578" s="35"/>
      <c r="K578" s="35"/>
      <c r="L578" s="35"/>
      <c r="M578" s="24"/>
      <c r="N578" s="24"/>
      <c r="O578" s="24"/>
      <c r="P578" s="24"/>
      <c r="Q578" s="24"/>
      <c r="R578" s="24"/>
      <c r="S578" s="24"/>
      <c r="T578" s="25"/>
      <c r="U578" s="26"/>
      <c r="V578" s="27"/>
      <c r="W578" s="27"/>
      <c r="AA578" s="24"/>
    </row>
    <row r="579" spans="1:27" ht="12.75" customHeight="1" x14ac:dyDescent="0.2">
      <c r="A579" s="7"/>
      <c r="B579" s="27"/>
      <c r="C579" s="20"/>
      <c r="D579" s="35"/>
      <c r="E579" s="35"/>
      <c r="F579" s="35"/>
      <c r="G579" s="35"/>
      <c r="H579" s="35"/>
      <c r="I579" s="35"/>
      <c r="J579" s="35"/>
      <c r="K579" s="35"/>
      <c r="L579" s="35"/>
      <c r="M579" s="24"/>
      <c r="N579" s="24"/>
      <c r="O579" s="24"/>
      <c r="P579" s="24"/>
      <c r="Q579" s="24"/>
      <c r="R579" s="24"/>
      <c r="S579" s="24"/>
      <c r="T579" s="25"/>
      <c r="U579" s="26"/>
      <c r="V579" s="27"/>
      <c r="W579" s="27"/>
      <c r="AA579" s="24"/>
    </row>
    <row r="580" spans="1:27" ht="12.75" customHeight="1" x14ac:dyDescent="0.2">
      <c r="A580" s="7"/>
      <c r="B580" s="27"/>
      <c r="C580" s="20"/>
      <c r="D580" s="35"/>
      <c r="E580" s="35"/>
      <c r="F580" s="35"/>
      <c r="G580" s="35"/>
      <c r="H580" s="35"/>
      <c r="I580" s="35"/>
      <c r="J580" s="35"/>
      <c r="K580" s="35"/>
      <c r="L580" s="35"/>
      <c r="M580" s="24"/>
      <c r="N580" s="24"/>
      <c r="O580" s="24"/>
      <c r="P580" s="24"/>
      <c r="Q580" s="24"/>
      <c r="R580" s="24"/>
      <c r="S580" s="24"/>
      <c r="T580" s="25"/>
      <c r="U580" s="26"/>
      <c r="V580" s="27"/>
      <c r="W580" s="27"/>
      <c r="AA580" s="24"/>
    </row>
    <row r="581" spans="1:27" ht="12.75" customHeight="1" x14ac:dyDescent="0.2">
      <c r="A581" s="7"/>
      <c r="B581" s="27"/>
      <c r="C581" s="20"/>
      <c r="D581" s="35"/>
      <c r="E581" s="35"/>
      <c r="F581" s="35"/>
      <c r="G581" s="35"/>
      <c r="H581" s="35"/>
      <c r="I581" s="35"/>
      <c r="J581" s="35"/>
      <c r="K581" s="35"/>
      <c r="L581" s="35"/>
      <c r="M581" s="24"/>
      <c r="N581" s="24"/>
      <c r="O581" s="24"/>
      <c r="P581" s="24"/>
      <c r="Q581" s="24"/>
      <c r="R581" s="24"/>
      <c r="S581" s="24"/>
      <c r="T581" s="25"/>
      <c r="U581" s="26"/>
      <c r="V581" s="27"/>
      <c r="W581" s="27"/>
      <c r="AA581" s="24"/>
    </row>
    <row r="582" spans="1:27" ht="12.75" customHeight="1" x14ac:dyDescent="0.2">
      <c r="A582" s="7"/>
      <c r="B582" s="27"/>
      <c r="C582" s="20"/>
      <c r="D582" s="35"/>
      <c r="E582" s="35"/>
      <c r="F582" s="35"/>
      <c r="G582" s="35"/>
      <c r="H582" s="35"/>
      <c r="I582" s="35"/>
      <c r="J582" s="35"/>
      <c r="K582" s="35"/>
      <c r="L582" s="35"/>
      <c r="M582" s="24"/>
      <c r="N582" s="24"/>
      <c r="O582" s="24"/>
      <c r="P582" s="24"/>
      <c r="Q582" s="24"/>
      <c r="R582" s="24"/>
      <c r="S582" s="24"/>
      <c r="T582" s="25"/>
      <c r="U582" s="26"/>
      <c r="V582" s="27"/>
      <c r="W582" s="27"/>
      <c r="AA582" s="24"/>
    </row>
    <row r="583" spans="1:27" ht="12.75" customHeight="1" x14ac:dyDescent="0.2">
      <c r="A583" s="7"/>
      <c r="B583" s="27"/>
      <c r="C583" s="20"/>
      <c r="D583" s="35"/>
      <c r="E583" s="35"/>
      <c r="F583" s="35"/>
      <c r="G583" s="35"/>
      <c r="H583" s="35"/>
      <c r="I583" s="35"/>
      <c r="J583" s="35"/>
      <c r="K583" s="35"/>
      <c r="L583" s="35"/>
      <c r="M583" s="24"/>
      <c r="N583" s="24"/>
      <c r="O583" s="24"/>
      <c r="P583" s="24"/>
      <c r="Q583" s="24"/>
      <c r="R583" s="24"/>
      <c r="S583" s="24"/>
      <c r="T583" s="25"/>
      <c r="U583" s="26"/>
      <c r="V583" s="27"/>
      <c r="W583" s="27"/>
      <c r="AA583" s="24"/>
    </row>
    <row r="584" spans="1:27" ht="12.75" customHeight="1" x14ac:dyDescent="0.2">
      <c r="A584" s="7"/>
      <c r="B584" s="27"/>
      <c r="C584" s="20"/>
      <c r="D584" s="35"/>
      <c r="E584" s="35"/>
      <c r="F584" s="35"/>
      <c r="G584" s="35"/>
      <c r="H584" s="35"/>
      <c r="I584" s="35"/>
      <c r="J584" s="35"/>
      <c r="K584" s="35"/>
      <c r="L584" s="35"/>
      <c r="M584" s="24"/>
      <c r="N584" s="24"/>
      <c r="O584" s="24"/>
      <c r="P584" s="24"/>
      <c r="Q584" s="24"/>
      <c r="R584" s="24"/>
      <c r="S584" s="24"/>
      <c r="T584" s="25"/>
      <c r="U584" s="26"/>
      <c r="V584" s="27"/>
      <c r="W584" s="27"/>
      <c r="AA584" s="24"/>
    </row>
    <row r="585" spans="1:27" ht="12.75" customHeight="1" x14ac:dyDescent="0.2">
      <c r="A585" s="7"/>
      <c r="B585" s="27"/>
      <c r="C585" s="20"/>
      <c r="D585" s="35"/>
      <c r="E585" s="35"/>
      <c r="F585" s="35"/>
      <c r="G585" s="35"/>
      <c r="H585" s="35"/>
      <c r="I585" s="35"/>
      <c r="J585" s="35"/>
      <c r="K585" s="35"/>
      <c r="L585" s="35"/>
      <c r="M585" s="24"/>
      <c r="N585" s="24"/>
      <c r="O585" s="24"/>
      <c r="P585" s="24"/>
      <c r="Q585" s="24"/>
      <c r="R585" s="24"/>
      <c r="S585" s="24"/>
      <c r="T585" s="25"/>
      <c r="U585" s="26"/>
      <c r="V585" s="27"/>
      <c r="W585" s="27"/>
      <c r="AA585" s="24"/>
    </row>
    <row r="586" spans="1:27" ht="12.75" customHeight="1" x14ac:dyDescent="0.2">
      <c r="A586" s="7"/>
      <c r="B586" s="27"/>
      <c r="C586" s="20"/>
      <c r="D586" s="35"/>
      <c r="E586" s="35"/>
      <c r="F586" s="35"/>
      <c r="G586" s="35"/>
      <c r="H586" s="35"/>
      <c r="I586" s="35"/>
      <c r="J586" s="35"/>
      <c r="K586" s="35"/>
      <c r="L586" s="35"/>
      <c r="M586" s="24"/>
      <c r="N586" s="24"/>
      <c r="O586" s="24"/>
      <c r="P586" s="24"/>
      <c r="Q586" s="24"/>
      <c r="R586" s="24"/>
      <c r="S586" s="24"/>
      <c r="T586" s="25"/>
      <c r="U586" s="26"/>
      <c r="V586" s="27"/>
      <c r="W586" s="27"/>
      <c r="AA586" s="24"/>
    </row>
    <row r="587" spans="1:27" ht="12.75" customHeight="1" x14ac:dyDescent="0.2">
      <c r="A587" s="7"/>
      <c r="B587" s="27"/>
      <c r="C587" s="20"/>
      <c r="D587" s="35"/>
      <c r="E587" s="35"/>
      <c r="F587" s="35"/>
      <c r="G587" s="35"/>
      <c r="H587" s="35"/>
      <c r="I587" s="35"/>
      <c r="J587" s="35"/>
      <c r="K587" s="35"/>
      <c r="L587" s="35"/>
      <c r="M587" s="24"/>
      <c r="N587" s="24"/>
      <c r="O587" s="24"/>
      <c r="P587" s="24"/>
      <c r="Q587" s="24"/>
      <c r="R587" s="24"/>
      <c r="S587" s="24"/>
      <c r="T587" s="25"/>
      <c r="U587" s="26"/>
      <c r="V587" s="27"/>
      <c r="W587" s="27"/>
      <c r="AA587" s="24"/>
    </row>
    <row r="588" spans="1:27" ht="12.75" customHeight="1" x14ac:dyDescent="0.2">
      <c r="A588" s="7"/>
      <c r="B588" s="27"/>
      <c r="C588" s="20"/>
      <c r="D588" s="35"/>
      <c r="E588" s="35"/>
      <c r="F588" s="35"/>
      <c r="G588" s="35"/>
      <c r="H588" s="35"/>
      <c r="I588" s="35"/>
      <c r="J588" s="35"/>
      <c r="K588" s="35"/>
      <c r="L588" s="35"/>
      <c r="M588" s="24"/>
      <c r="N588" s="24"/>
      <c r="O588" s="24"/>
      <c r="P588" s="24"/>
      <c r="Q588" s="24"/>
      <c r="R588" s="24"/>
      <c r="S588" s="24"/>
      <c r="T588" s="25"/>
      <c r="U588" s="26"/>
      <c r="V588" s="27"/>
      <c r="W588" s="27"/>
      <c r="AA588" s="24"/>
    </row>
    <row r="589" spans="1:27" ht="12.75" customHeight="1" x14ac:dyDescent="0.2">
      <c r="A589" s="7"/>
      <c r="B589" s="27"/>
      <c r="C589" s="20"/>
      <c r="D589" s="35"/>
      <c r="E589" s="35"/>
      <c r="F589" s="35"/>
      <c r="G589" s="35"/>
      <c r="H589" s="35"/>
      <c r="I589" s="35"/>
      <c r="J589" s="35"/>
      <c r="K589" s="35"/>
      <c r="L589" s="35"/>
      <c r="M589" s="24"/>
      <c r="N589" s="24"/>
      <c r="O589" s="24"/>
      <c r="P589" s="24"/>
      <c r="Q589" s="24"/>
      <c r="R589" s="24"/>
      <c r="S589" s="24"/>
      <c r="T589" s="25"/>
      <c r="U589" s="26"/>
      <c r="V589" s="27"/>
      <c r="W589" s="27"/>
      <c r="AA589" s="24"/>
    </row>
    <row r="590" spans="1:27" ht="12.75" customHeight="1" x14ac:dyDescent="0.2">
      <c r="A590" s="7"/>
      <c r="B590" s="27"/>
      <c r="C590" s="20"/>
      <c r="D590" s="35"/>
      <c r="E590" s="35"/>
      <c r="F590" s="35"/>
      <c r="G590" s="35"/>
      <c r="H590" s="35"/>
      <c r="I590" s="35"/>
      <c r="J590" s="35"/>
      <c r="K590" s="35"/>
      <c r="L590" s="35"/>
      <c r="M590" s="24"/>
      <c r="N590" s="24"/>
      <c r="O590" s="24"/>
      <c r="P590" s="24"/>
      <c r="Q590" s="24"/>
      <c r="R590" s="24"/>
      <c r="S590" s="24"/>
      <c r="T590" s="25"/>
      <c r="U590" s="26"/>
      <c r="V590" s="27"/>
      <c r="W590" s="27"/>
      <c r="AA590" s="24"/>
    </row>
    <row r="591" spans="1:27" ht="12.75" customHeight="1" x14ac:dyDescent="0.2">
      <c r="A591" s="7"/>
      <c r="B591" s="27"/>
      <c r="C591" s="20"/>
      <c r="D591" s="35"/>
      <c r="E591" s="35"/>
      <c r="F591" s="35"/>
      <c r="G591" s="35"/>
      <c r="H591" s="35"/>
      <c r="I591" s="35"/>
      <c r="J591" s="35"/>
      <c r="K591" s="35"/>
      <c r="L591" s="35"/>
      <c r="M591" s="24"/>
      <c r="N591" s="24"/>
      <c r="O591" s="24"/>
      <c r="P591" s="24"/>
      <c r="Q591" s="24"/>
      <c r="R591" s="24"/>
      <c r="S591" s="24"/>
      <c r="T591" s="25"/>
      <c r="U591" s="26"/>
      <c r="V591" s="27"/>
      <c r="W591" s="27"/>
      <c r="AA591" s="24"/>
    </row>
    <row r="592" spans="1:27" ht="12.75" customHeight="1" x14ac:dyDescent="0.2">
      <c r="A592" s="7"/>
      <c r="B592" s="27"/>
      <c r="C592" s="20"/>
      <c r="D592" s="35"/>
      <c r="E592" s="35"/>
      <c r="F592" s="35"/>
      <c r="G592" s="35"/>
      <c r="H592" s="35"/>
      <c r="I592" s="35"/>
      <c r="J592" s="35"/>
      <c r="K592" s="35"/>
      <c r="L592" s="35"/>
      <c r="M592" s="24"/>
      <c r="N592" s="24"/>
      <c r="O592" s="24"/>
      <c r="P592" s="24"/>
      <c r="Q592" s="24"/>
      <c r="R592" s="24"/>
      <c r="S592" s="24"/>
      <c r="T592" s="25"/>
      <c r="U592" s="26"/>
      <c r="V592" s="27"/>
      <c r="W592" s="27"/>
      <c r="AA592" s="24"/>
    </row>
    <row r="593" spans="1:27" ht="12.75" customHeight="1" x14ac:dyDescent="0.2">
      <c r="A593" s="7"/>
      <c r="B593" s="27"/>
      <c r="C593" s="20"/>
      <c r="D593" s="35"/>
      <c r="E593" s="35"/>
      <c r="F593" s="35"/>
      <c r="G593" s="35"/>
      <c r="H593" s="35"/>
      <c r="I593" s="35"/>
      <c r="J593" s="35"/>
      <c r="K593" s="35"/>
      <c r="L593" s="35"/>
      <c r="M593" s="24"/>
      <c r="N593" s="24"/>
      <c r="O593" s="24"/>
      <c r="P593" s="24"/>
      <c r="Q593" s="24"/>
      <c r="R593" s="24"/>
      <c r="S593" s="24"/>
      <c r="T593" s="25"/>
      <c r="U593" s="26"/>
      <c r="V593" s="27"/>
      <c r="W593" s="27"/>
      <c r="AA593" s="24"/>
    </row>
    <row r="594" spans="1:27" ht="12.75" customHeight="1" x14ac:dyDescent="0.2">
      <c r="A594" s="7"/>
      <c r="B594" s="27"/>
      <c r="C594" s="20"/>
      <c r="D594" s="35"/>
      <c r="E594" s="35"/>
      <c r="F594" s="35"/>
      <c r="G594" s="35"/>
      <c r="H594" s="35"/>
      <c r="I594" s="35"/>
      <c r="J594" s="35"/>
      <c r="K594" s="35"/>
      <c r="L594" s="35"/>
      <c r="M594" s="24"/>
      <c r="N594" s="24"/>
      <c r="O594" s="24"/>
      <c r="P594" s="24"/>
      <c r="Q594" s="24"/>
      <c r="R594" s="24"/>
      <c r="S594" s="24"/>
      <c r="T594" s="25"/>
      <c r="U594" s="26"/>
      <c r="V594" s="27"/>
      <c r="W594" s="27"/>
      <c r="AA594" s="24"/>
    </row>
    <row r="595" spans="1:27" ht="12.75" customHeight="1" x14ac:dyDescent="0.2">
      <c r="A595" s="7"/>
      <c r="B595" s="27"/>
      <c r="C595" s="20"/>
      <c r="D595" s="35"/>
      <c r="E595" s="35"/>
      <c r="F595" s="35"/>
      <c r="G595" s="35"/>
      <c r="H595" s="35"/>
      <c r="I595" s="35"/>
      <c r="J595" s="35"/>
      <c r="K595" s="35"/>
      <c r="L595" s="35"/>
      <c r="M595" s="24"/>
      <c r="N595" s="24"/>
      <c r="O595" s="24"/>
      <c r="P595" s="24"/>
      <c r="Q595" s="24"/>
      <c r="R595" s="24"/>
      <c r="S595" s="24"/>
      <c r="T595" s="25"/>
      <c r="U595" s="26"/>
      <c r="V595" s="27"/>
      <c r="W595" s="27"/>
      <c r="AA595" s="24"/>
    </row>
    <row r="596" spans="1:27" ht="12.75" customHeight="1" x14ac:dyDescent="0.2">
      <c r="A596" s="7"/>
      <c r="B596" s="27"/>
      <c r="C596" s="20"/>
      <c r="D596" s="35"/>
      <c r="E596" s="35"/>
      <c r="F596" s="35"/>
      <c r="G596" s="35"/>
      <c r="H596" s="35"/>
      <c r="I596" s="35"/>
      <c r="J596" s="35"/>
      <c r="K596" s="35"/>
      <c r="L596" s="35"/>
      <c r="M596" s="24"/>
      <c r="N596" s="24"/>
      <c r="O596" s="24"/>
      <c r="P596" s="24"/>
      <c r="Q596" s="24"/>
      <c r="R596" s="24"/>
      <c r="S596" s="24"/>
      <c r="T596" s="25"/>
      <c r="U596" s="26"/>
      <c r="V596" s="27"/>
      <c r="W596" s="27"/>
      <c r="AA596" s="24"/>
    </row>
    <row r="597" spans="1:27" ht="12.75" customHeight="1" x14ac:dyDescent="0.2">
      <c r="A597" s="7"/>
      <c r="B597" s="27"/>
      <c r="C597" s="20"/>
      <c r="D597" s="35"/>
      <c r="E597" s="35"/>
      <c r="F597" s="35"/>
      <c r="G597" s="35"/>
      <c r="H597" s="35"/>
      <c r="I597" s="35"/>
      <c r="J597" s="35"/>
      <c r="K597" s="35"/>
      <c r="L597" s="35"/>
      <c r="M597" s="24"/>
      <c r="N597" s="24"/>
      <c r="O597" s="24"/>
      <c r="P597" s="24"/>
      <c r="Q597" s="24"/>
      <c r="R597" s="24"/>
      <c r="S597" s="24"/>
      <c r="T597" s="25"/>
      <c r="U597" s="26"/>
      <c r="V597" s="27"/>
      <c r="W597" s="27"/>
      <c r="AA597" s="24"/>
    </row>
    <row r="598" spans="1:27" ht="12.75" customHeight="1" x14ac:dyDescent="0.2">
      <c r="A598" s="7"/>
      <c r="B598" s="27"/>
      <c r="C598" s="20"/>
      <c r="D598" s="35"/>
      <c r="E598" s="35"/>
      <c r="F598" s="35"/>
      <c r="G598" s="35"/>
      <c r="H598" s="35"/>
      <c r="I598" s="35"/>
      <c r="J598" s="35"/>
      <c r="K598" s="35"/>
      <c r="L598" s="35"/>
      <c r="M598" s="24"/>
      <c r="N598" s="24"/>
      <c r="O598" s="24"/>
      <c r="P598" s="24"/>
      <c r="Q598" s="24"/>
      <c r="R598" s="24"/>
      <c r="S598" s="24"/>
      <c r="T598" s="25"/>
      <c r="U598" s="26"/>
      <c r="V598" s="27"/>
      <c r="W598" s="27"/>
      <c r="AA598" s="24"/>
    </row>
    <row r="599" spans="1:27" ht="12.75" customHeight="1" x14ac:dyDescent="0.2">
      <c r="A599" s="7"/>
      <c r="B599" s="27"/>
      <c r="C599" s="20"/>
      <c r="D599" s="35"/>
      <c r="E599" s="35"/>
      <c r="F599" s="35"/>
      <c r="G599" s="35"/>
      <c r="H599" s="35"/>
      <c r="I599" s="35"/>
      <c r="J599" s="35"/>
      <c r="K599" s="35"/>
      <c r="L599" s="35"/>
      <c r="M599" s="24"/>
      <c r="N599" s="24"/>
      <c r="O599" s="24"/>
      <c r="P599" s="24"/>
      <c r="Q599" s="24"/>
      <c r="R599" s="24"/>
      <c r="S599" s="24"/>
      <c r="T599" s="25"/>
      <c r="U599" s="26"/>
      <c r="V599" s="27"/>
      <c r="W599" s="27"/>
      <c r="AA599" s="24"/>
    </row>
    <row r="600" spans="1:27" ht="12.75" customHeight="1" x14ac:dyDescent="0.2">
      <c r="A600" s="7"/>
      <c r="B600" s="27"/>
      <c r="C600" s="20"/>
      <c r="D600" s="35"/>
      <c r="E600" s="35"/>
      <c r="F600" s="35"/>
      <c r="G600" s="35"/>
      <c r="H600" s="35"/>
      <c r="I600" s="35"/>
      <c r="J600" s="35"/>
      <c r="K600" s="35"/>
      <c r="L600" s="35"/>
      <c r="M600" s="24"/>
      <c r="N600" s="24"/>
      <c r="O600" s="24"/>
      <c r="P600" s="24"/>
      <c r="Q600" s="24"/>
      <c r="R600" s="24"/>
      <c r="S600" s="24"/>
      <c r="T600" s="25"/>
      <c r="U600" s="26"/>
      <c r="V600" s="27"/>
      <c r="W600" s="27"/>
      <c r="AA600" s="24"/>
    </row>
    <row r="601" spans="1:27" ht="12.75" customHeight="1" x14ac:dyDescent="0.2">
      <c r="A601" s="7"/>
      <c r="B601" s="27"/>
      <c r="C601" s="20"/>
      <c r="D601" s="35"/>
      <c r="E601" s="35"/>
      <c r="F601" s="35"/>
      <c r="G601" s="35"/>
      <c r="H601" s="35"/>
      <c r="I601" s="35"/>
      <c r="J601" s="35"/>
      <c r="K601" s="35"/>
      <c r="L601" s="35"/>
      <c r="M601" s="24"/>
      <c r="N601" s="24"/>
      <c r="O601" s="24"/>
      <c r="P601" s="24"/>
      <c r="Q601" s="24"/>
      <c r="R601" s="24"/>
      <c r="S601" s="24"/>
      <c r="T601" s="25"/>
      <c r="U601" s="26"/>
      <c r="V601" s="27"/>
      <c r="W601" s="27"/>
      <c r="AA601" s="24"/>
    </row>
    <row r="602" spans="1:27" ht="12.75" customHeight="1" x14ac:dyDescent="0.2">
      <c r="A602" s="7"/>
      <c r="B602" s="27"/>
      <c r="C602" s="20"/>
      <c r="D602" s="35"/>
      <c r="E602" s="35"/>
      <c r="F602" s="35"/>
      <c r="G602" s="35"/>
      <c r="H602" s="35"/>
      <c r="I602" s="35"/>
      <c r="J602" s="35"/>
      <c r="K602" s="35"/>
      <c r="L602" s="35"/>
      <c r="M602" s="24"/>
      <c r="N602" s="24"/>
      <c r="O602" s="24"/>
      <c r="P602" s="24"/>
      <c r="Q602" s="24"/>
      <c r="R602" s="24"/>
      <c r="S602" s="24"/>
      <c r="T602" s="25"/>
      <c r="U602" s="26"/>
      <c r="V602" s="27"/>
      <c r="W602" s="27"/>
      <c r="AA602" s="24"/>
    </row>
    <row r="603" spans="1:27" ht="12.75" customHeight="1" x14ac:dyDescent="0.2">
      <c r="A603" s="7"/>
      <c r="B603" s="27"/>
      <c r="C603" s="20"/>
      <c r="D603" s="35"/>
      <c r="E603" s="35"/>
      <c r="F603" s="35"/>
      <c r="G603" s="35"/>
      <c r="H603" s="35"/>
      <c r="I603" s="35"/>
      <c r="J603" s="35"/>
      <c r="K603" s="35"/>
      <c r="L603" s="35"/>
      <c r="M603" s="24"/>
      <c r="N603" s="24"/>
      <c r="O603" s="24"/>
      <c r="P603" s="24"/>
      <c r="Q603" s="24"/>
      <c r="R603" s="24"/>
      <c r="S603" s="24"/>
      <c r="T603" s="25"/>
      <c r="U603" s="26"/>
      <c r="V603" s="27"/>
      <c r="W603" s="27"/>
      <c r="AA603" s="24"/>
    </row>
    <row r="604" spans="1:27" ht="12.75" customHeight="1" x14ac:dyDescent="0.2">
      <c r="A604" s="7"/>
      <c r="B604" s="27"/>
      <c r="C604" s="20"/>
      <c r="D604" s="35"/>
      <c r="E604" s="35"/>
      <c r="F604" s="35"/>
      <c r="G604" s="35"/>
      <c r="H604" s="35"/>
      <c r="I604" s="35"/>
      <c r="J604" s="35"/>
      <c r="K604" s="35"/>
      <c r="L604" s="35"/>
      <c r="M604" s="24"/>
      <c r="N604" s="24"/>
      <c r="O604" s="24"/>
      <c r="P604" s="24"/>
      <c r="Q604" s="24"/>
      <c r="R604" s="24"/>
      <c r="S604" s="24"/>
      <c r="T604" s="25"/>
      <c r="U604" s="26"/>
      <c r="V604" s="27"/>
      <c r="W604" s="27"/>
      <c r="AA604" s="24"/>
    </row>
    <row r="605" spans="1:27" ht="12.75" customHeight="1" x14ac:dyDescent="0.2">
      <c r="A605" s="7"/>
      <c r="B605" s="27"/>
      <c r="C605" s="20"/>
      <c r="D605" s="35"/>
      <c r="E605" s="35"/>
      <c r="F605" s="35"/>
      <c r="G605" s="35"/>
      <c r="H605" s="35"/>
      <c r="I605" s="35"/>
      <c r="J605" s="35"/>
      <c r="K605" s="35"/>
      <c r="L605" s="35"/>
      <c r="M605" s="24"/>
      <c r="N605" s="24"/>
      <c r="O605" s="24"/>
      <c r="P605" s="24"/>
      <c r="Q605" s="24"/>
      <c r="R605" s="24"/>
      <c r="S605" s="24"/>
      <c r="T605" s="25"/>
      <c r="U605" s="26"/>
      <c r="V605" s="27"/>
      <c r="W605" s="27"/>
      <c r="AA605" s="24"/>
    </row>
    <row r="606" spans="1:27" ht="12.75" customHeight="1" x14ac:dyDescent="0.2">
      <c r="A606" s="7"/>
      <c r="B606" s="27"/>
      <c r="C606" s="20"/>
      <c r="D606" s="35"/>
      <c r="E606" s="35"/>
      <c r="F606" s="35"/>
      <c r="G606" s="35"/>
      <c r="H606" s="35"/>
      <c r="I606" s="35"/>
      <c r="J606" s="35"/>
      <c r="K606" s="35"/>
      <c r="L606" s="35"/>
      <c r="M606" s="24"/>
      <c r="N606" s="24"/>
      <c r="O606" s="24"/>
      <c r="P606" s="24"/>
      <c r="Q606" s="24"/>
      <c r="R606" s="24"/>
      <c r="S606" s="24"/>
      <c r="T606" s="25"/>
      <c r="U606" s="26"/>
      <c r="V606" s="27"/>
      <c r="W606" s="27"/>
      <c r="AA606" s="24"/>
    </row>
    <row r="607" spans="1:27" ht="12.75" customHeight="1" x14ac:dyDescent="0.2">
      <c r="A607" s="7"/>
      <c r="B607" s="27"/>
      <c r="C607" s="20"/>
      <c r="D607" s="35"/>
      <c r="E607" s="35"/>
      <c r="F607" s="35"/>
      <c r="G607" s="35"/>
      <c r="H607" s="35"/>
      <c r="I607" s="35"/>
      <c r="J607" s="35"/>
      <c r="K607" s="35"/>
      <c r="L607" s="35"/>
      <c r="M607" s="24"/>
      <c r="N607" s="24"/>
      <c r="O607" s="24"/>
      <c r="P607" s="24"/>
      <c r="Q607" s="24"/>
      <c r="R607" s="24"/>
      <c r="S607" s="24"/>
      <c r="T607" s="25"/>
      <c r="U607" s="26"/>
      <c r="V607" s="27"/>
      <c r="W607" s="27"/>
      <c r="AA607" s="24"/>
    </row>
    <row r="608" spans="1:27" ht="12.75" customHeight="1" x14ac:dyDescent="0.2">
      <c r="A608" s="7"/>
      <c r="B608" s="27"/>
      <c r="C608" s="20"/>
      <c r="D608" s="35"/>
      <c r="E608" s="35"/>
      <c r="F608" s="35"/>
      <c r="G608" s="35"/>
      <c r="H608" s="35"/>
      <c r="I608" s="35"/>
      <c r="J608" s="35"/>
      <c r="K608" s="35"/>
      <c r="L608" s="35"/>
      <c r="M608" s="24"/>
      <c r="N608" s="24"/>
      <c r="O608" s="24"/>
      <c r="P608" s="24"/>
      <c r="Q608" s="24"/>
      <c r="R608" s="24"/>
      <c r="S608" s="24"/>
      <c r="T608" s="25"/>
      <c r="U608" s="26"/>
      <c r="V608" s="27"/>
      <c r="W608" s="27"/>
      <c r="AA608" s="24"/>
    </row>
    <row r="609" spans="1:27" ht="12.75" customHeight="1" x14ac:dyDescent="0.2">
      <c r="A609" s="7"/>
      <c r="B609" s="27"/>
      <c r="C609" s="20"/>
      <c r="D609" s="35"/>
      <c r="E609" s="35"/>
      <c r="F609" s="35"/>
      <c r="G609" s="35"/>
      <c r="H609" s="35"/>
      <c r="I609" s="35"/>
      <c r="J609" s="35"/>
      <c r="K609" s="35"/>
      <c r="L609" s="35"/>
      <c r="M609" s="24"/>
      <c r="N609" s="24"/>
      <c r="O609" s="24"/>
      <c r="P609" s="24"/>
      <c r="Q609" s="24"/>
      <c r="R609" s="24"/>
      <c r="S609" s="24"/>
      <c r="T609" s="25"/>
      <c r="U609" s="26"/>
      <c r="V609" s="27"/>
      <c r="W609" s="27"/>
      <c r="AA609" s="24"/>
    </row>
    <row r="610" spans="1:27" ht="12.75" customHeight="1" x14ac:dyDescent="0.2">
      <c r="A610" s="7"/>
      <c r="B610" s="27"/>
      <c r="C610" s="20"/>
      <c r="D610" s="35"/>
      <c r="E610" s="35"/>
      <c r="F610" s="35"/>
      <c r="G610" s="35"/>
      <c r="H610" s="35"/>
      <c r="I610" s="35"/>
      <c r="J610" s="35"/>
      <c r="K610" s="35"/>
      <c r="L610" s="35"/>
      <c r="M610" s="24"/>
      <c r="N610" s="24"/>
      <c r="O610" s="24"/>
      <c r="P610" s="24"/>
      <c r="Q610" s="24"/>
      <c r="R610" s="24"/>
      <c r="S610" s="24"/>
      <c r="T610" s="25"/>
      <c r="U610" s="26"/>
      <c r="V610" s="27"/>
      <c r="W610" s="27"/>
      <c r="AA610" s="24"/>
    </row>
    <row r="611" spans="1:27" ht="12.75" customHeight="1" x14ac:dyDescent="0.2">
      <c r="A611" s="7"/>
      <c r="B611" s="27"/>
      <c r="C611" s="20"/>
      <c r="D611" s="35"/>
      <c r="E611" s="35"/>
      <c r="F611" s="35"/>
      <c r="G611" s="35"/>
      <c r="H611" s="35"/>
      <c r="I611" s="35"/>
      <c r="J611" s="35"/>
      <c r="K611" s="35"/>
      <c r="L611" s="35"/>
      <c r="M611" s="24"/>
      <c r="N611" s="24"/>
      <c r="O611" s="24"/>
      <c r="P611" s="24"/>
      <c r="Q611" s="24"/>
      <c r="R611" s="24"/>
      <c r="S611" s="24"/>
      <c r="T611" s="25"/>
      <c r="U611" s="26"/>
      <c r="V611" s="27"/>
      <c r="W611" s="27"/>
      <c r="AA611" s="24"/>
    </row>
    <row r="612" spans="1:27" ht="12.75" customHeight="1" x14ac:dyDescent="0.2">
      <c r="A612" s="7"/>
      <c r="B612" s="27"/>
      <c r="C612" s="20"/>
      <c r="D612" s="35"/>
      <c r="E612" s="35"/>
      <c r="F612" s="35"/>
      <c r="G612" s="35"/>
      <c r="H612" s="35"/>
      <c r="I612" s="35"/>
      <c r="J612" s="35"/>
      <c r="K612" s="35"/>
      <c r="L612" s="35"/>
      <c r="M612" s="24"/>
      <c r="N612" s="24"/>
      <c r="O612" s="24"/>
      <c r="P612" s="24"/>
      <c r="Q612" s="24"/>
      <c r="R612" s="24"/>
      <c r="S612" s="24"/>
      <c r="T612" s="25"/>
      <c r="U612" s="26"/>
      <c r="V612" s="27"/>
      <c r="W612" s="27"/>
      <c r="AA612" s="24"/>
    </row>
    <row r="613" spans="1:27" ht="12.75" customHeight="1" x14ac:dyDescent="0.2">
      <c r="A613" s="7"/>
      <c r="B613" s="27"/>
      <c r="C613" s="20"/>
      <c r="D613" s="35"/>
      <c r="E613" s="35"/>
      <c r="F613" s="35"/>
      <c r="G613" s="35"/>
      <c r="H613" s="35"/>
      <c r="I613" s="35"/>
      <c r="J613" s="35"/>
      <c r="K613" s="35"/>
      <c r="L613" s="35"/>
      <c r="M613" s="24"/>
      <c r="N613" s="24"/>
      <c r="O613" s="24"/>
      <c r="P613" s="24"/>
      <c r="Q613" s="24"/>
      <c r="R613" s="24"/>
      <c r="S613" s="24"/>
      <c r="T613" s="25"/>
      <c r="U613" s="26"/>
      <c r="V613" s="27"/>
      <c r="W613" s="27"/>
      <c r="AA613" s="24"/>
    </row>
    <row r="614" spans="1:27" ht="12.75" customHeight="1" x14ac:dyDescent="0.2">
      <c r="A614" s="7"/>
      <c r="B614" s="27"/>
      <c r="C614" s="20"/>
      <c r="D614" s="35"/>
      <c r="E614" s="35"/>
      <c r="F614" s="35"/>
      <c r="G614" s="35"/>
      <c r="H614" s="35"/>
      <c r="I614" s="35"/>
      <c r="J614" s="35"/>
      <c r="K614" s="35"/>
      <c r="L614" s="35"/>
      <c r="M614" s="24"/>
      <c r="N614" s="24"/>
      <c r="O614" s="24"/>
      <c r="P614" s="24"/>
      <c r="Q614" s="24"/>
      <c r="R614" s="24"/>
      <c r="S614" s="24"/>
      <c r="T614" s="25"/>
      <c r="U614" s="26"/>
      <c r="V614" s="27"/>
      <c r="W614" s="27"/>
      <c r="AA614" s="24"/>
    </row>
    <row r="615" spans="1:27" ht="12.75" customHeight="1" x14ac:dyDescent="0.2">
      <c r="A615" s="7"/>
      <c r="B615" s="27"/>
      <c r="C615" s="20"/>
      <c r="D615" s="35"/>
      <c r="E615" s="35"/>
      <c r="F615" s="35"/>
      <c r="G615" s="35"/>
      <c r="H615" s="35"/>
      <c r="I615" s="35"/>
      <c r="J615" s="35"/>
      <c r="K615" s="35"/>
      <c r="L615" s="35"/>
      <c r="M615" s="24"/>
      <c r="N615" s="24"/>
      <c r="O615" s="24"/>
      <c r="P615" s="24"/>
      <c r="Q615" s="24"/>
      <c r="R615" s="24"/>
      <c r="S615" s="24"/>
      <c r="T615" s="25"/>
      <c r="U615" s="26"/>
      <c r="V615" s="27"/>
      <c r="W615" s="27"/>
      <c r="AA615" s="24"/>
    </row>
    <row r="616" spans="1:27" ht="12.75" customHeight="1" x14ac:dyDescent="0.2">
      <c r="A616" s="7"/>
      <c r="B616" s="27"/>
      <c r="C616" s="20"/>
      <c r="D616" s="35"/>
      <c r="E616" s="35"/>
      <c r="F616" s="35"/>
      <c r="G616" s="35"/>
      <c r="H616" s="35"/>
      <c r="I616" s="35"/>
      <c r="J616" s="35"/>
      <c r="K616" s="35"/>
      <c r="L616" s="35"/>
      <c r="M616" s="24"/>
      <c r="N616" s="24"/>
      <c r="O616" s="24"/>
      <c r="P616" s="24"/>
      <c r="Q616" s="24"/>
      <c r="R616" s="24"/>
      <c r="S616" s="24"/>
      <c r="T616" s="25"/>
      <c r="U616" s="26"/>
      <c r="V616" s="27"/>
      <c r="W616" s="27"/>
      <c r="AA616" s="24"/>
    </row>
    <row r="617" spans="1:27" ht="12.75" customHeight="1" x14ac:dyDescent="0.2">
      <c r="A617" s="7"/>
      <c r="B617" s="27"/>
      <c r="C617" s="20"/>
      <c r="D617" s="35"/>
      <c r="E617" s="35"/>
      <c r="F617" s="35"/>
      <c r="G617" s="35"/>
      <c r="H617" s="35"/>
      <c r="I617" s="35"/>
      <c r="J617" s="35"/>
      <c r="K617" s="35"/>
      <c r="L617" s="35"/>
      <c r="M617" s="24"/>
      <c r="N617" s="24"/>
      <c r="O617" s="24"/>
      <c r="P617" s="24"/>
      <c r="Q617" s="24"/>
      <c r="R617" s="24"/>
      <c r="S617" s="24"/>
      <c r="T617" s="25"/>
      <c r="U617" s="26"/>
      <c r="V617" s="27"/>
      <c r="W617" s="27"/>
      <c r="AA617" s="24"/>
    </row>
    <row r="618" spans="1:27" ht="12.75" customHeight="1" x14ac:dyDescent="0.2">
      <c r="A618" s="7"/>
      <c r="B618" s="27"/>
      <c r="C618" s="20"/>
      <c r="D618" s="35"/>
      <c r="E618" s="35"/>
      <c r="F618" s="35"/>
      <c r="G618" s="35"/>
      <c r="H618" s="35"/>
      <c r="I618" s="35"/>
      <c r="J618" s="35"/>
      <c r="K618" s="35"/>
      <c r="L618" s="35"/>
      <c r="M618" s="24"/>
      <c r="N618" s="24"/>
      <c r="O618" s="24"/>
      <c r="P618" s="24"/>
      <c r="Q618" s="24"/>
      <c r="R618" s="24"/>
      <c r="S618" s="24"/>
      <c r="T618" s="25"/>
      <c r="U618" s="26"/>
      <c r="V618" s="27"/>
      <c r="W618" s="27"/>
      <c r="AA618" s="24"/>
    </row>
    <row r="619" spans="1:27" ht="12.75" customHeight="1" x14ac:dyDescent="0.2">
      <c r="A619" s="7"/>
      <c r="B619" s="27"/>
      <c r="C619" s="20"/>
      <c r="D619" s="35"/>
      <c r="E619" s="35"/>
      <c r="F619" s="35"/>
      <c r="G619" s="35"/>
      <c r="H619" s="35"/>
      <c r="I619" s="35"/>
      <c r="J619" s="35"/>
      <c r="K619" s="35"/>
      <c r="L619" s="35"/>
      <c r="M619" s="24"/>
      <c r="N619" s="24"/>
      <c r="O619" s="24"/>
      <c r="P619" s="24"/>
      <c r="Q619" s="24"/>
      <c r="R619" s="24"/>
      <c r="S619" s="24"/>
      <c r="T619" s="25"/>
      <c r="U619" s="26"/>
      <c r="V619" s="27"/>
      <c r="W619" s="27"/>
      <c r="AA619" s="24"/>
    </row>
    <row r="620" spans="1:27" ht="12.75" customHeight="1" x14ac:dyDescent="0.2">
      <c r="A620" s="7"/>
      <c r="B620" s="27"/>
      <c r="C620" s="20"/>
      <c r="D620" s="35"/>
      <c r="E620" s="35"/>
      <c r="F620" s="35"/>
      <c r="G620" s="35"/>
      <c r="H620" s="35"/>
      <c r="I620" s="35"/>
      <c r="J620" s="35"/>
      <c r="K620" s="35"/>
      <c r="L620" s="35"/>
      <c r="M620" s="24"/>
      <c r="N620" s="24"/>
      <c r="O620" s="24"/>
      <c r="P620" s="24"/>
      <c r="Q620" s="24"/>
      <c r="R620" s="24"/>
      <c r="S620" s="24"/>
      <c r="T620" s="25"/>
      <c r="U620" s="26"/>
      <c r="V620" s="27"/>
      <c r="W620" s="27"/>
      <c r="AA620" s="24"/>
    </row>
    <row r="621" spans="1:27" ht="12.75" customHeight="1" x14ac:dyDescent="0.2">
      <c r="A621" s="7"/>
      <c r="B621" s="27"/>
      <c r="C621" s="20"/>
      <c r="D621" s="35"/>
      <c r="E621" s="35"/>
      <c r="F621" s="35"/>
      <c r="G621" s="35"/>
      <c r="H621" s="35"/>
      <c r="I621" s="35"/>
      <c r="J621" s="35"/>
      <c r="K621" s="35"/>
      <c r="L621" s="35"/>
      <c r="M621" s="24"/>
      <c r="N621" s="24"/>
      <c r="O621" s="24"/>
      <c r="P621" s="24"/>
      <c r="Q621" s="24"/>
      <c r="R621" s="24"/>
      <c r="S621" s="24"/>
      <c r="T621" s="25"/>
      <c r="U621" s="26"/>
      <c r="V621" s="27"/>
      <c r="W621" s="27"/>
      <c r="AA621" s="24"/>
    </row>
    <row r="622" spans="1:27" ht="12.75" customHeight="1" x14ac:dyDescent="0.2">
      <c r="A622" s="7"/>
      <c r="B622" s="27"/>
      <c r="C622" s="20"/>
      <c r="D622" s="35"/>
      <c r="E622" s="35"/>
      <c r="F622" s="35"/>
      <c r="G622" s="35"/>
      <c r="H622" s="35"/>
      <c r="I622" s="35"/>
      <c r="J622" s="35"/>
      <c r="K622" s="35"/>
      <c r="L622" s="35"/>
      <c r="M622" s="24"/>
      <c r="N622" s="24"/>
      <c r="O622" s="24"/>
      <c r="P622" s="24"/>
      <c r="Q622" s="24"/>
      <c r="R622" s="24"/>
      <c r="S622" s="24"/>
      <c r="T622" s="25"/>
      <c r="U622" s="26"/>
      <c r="V622" s="27"/>
      <c r="W622" s="27"/>
      <c r="AA622" s="24"/>
    </row>
    <row r="623" spans="1:27" ht="12.75" customHeight="1" x14ac:dyDescent="0.2">
      <c r="A623" s="7"/>
      <c r="B623" s="27"/>
      <c r="C623" s="20"/>
      <c r="D623" s="35"/>
      <c r="E623" s="35"/>
      <c r="F623" s="35"/>
      <c r="G623" s="35"/>
      <c r="H623" s="35"/>
      <c r="I623" s="35"/>
      <c r="J623" s="35"/>
      <c r="K623" s="35"/>
      <c r="L623" s="35"/>
      <c r="M623" s="24"/>
      <c r="N623" s="24"/>
      <c r="O623" s="24"/>
      <c r="P623" s="24"/>
      <c r="Q623" s="24"/>
      <c r="R623" s="24"/>
      <c r="S623" s="24"/>
      <c r="T623" s="25"/>
      <c r="U623" s="26"/>
      <c r="V623" s="27"/>
      <c r="W623" s="27"/>
      <c r="AA623" s="24"/>
    </row>
    <row r="624" spans="1:27" ht="12.75" customHeight="1" x14ac:dyDescent="0.2">
      <c r="A624" s="7"/>
      <c r="B624" s="27"/>
      <c r="C624" s="20"/>
      <c r="D624" s="35"/>
      <c r="E624" s="35"/>
      <c r="F624" s="35"/>
      <c r="G624" s="35"/>
      <c r="H624" s="35"/>
      <c r="I624" s="35"/>
      <c r="J624" s="35"/>
      <c r="K624" s="35"/>
      <c r="L624" s="35"/>
      <c r="M624" s="24"/>
      <c r="N624" s="24"/>
      <c r="O624" s="24"/>
      <c r="P624" s="24"/>
      <c r="Q624" s="24"/>
      <c r="R624" s="24"/>
      <c r="S624" s="24"/>
      <c r="T624" s="25"/>
      <c r="U624" s="26"/>
      <c r="V624" s="27"/>
      <c r="W624" s="27"/>
      <c r="AA624" s="24"/>
    </row>
    <row r="625" spans="1:27" ht="12.75" customHeight="1" x14ac:dyDescent="0.2">
      <c r="A625" s="7"/>
      <c r="B625" s="27"/>
      <c r="C625" s="20"/>
      <c r="D625" s="35"/>
      <c r="E625" s="35"/>
      <c r="F625" s="35"/>
      <c r="G625" s="35"/>
      <c r="H625" s="35"/>
      <c r="I625" s="35"/>
      <c r="J625" s="35"/>
      <c r="K625" s="35"/>
      <c r="L625" s="35"/>
      <c r="M625" s="24"/>
      <c r="N625" s="24"/>
      <c r="O625" s="24"/>
      <c r="P625" s="24"/>
      <c r="Q625" s="24"/>
      <c r="R625" s="24"/>
      <c r="S625" s="24"/>
      <c r="T625" s="25"/>
      <c r="U625" s="26"/>
      <c r="V625" s="27"/>
      <c r="W625" s="27"/>
      <c r="AA625" s="24"/>
    </row>
    <row r="626" spans="1:27" ht="12.75" customHeight="1" x14ac:dyDescent="0.2">
      <c r="A626" s="7"/>
      <c r="B626" s="27"/>
      <c r="C626" s="20"/>
      <c r="D626" s="35"/>
      <c r="E626" s="35"/>
      <c r="F626" s="35"/>
      <c r="G626" s="35"/>
      <c r="H626" s="35"/>
      <c r="I626" s="35"/>
      <c r="J626" s="35"/>
      <c r="K626" s="35"/>
      <c r="L626" s="35"/>
      <c r="M626" s="24"/>
      <c r="N626" s="24"/>
      <c r="O626" s="24"/>
      <c r="P626" s="24"/>
      <c r="Q626" s="24"/>
      <c r="R626" s="24"/>
      <c r="S626" s="24"/>
      <c r="T626" s="25"/>
      <c r="U626" s="26"/>
      <c r="V626" s="27"/>
      <c r="W626" s="27"/>
      <c r="AA626" s="24"/>
    </row>
    <row r="627" spans="1:27" ht="12.75" customHeight="1" x14ac:dyDescent="0.2">
      <c r="A627" s="7"/>
      <c r="B627" s="27"/>
      <c r="C627" s="20"/>
      <c r="D627" s="35"/>
      <c r="E627" s="35"/>
      <c r="F627" s="35"/>
      <c r="G627" s="35"/>
      <c r="H627" s="35"/>
      <c r="I627" s="35"/>
      <c r="J627" s="35"/>
      <c r="K627" s="35"/>
      <c r="L627" s="35"/>
      <c r="M627" s="24"/>
      <c r="N627" s="24"/>
      <c r="O627" s="24"/>
      <c r="P627" s="24"/>
      <c r="Q627" s="24"/>
      <c r="R627" s="24"/>
      <c r="S627" s="24"/>
      <c r="T627" s="25"/>
      <c r="U627" s="26"/>
      <c r="V627" s="27"/>
      <c r="W627" s="27"/>
      <c r="AA627" s="24"/>
    </row>
    <row r="628" spans="1:27" ht="12.75" customHeight="1" x14ac:dyDescent="0.2">
      <c r="A628" s="7"/>
      <c r="B628" s="27"/>
      <c r="C628" s="20"/>
      <c r="D628" s="35"/>
      <c r="E628" s="35"/>
      <c r="F628" s="35"/>
      <c r="G628" s="35"/>
      <c r="H628" s="35"/>
      <c r="I628" s="35"/>
      <c r="J628" s="35"/>
      <c r="K628" s="35"/>
      <c r="L628" s="35"/>
      <c r="M628" s="24"/>
      <c r="N628" s="24"/>
      <c r="O628" s="24"/>
      <c r="P628" s="24"/>
      <c r="Q628" s="24"/>
      <c r="R628" s="24"/>
      <c r="S628" s="24"/>
      <c r="T628" s="25"/>
      <c r="U628" s="26"/>
      <c r="V628" s="27"/>
      <c r="W628" s="27"/>
      <c r="AA628" s="24"/>
    </row>
    <row r="629" spans="1:27" ht="12.75" customHeight="1" x14ac:dyDescent="0.2">
      <c r="A629" s="7"/>
      <c r="B629" s="27"/>
      <c r="C629" s="20"/>
      <c r="D629" s="35"/>
      <c r="E629" s="35"/>
      <c r="F629" s="35"/>
      <c r="G629" s="35"/>
      <c r="H629" s="35"/>
      <c r="I629" s="35"/>
      <c r="J629" s="35"/>
      <c r="K629" s="35"/>
      <c r="L629" s="35"/>
      <c r="M629" s="24"/>
      <c r="N629" s="24"/>
      <c r="O629" s="24"/>
      <c r="P629" s="24"/>
      <c r="Q629" s="24"/>
      <c r="R629" s="24"/>
      <c r="S629" s="24"/>
      <c r="T629" s="25"/>
      <c r="U629" s="26"/>
      <c r="V629" s="27"/>
      <c r="W629" s="27"/>
      <c r="AA629" s="24"/>
    </row>
    <row r="630" spans="1:27" ht="12.75" customHeight="1" x14ac:dyDescent="0.2">
      <c r="A630" s="7"/>
      <c r="B630" s="27"/>
      <c r="C630" s="20"/>
      <c r="D630" s="35"/>
      <c r="E630" s="35"/>
      <c r="F630" s="35"/>
      <c r="G630" s="35"/>
      <c r="H630" s="35"/>
      <c r="I630" s="35"/>
      <c r="J630" s="35"/>
      <c r="K630" s="35"/>
      <c r="L630" s="35"/>
      <c r="M630" s="24"/>
      <c r="N630" s="24"/>
      <c r="O630" s="24"/>
      <c r="P630" s="24"/>
      <c r="Q630" s="24"/>
      <c r="R630" s="24"/>
      <c r="S630" s="24"/>
      <c r="T630" s="25"/>
      <c r="U630" s="26"/>
      <c r="V630" s="27"/>
      <c r="W630" s="27"/>
      <c r="AA630" s="24"/>
    </row>
    <row r="631" spans="1:27" ht="12.75" customHeight="1" x14ac:dyDescent="0.2">
      <c r="A631" s="7"/>
      <c r="B631" s="27"/>
      <c r="C631" s="20"/>
      <c r="D631" s="35"/>
      <c r="E631" s="35"/>
      <c r="F631" s="35"/>
      <c r="G631" s="35"/>
      <c r="H631" s="35"/>
      <c r="I631" s="35"/>
      <c r="J631" s="35"/>
      <c r="K631" s="35"/>
      <c r="L631" s="35"/>
      <c r="M631" s="24"/>
      <c r="N631" s="24"/>
      <c r="O631" s="24"/>
      <c r="P631" s="24"/>
      <c r="Q631" s="24"/>
      <c r="R631" s="24"/>
      <c r="S631" s="24"/>
      <c r="T631" s="25"/>
      <c r="U631" s="26"/>
      <c r="V631" s="27"/>
      <c r="W631" s="27"/>
      <c r="AA631" s="24"/>
    </row>
    <row r="632" spans="1:27" ht="12.75" customHeight="1" x14ac:dyDescent="0.2">
      <c r="A632" s="7"/>
      <c r="B632" s="27"/>
      <c r="C632" s="20"/>
      <c r="D632" s="35"/>
      <c r="E632" s="35"/>
      <c r="F632" s="35"/>
      <c r="G632" s="35"/>
      <c r="H632" s="35"/>
      <c r="I632" s="35"/>
      <c r="J632" s="35"/>
      <c r="K632" s="35"/>
      <c r="L632" s="35"/>
      <c r="M632" s="24"/>
      <c r="N632" s="24"/>
      <c r="O632" s="24"/>
      <c r="P632" s="24"/>
      <c r="Q632" s="24"/>
      <c r="R632" s="24"/>
      <c r="S632" s="24"/>
      <c r="T632" s="25"/>
      <c r="U632" s="26"/>
      <c r="V632" s="27"/>
      <c r="W632" s="27"/>
      <c r="AA632" s="24"/>
    </row>
    <row r="633" spans="1:27" ht="12.75" customHeight="1" x14ac:dyDescent="0.2">
      <c r="A633" s="7"/>
      <c r="B633" s="27"/>
      <c r="C633" s="20"/>
      <c r="D633" s="35"/>
      <c r="E633" s="35"/>
      <c r="F633" s="35"/>
      <c r="G633" s="35"/>
      <c r="H633" s="35"/>
      <c r="I633" s="35"/>
      <c r="J633" s="35"/>
      <c r="K633" s="35"/>
      <c r="L633" s="35"/>
      <c r="M633" s="24"/>
      <c r="N633" s="24"/>
      <c r="O633" s="24"/>
      <c r="P633" s="24"/>
      <c r="Q633" s="24"/>
      <c r="R633" s="24"/>
      <c r="S633" s="24"/>
      <c r="T633" s="25"/>
      <c r="U633" s="26"/>
      <c r="V633" s="27"/>
      <c r="W633" s="27"/>
      <c r="AA633" s="24"/>
    </row>
    <row r="634" spans="1:27" ht="12.75" customHeight="1" x14ac:dyDescent="0.2">
      <c r="A634" s="7"/>
      <c r="B634" s="27"/>
      <c r="C634" s="20"/>
      <c r="D634" s="35"/>
      <c r="E634" s="35"/>
      <c r="F634" s="35"/>
      <c r="G634" s="35"/>
      <c r="H634" s="35"/>
      <c r="I634" s="35"/>
      <c r="J634" s="35"/>
      <c r="K634" s="35"/>
      <c r="L634" s="35"/>
      <c r="M634" s="24"/>
      <c r="N634" s="24"/>
      <c r="O634" s="24"/>
      <c r="P634" s="24"/>
      <c r="Q634" s="24"/>
      <c r="R634" s="24"/>
      <c r="S634" s="24"/>
      <c r="T634" s="25"/>
      <c r="U634" s="26"/>
      <c r="V634" s="27"/>
      <c r="W634" s="27"/>
      <c r="AA634" s="24"/>
    </row>
    <row r="635" spans="1:27" ht="12.75" customHeight="1" x14ac:dyDescent="0.2">
      <c r="A635" s="7"/>
      <c r="B635" s="27"/>
      <c r="C635" s="20"/>
      <c r="D635" s="35"/>
      <c r="E635" s="35"/>
      <c r="F635" s="35"/>
      <c r="G635" s="35"/>
      <c r="H635" s="35"/>
      <c r="I635" s="35"/>
      <c r="J635" s="35"/>
      <c r="K635" s="35"/>
      <c r="L635" s="35"/>
      <c r="M635" s="24"/>
      <c r="N635" s="24"/>
      <c r="O635" s="24"/>
      <c r="P635" s="24"/>
      <c r="Q635" s="24"/>
      <c r="R635" s="24"/>
      <c r="S635" s="24"/>
      <c r="T635" s="25"/>
      <c r="U635" s="26"/>
      <c r="V635" s="27"/>
      <c r="W635" s="27"/>
      <c r="AA635" s="24"/>
    </row>
    <row r="636" spans="1:27" ht="12.75" customHeight="1" x14ac:dyDescent="0.2">
      <c r="A636" s="7"/>
      <c r="B636" s="27"/>
      <c r="C636" s="20"/>
      <c r="D636" s="35"/>
      <c r="E636" s="35"/>
      <c r="F636" s="35"/>
      <c r="G636" s="35"/>
      <c r="H636" s="35"/>
      <c r="I636" s="35"/>
      <c r="J636" s="35"/>
      <c r="K636" s="35"/>
      <c r="L636" s="35"/>
      <c r="M636" s="24"/>
      <c r="N636" s="24"/>
      <c r="O636" s="24"/>
      <c r="P636" s="24"/>
      <c r="Q636" s="24"/>
      <c r="R636" s="24"/>
      <c r="S636" s="24"/>
      <c r="T636" s="25"/>
      <c r="U636" s="26"/>
      <c r="V636" s="27"/>
      <c r="W636" s="27"/>
      <c r="AA636" s="24"/>
    </row>
    <row r="637" spans="1:27" ht="12.75" customHeight="1" x14ac:dyDescent="0.2">
      <c r="A637" s="7"/>
      <c r="B637" s="27"/>
      <c r="C637" s="20"/>
      <c r="D637" s="35"/>
      <c r="E637" s="35"/>
      <c r="F637" s="35"/>
      <c r="G637" s="35"/>
      <c r="H637" s="35"/>
      <c r="I637" s="35"/>
      <c r="J637" s="35"/>
      <c r="K637" s="35"/>
      <c r="L637" s="35"/>
      <c r="M637" s="24"/>
      <c r="N637" s="24"/>
      <c r="O637" s="24"/>
      <c r="P637" s="24"/>
      <c r="Q637" s="24"/>
      <c r="R637" s="24"/>
      <c r="S637" s="24"/>
      <c r="T637" s="25"/>
      <c r="U637" s="26"/>
      <c r="V637" s="27"/>
      <c r="W637" s="27"/>
      <c r="AA637" s="24"/>
    </row>
    <row r="638" spans="1:27" ht="12.75" customHeight="1" x14ac:dyDescent="0.2">
      <c r="A638" s="7"/>
      <c r="B638" s="27"/>
      <c r="C638" s="20"/>
      <c r="D638" s="35"/>
      <c r="E638" s="35"/>
      <c r="F638" s="35"/>
      <c r="G638" s="35"/>
      <c r="H638" s="35"/>
      <c r="I638" s="35"/>
      <c r="J638" s="35"/>
      <c r="K638" s="35"/>
      <c r="L638" s="35"/>
      <c r="M638" s="24"/>
      <c r="N638" s="24"/>
      <c r="O638" s="24"/>
      <c r="P638" s="24"/>
      <c r="Q638" s="24"/>
      <c r="R638" s="24"/>
      <c r="S638" s="24"/>
      <c r="T638" s="25"/>
      <c r="U638" s="26"/>
      <c r="V638" s="27"/>
      <c r="W638" s="27"/>
      <c r="AA638" s="24"/>
    </row>
    <row r="639" spans="1:27" ht="12.75" customHeight="1" x14ac:dyDescent="0.2">
      <c r="A639" s="7"/>
      <c r="B639" s="27"/>
      <c r="C639" s="20"/>
      <c r="D639" s="35"/>
      <c r="E639" s="35"/>
      <c r="F639" s="35"/>
      <c r="G639" s="35"/>
      <c r="H639" s="35"/>
      <c r="I639" s="35"/>
      <c r="J639" s="35"/>
      <c r="K639" s="35"/>
      <c r="L639" s="35"/>
      <c r="M639" s="24"/>
      <c r="N639" s="24"/>
      <c r="O639" s="24"/>
      <c r="P639" s="24"/>
      <c r="Q639" s="24"/>
      <c r="R639" s="24"/>
      <c r="S639" s="24"/>
      <c r="T639" s="25"/>
      <c r="U639" s="26"/>
      <c r="V639" s="27"/>
      <c r="W639" s="27"/>
      <c r="AA639" s="24"/>
    </row>
    <row r="640" spans="1:27" ht="12.75" customHeight="1" x14ac:dyDescent="0.2">
      <c r="A640" s="7"/>
      <c r="B640" s="27"/>
      <c r="C640" s="20"/>
      <c r="D640" s="35"/>
      <c r="E640" s="35"/>
      <c r="F640" s="35"/>
      <c r="G640" s="35"/>
      <c r="H640" s="35"/>
      <c r="I640" s="35"/>
      <c r="J640" s="35"/>
      <c r="K640" s="35"/>
      <c r="L640" s="35"/>
      <c r="M640" s="24"/>
      <c r="N640" s="24"/>
      <c r="O640" s="24"/>
      <c r="P640" s="24"/>
      <c r="Q640" s="24"/>
      <c r="R640" s="24"/>
      <c r="S640" s="24"/>
      <c r="T640" s="25"/>
      <c r="U640" s="26"/>
      <c r="V640" s="27"/>
      <c r="W640" s="27"/>
      <c r="AA640" s="24"/>
    </row>
    <row r="641" spans="1:27" ht="12.75" customHeight="1" x14ac:dyDescent="0.2">
      <c r="A641" s="7"/>
      <c r="B641" s="27"/>
      <c r="C641" s="20"/>
      <c r="D641" s="35"/>
      <c r="E641" s="35"/>
      <c r="F641" s="35"/>
      <c r="G641" s="35"/>
      <c r="H641" s="35"/>
      <c r="I641" s="35"/>
      <c r="J641" s="35"/>
      <c r="K641" s="35"/>
      <c r="L641" s="35"/>
      <c r="M641" s="24"/>
      <c r="N641" s="24"/>
      <c r="O641" s="24"/>
      <c r="P641" s="24"/>
      <c r="Q641" s="24"/>
      <c r="R641" s="24"/>
      <c r="S641" s="24"/>
      <c r="T641" s="25"/>
      <c r="U641" s="26"/>
      <c r="V641" s="27"/>
      <c r="W641" s="27"/>
      <c r="AA641" s="24"/>
    </row>
    <row r="642" spans="1:27" ht="12.75" customHeight="1" x14ac:dyDescent="0.2">
      <c r="A642" s="7"/>
      <c r="B642" s="27"/>
      <c r="C642" s="20"/>
      <c r="D642" s="35"/>
      <c r="E642" s="35"/>
      <c r="F642" s="35"/>
      <c r="G642" s="35"/>
      <c r="H642" s="35"/>
      <c r="I642" s="35"/>
      <c r="J642" s="35"/>
      <c r="K642" s="35"/>
      <c r="L642" s="35"/>
      <c r="M642" s="24"/>
      <c r="N642" s="24"/>
      <c r="O642" s="24"/>
      <c r="P642" s="24"/>
      <c r="Q642" s="24"/>
      <c r="R642" s="24"/>
      <c r="S642" s="24"/>
      <c r="T642" s="25"/>
      <c r="U642" s="26"/>
      <c r="V642" s="27"/>
      <c r="W642" s="27"/>
      <c r="AA642" s="24"/>
    </row>
    <row r="643" spans="1:27" ht="12.75" customHeight="1" x14ac:dyDescent="0.2">
      <c r="A643" s="7"/>
      <c r="B643" s="27"/>
      <c r="C643" s="20"/>
      <c r="D643" s="35"/>
      <c r="E643" s="35"/>
      <c r="F643" s="35"/>
      <c r="G643" s="35"/>
      <c r="H643" s="35"/>
      <c r="I643" s="35"/>
      <c r="J643" s="35"/>
      <c r="K643" s="35"/>
      <c r="L643" s="35"/>
      <c r="M643" s="24"/>
      <c r="N643" s="24"/>
      <c r="O643" s="24"/>
      <c r="P643" s="24"/>
      <c r="Q643" s="24"/>
      <c r="R643" s="24"/>
      <c r="S643" s="24"/>
      <c r="T643" s="25"/>
      <c r="U643" s="26"/>
      <c r="V643" s="27"/>
      <c r="W643" s="27"/>
      <c r="AA643" s="24"/>
    </row>
    <row r="644" spans="1:27" ht="12.75" customHeight="1" x14ac:dyDescent="0.2">
      <c r="A644" s="7"/>
      <c r="B644" s="27"/>
      <c r="C644" s="20"/>
      <c r="D644" s="35"/>
      <c r="E644" s="35"/>
      <c r="F644" s="35"/>
      <c r="G644" s="35"/>
      <c r="H644" s="35"/>
      <c r="I644" s="35"/>
      <c r="J644" s="35"/>
      <c r="K644" s="35"/>
      <c r="L644" s="35"/>
      <c r="M644" s="24"/>
      <c r="N644" s="24"/>
      <c r="O644" s="24"/>
      <c r="P644" s="24"/>
      <c r="Q644" s="24"/>
      <c r="R644" s="24"/>
      <c r="S644" s="24"/>
      <c r="T644" s="25"/>
      <c r="U644" s="26"/>
      <c r="V644" s="27"/>
      <c r="W644" s="27"/>
      <c r="AA644" s="24"/>
    </row>
    <row r="645" spans="1:27" ht="12.75" customHeight="1" x14ac:dyDescent="0.2">
      <c r="A645" s="7"/>
      <c r="B645" s="27"/>
      <c r="C645" s="20"/>
      <c r="D645" s="35"/>
      <c r="E645" s="35"/>
      <c r="F645" s="35"/>
      <c r="G645" s="35"/>
      <c r="H645" s="35"/>
      <c r="I645" s="35"/>
      <c r="J645" s="35"/>
      <c r="K645" s="35"/>
      <c r="L645" s="35"/>
      <c r="M645" s="24"/>
      <c r="N645" s="24"/>
      <c r="O645" s="24"/>
      <c r="P645" s="24"/>
      <c r="Q645" s="24"/>
      <c r="R645" s="24"/>
      <c r="S645" s="24"/>
      <c r="T645" s="25"/>
      <c r="U645" s="26"/>
      <c r="V645" s="27"/>
      <c r="W645" s="27"/>
      <c r="AA645" s="24"/>
    </row>
    <row r="646" spans="1:27" ht="12.75" customHeight="1" x14ac:dyDescent="0.2">
      <c r="A646" s="7"/>
      <c r="B646" s="27"/>
      <c r="C646" s="20"/>
      <c r="D646" s="35"/>
      <c r="E646" s="35"/>
      <c r="F646" s="35"/>
      <c r="G646" s="35"/>
      <c r="H646" s="35"/>
      <c r="I646" s="35"/>
      <c r="J646" s="35"/>
      <c r="K646" s="35"/>
      <c r="L646" s="35"/>
      <c r="M646" s="24"/>
      <c r="N646" s="24"/>
      <c r="O646" s="24"/>
      <c r="P646" s="24"/>
      <c r="Q646" s="24"/>
      <c r="R646" s="24"/>
      <c r="S646" s="24"/>
      <c r="T646" s="25"/>
      <c r="U646" s="26"/>
      <c r="V646" s="27"/>
      <c r="W646" s="27"/>
      <c r="AA646" s="24"/>
    </row>
    <row r="647" spans="1:27" ht="12.75" customHeight="1" x14ac:dyDescent="0.2">
      <c r="A647" s="7"/>
      <c r="B647" s="27"/>
      <c r="C647" s="20"/>
      <c r="D647" s="35"/>
      <c r="E647" s="35"/>
      <c r="F647" s="35"/>
      <c r="G647" s="35"/>
      <c r="H647" s="35"/>
      <c r="I647" s="35"/>
      <c r="J647" s="35"/>
      <c r="K647" s="35"/>
      <c r="L647" s="35"/>
      <c r="M647" s="24"/>
      <c r="N647" s="24"/>
      <c r="O647" s="24"/>
      <c r="P647" s="24"/>
      <c r="Q647" s="24"/>
      <c r="R647" s="24"/>
      <c r="S647" s="24"/>
      <c r="T647" s="25"/>
      <c r="U647" s="26"/>
      <c r="V647" s="27"/>
      <c r="W647" s="27"/>
      <c r="AA647" s="24"/>
    </row>
    <row r="648" spans="1:27" ht="12.75" customHeight="1" x14ac:dyDescent="0.2">
      <c r="A648" s="7"/>
      <c r="B648" s="27"/>
      <c r="C648" s="20"/>
      <c r="D648" s="35"/>
      <c r="E648" s="35"/>
      <c r="F648" s="35"/>
      <c r="G648" s="35"/>
      <c r="H648" s="35"/>
      <c r="I648" s="35"/>
      <c r="J648" s="35"/>
      <c r="K648" s="35"/>
      <c r="L648" s="35"/>
      <c r="M648" s="24"/>
      <c r="N648" s="24"/>
      <c r="O648" s="24"/>
      <c r="P648" s="24"/>
      <c r="Q648" s="24"/>
      <c r="R648" s="24"/>
      <c r="S648" s="24"/>
      <c r="T648" s="25"/>
      <c r="U648" s="26"/>
      <c r="V648" s="27"/>
      <c r="W648" s="27"/>
      <c r="AA648" s="24"/>
    </row>
    <row r="649" spans="1:27" ht="12.75" customHeight="1" x14ac:dyDescent="0.2">
      <c r="A649" s="7"/>
      <c r="B649" s="27"/>
      <c r="C649" s="20"/>
      <c r="D649" s="35"/>
      <c r="E649" s="35"/>
      <c r="F649" s="35"/>
      <c r="G649" s="35"/>
      <c r="H649" s="35"/>
      <c r="I649" s="35"/>
      <c r="J649" s="35"/>
      <c r="K649" s="35"/>
      <c r="L649" s="35"/>
      <c r="M649" s="24"/>
      <c r="N649" s="24"/>
      <c r="O649" s="24"/>
      <c r="P649" s="24"/>
      <c r="Q649" s="24"/>
      <c r="R649" s="24"/>
      <c r="S649" s="24"/>
      <c r="T649" s="25"/>
      <c r="U649" s="26"/>
      <c r="V649" s="27"/>
      <c r="W649" s="27"/>
      <c r="AA649" s="24"/>
    </row>
    <row r="650" spans="1:27" ht="12.75" customHeight="1" x14ac:dyDescent="0.2">
      <c r="A650" s="7"/>
      <c r="B650" s="27"/>
      <c r="C650" s="20"/>
      <c r="D650" s="35"/>
      <c r="E650" s="35"/>
      <c r="F650" s="35"/>
      <c r="G650" s="35"/>
      <c r="H650" s="35"/>
      <c r="I650" s="35"/>
      <c r="J650" s="35"/>
      <c r="K650" s="35"/>
      <c r="L650" s="35"/>
      <c r="M650" s="24"/>
      <c r="N650" s="24"/>
      <c r="O650" s="24"/>
      <c r="P650" s="24"/>
      <c r="Q650" s="24"/>
      <c r="R650" s="24"/>
      <c r="S650" s="24"/>
      <c r="T650" s="25"/>
      <c r="U650" s="26"/>
      <c r="V650" s="27"/>
      <c r="W650" s="27"/>
      <c r="AA650" s="24"/>
    </row>
    <row r="651" spans="1:27" ht="12.75" customHeight="1" x14ac:dyDescent="0.2">
      <c r="A651" s="7"/>
      <c r="B651" s="27"/>
      <c r="C651" s="20"/>
      <c r="D651" s="35"/>
      <c r="E651" s="35"/>
      <c r="F651" s="35"/>
      <c r="G651" s="35"/>
      <c r="H651" s="35"/>
      <c r="I651" s="35"/>
      <c r="J651" s="35"/>
      <c r="K651" s="35"/>
      <c r="L651" s="35"/>
      <c r="M651" s="24"/>
      <c r="N651" s="24"/>
      <c r="O651" s="24"/>
      <c r="P651" s="24"/>
      <c r="Q651" s="24"/>
      <c r="R651" s="24"/>
      <c r="S651" s="24"/>
      <c r="T651" s="25"/>
      <c r="U651" s="26"/>
      <c r="V651" s="27"/>
      <c r="W651" s="27"/>
      <c r="AA651" s="24"/>
    </row>
    <row r="652" spans="1:27" ht="12.75" customHeight="1" x14ac:dyDescent="0.2">
      <c r="A652" s="7"/>
      <c r="B652" s="27"/>
      <c r="C652" s="20"/>
      <c r="D652" s="35"/>
      <c r="E652" s="35"/>
      <c r="F652" s="35"/>
      <c r="G652" s="35"/>
      <c r="H652" s="35"/>
      <c r="I652" s="35"/>
      <c r="J652" s="35"/>
      <c r="K652" s="35"/>
      <c r="L652" s="35"/>
      <c r="M652" s="24"/>
      <c r="N652" s="24"/>
      <c r="O652" s="24"/>
      <c r="P652" s="24"/>
      <c r="Q652" s="24"/>
      <c r="R652" s="24"/>
      <c r="S652" s="24"/>
      <c r="T652" s="25"/>
      <c r="U652" s="26"/>
      <c r="V652" s="27"/>
      <c r="W652" s="27"/>
      <c r="AA652" s="24"/>
    </row>
    <row r="653" spans="1:27" ht="12.75" customHeight="1" x14ac:dyDescent="0.2">
      <c r="A653" s="7"/>
      <c r="B653" s="27"/>
      <c r="C653" s="20"/>
      <c r="D653" s="35"/>
      <c r="E653" s="35"/>
      <c r="F653" s="35"/>
      <c r="G653" s="35"/>
      <c r="H653" s="35"/>
      <c r="I653" s="35"/>
      <c r="J653" s="35"/>
      <c r="K653" s="35"/>
      <c r="L653" s="35"/>
      <c r="M653" s="24"/>
      <c r="N653" s="24"/>
      <c r="O653" s="24"/>
      <c r="P653" s="24"/>
      <c r="Q653" s="24"/>
      <c r="R653" s="24"/>
      <c r="S653" s="24"/>
      <c r="T653" s="25"/>
      <c r="U653" s="26"/>
      <c r="V653" s="27"/>
      <c r="W653" s="27"/>
      <c r="AA653" s="24"/>
    </row>
    <row r="654" spans="1:27" ht="12.75" customHeight="1" x14ac:dyDescent="0.2">
      <c r="A654" s="7"/>
      <c r="B654" s="27"/>
      <c r="C654" s="20"/>
      <c r="D654" s="35"/>
      <c r="E654" s="35"/>
      <c r="F654" s="35"/>
      <c r="G654" s="35"/>
      <c r="H654" s="35"/>
      <c r="I654" s="35"/>
      <c r="J654" s="35"/>
      <c r="K654" s="35"/>
      <c r="L654" s="35"/>
      <c r="M654" s="24"/>
      <c r="N654" s="24"/>
      <c r="O654" s="24"/>
      <c r="P654" s="24"/>
      <c r="Q654" s="24"/>
      <c r="R654" s="24"/>
      <c r="S654" s="24"/>
      <c r="T654" s="25"/>
      <c r="U654" s="26"/>
      <c r="V654" s="27"/>
      <c r="W654" s="27"/>
      <c r="AA654" s="24"/>
    </row>
    <row r="655" spans="1:27" ht="12.75" customHeight="1" x14ac:dyDescent="0.2">
      <c r="A655" s="7"/>
      <c r="B655" s="27"/>
      <c r="C655" s="20"/>
      <c r="D655" s="35"/>
      <c r="E655" s="35"/>
      <c r="F655" s="35"/>
      <c r="G655" s="35"/>
      <c r="H655" s="35"/>
      <c r="I655" s="35"/>
      <c r="J655" s="35"/>
      <c r="K655" s="35"/>
      <c r="L655" s="35"/>
      <c r="M655" s="24"/>
      <c r="N655" s="24"/>
      <c r="O655" s="24"/>
      <c r="P655" s="24"/>
      <c r="Q655" s="24"/>
      <c r="R655" s="24"/>
      <c r="S655" s="24"/>
      <c r="T655" s="25"/>
      <c r="U655" s="26"/>
      <c r="V655" s="27"/>
      <c r="W655" s="27"/>
      <c r="AA655" s="24"/>
    </row>
    <row r="656" spans="1:27" ht="12.75" customHeight="1" x14ac:dyDescent="0.2">
      <c r="A656" s="7"/>
      <c r="B656" s="27"/>
      <c r="C656" s="20"/>
      <c r="D656" s="35"/>
      <c r="E656" s="35"/>
      <c r="F656" s="35"/>
      <c r="G656" s="35"/>
      <c r="H656" s="35"/>
      <c r="I656" s="35"/>
      <c r="J656" s="35"/>
      <c r="K656" s="35"/>
      <c r="L656" s="35"/>
      <c r="M656" s="24"/>
      <c r="N656" s="24"/>
      <c r="O656" s="24"/>
      <c r="P656" s="24"/>
      <c r="Q656" s="24"/>
      <c r="R656" s="24"/>
      <c r="S656" s="24"/>
      <c r="T656" s="25"/>
      <c r="U656" s="26"/>
      <c r="V656" s="27"/>
      <c r="W656" s="27"/>
      <c r="AA656" s="24"/>
    </row>
    <row r="657" spans="1:27" ht="12.75" customHeight="1" x14ac:dyDescent="0.2">
      <c r="A657" s="7"/>
      <c r="B657" s="27"/>
      <c r="C657" s="20"/>
      <c r="D657" s="35"/>
      <c r="E657" s="35"/>
      <c r="F657" s="35"/>
      <c r="G657" s="35"/>
      <c r="H657" s="35"/>
      <c r="I657" s="35"/>
      <c r="J657" s="35"/>
      <c r="K657" s="35"/>
      <c r="L657" s="35"/>
      <c r="M657" s="24"/>
      <c r="N657" s="24"/>
      <c r="O657" s="24"/>
      <c r="P657" s="24"/>
      <c r="Q657" s="24"/>
      <c r="R657" s="24"/>
      <c r="S657" s="24"/>
      <c r="T657" s="25"/>
      <c r="U657" s="26"/>
      <c r="V657" s="27"/>
      <c r="W657" s="27"/>
      <c r="AA657" s="24"/>
    </row>
    <row r="658" spans="1:27" ht="12.75" customHeight="1" x14ac:dyDescent="0.2">
      <c r="A658" s="7"/>
      <c r="B658" s="27"/>
      <c r="C658" s="20"/>
      <c r="D658" s="35"/>
      <c r="E658" s="35"/>
      <c r="F658" s="35"/>
      <c r="G658" s="35"/>
      <c r="H658" s="35"/>
      <c r="I658" s="35"/>
      <c r="J658" s="35"/>
      <c r="K658" s="35"/>
      <c r="L658" s="35"/>
      <c r="M658" s="24"/>
      <c r="N658" s="24"/>
      <c r="O658" s="24"/>
      <c r="P658" s="24"/>
      <c r="Q658" s="24"/>
      <c r="R658" s="24"/>
      <c r="S658" s="24"/>
      <c r="T658" s="25"/>
      <c r="U658" s="26"/>
      <c r="V658" s="27"/>
      <c r="W658" s="27"/>
      <c r="AA658" s="24"/>
    </row>
    <row r="659" spans="1:27" ht="12.75" customHeight="1" x14ac:dyDescent="0.2">
      <c r="A659" s="7"/>
      <c r="B659" s="27"/>
      <c r="C659" s="20"/>
      <c r="D659" s="35"/>
      <c r="E659" s="35"/>
      <c r="F659" s="35"/>
      <c r="G659" s="35"/>
      <c r="H659" s="35"/>
      <c r="I659" s="35"/>
      <c r="J659" s="35"/>
      <c r="K659" s="35"/>
      <c r="L659" s="35"/>
      <c r="M659" s="24"/>
      <c r="N659" s="24"/>
      <c r="O659" s="24"/>
      <c r="P659" s="24"/>
      <c r="Q659" s="24"/>
      <c r="R659" s="24"/>
      <c r="S659" s="24"/>
      <c r="T659" s="25"/>
      <c r="U659" s="26"/>
      <c r="V659" s="27"/>
      <c r="W659" s="27"/>
      <c r="AA659" s="24"/>
    </row>
    <row r="660" spans="1:27" ht="12.75" customHeight="1" x14ac:dyDescent="0.2">
      <c r="A660" s="7"/>
      <c r="B660" s="27"/>
      <c r="C660" s="20"/>
      <c r="D660" s="35"/>
      <c r="E660" s="35"/>
      <c r="F660" s="35"/>
      <c r="G660" s="35"/>
      <c r="H660" s="35"/>
      <c r="I660" s="35"/>
      <c r="J660" s="35"/>
      <c r="K660" s="35"/>
      <c r="L660" s="35"/>
      <c r="M660" s="24"/>
      <c r="N660" s="24"/>
      <c r="O660" s="24"/>
      <c r="P660" s="24"/>
      <c r="Q660" s="24"/>
      <c r="R660" s="24"/>
      <c r="S660" s="24"/>
      <c r="T660" s="25"/>
      <c r="U660" s="26"/>
      <c r="V660" s="27"/>
      <c r="W660" s="27"/>
      <c r="AA660" s="24"/>
    </row>
    <row r="661" spans="1:27" ht="12.75" customHeight="1" x14ac:dyDescent="0.2">
      <c r="A661" s="7"/>
      <c r="B661" s="27"/>
      <c r="C661" s="20"/>
      <c r="D661" s="35"/>
      <c r="E661" s="35"/>
      <c r="F661" s="35"/>
      <c r="G661" s="35"/>
      <c r="H661" s="35"/>
      <c r="I661" s="35"/>
      <c r="J661" s="35"/>
      <c r="K661" s="35"/>
      <c r="L661" s="35"/>
      <c r="M661" s="24"/>
      <c r="N661" s="24"/>
      <c r="O661" s="24"/>
      <c r="P661" s="24"/>
      <c r="Q661" s="24"/>
      <c r="R661" s="24"/>
      <c r="S661" s="24"/>
      <c r="T661" s="25"/>
      <c r="U661" s="26"/>
      <c r="V661" s="27"/>
      <c r="W661" s="27"/>
      <c r="AA661" s="24"/>
    </row>
    <row r="662" spans="1:27" ht="12.75" customHeight="1" x14ac:dyDescent="0.2">
      <c r="A662" s="7"/>
      <c r="B662" s="27"/>
      <c r="C662" s="20"/>
      <c r="D662" s="35"/>
      <c r="E662" s="35"/>
      <c r="F662" s="35"/>
      <c r="G662" s="35"/>
      <c r="H662" s="35"/>
      <c r="I662" s="35"/>
      <c r="J662" s="35"/>
      <c r="K662" s="35"/>
      <c r="L662" s="35"/>
      <c r="M662" s="24"/>
      <c r="N662" s="24"/>
      <c r="O662" s="24"/>
      <c r="P662" s="24"/>
      <c r="Q662" s="24"/>
      <c r="R662" s="24"/>
      <c r="S662" s="24"/>
      <c r="T662" s="25"/>
      <c r="U662" s="26"/>
      <c r="V662" s="27"/>
      <c r="W662" s="27"/>
      <c r="AA662" s="24"/>
    </row>
    <row r="663" spans="1:27" ht="12.75" customHeight="1" x14ac:dyDescent="0.2">
      <c r="A663" s="7"/>
      <c r="B663" s="27"/>
      <c r="C663" s="20"/>
      <c r="D663" s="35"/>
      <c r="E663" s="35"/>
      <c r="F663" s="35"/>
      <c r="G663" s="35"/>
      <c r="H663" s="35"/>
      <c r="I663" s="35"/>
      <c r="J663" s="35"/>
      <c r="K663" s="35"/>
      <c r="L663" s="35"/>
      <c r="M663" s="24"/>
      <c r="N663" s="24"/>
      <c r="O663" s="24"/>
      <c r="P663" s="24"/>
      <c r="Q663" s="24"/>
      <c r="R663" s="24"/>
      <c r="S663" s="24"/>
      <c r="T663" s="25"/>
      <c r="U663" s="26"/>
      <c r="V663" s="27"/>
      <c r="W663" s="27"/>
      <c r="AA663" s="24"/>
    </row>
    <row r="664" spans="1:27" ht="12.75" customHeight="1" x14ac:dyDescent="0.2">
      <c r="A664" s="7"/>
      <c r="B664" s="27"/>
      <c r="C664" s="20"/>
      <c r="D664" s="35"/>
      <c r="E664" s="35"/>
      <c r="F664" s="35"/>
      <c r="G664" s="35"/>
      <c r="H664" s="35"/>
      <c r="I664" s="35"/>
      <c r="J664" s="35"/>
      <c r="K664" s="35"/>
      <c r="L664" s="35"/>
      <c r="M664" s="24"/>
      <c r="N664" s="24"/>
      <c r="O664" s="24"/>
      <c r="P664" s="24"/>
      <c r="Q664" s="24"/>
      <c r="R664" s="24"/>
      <c r="S664" s="24"/>
      <c r="T664" s="25"/>
      <c r="U664" s="26"/>
      <c r="V664" s="27"/>
      <c r="W664" s="27"/>
      <c r="AA664" s="24"/>
    </row>
    <row r="665" spans="1:27" ht="12.75" customHeight="1" x14ac:dyDescent="0.2">
      <c r="A665" s="7"/>
      <c r="B665" s="27"/>
      <c r="C665" s="20"/>
      <c r="D665" s="35"/>
      <c r="E665" s="35"/>
      <c r="F665" s="35"/>
      <c r="G665" s="35"/>
      <c r="H665" s="35"/>
      <c r="I665" s="35"/>
      <c r="J665" s="35"/>
      <c r="K665" s="35"/>
      <c r="L665" s="35"/>
      <c r="M665" s="24"/>
      <c r="N665" s="24"/>
      <c r="O665" s="24"/>
      <c r="P665" s="24"/>
      <c r="Q665" s="24"/>
      <c r="R665" s="24"/>
      <c r="S665" s="24"/>
      <c r="T665" s="25"/>
      <c r="U665" s="26"/>
      <c r="V665" s="27"/>
      <c r="W665" s="27"/>
      <c r="AA665" s="24"/>
    </row>
    <row r="666" spans="1:27" ht="12.75" customHeight="1" x14ac:dyDescent="0.2">
      <c r="A666" s="7"/>
      <c r="B666" s="27"/>
      <c r="C666" s="20"/>
      <c r="D666" s="35"/>
      <c r="E666" s="35"/>
      <c r="F666" s="35"/>
      <c r="G666" s="35"/>
      <c r="H666" s="35"/>
      <c r="I666" s="35"/>
      <c r="J666" s="35"/>
      <c r="K666" s="35"/>
      <c r="L666" s="35"/>
      <c r="M666" s="24"/>
      <c r="N666" s="24"/>
      <c r="O666" s="24"/>
      <c r="P666" s="24"/>
      <c r="Q666" s="24"/>
      <c r="R666" s="24"/>
      <c r="S666" s="24"/>
      <c r="T666" s="25"/>
      <c r="U666" s="26"/>
      <c r="V666" s="27"/>
      <c r="W666" s="27"/>
      <c r="AA666" s="24"/>
    </row>
    <row r="667" spans="1:27" ht="12.75" customHeight="1" x14ac:dyDescent="0.2">
      <c r="A667" s="7"/>
      <c r="B667" s="27"/>
      <c r="C667" s="20"/>
      <c r="D667" s="35"/>
      <c r="E667" s="35"/>
      <c r="F667" s="35"/>
      <c r="G667" s="35"/>
      <c r="H667" s="35"/>
      <c r="I667" s="35"/>
      <c r="J667" s="35"/>
      <c r="K667" s="35"/>
      <c r="L667" s="35"/>
      <c r="M667" s="24"/>
      <c r="N667" s="24"/>
      <c r="O667" s="24"/>
      <c r="P667" s="24"/>
      <c r="Q667" s="24"/>
      <c r="R667" s="24"/>
      <c r="S667" s="24"/>
      <c r="T667" s="25"/>
      <c r="U667" s="26"/>
      <c r="V667" s="27"/>
      <c r="W667" s="27"/>
      <c r="AA667" s="24"/>
    </row>
    <row r="668" spans="1:27" ht="12.75" customHeight="1" x14ac:dyDescent="0.2">
      <c r="A668" s="7"/>
      <c r="B668" s="27"/>
      <c r="C668" s="20"/>
      <c r="D668" s="35"/>
      <c r="E668" s="35"/>
      <c r="F668" s="35"/>
      <c r="G668" s="35"/>
      <c r="H668" s="35"/>
      <c r="I668" s="35"/>
      <c r="J668" s="35"/>
      <c r="K668" s="35"/>
      <c r="L668" s="35"/>
      <c r="M668" s="24"/>
      <c r="N668" s="24"/>
      <c r="O668" s="24"/>
      <c r="P668" s="24"/>
      <c r="Q668" s="24"/>
      <c r="R668" s="24"/>
      <c r="S668" s="24"/>
      <c r="T668" s="25"/>
      <c r="U668" s="26"/>
      <c r="V668" s="27"/>
      <c r="W668" s="27"/>
      <c r="AA668" s="24"/>
    </row>
    <row r="669" spans="1:27" ht="12.75" customHeight="1" x14ac:dyDescent="0.2">
      <c r="A669" s="7"/>
      <c r="B669" s="27"/>
      <c r="C669" s="20"/>
      <c r="D669" s="35"/>
      <c r="E669" s="35"/>
      <c r="F669" s="35"/>
      <c r="G669" s="35"/>
      <c r="H669" s="35"/>
      <c r="I669" s="35"/>
      <c r="J669" s="35"/>
      <c r="K669" s="35"/>
      <c r="L669" s="35"/>
      <c r="M669" s="24"/>
      <c r="N669" s="24"/>
      <c r="O669" s="24"/>
      <c r="P669" s="24"/>
      <c r="Q669" s="24"/>
      <c r="R669" s="24"/>
      <c r="S669" s="24"/>
      <c r="T669" s="25"/>
      <c r="U669" s="26"/>
      <c r="V669" s="27"/>
      <c r="W669" s="27"/>
      <c r="AA669" s="24"/>
    </row>
    <row r="670" spans="1:27" ht="12.75" customHeight="1" x14ac:dyDescent="0.2">
      <c r="A670" s="7"/>
      <c r="B670" s="27"/>
      <c r="C670" s="20"/>
      <c r="D670" s="35"/>
      <c r="E670" s="35"/>
      <c r="F670" s="35"/>
      <c r="G670" s="35"/>
      <c r="H670" s="35"/>
      <c r="I670" s="35"/>
      <c r="J670" s="35"/>
      <c r="K670" s="35"/>
      <c r="L670" s="35"/>
      <c r="M670" s="24"/>
      <c r="N670" s="24"/>
      <c r="O670" s="24"/>
      <c r="P670" s="24"/>
      <c r="Q670" s="24"/>
      <c r="R670" s="24"/>
      <c r="S670" s="24"/>
      <c r="T670" s="25"/>
      <c r="U670" s="26"/>
      <c r="V670" s="27"/>
      <c r="W670" s="27"/>
      <c r="AA670" s="24"/>
    </row>
    <row r="671" spans="1:27" ht="12.75" customHeight="1" x14ac:dyDescent="0.2">
      <c r="A671" s="7"/>
      <c r="B671" s="27"/>
      <c r="C671" s="20"/>
      <c r="D671" s="35"/>
      <c r="E671" s="35"/>
      <c r="F671" s="35"/>
      <c r="G671" s="35"/>
      <c r="H671" s="35"/>
      <c r="I671" s="35"/>
      <c r="J671" s="35"/>
      <c r="K671" s="35"/>
      <c r="L671" s="35"/>
      <c r="M671" s="24"/>
      <c r="N671" s="24"/>
      <c r="O671" s="24"/>
      <c r="P671" s="24"/>
      <c r="Q671" s="24"/>
      <c r="R671" s="24"/>
      <c r="S671" s="24"/>
      <c r="T671" s="25"/>
      <c r="U671" s="26"/>
      <c r="V671" s="27"/>
      <c r="W671" s="27"/>
      <c r="AA671" s="24"/>
    </row>
    <row r="672" spans="1:27" ht="12.75" customHeight="1" x14ac:dyDescent="0.2">
      <c r="A672" s="7"/>
      <c r="B672" s="27"/>
      <c r="C672" s="20"/>
      <c r="D672" s="35"/>
      <c r="E672" s="35"/>
      <c r="F672" s="35"/>
      <c r="G672" s="35"/>
      <c r="H672" s="35"/>
      <c r="I672" s="35"/>
      <c r="J672" s="35"/>
      <c r="K672" s="35"/>
      <c r="L672" s="35"/>
      <c r="M672" s="24"/>
      <c r="N672" s="24"/>
      <c r="O672" s="24"/>
      <c r="P672" s="24"/>
      <c r="Q672" s="24"/>
      <c r="R672" s="24"/>
      <c r="S672" s="24"/>
      <c r="T672" s="25"/>
      <c r="U672" s="26"/>
      <c r="V672" s="27"/>
      <c r="W672" s="27"/>
      <c r="AA672" s="24"/>
    </row>
    <row r="673" spans="1:27" ht="12.75" customHeight="1" x14ac:dyDescent="0.2">
      <c r="A673" s="7"/>
      <c r="B673" s="27"/>
      <c r="C673" s="20"/>
      <c r="D673" s="35"/>
      <c r="E673" s="35"/>
      <c r="F673" s="35"/>
      <c r="G673" s="35"/>
      <c r="H673" s="35"/>
      <c r="I673" s="35"/>
      <c r="J673" s="35"/>
      <c r="K673" s="35"/>
      <c r="L673" s="35"/>
      <c r="M673" s="24"/>
      <c r="N673" s="24"/>
      <c r="O673" s="24"/>
      <c r="P673" s="24"/>
      <c r="Q673" s="24"/>
      <c r="R673" s="24"/>
      <c r="S673" s="24"/>
      <c r="T673" s="25"/>
      <c r="U673" s="26"/>
      <c r="V673" s="27"/>
      <c r="W673" s="27"/>
      <c r="AA673" s="24"/>
    </row>
    <row r="674" spans="1:27" ht="12.75" customHeight="1" x14ac:dyDescent="0.2">
      <c r="A674" s="7"/>
      <c r="B674" s="27"/>
      <c r="C674" s="20"/>
      <c r="D674" s="35"/>
      <c r="E674" s="35"/>
      <c r="F674" s="35"/>
      <c r="G674" s="35"/>
      <c r="H674" s="35"/>
      <c r="I674" s="35"/>
      <c r="J674" s="35"/>
      <c r="K674" s="35"/>
      <c r="L674" s="35"/>
      <c r="M674" s="24"/>
      <c r="N674" s="24"/>
      <c r="O674" s="24"/>
      <c r="P674" s="24"/>
      <c r="Q674" s="24"/>
      <c r="R674" s="24"/>
      <c r="S674" s="24"/>
      <c r="T674" s="25"/>
      <c r="U674" s="26"/>
      <c r="V674" s="27"/>
      <c r="W674" s="27"/>
      <c r="AA674" s="24"/>
    </row>
    <row r="675" spans="1:27" ht="12.75" customHeight="1" x14ac:dyDescent="0.2">
      <c r="A675" s="7"/>
      <c r="B675" s="27"/>
      <c r="C675" s="20"/>
      <c r="D675" s="35"/>
      <c r="E675" s="35"/>
      <c r="F675" s="35"/>
      <c r="G675" s="35"/>
      <c r="H675" s="35"/>
      <c r="I675" s="35"/>
      <c r="J675" s="35"/>
      <c r="K675" s="35"/>
      <c r="L675" s="35"/>
      <c r="M675" s="24"/>
      <c r="N675" s="24"/>
      <c r="O675" s="24"/>
      <c r="P675" s="24"/>
      <c r="Q675" s="24"/>
      <c r="R675" s="24"/>
      <c r="S675" s="24"/>
      <c r="T675" s="25"/>
      <c r="U675" s="26"/>
      <c r="V675" s="27"/>
      <c r="W675" s="27"/>
      <c r="AA675" s="24"/>
    </row>
    <row r="676" spans="1:27" ht="12.75" customHeight="1" x14ac:dyDescent="0.2">
      <c r="A676" s="7"/>
      <c r="B676" s="27"/>
      <c r="C676" s="20"/>
      <c r="D676" s="35"/>
      <c r="E676" s="35"/>
      <c r="F676" s="35"/>
      <c r="G676" s="35"/>
      <c r="H676" s="35"/>
      <c r="I676" s="35"/>
      <c r="J676" s="35"/>
      <c r="K676" s="35"/>
      <c r="L676" s="35"/>
      <c r="M676" s="24"/>
      <c r="N676" s="24"/>
      <c r="O676" s="24"/>
      <c r="P676" s="24"/>
      <c r="Q676" s="24"/>
      <c r="R676" s="24"/>
      <c r="S676" s="24"/>
      <c r="T676" s="25"/>
      <c r="U676" s="26"/>
      <c r="V676" s="27"/>
      <c r="W676" s="27"/>
      <c r="AA676" s="24"/>
    </row>
    <row r="677" spans="1:27" ht="12.75" customHeight="1" x14ac:dyDescent="0.2">
      <c r="A677" s="7"/>
      <c r="B677" s="27"/>
      <c r="C677" s="20"/>
      <c r="D677" s="35"/>
      <c r="E677" s="35"/>
      <c r="F677" s="35"/>
      <c r="G677" s="35"/>
      <c r="H677" s="35"/>
      <c r="I677" s="35"/>
      <c r="J677" s="35"/>
      <c r="K677" s="35"/>
      <c r="L677" s="35"/>
      <c r="M677" s="24"/>
      <c r="N677" s="24"/>
      <c r="O677" s="24"/>
      <c r="P677" s="24"/>
      <c r="Q677" s="24"/>
      <c r="R677" s="24"/>
      <c r="S677" s="24"/>
      <c r="T677" s="25"/>
      <c r="U677" s="26"/>
      <c r="V677" s="27"/>
      <c r="W677" s="27"/>
      <c r="AA677" s="24"/>
    </row>
    <row r="678" spans="1:27" ht="12.75" customHeight="1" x14ac:dyDescent="0.2">
      <c r="A678" s="7"/>
      <c r="B678" s="27"/>
      <c r="C678" s="20"/>
      <c r="D678" s="35"/>
      <c r="E678" s="35"/>
      <c r="F678" s="35"/>
      <c r="G678" s="35"/>
      <c r="H678" s="35"/>
      <c r="I678" s="35"/>
      <c r="J678" s="35"/>
      <c r="K678" s="35"/>
      <c r="L678" s="35"/>
      <c r="M678" s="24"/>
      <c r="N678" s="24"/>
      <c r="O678" s="24"/>
      <c r="P678" s="24"/>
      <c r="Q678" s="24"/>
      <c r="R678" s="24"/>
      <c r="S678" s="24"/>
      <c r="T678" s="25"/>
      <c r="U678" s="26"/>
      <c r="V678" s="27"/>
      <c r="W678" s="27"/>
      <c r="AA678" s="24"/>
    </row>
    <row r="679" spans="1:27" ht="12.75" customHeight="1" x14ac:dyDescent="0.2">
      <c r="A679" s="7"/>
      <c r="B679" s="27"/>
      <c r="C679" s="20"/>
      <c r="D679" s="35"/>
      <c r="E679" s="35"/>
      <c r="F679" s="35"/>
      <c r="G679" s="35"/>
      <c r="H679" s="35"/>
      <c r="I679" s="35"/>
      <c r="J679" s="35"/>
      <c r="K679" s="35"/>
      <c r="L679" s="35"/>
      <c r="M679" s="24"/>
      <c r="N679" s="24"/>
      <c r="O679" s="24"/>
      <c r="P679" s="24"/>
      <c r="Q679" s="24"/>
      <c r="R679" s="24"/>
      <c r="S679" s="24"/>
      <c r="T679" s="25"/>
      <c r="U679" s="26"/>
      <c r="V679" s="27"/>
      <c r="W679" s="27"/>
      <c r="AA679" s="24"/>
    </row>
    <row r="680" spans="1:27" ht="12.75" customHeight="1" x14ac:dyDescent="0.2">
      <c r="A680" s="7"/>
      <c r="B680" s="27"/>
      <c r="C680" s="20"/>
      <c r="D680" s="35"/>
      <c r="E680" s="35"/>
      <c r="F680" s="35"/>
      <c r="G680" s="35"/>
      <c r="H680" s="35"/>
      <c r="I680" s="35"/>
      <c r="J680" s="35"/>
      <c r="K680" s="35"/>
      <c r="L680" s="35"/>
      <c r="M680" s="24"/>
      <c r="N680" s="24"/>
      <c r="O680" s="24"/>
      <c r="P680" s="24"/>
      <c r="Q680" s="24"/>
      <c r="R680" s="24"/>
      <c r="S680" s="24"/>
      <c r="T680" s="25"/>
      <c r="U680" s="26"/>
      <c r="V680" s="27"/>
      <c r="W680" s="27"/>
      <c r="AA680" s="24"/>
    </row>
    <row r="681" spans="1:27" ht="12.75" customHeight="1" x14ac:dyDescent="0.2">
      <c r="A681" s="7"/>
      <c r="B681" s="27"/>
      <c r="C681" s="20"/>
      <c r="D681" s="35"/>
      <c r="E681" s="35"/>
      <c r="F681" s="35"/>
      <c r="G681" s="35"/>
      <c r="H681" s="35"/>
      <c r="I681" s="35"/>
      <c r="J681" s="35"/>
      <c r="K681" s="35"/>
      <c r="L681" s="35"/>
      <c r="M681" s="24"/>
      <c r="N681" s="24"/>
      <c r="O681" s="24"/>
      <c r="P681" s="24"/>
      <c r="Q681" s="24"/>
      <c r="R681" s="24"/>
      <c r="S681" s="24"/>
      <c r="T681" s="25"/>
      <c r="U681" s="26"/>
      <c r="V681" s="27"/>
      <c r="W681" s="27"/>
      <c r="AA681" s="24"/>
    </row>
    <row r="682" spans="1:27" ht="12.75" customHeight="1" x14ac:dyDescent="0.2">
      <c r="A682" s="7"/>
      <c r="B682" s="27"/>
      <c r="C682" s="20"/>
      <c r="D682" s="35"/>
      <c r="E682" s="35"/>
      <c r="F682" s="35"/>
      <c r="G682" s="35"/>
      <c r="H682" s="35"/>
      <c r="I682" s="35"/>
      <c r="J682" s="35"/>
      <c r="K682" s="35"/>
      <c r="L682" s="35"/>
      <c r="M682" s="24"/>
      <c r="N682" s="24"/>
      <c r="O682" s="24"/>
      <c r="P682" s="24"/>
      <c r="Q682" s="24"/>
      <c r="R682" s="24"/>
      <c r="S682" s="24"/>
      <c r="T682" s="25"/>
      <c r="U682" s="26"/>
      <c r="V682" s="27"/>
      <c r="W682" s="27"/>
      <c r="AA682" s="24"/>
    </row>
    <row r="683" spans="1:27" ht="12.75" customHeight="1" x14ac:dyDescent="0.2">
      <c r="A683" s="7"/>
      <c r="B683" s="27"/>
      <c r="C683" s="20"/>
      <c r="D683" s="35"/>
      <c r="E683" s="35"/>
      <c r="F683" s="35"/>
      <c r="G683" s="35"/>
      <c r="H683" s="35"/>
      <c r="I683" s="35"/>
      <c r="J683" s="35"/>
      <c r="K683" s="35"/>
      <c r="L683" s="35"/>
      <c r="M683" s="24"/>
      <c r="N683" s="24"/>
      <c r="O683" s="24"/>
      <c r="P683" s="24"/>
      <c r="Q683" s="24"/>
      <c r="R683" s="24"/>
      <c r="S683" s="24"/>
      <c r="T683" s="25"/>
      <c r="U683" s="26"/>
      <c r="V683" s="27"/>
      <c r="W683" s="27"/>
      <c r="AA683" s="24"/>
    </row>
    <row r="684" spans="1:27" ht="12.75" customHeight="1" x14ac:dyDescent="0.2">
      <c r="A684" s="7"/>
      <c r="B684" s="27"/>
      <c r="C684" s="20"/>
      <c r="D684" s="35"/>
      <c r="E684" s="35"/>
      <c r="F684" s="35"/>
      <c r="G684" s="35"/>
      <c r="H684" s="35"/>
      <c r="I684" s="35"/>
      <c r="J684" s="35"/>
      <c r="K684" s="35"/>
      <c r="L684" s="35"/>
      <c r="M684" s="24"/>
      <c r="N684" s="24"/>
      <c r="O684" s="24"/>
      <c r="P684" s="24"/>
      <c r="Q684" s="24"/>
      <c r="R684" s="24"/>
      <c r="S684" s="24"/>
      <c r="T684" s="25"/>
      <c r="U684" s="26"/>
      <c r="V684" s="27"/>
      <c r="W684" s="27"/>
      <c r="AA684" s="24"/>
    </row>
    <row r="685" spans="1:27" ht="12.75" customHeight="1" x14ac:dyDescent="0.2">
      <c r="A685" s="7"/>
      <c r="B685" s="27"/>
      <c r="C685" s="20"/>
      <c r="D685" s="35"/>
      <c r="E685" s="35"/>
      <c r="F685" s="35"/>
      <c r="G685" s="35"/>
      <c r="H685" s="35"/>
      <c r="I685" s="35"/>
      <c r="J685" s="35"/>
      <c r="K685" s="35"/>
      <c r="L685" s="35"/>
      <c r="M685" s="24"/>
      <c r="N685" s="24"/>
      <c r="O685" s="24"/>
      <c r="P685" s="24"/>
      <c r="Q685" s="24"/>
      <c r="R685" s="24"/>
      <c r="S685" s="24"/>
      <c r="T685" s="25"/>
      <c r="U685" s="26"/>
      <c r="V685" s="27"/>
      <c r="W685" s="27"/>
      <c r="AA685" s="24"/>
    </row>
    <row r="686" spans="1:27" ht="12.75" customHeight="1" x14ac:dyDescent="0.2">
      <c r="A686" s="7"/>
      <c r="B686" s="27"/>
      <c r="C686" s="20"/>
      <c r="D686" s="35"/>
      <c r="E686" s="35"/>
      <c r="F686" s="35"/>
      <c r="G686" s="35"/>
      <c r="H686" s="35"/>
      <c r="I686" s="35"/>
      <c r="J686" s="35"/>
      <c r="K686" s="35"/>
      <c r="L686" s="35"/>
      <c r="M686" s="24"/>
      <c r="N686" s="24"/>
      <c r="O686" s="24"/>
      <c r="P686" s="24"/>
      <c r="Q686" s="24"/>
      <c r="R686" s="24"/>
      <c r="S686" s="24"/>
      <c r="T686" s="25"/>
      <c r="U686" s="26"/>
      <c r="V686" s="27"/>
      <c r="W686" s="27"/>
      <c r="AA686" s="24"/>
    </row>
    <row r="687" spans="1:27" ht="12.75" customHeight="1" x14ac:dyDescent="0.2">
      <c r="A687" s="7"/>
      <c r="B687" s="27"/>
      <c r="C687" s="20"/>
      <c r="D687" s="35"/>
      <c r="E687" s="35"/>
      <c r="F687" s="35"/>
      <c r="G687" s="35"/>
      <c r="H687" s="35"/>
      <c r="I687" s="35"/>
      <c r="J687" s="35"/>
      <c r="K687" s="35"/>
      <c r="L687" s="35"/>
      <c r="M687" s="24"/>
      <c r="N687" s="24"/>
      <c r="O687" s="24"/>
      <c r="P687" s="24"/>
      <c r="Q687" s="24"/>
      <c r="R687" s="24"/>
      <c r="S687" s="24"/>
      <c r="T687" s="25"/>
      <c r="U687" s="26"/>
      <c r="V687" s="27"/>
      <c r="W687" s="27"/>
      <c r="AA687" s="24"/>
    </row>
    <row r="688" spans="1:27" ht="12.75" customHeight="1" x14ac:dyDescent="0.2">
      <c r="A688" s="7"/>
      <c r="B688" s="27"/>
      <c r="C688" s="20"/>
      <c r="D688" s="35"/>
      <c r="E688" s="35"/>
      <c r="F688" s="35"/>
      <c r="G688" s="35"/>
      <c r="H688" s="35"/>
      <c r="I688" s="35"/>
      <c r="J688" s="35"/>
      <c r="K688" s="35"/>
      <c r="L688" s="35"/>
      <c r="M688" s="24"/>
      <c r="N688" s="24"/>
      <c r="O688" s="24"/>
      <c r="P688" s="24"/>
      <c r="Q688" s="24"/>
      <c r="R688" s="24"/>
      <c r="S688" s="24"/>
      <c r="T688" s="25"/>
      <c r="U688" s="26"/>
      <c r="V688" s="27"/>
      <c r="W688" s="27"/>
      <c r="AA688" s="24"/>
    </row>
    <row r="689" spans="1:27" ht="12.75" customHeight="1" x14ac:dyDescent="0.2">
      <c r="A689" s="7"/>
      <c r="B689" s="27"/>
      <c r="C689" s="20"/>
      <c r="D689" s="35"/>
      <c r="E689" s="35"/>
      <c r="F689" s="35"/>
      <c r="G689" s="35"/>
      <c r="H689" s="35"/>
      <c r="I689" s="35"/>
      <c r="J689" s="35"/>
      <c r="K689" s="35"/>
      <c r="L689" s="35"/>
      <c r="M689" s="24"/>
      <c r="N689" s="24"/>
      <c r="O689" s="24"/>
      <c r="P689" s="24"/>
      <c r="Q689" s="24"/>
      <c r="R689" s="24"/>
      <c r="S689" s="24"/>
      <c r="T689" s="25"/>
      <c r="U689" s="26"/>
      <c r="V689" s="27"/>
      <c r="W689" s="27"/>
      <c r="AA689" s="24"/>
    </row>
    <row r="690" spans="1:27" ht="12.75" customHeight="1" x14ac:dyDescent="0.2">
      <c r="A690" s="7"/>
      <c r="B690" s="27"/>
      <c r="C690" s="20"/>
      <c r="D690" s="35"/>
      <c r="E690" s="35"/>
      <c r="F690" s="35"/>
      <c r="G690" s="35"/>
      <c r="H690" s="35"/>
      <c r="I690" s="35"/>
      <c r="J690" s="35"/>
      <c r="K690" s="35"/>
      <c r="L690" s="35"/>
      <c r="M690" s="24"/>
      <c r="N690" s="24"/>
      <c r="O690" s="24"/>
      <c r="P690" s="24"/>
      <c r="Q690" s="24"/>
      <c r="R690" s="24"/>
      <c r="S690" s="24"/>
      <c r="T690" s="25"/>
      <c r="U690" s="26"/>
      <c r="V690" s="27"/>
      <c r="W690" s="27"/>
      <c r="AA690" s="24"/>
    </row>
    <row r="691" spans="1:27" ht="12.75" customHeight="1" x14ac:dyDescent="0.2">
      <c r="A691" s="7"/>
      <c r="B691" s="27"/>
      <c r="C691" s="20"/>
      <c r="D691" s="35"/>
      <c r="E691" s="35"/>
      <c r="F691" s="35"/>
      <c r="G691" s="35"/>
      <c r="H691" s="35"/>
      <c r="I691" s="35"/>
      <c r="J691" s="35"/>
      <c r="K691" s="35"/>
      <c r="L691" s="35"/>
      <c r="M691" s="24"/>
      <c r="N691" s="24"/>
      <c r="O691" s="24"/>
      <c r="P691" s="24"/>
      <c r="Q691" s="24"/>
      <c r="R691" s="24"/>
      <c r="S691" s="24"/>
      <c r="T691" s="25"/>
      <c r="U691" s="26"/>
      <c r="V691" s="27"/>
      <c r="W691" s="27"/>
      <c r="AA691" s="24"/>
    </row>
    <row r="692" spans="1:27" ht="12.75" customHeight="1" x14ac:dyDescent="0.2">
      <c r="A692" s="7"/>
      <c r="B692" s="27"/>
      <c r="C692" s="20"/>
      <c r="D692" s="35"/>
      <c r="E692" s="35"/>
      <c r="F692" s="35"/>
      <c r="G692" s="35"/>
      <c r="H692" s="35"/>
      <c r="I692" s="35"/>
      <c r="J692" s="35"/>
      <c r="K692" s="35"/>
      <c r="L692" s="35"/>
      <c r="M692" s="24"/>
      <c r="N692" s="24"/>
      <c r="O692" s="24"/>
      <c r="P692" s="24"/>
      <c r="Q692" s="24"/>
      <c r="R692" s="24"/>
      <c r="S692" s="24"/>
      <c r="T692" s="25"/>
      <c r="U692" s="26"/>
      <c r="V692" s="27"/>
      <c r="W692" s="27"/>
      <c r="AA692" s="24"/>
    </row>
    <row r="693" spans="1:27" ht="12.75" customHeight="1" x14ac:dyDescent="0.2">
      <c r="A693" s="7"/>
      <c r="B693" s="27"/>
      <c r="C693" s="20"/>
      <c r="D693" s="35"/>
      <c r="E693" s="35"/>
      <c r="F693" s="35"/>
      <c r="G693" s="35"/>
      <c r="H693" s="35"/>
      <c r="I693" s="35"/>
      <c r="J693" s="35"/>
      <c r="K693" s="35"/>
      <c r="L693" s="35"/>
      <c r="M693" s="24"/>
      <c r="N693" s="24"/>
      <c r="O693" s="24"/>
      <c r="P693" s="24"/>
      <c r="Q693" s="24"/>
      <c r="R693" s="24"/>
      <c r="S693" s="24"/>
      <c r="T693" s="25"/>
      <c r="U693" s="26"/>
      <c r="V693" s="27"/>
      <c r="W693" s="27"/>
      <c r="AA693" s="24"/>
    </row>
    <row r="694" spans="1:27" ht="12.75" customHeight="1" x14ac:dyDescent="0.2">
      <c r="A694" s="7"/>
      <c r="B694" s="27"/>
      <c r="C694" s="20"/>
      <c r="D694" s="35"/>
      <c r="E694" s="35"/>
      <c r="F694" s="35"/>
      <c r="G694" s="35"/>
      <c r="H694" s="35"/>
      <c r="I694" s="35"/>
      <c r="J694" s="35"/>
      <c r="K694" s="35"/>
      <c r="L694" s="35"/>
      <c r="M694" s="24"/>
      <c r="N694" s="24"/>
      <c r="O694" s="24"/>
      <c r="P694" s="24"/>
      <c r="Q694" s="24"/>
      <c r="R694" s="24"/>
      <c r="S694" s="24"/>
      <c r="T694" s="25"/>
      <c r="U694" s="26"/>
      <c r="V694" s="27"/>
      <c r="W694" s="27"/>
      <c r="AA694" s="24"/>
    </row>
    <row r="695" spans="1:27" ht="12.75" customHeight="1" x14ac:dyDescent="0.2">
      <c r="A695" s="7"/>
      <c r="B695" s="27"/>
      <c r="C695" s="20"/>
      <c r="D695" s="35"/>
      <c r="E695" s="35"/>
      <c r="F695" s="35"/>
      <c r="G695" s="35"/>
      <c r="H695" s="35"/>
      <c r="I695" s="35"/>
      <c r="J695" s="35"/>
      <c r="K695" s="35"/>
      <c r="L695" s="35"/>
      <c r="M695" s="24"/>
      <c r="N695" s="24"/>
      <c r="O695" s="24"/>
      <c r="P695" s="24"/>
      <c r="Q695" s="24"/>
      <c r="R695" s="24"/>
      <c r="S695" s="24"/>
      <c r="T695" s="25"/>
      <c r="U695" s="26"/>
      <c r="V695" s="27"/>
      <c r="W695" s="27"/>
      <c r="AA695" s="24"/>
    </row>
    <row r="696" spans="1:27" ht="12.75" customHeight="1" x14ac:dyDescent="0.2">
      <c r="A696" s="7"/>
      <c r="B696" s="27"/>
      <c r="C696" s="20"/>
      <c r="D696" s="35"/>
      <c r="E696" s="35"/>
      <c r="F696" s="35"/>
      <c r="G696" s="35"/>
      <c r="H696" s="35"/>
      <c r="I696" s="35"/>
      <c r="J696" s="35"/>
      <c r="K696" s="35"/>
      <c r="L696" s="35"/>
      <c r="M696" s="24"/>
      <c r="N696" s="24"/>
      <c r="O696" s="24"/>
      <c r="P696" s="24"/>
      <c r="Q696" s="24"/>
      <c r="R696" s="24"/>
      <c r="S696" s="24"/>
      <c r="T696" s="25"/>
      <c r="U696" s="26"/>
      <c r="V696" s="27"/>
      <c r="W696" s="27"/>
      <c r="AA696" s="24"/>
    </row>
    <row r="697" spans="1:27" ht="12.75" customHeight="1" x14ac:dyDescent="0.2">
      <c r="A697" s="7"/>
      <c r="B697" s="27"/>
      <c r="C697" s="20"/>
      <c r="D697" s="35"/>
      <c r="E697" s="35"/>
      <c r="F697" s="35"/>
      <c r="G697" s="35"/>
      <c r="H697" s="35"/>
      <c r="I697" s="35"/>
      <c r="J697" s="35"/>
      <c r="K697" s="35"/>
      <c r="L697" s="35"/>
      <c r="M697" s="24"/>
      <c r="N697" s="24"/>
      <c r="O697" s="24"/>
      <c r="P697" s="24"/>
      <c r="Q697" s="24"/>
      <c r="R697" s="24"/>
      <c r="S697" s="24"/>
      <c r="T697" s="25"/>
      <c r="U697" s="26"/>
      <c r="V697" s="27"/>
      <c r="W697" s="27"/>
      <c r="AA697" s="24"/>
    </row>
    <row r="698" spans="1:27" ht="12.75" customHeight="1" x14ac:dyDescent="0.2">
      <c r="A698" s="7"/>
      <c r="B698" s="27"/>
      <c r="C698" s="20"/>
      <c r="D698" s="35"/>
      <c r="E698" s="35"/>
      <c r="F698" s="35"/>
      <c r="G698" s="35"/>
      <c r="H698" s="35"/>
      <c r="I698" s="35"/>
      <c r="J698" s="35"/>
      <c r="K698" s="35"/>
      <c r="L698" s="35"/>
      <c r="M698" s="24"/>
      <c r="N698" s="24"/>
      <c r="O698" s="24"/>
      <c r="P698" s="24"/>
      <c r="Q698" s="24"/>
      <c r="R698" s="24"/>
      <c r="S698" s="24"/>
      <c r="T698" s="25"/>
      <c r="U698" s="26"/>
      <c r="V698" s="27"/>
      <c r="W698" s="27"/>
      <c r="AA698" s="24"/>
    </row>
    <row r="699" spans="1:27" ht="12.75" customHeight="1" x14ac:dyDescent="0.2">
      <c r="A699" s="7"/>
      <c r="B699" s="27"/>
      <c r="C699" s="20"/>
      <c r="D699" s="35"/>
      <c r="E699" s="35"/>
      <c r="F699" s="35"/>
      <c r="G699" s="35"/>
      <c r="H699" s="35"/>
      <c r="I699" s="35"/>
      <c r="J699" s="35"/>
      <c r="K699" s="35"/>
      <c r="L699" s="35"/>
      <c r="M699" s="24"/>
      <c r="N699" s="24"/>
      <c r="O699" s="24"/>
      <c r="P699" s="24"/>
      <c r="Q699" s="24"/>
      <c r="R699" s="24"/>
      <c r="S699" s="24"/>
      <c r="T699" s="25"/>
      <c r="U699" s="26"/>
      <c r="V699" s="27"/>
      <c r="W699" s="27"/>
      <c r="AA699" s="24"/>
    </row>
    <row r="700" spans="1:27" ht="12.75" customHeight="1" x14ac:dyDescent="0.2">
      <c r="A700" s="7"/>
      <c r="B700" s="27"/>
      <c r="C700" s="20"/>
      <c r="D700" s="35"/>
      <c r="E700" s="35"/>
      <c r="F700" s="35"/>
      <c r="G700" s="35"/>
      <c r="H700" s="35"/>
      <c r="I700" s="35"/>
      <c r="J700" s="35"/>
      <c r="K700" s="35"/>
      <c r="L700" s="35"/>
      <c r="M700" s="24"/>
      <c r="N700" s="24"/>
      <c r="O700" s="24"/>
      <c r="P700" s="24"/>
      <c r="Q700" s="24"/>
      <c r="R700" s="24"/>
      <c r="S700" s="24"/>
      <c r="T700" s="25"/>
      <c r="U700" s="26"/>
      <c r="V700" s="27"/>
      <c r="W700" s="27"/>
      <c r="AA700" s="24"/>
    </row>
    <row r="701" spans="1:27" ht="12.75" customHeight="1" x14ac:dyDescent="0.2">
      <c r="A701" s="7"/>
      <c r="B701" s="27"/>
      <c r="C701" s="20"/>
      <c r="D701" s="35"/>
      <c r="E701" s="35"/>
      <c r="F701" s="35"/>
      <c r="G701" s="35"/>
      <c r="H701" s="35"/>
      <c r="I701" s="35"/>
      <c r="J701" s="35"/>
      <c r="K701" s="35"/>
      <c r="L701" s="35"/>
      <c r="M701" s="24"/>
      <c r="N701" s="24"/>
      <c r="O701" s="24"/>
      <c r="P701" s="24"/>
      <c r="Q701" s="24"/>
      <c r="R701" s="24"/>
      <c r="S701" s="24"/>
      <c r="T701" s="25"/>
      <c r="U701" s="26"/>
      <c r="V701" s="27"/>
      <c r="W701" s="27"/>
      <c r="AA701" s="24"/>
    </row>
    <row r="702" spans="1:27" ht="12.75" customHeight="1" x14ac:dyDescent="0.2">
      <c r="A702" s="7"/>
      <c r="B702" s="27"/>
      <c r="C702" s="20"/>
      <c r="D702" s="35"/>
      <c r="E702" s="35"/>
      <c r="F702" s="35"/>
      <c r="G702" s="35"/>
      <c r="H702" s="35"/>
      <c r="I702" s="35"/>
      <c r="J702" s="35"/>
      <c r="K702" s="35"/>
      <c r="L702" s="35"/>
      <c r="M702" s="24"/>
      <c r="N702" s="24"/>
      <c r="O702" s="24"/>
      <c r="P702" s="24"/>
      <c r="Q702" s="24"/>
      <c r="R702" s="24"/>
      <c r="S702" s="24"/>
      <c r="T702" s="25"/>
      <c r="U702" s="26"/>
      <c r="V702" s="27"/>
      <c r="W702" s="27"/>
      <c r="AA702" s="24"/>
    </row>
    <row r="703" spans="1:27" ht="12.75" customHeight="1" x14ac:dyDescent="0.2">
      <c r="A703" s="7"/>
      <c r="B703" s="27"/>
      <c r="C703" s="20"/>
      <c r="D703" s="35"/>
      <c r="E703" s="35"/>
      <c r="F703" s="35"/>
      <c r="G703" s="35"/>
      <c r="H703" s="35"/>
      <c r="I703" s="35"/>
      <c r="J703" s="35"/>
      <c r="K703" s="35"/>
      <c r="L703" s="35"/>
      <c r="M703" s="24"/>
      <c r="N703" s="24"/>
      <c r="O703" s="24"/>
      <c r="P703" s="24"/>
      <c r="Q703" s="24"/>
      <c r="R703" s="24"/>
      <c r="S703" s="24"/>
      <c r="T703" s="25"/>
      <c r="U703" s="26"/>
      <c r="V703" s="27"/>
      <c r="W703" s="27"/>
      <c r="AA703" s="24"/>
    </row>
    <row r="704" spans="1:27" ht="12.75" customHeight="1" x14ac:dyDescent="0.2">
      <c r="A704" s="7"/>
      <c r="B704" s="27"/>
      <c r="C704" s="20"/>
      <c r="D704" s="35"/>
      <c r="E704" s="35"/>
      <c r="F704" s="35"/>
      <c r="G704" s="35"/>
      <c r="H704" s="35"/>
      <c r="I704" s="35"/>
      <c r="J704" s="35"/>
      <c r="K704" s="35"/>
      <c r="L704" s="35"/>
      <c r="M704" s="24"/>
      <c r="N704" s="24"/>
      <c r="O704" s="24"/>
      <c r="P704" s="24"/>
      <c r="Q704" s="24"/>
      <c r="R704" s="24"/>
      <c r="S704" s="24"/>
      <c r="T704" s="25"/>
      <c r="U704" s="26"/>
      <c r="V704" s="27"/>
      <c r="W704" s="27"/>
      <c r="AA704" s="24"/>
    </row>
    <row r="705" spans="1:27" ht="12.75" customHeight="1" x14ac:dyDescent="0.2">
      <c r="A705" s="7"/>
      <c r="B705" s="27"/>
      <c r="C705" s="20"/>
      <c r="D705" s="35"/>
      <c r="E705" s="35"/>
      <c r="F705" s="35"/>
      <c r="G705" s="35"/>
      <c r="H705" s="35"/>
      <c r="I705" s="35"/>
      <c r="J705" s="35"/>
      <c r="K705" s="35"/>
      <c r="L705" s="35"/>
      <c r="M705" s="24"/>
      <c r="N705" s="24"/>
      <c r="O705" s="24"/>
      <c r="P705" s="24"/>
      <c r="Q705" s="24"/>
      <c r="R705" s="24"/>
      <c r="S705" s="24"/>
      <c r="T705" s="25"/>
      <c r="U705" s="26"/>
      <c r="V705" s="27"/>
      <c r="W705" s="27"/>
      <c r="AA705" s="24"/>
    </row>
    <row r="706" spans="1:27" ht="12.75" customHeight="1" x14ac:dyDescent="0.2">
      <c r="A706" s="7"/>
      <c r="B706" s="27"/>
      <c r="C706" s="20"/>
      <c r="D706" s="35"/>
      <c r="E706" s="35"/>
      <c r="F706" s="35"/>
      <c r="G706" s="35"/>
      <c r="H706" s="35"/>
      <c r="I706" s="35"/>
      <c r="J706" s="35"/>
      <c r="K706" s="35"/>
      <c r="L706" s="35"/>
      <c r="M706" s="24"/>
      <c r="N706" s="24"/>
      <c r="O706" s="24"/>
      <c r="P706" s="24"/>
      <c r="Q706" s="24"/>
      <c r="R706" s="24"/>
      <c r="S706" s="24"/>
      <c r="T706" s="25"/>
      <c r="U706" s="26"/>
      <c r="V706" s="27"/>
      <c r="W706" s="27"/>
      <c r="AA706" s="24"/>
    </row>
    <row r="707" spans="1:27" ht="12.75" customHeight="1" x14ac:dyDescent="0.2">
      <c r="A707" s="7"/>
      <c r="B707" s="27"/>
      <c r="C707" s="20"/>
      <c r="D707" s="35"/>
      <c r="E707" s="35"/>
      <c r="F707" s="35"/>
      <c r="G707" s="35"/>
      <c r="H707" s="35"/>
      <c r="I707" s="35"/>
      <c r="J707" s="35"/>
      <c r="K707" s="35"/>
      <c r="L707" s="35"/>
      <c r="M707" s="24"/>
      <c r="N707" s="24"/>
      <c r="O707" s="24"/>
      <c r="P707" s="24"/>
      <c r="Q707" s="24"/>
      <c r="R707" s="24"/>
      <c r="S707" s="24"/>
      <c r="T707" s="25"/>
      <c r="U707" s="26"/>
      <c r="V707" s="27"/>
      <c r="W707" s="27"/>
      <c r="AA707" s="24"/>
    </row>
    <row r="708" spans="1:27" ht="12.75" customHeight="1" x14ac:dyDescent="0.2">
      <c r="A708" s="7"/>
      <c r="B708" s="27"/>
      <c r="C708" s="20"/>
      <c r="D708" s="35"/>
      <c r="E708" s="35"/>
      <c r="F708" s="35"/>
      <c r="G708" s="35"/>
      <c r="H708" s="35"/>
      <c r="I708" s="35"/>
      <c r="J708" s="35"/>
      <c r="K708" s="35"/>
      <c r="L708" s="35"/>
      <c r="M708" s="24"/>
      <c r="N708" s="24"/>
      <c r="O708" s="24"/>
      <c r="P708" s="24"/>
      <c r="Q708" s="24"/>
      <c r="R708" s="24"/>
      <c r="S708" s="24"/>
      <c r="T708" s="25"/>
      <c r="U708" s="26"/>
      <c r="V708" s="27"/>
      <c r="W708" s="27"/>
      <c r="AA708" s="24"/>
    </row>
    <row r="709" spans="1:27" ht="12.75" customHeight="1" x14ac:dyDescent="0.2">
      <c r="A709" s="7"/>
      <c r="B709" s="27"/>
      <c r="C709" s="20"/>
      <c r="D709" s="35"/>
      <c r="E709" s="35"/>
      <c r="F709" s="35"/>
      <c r="G709" s="35"/>
      <c r="H709" s="35"/>
      <c r="I709" s="35"/>
      <c r="J709" s="35"/>
      <c r="K709" s="35"/>
      <c r="L709" s="35"/>
      <c r="M709" s="24"/>
      <c r="N709" s="24"/>
      <c r="O709" s="24"/>
      <c r="P709" s="24"/>
      <c r="Q709" s="24"/>
      <c r="R709" s="24"/>
      <c r="S709" s="24"/>
      <c r="T709" s="25"/>
      <c r="U709" s="26"/>
      <c r="V709" s="27"/>
      <c r="W709" s="27"/>
      <c r="AA709" s="24"/>
    </row>
    <row r="710" spans="1:27" ht="12.75" customHeight="1" x14ac:dyDescent="0.2">
      <c r="A710" s="7"/>
      <c r="B710" s="27"/>
      <c r="C710" s="20"/>
      <c r="D710" s="35"/>
      <c r="E710" s="35"/>
      <c r="F710" s="35"/>
      <c r="G710" s="35"/>
      <c r="H710" s="35"/>
      <c r="I710" s="35"/>
      <c r="J710" s="35"/>
      <c r="K710" s="35"/>
      <c r="L710" s="35"/>
      <c r="M710" s="24"/>
      <c r="N710" s="24"/>
      <c r="O710" s="24"/>
      <c r="P710" s="24"/>
      <c r="Q710" s="24"/>
      <c r="R710" s="24"/>
      <c r="S710" s="24"/>
      <c r="T710" s="25"/>
      <c r="U710" s="26"/>
      <c r="V710" s="27"/>
      <c r="W710" s="27"/>
      <c r="AA710" s="24"/>
    </row>
    <row r="711" spans="1:27" ht="12.75" customHeight="1" x14ac:dyDescent="0.2">
      <c r="A711" s="7"/>
      <c r="B711" s="27"/>
      <c r="C711" s="20"/>
      <c r="D711" s="35"/>
      <c r="E711" s="35"/>
      <c r="F711" s="35"/>
      <c r="G711" s="35"/>
      <c r="H711" s="35"/>
      <c r="I711" s="35"/>
      <c r="J711" s="35"/>
      <c r="K711" s="35"/>
      <c r="L711" s="35"/>
      <c r="M711" s="24"/>
      <c r="N711" s="24"/>
      <c r="O711" s="24"/>
      <c r="P711" s="24"/>
      <c r="Q711" s="24"/>
      <c r="R711" s="24"/>
      <c r="S711" s="24"/>
      <c r="T711" s="25"/>
      <c r="U711" s="26"/>
      <c r="V711" s="27"/>
      <c r="W711" s="27"/>
      <c r="AA711" s="24"/>
    </row>
    <row r="712" spans="1:27" ht="12.75" customHeight="1" x14ac:dyDescent="0.2">
      <c r="A712" s="7"/>
      <c r="B712" s="27"/>
      <c r="C712" s="20"/>
      <c r="D712" s="35"/>
      <c r="E712" s="35"/>
      <c r="F712" s="35"/>
      <c r="G712" s="35"/>
      <c r="H712" s="35"/>
      <c r="I712" s="35"/>
      <c r="J712" s="35"/>
      <c r="K712" s="35"/>
      <c r="L712" s="35"/>
      <c r="M712" s="24"/>
      <c r="N712" s="24"/>
      <c r="O712" s="24"/>
      <c r="P712" s="24"/>
      <c r="Q712" s="24"/>
      <c r="R712" s="24"/>
      <c r="S712" s="24"/>
      <c r="T712" s="25"/>
      <c r="U712" s="26"/>
      <c r="V712" s="27"/>
      <c r="W712" s="27"/>
      <c r="AA712" s="24"/>
    </row>
    <row r="713" spans="1:27" ht="12.75" customHeight="1" x14ac:dyDescent="0.2">
      <c r="A713" s="7"/>
      <c r="B713" s="27"/>
      <c r="C713" s="20"/>
      <c r="D713" s="35"/>
      <c r="E713" s="35"/>
      <c r="F713" s="35"/>
      <c r="G713" s="35"/>
      <c r="H713" s="35"/>
      <c r="I713" s="35"/>
      <c r="J713" s="35"/>
      <c r="K713" s="35"/>
      <c r="L713" s="35"/>
      <c r="M713" s="24"/>
      <c r="N713" s="24"/>
      <c r="O713" s="24"/>
      <c r="P713" s="24"/>
      <c r="Q713" s="24"/>
      <c r="R713" s="24"/>
      <c r="S713" s="24"/>
      <c r="T713" s="25"/>
      <c r="U713" s="26"/>
      <c r="V713" s="27"/>
      <c r="W713" s="27"/>
      <c r="AA713" s="24"/>
    </row>
    <row r="714" spans="1:27" ht="12.75" customHeight="1" x14ac:dyDescent="0.2">
      <c r="A714" s="7"/>
      <c r="B714" s="27"/>
      <c r="C714" s="20"/>
      <c r="D714" s="35"/>
      <c r="E714" s="35"/>
      <c r="F714" s="35"/>
      <c r="G714" s="35"/>
      <c r="H714" s="35"/>
      <c r="I714" s="35"/>
      <c r="J714" s="35"/>
      <c r="K714" s="35"/>
      <c r="L714" s="35"/>
      <c r="M714" s="24"/>
      <c r="N714" s="24"/>
      <c r="O714" s="24"/>
      <c r="P714" s="24"/>
      <c r="Q714" s="24"/>
      <c r="R714" s="24"/>
      <c r="S714" s="24"/>
      <c r="T714" s="25"/>
      <c r="U714" s="26"/>
      <c r="V714" s="27"/>
      <c r="W714" s="27"/>
      <c r="AA714" s="24"/>
    </row>
    <row r="715" spans="1:27" ht="12.75" customHeight="1" x14ac:dyDescent="0.2">
      <c r="A715" s="7"/>
      <c r="B715" s="27"/>
      <c r="C715" s="20"/>
      <c r="D715" s="35"/>
      <c r="E715" s="35"/>
      <c r="F715" s="35"/>
      <c r="G715" s="35"/>
      <c r="H715" s="35"/>
      <c r="I715" s="35"/>
      <c r="J715" s="35"/>
      <c r="K715" s="35"/>
      <c r="L715" s="35"/>
      <c r="M715" s="24"/>
      <c r="N715" s="24"/>
      <c r="O715" s="24"/>
      <c r="P715" s="24"/>
      <c r="Q715" s="24"/>
      <c r="R715" s="24"/>
      <c r="S715" s="24"/>
      <c r="T715" s="25"/>
      <c r="U715" s="26"/>
      <c r="V715" s="27"/>
      <c r="W715" s="27"/>
      <c r="AA715" s="24"/>
    </row>
    <row r="716" spans="1:27" ht="12.75" customHeight="1" x14ac:dyDescent="0.2">
      <c r="A716" s="7"/>
      <c r="B716" s="27"/>
      <c r="C716" s="20"/>
      <c r="D716" s="35"/>
      <c r="E716" s="35"/>
      <c r="F716" s="35"/>
      <c r="G716" s="35"/>
      <c r="H716" s="35"/>
      <c r="I716" s="35"/>
      <c r="J716" s="35"/>
      <c r="K716" s="35"/>
      <c r="L716" s="35"/>
      <c r="M716" s="24"/>
      <c r="N716" s="24"/>
      <c r="O716" s="24"/>
      <c r="P716" s="24"/>
      <c r="Q716" s="24"/>
      <c r="R716" s="24"/>
      <c r="S716" s="24"/>
      <c r="T716" s="25"/>
      <c r="U716" s="26"/>
      <c r="V716" s="27"/>
      <c r="W716" s="27"/>
      <c r="AA716" s="24"/>
    </row>
    <row r="717" spans="1:27" ht="12.75" customHeight="1" x14ac:dyDescent="0.2">
      <c r="A717" s="7"/>
      <c r="B717" s="27"/>
      <c r="C717" s="20"/>
      <c r="D717" s="35"/>
      <c r="E717" s="35"/>
      <c r="F717" s="35"/>
      <c r="G717" s="35"/>
      <c r="H717" s="35"/>
      <c r="I717" s="35"/>
      <c r="J717" s="35"/>
      <c r="K717" s="35"/>
      <c r="L717" s="35"/>
      <c r="M717" s="24"/>
      <c r="N717" s="24"/>
      <c r="O717" s="24"/>
      <c r="P717" s="24"/>
      <c r="Q717" s="24"/>
      <c r="R717" s="24"/>
      <c r="S717" s="24"/>
      <c r="T717" s="25"/>
      <c r="U717" s="26"/>
      <c r="V717" s="27"/>
      <c r="W717" s="27"/>
      <c r="AA717" s="24"/>
    </row>
    <row r="718" spans="1:27" ht="12.75" customHeight="1" x14ac:dyDescent="0.2">
      <c r="A718" s="7"/>
      <c r="B718" s="27"/>
      <c r="C718" s="20"/>
      <c r="D718" s="35"/>
      <c r="E718" s="35"/>
      <c r="F718" s="35"/>
      <c r="G718" s="35"/>
      <c r="H718" s="35"/>
      <c r="I718" s="35"/>
      <c r="J718" s="35"/>
      <c r="K718" s="35"/>
      <c r="L718" s="35"/>
      <c r="M718" s="24"/>
      <c r="N718" s="24"/>
      <c r="O718" s="24"/>
      <c r="P718" s="24"/>
      <c r="Q718" s="24"/>
      <c r="R718" s="24"/>
      <c r="S718" s="24"/>
      <c r="T718" s="25"/>
      <c r="U718" s="26"/>
      <c r="V718" s="27"/>
      <c r="W718" s="27"/>
      <c r="AA718" s="24"/>
    </row>
    <row r="719" spans="1:27" ht="12.75" customHeight="1" x14ac:dyDescent="0.2">
      <c r="A719" s="7"/>
      <c r="B719" s="27"/>
      <c r="C719" s="20"/>
      <c r="D719" s="35"/>
      <c r="E719" s="35"/>
      <c r="F719" s="35"/>
      <c r="G719" s="35"/>
      <c r="H719" s="35"/>
      <c r="I719" s="35"/>
      <c r="J719" s="35"/>
      <c r="K719" s="35"/>
      <c r="L719" s="35"/>
      <c r="M719" s="24"/>
      <c r="N719" s="24"/>
      <c r="O719" s="24"/>
      <c r="P719" s="24"/>
      <c r="Q719" s="24"/>
      <c r="R719" s="24"/>
      <c r="S719" s="24"/>
      <c r="T719" s="25"/>
      <c r="U719" s="26"/>
      <c r="V719" s="27"/>
      <c r="W719" s="27"/>
      <c r="AA719" s="24"/>
    </row>
    <row r="720" spans="1:27" ht="12.75" customHeight="1" x14ac:dyDescent="0.2">
      <c r="A720" s="7"/>
      <c r="B720" s="27"/>
      <c r="C720" s="20"/>
      <c r="D720" s="35"/>
      <c r="E720" s="35"/>
      <c r="F720" s="35"/>
      <c r="G720" s="35"/>
      <c r="H720" s="35"/>
      <c r="I720" s="35"/>
      <c r="J720" s="35"/>
      <c r="K720" s="35"/>
      <c r="L720" s="35"/>
      <c r="M720" s="24"/>
      <c r="N720" s="24"/>
      <c r="O720" s="24"/>
      <c r="P720" s="24"/>
      <c r="Q720" s="24"/>
      <c r="R720" s="24"/>
      <c r="S720" s="24"/>
      <c r="T720" s="25"/>
      <c r="U720" s="26"/>
      <c r="V720" s="27"/>
      <c r="W720" s="27"/>
      <c r="AA720" s="24"/>
    </row>
    <row r="721" spans="1:27" ht="12.75" customHeight="1" x14ac:dyDescent="0.2">
      <c r="A721" s="7"/>
      <c r="B721" s="27"/>
      <c r="C721" s="20"/>
      <c r="D721" s="35"/>
      <c r="E721" s="35"/>
      <c r="F721" s="35"/>
      <c r="G721" s="35"/>
      <c r="H721" s="35"/>
      <c r="I721" s="35"/>
      <c r="J721" s="35"/>
      <c r="K721" s="35"/>
      <c r="L721" s="35"/>
      <c r="M721" s="24"/>
      <c r="N721" s="24"/>
      <c r="O721" s="24"/>
      <c r="P721" s="24"/>
      <c r="Q721" s="24"/>
      <c r="R721" s="24"/>
      <c r="S721" s="24"/>
      <c r="T721" s="25"/>
      <c r="U721" s="26"/>
      <c r="V721" s="27"/>
      <c r="W721" s="27"/>
      <c r="AA721" s="24"/>
    </row>
    <row r="722" spans="1:27" ht="12.75" customHeight="1" x14ac:dyDescent="0.2">
      <c r="A722" s="7"/>
      <c r="B722" s="27"/>
      <c r="C722" s="20"/>
      <c r="D722" s="35"/>
      <c r="E722" s="35"/>
      <c r="F722" s="35"/>
      <c r="G722" s="35"/>
      <c r="H722" s="35"/>
      <c r="I722" s="35"/>
      <c r="J722" s="35"/>
      <c r="K722" s="35"/>
      <c r="L722" s="35"/>
      <c r="M722" s="24"/>
      <c r="N722" s="24"/>
      <c r="O722" s="24"/>
      <c r="P722" s="24"/>
      <c r="Q722" s="24"/>
      <c r="R722" s="24"/>
      <c r="S722" s="24"/>
      <c r="T722" s="25"/>
      <c r="U722" s="26"/>
      <c r="V722" s="27"/>
      <c r="W722" s="27"/>
      <c r="AA722" s="24"/>
    </row>
    <row r="723" spans="1:27" ht="12.75" customHeight="1" x14ac:dyDescent="0.2">
      <c r="A723" s="7"/>
      <c r="B723" s="27"/>
      <c r="C723" s="20"/>
      <c r="D723" s="35"/>
      <c r="E723" s="35"/>
      <c r="F723" s="35"/>
      <c r="G723" s="35"/>
      <c r="H723" s="35"/>
      <c r="I723" s="35"/>
      <c r="J723" s="35"/>
      <c r="K723" s="35"/>
      <c r="L723" s="35"/>
      <c r="M723" s="24"/>
      <c r="N723" s="24"/>
      <c r="O723" s="24"/>
      <c r="P723" s="24"/>
      <c r="Q723" s="24"/>
      <c r="R723" s="24"/>
      <c r="S723" s="24"/>
      <c r="T723" s="25"/>
      <c r="U723" s="26"/>
      <c r="V723" s="27"/>
      <c r="W723" s="27"/>
      <c r="AA723" s="24"/>
    </row>
    <row r="724" spans="1:27" ht="12.75" customHeight="1" x14ac:dyDescent="0.2">
      <c r="A724" s="7"/>
      <c r="B724" s="27"/>
      <c r="C724" s="20"/>
      <c r="D724" s="35"/>
      <c r="E724" s="35"/>
      <c r="F724" s="35"/>
      <c r="G724" s="35"/>
      <c r="H724" s="35"/>
      <c r="I724" s="35"/>
      <c r="J724" s="35"/>
      <c r="K724" s="35"/>
      <c r="L724" s="35"/>
      <c r="M724" s="24"/>
      <c r="N724" s="24"/>
      <c r="O724" s="24"/>
      <c r="P724" s="24"/>
      <c r="Q724" s="24"/>
      <c r="R724" s="24"/>
      <c r="S724" s="24"/>
      <c r="T724" s="25"/>
      <c r="U724" s="26"/>
      <c r="V724" s="27"/>
      <c r="W724" s="27"/>
      <c r="AA724" s="24"/>
    </row>
    <row r="725" spans="1:27" ht="12.75" customHeight="1" x14ac:dyDescent="0.2">
      <c r="A725" s="7"/>
      <c r="B725" s="27"/>
      <c r="C725" s="20"/>
      <c r="D725" s="35"/>
      <c r="E725" s="35"/>
      <c r="F725" s="35"/>
      <c r="G725" s="35"/>
      <c r="H725" s="35"/>
      <c r="I725" s="35"/>
      <c r="J725" s="35"/>
      <c r="K725" s="35"/>
      <c r="L725" s="35"/>
      <c r="M725" s="24"/>
      <c r="N725" s="24"/>
      <c r="O725" s="24"/>
      <c r="P725" s="24"/>
      <c r="Q725" s="24"/>
      <c r="R725" s="24"/>
      <c r="S725" s="24"/>
      <c r="T725" s="25"/>
      <c r="U725" s="26"/>
      <c r="V725" s="27"/>
      <c r="W725" s="27"/>
      <c r="AA725" s="24"/>
    </row>
    <row r="726" spans="1:27" ht="12.75" customHeight="1" x14ac:dyDescent="0.2">
      <c r="A726" s="7"/>
      <c r="B726" s="27"/>
      <c r="C726" s="20"/>
      <c r="D726" s="35"/>
      <c r="E726" s="35"/>
      <c r="F726" s="35"/>
      <c r="G726" s="35"/>
      <c r="H726" s="35"/>
      <c r="I726" s="35"/>
      <c r="J726" s="35"/>
      <c r="K726" s="35"/>
      <c r="L726" s="35"/>
      <c r="M726" s="24"/>
      <c r="N726" s="24"/>
      <c r="O726" s="24"/>
      <c r="P726" s="24"/>
      <c r="Q726" s="24"/>
      <c r="R726" s="24"/>
      <c r="S726" s="24"/>
      <c r="T726" s="25"/>
      <c r="U726" s="26"/>
      <c r="V726" s="27"/>
      <c r="W726" s="27"/>
      <c r="AA726" s="24"/>
    </row>
    <row r="727" spans="1:27" ht="12.75" customHeight="1" x14ac:dyDescent="0.2">
      <c r="A727" s="7"/>
      <c r="B727" s="27"/>
      <c r="C727" s="20"/>
      <c r="D727" s="35"/>
      <c r="E727" s="35"/>
      <c r="F727" s="35"/>
      <c r="G727" s="35"/>
      <c r="H727" s="35"/>
      <c r="I727" s="35"/>
      <c r="J727" s="35"/>
      <c r="K727" s="35"/>
      <c r="L727" s="35"/>
      <c r="M727" s="24"/>
      <c r="N727" s="24"/>
      <c r="O727" s="24"/>
      <c r="P727" s="24"/>
      <c r="Q727" s="24"/>
      <c r="R727" s="24"/>
      <c r="S727" s="24"/>
      <c r="T727" s="25"/>
      <c r="U727" s="26"/>
      <c r="V727" s="27"/>
      <c r="W727" s="27"/>
      <c r="AA727" s="24"/>
    </row>
    <row r="728" spans="1:27" ht="12.75" customHeight="1" x14ac:dyDescent="0.2">
      <c r="A728" s="7"/>
      <c r="B728" s="27"/>
      <c r="C728" s="20"/>
      <c r="D728" s="35"/>
      <c r="E728" s="35"/>
      <c r="F728" s="35"/>
      <c r="G728" s="35"/>
      <c r="H728" s="35"/>
      <c r="I728" s="35"/>
      <c r="J728" s="35"/>
      <c r="K728" s="35"/>
      <c r="L728" s="35"/>
      <c r="M728" s="24"/>
      <c r="N728" s="24"/>
      <c r="O728" s="24"/>
      <c r="P728" s="24"/>
      <c r="Q728" s="24"/>
      <c r="R728" s="24"/>
      <c r="S728" s="24"/>
      <c r="T728" s="25"/>
      <c r="U728" s="26"/>
      <c r="V728" s="27"/>
      <c r="W728" s="27"/>
      <c r="AA728" s="24"/>
    </row>
    <row r="729" spans="1:27" ht="12.75" customHeight="1" x14ac:dyDescent="0.2">
      <c r="A729" s="7"/>
      <c r="B729" s="27"/>
      <c r="C729" s="20"/>
      <c r="D729" s="35"/>
      <c r="E729" s="35"/>
      <c r="F729" s="35"/>
      <c r="G729" s="35"/>
      <c r="H729" s="35"/>
      <c r="I729" s="35"/>
      <c r="J729" s="35"/>
      <c r="K729" s="35"/>
      <c r="L729" s="35"/>
      <c r="M729" s="24"/>
      <c r="N729" s="24"/>
      <c r="O729" s="24"/>
      <c r="P729" s="24"/>
      <c r="Q729" s="24"/>
      <c r="R729" s="24"/>
      <c r="S729" s="24"/>
      <c r="T729" s="25"/>
      <c r="U729" s="26"/>
      <c r="V729" s="27"/>
      <c r="W729" s="27"/>
      <c r="AA729" s="24"/>
    </row>
    <row r="730" spans="1:27" ht="12.75" customHeight="1" x14ac:dyDescent="0.2">
      <c r="A730" s="7"/>
      <c r="B730" s="27"/>
      <c r="C730" s="20"/>
      <c r="D730" s="35"/>
      <c r="E730" s="35"/>
      <c r="F730" s="35"/>
      <c r="G730" s="35"/>
      <c r="H730" s="35"/>
      <c r="I730" s="35"/>
      <c r="J730" s="35"/>
      <c r="K730" s="35"/>
      <c r="L730" s="35"/>
      <c r="M730" s="24"/>
      <c r="N730" s="24"/>
      <c r="O730" s="24"/>
      <c r="P730" s="24"/>
      <c r="Q730" s="24"/>
      <c r="R730" s="24"/>
      <c r="S730" s="24"/>
      <c r="T730" s="25"/>
      <c r="U730" s="26"/>
      <c r="V730" s="27"/>
      <c r="W730" s="27"/>
      <c r="AA730" s="24"/>
    </row>
    <row r="731" spans="1:27" ht="12.75" customHeight="1" x14ac:dyDescent="0.2">
      <c r="A731" s="7"/>
      <c r="B731" s="27"/>
      <c r="C731" s="20"/>
      <c r="D731" s="35"/>
      <c r="E731" s="35"/>
      <c r="F731" s="35"/>
      <c r="G731" s="35"/>
      <c r="H731" s="35"/>
      <c r="I731" s="35"/>
      <c r="J731" s="35"/>
      <c r="K731" s="35"/>
      <c r="L731" s="35"/>
      <c r="M731" s="24"/>
      <c r="N731" s="24"/>
      <c r="O731" s="24"/>
      <c r="P731" s="24"/>
      <c r="Q731" s="24"/>
      <c r="R731" s="24"/>
      <c r="S731" s="24"/>
      <c r="T731" s="25"/>
      <c r="U731" s="26"/>
      <c r="V731" s="27"/>
      <c r="W731" s="27"/>
      <c r="AA731" s="24"/>
    </row>
    <row r="732" spans="1:27" ht="12.75" customHeight="1" x14ac:dyDescent="0.2">
      <c r="A732" s="7"/>
      <c r="B732" s="27"/>
      <c r="C732" s="20"/>
      <c r="D732" s="35"/>
      <c r="E732" s="35"/>
      <c r="F732" s="35"/>
      <c r="G732" s="35"/>
      <c r="H732" s="35"/>
      <c r="I732" s="35"/>
      <c r="J732" s="35"/>
      <c r="K732" s="35"/>
      <c r="L732" s="35"/>
      <c r="M732" s="24"/>
      <c r="N732" s="24"/>
      <c r="O732" s="24"/>
      <c r="P732" s="24"/>
      <c r="Q732" s="24"/>
      <c r="R732" s="24"/>
      <c r="S732" s="24"/>
      <c r="T732" s="25"/>
      <c r="U732" s="26"/>
      <c r="V732" s="27"/>
      <c r="W732" s="27"/>
      <c r="AA732" s="24"/>
    </row>
    <row r="733" spans="1:27" ht="12.75" customHeight="1" x14ac:dyDescent="0.2">
      <c r="A733" s="7"/>
      <c r="B733" s="27"/>
      <c r="C733" s="20"/>
      <c r="D733" s="35"/>
      <c r="E733" s="35"/>
      <c r="F733" s="35"/>
      <c r="G733" s="35"/>
      <c r="H733" s="35"/>
      <c r="I733" s="35"/>
      <c r="J733" s="35"/>
      <c r="K733" s="35"/>
      <c r="L733" s="35"/>
      <c r="M733" s="24"/>
      <c r="N733" s="24"/>
      <c r="O733" s="24"/>
      <c r="P733" s="24"/>
      <c r="Q733" s="24"/>
      <c r="R733" s="24"/>
      <c r="S733" s="24"/>
      <c r="T733" s="25"/>
      <c r="U733" s="26"/>
      <c r="V733" s="27"/>
      <c r="W733" s="27"/>
      <c r="AA733" s="24"/>
    </row>
    <row r="734" spans="1:27" ht="12.75" customHeight="1" x14ac:dyDescent="0.2">
      <c r="A734" s="7"/>
      <c r="B734" s="27"/>
      <c r="C734" s="20"/>
      <c r="D734" s="35"/>
      <c r="E734" s="35"/>
      <c r="F734" s="35"/>
      <c r="G734" s="35"/>
      <c r="H734" s="35"/>
      <c r="I734" s="35"/>
      <c r="J734" s="35"/>
      <c r="K734" s="35"/>
      <c r="L734" s="35"/>
      <c r="M734" s="24"/>
      <c r="N734" s="24"/>
      <c r="O734" s="24"/>
      <c r="P734" s="24"/>
      <c r="Q734" s="24"/>
      <c r="R734" s="24"/>
      <c r="S734" s="24"/>
      <c r="T734" s="25"/>
      <c r="U734" s="26"/>
      <c r="V734" s="27"/>
      <c r="W734" s="27"/>
      <c r="AA734" s="24"/>
    </row>
    <row r="735" spans="1:27" ht="12.75" customHeight="1" x14ac:dyDescent="0.2">
      <c r="A735" s="7"/>
      <c r="B735" s="27"/>
      <c r="C735" s="20"/>
      <c r="D735" s="35"/>
      <c r="E735" s="35"/>
      <c r="F735" s="35"/>
      <c r="G735" s="35"/>
      <c r="H735" s="35"/>
      <c r="I735" s="35"/>
      <c r="J735" s="35"/>
      <c r="K735" s="35"/>
      <c r="L735" s="35"/>
      <c r="M735" s="24"/>
      <c r="N735" s="24"/>
      <c r="O735" s="24"/>
      <c r="P735" s="24"/>
      <c r="Q735" s="24"/>
      <c r="R735" s="24"/>
      <c r="S735" s="24"/>
      <c r="T735" s="25"/>
      <c r="U735" s="26"/>
      <c r="V735" s="27"/>
      <c r="W735" s="27"/>
      <c r="AA735" s="24"/>
    </row>
    <row r="736" spans="1:27" ht="12.75" customHeight="1" x14ac:dyDescent="0.2">
      <c r="A736" s="7"/>
      <c r="B736" s="27"/>
      <c r="C736" s="20"/>
      <c r="D736" s="35"/>
      <c r="E736" s="35"/>
      <c r="F736" s="35"/>
      <c r="G736" s="35"/>
      <c r="H736" s="35"/>
      <c r="I736" s="35"/>
      <c r="J736" s="35"/>
      <c r="K736" s="35"/>
      <c r="L736" s="35"/>
      <c r="M736" s="24"/>
      <c r="N736" s="24"/>
      <c r="O736" s="24"/>
      <c r="P736" s="24"/>
      <c r="Q736" s="24"/>
      <c r="R736" s="24"/>
      <c r="S736" s="24"/>
      <c r="T736" s="25"/>
      <c r="U736" s="26"/>
      <c r="V736" s="27"/>
      <c r="W736" s="27"/>
      <c r="AA736" s="24"/>
    </row>
    <row r="737" spans="1:27" ht="12.75" customHeight="1" x14ac:dyDescent="0.2">
      <c r="A737" s="7"/>
      <c r="B737" s="27"/>
      <c r="C737" s="20"/>
      <c r="D737" s="35"/>
      <c r="E737" s="35"/>
      <c r="F737" s="35"/>
      <c r="G737" s="35"/>
      <c r="H737" s="35"/>
      <c r="I737" s="35"/>
      <c r="J737" s="35"/>
      <c r="K737" s="35"/>
      <c r="L737" s="35"/>
      <c r="M737" s="24"/>
      <c r="N737" s="24"/>
      <c r="O737" s="24"/>
      <c r="P737" s="24"/>
      <c r="Q737" s="24"/>
      <c r="R737" s="24"/>
      <c r="S737" s="24"/>
      <c r="T737" s="25"/>
      <c r="U737" s="26"/>
      <c r="V737" s="27"/>
      <c r="W737" s="27"/>
      <c r="AA737" s="24"/>
    </row>
    <row r="738" spans="1:27" ht="12.75" customHeight="1" x14ac:dyDescent="0.2">
      <c r="A738" s="7"/>
      <c r="B738" s="27"/>
      <c r="C738" s="20"/>
      <c r="D738" s="35"/>
      <c r="E738" s="35"/>
      <c r="F738" s="35"/>
      <c r="G738" s="35"/>
      <c r="H738" s="35"/>
      <c r="I738" s="35"/>
      <c r="J738" s="35"/>
      <c r="K738" s="35"/>
      <c r="L738" s="35"/>
      <c r="M738" s="24"/>
      <c r="N738" s="24"/>
      <c r="O738" s="24"/>
      <c r="P738" s="24"/>
      <c r="Q738" s="24"/>
      <c r="R738" s="24"/>
      <c r="S738" s="24"/>
      <c r="T738" s="25"/>
      <c r="U738" s="26"/>
      <c r="V738" s="27"/>
      <c r="W738" s="27"/>
      <c r="AA738" s="24"/>
    </row>
    <row r="739" spans="1:27" ht="12.75" customHeight="1" x14ac:dyDescent="0.2">
      <c r="A739" s="7"/>
      <c r="B739" s="27"/>
      <c r="C739" s="20"/>
      <c r="D739" s="35"/>
      <c r="E739" s="35"/>
      <c r="F739" s="35"/>
      <c r="G739" s="35"/>
      <c r="H739" s="35"/>
      <c r="I739" s="35"/>
      <c r="J739" s="35"/>
      <c r="K739" s="35"/>
      <c r="L739" s="35"/>
      <c r="M739" s="24"/>
      <c r="N739" s="24"/>
      <c r="O739" s="24"/>
      <c r="P739" s="24"/>
      <c r="Q739" s="24"/>
      <c r="R739" s="24"/>
      <c r="S739" s="24"/>
      <c r="T739" s="25"/>
      <c r="U739" s="26"/>
      <c r="V739" s="27"/>
      <c r="W739" s="27"/>
      <c r="AA739" s="24"/>
    </row>
    <row r="740" spans="1:27" ht="12.75" customHeight="1" x14ac:dyDescent="0.2">
      <c r="A740" s="7"/>
      <c r="B740" s="27"/>
      <c r="C740" s="20"/>
      <c r="D740" s="35"/>
      <c r="E740" s="35"/>
      <c r="F740" s="35"/>
      <c r="G740" s="35"/>
      <c r="H740" s="35"/>
      <c r="I740" s="35"/>
      <c r="J740" s="35"/>
      <c r="K740" s="35"/>
      <c r="L740" s="35"/>
      <c r="M740" s="24"/>
      <c r="N740" s="24"/>
      <c r="O740" s="24"/>
      <c r="P740" s="24"/>
      <c r="Q740" s="24"/>
      <c r="R740" s="24"/>
      <c r="S740" s="24"/>
      <c r="T740" s="25"/>
      <c r="U740" s="26"/>
      <c r="V740" s="27"/>
      <c r="W740" s="27"/>
      <c r="AA740" s="24"/>
    </row>
    <row r="741" spans="1:27" ht="12.75" customHeight="1" x14ac:dyDescent="0.2">
      <c r="A741" s="7"/>
      <c r="B741" s="27"/>
      <c r="C741" s="20"/>
      <c r="D741" s="35"/>
      <c r="E741" s="35"/>
      <c r="F741" s="35"/>
      <c r="G741" s="35"/>
      <c r="H741" s="35"/>
      <c r="I741" s="35"/>
      <c r="J741" s="35"/>
      <c r="K741" s="35"/>
      <c r="L741" s="35"/>
      <c r="M741" s="24"/>
      <c r="N741" s="24"/>
      <c r="O741" s="24"/>
      <c r="P741" s="24"/>
      <c r="Q741" s="24"/>
      <c r="R741" s="24"/>
      <c r="S741" s="24"/>
      <c r="T741" s="25"/>
      <c r="U741" s="26"/>
      <c r="V741" s="27"/>
      <c r="W741" s="27"/>
      <c r="AA741" s="24"/>
    </row>
    <row r="742" spans="1:27" ht="12.75" customHeight="1" x14ac:dyDescent="0.2">
      <c r="A742" s="7"/>
      <c r="B742" s="27"/>
      <c r="C742" s="20"/>
      <c r="D742" s="35"/>
      <c r="E742" s="35"/>
      <c r="F742" s="35"/>
      <c r="G742" s="35"/>
      <c r="H742" s="35"/>
      <c r="I742" s="35"/>
      <c r="J742" s="35"/>
      <c r="K742" s="35"/>
      <c r="L742" s="35"/>
      <c r="M742" s="24"/>
      <c r="N742" s="24"/>
      <c r="O742" s="24"/>
      <c r="P742" s="24"/>
      <c r="Q742" s="24"/>
      <c r="R742" s="24"/>
      <c r="S742" s="24"/>
      <c r="T742" s="25"/>
      <c r="U742" s="26"/>
      <c r="V742" s="27"/>
      <c r="W742" s="27"/>
      <c r="AA742" s="24"/>
    </row>
    <row r="743" spans="1:27" ht="12.75" customHeight="1" x14ac:dyDescent="0.2">
      <c r="A743" s="7"/>
      <c r="B743" s="27"/>
      <c r="C743" s="20"/>
      <c r="D743" s="35"/>
      <c r="E743" s="35"/>
      <c r="F743" s="35"/>
      <c r="G743" s="35"/>
      <c r="H743" s="35"/>
      <c r="I743" s="35"/>
      <c r="J743" s="35"/>
      <c r="K743" s="35"/>
      <c r="L743" s="35"/>
      <c r="M743" s="24"/>
      <c r="N743" s="24"/>
      <c r="O743" s="24"/>
      <c r="P743" s="24"/>
      <c r="Q743" s="24"/>
      <c r="R743" s="24"/>
      <c r="S743" s="24"/>
      <c r="T743" s="25"/>
      <c r="U743" s="26"/>
      <c r="V743" s="27"/>
      <c r="W743" s="27"/>
      <c r="AA743" s="24"/>
    </row>
    <row r="744" spans="1:27" ht="12.75" customHeight="1" x14ac:dyDescent="0.2">
      <c r="A744" s="7"/>
      <c r="B744" s="27"/>
      <c r="C744" s="20"/>
      <c r="D744" s="35"/>
      <c r="E744" s="35"/>
      <c r="F744" s="35"/>
      <c r="G744" s="35"/>
      <c r="H744" s="35"/>
      <c r="I744" s="35"/>
      <c r="J744" s="35"/>
      <c r="K744" s="35"/>
      <c r="L744" s="35"/>
      <c r="M744" s="24"/>
      <c r="N744" s="24"/>
      <c r="O744" s="24"/>
      <c r="P744" s="24"/>
      <c r="Q744" s="24"/>
      <c r="R744" s="24"/>
      <c r="S744" s="24"/>
      <c r="T744" s="25"/>
      <c r="U744" s="26"/>
      <c r="V744" s="27"/>
      <c r="W744" s="27"/>
      <c r="AA744" s="24"/>
    </row>
    <row r="745" spans="1:27" ht="12.75" customHeight="1" x14ac:dyDescent="0.2">
      <c r="A745" s="7"/>
      <c r="B745" s="27"/>
      <c r="C745" s="20"/>
      <c r="D745" s="35"/>
      <c r="E745" s="35"/>
      <c r="F745" s="35"/>
      <c r="G745" s="35"/>
      <c r="H745" s="35"/>
      <c r="I745" s="35"/>
      <c r="J745" s="35"/>
      <c r="K745" s="35"/>
      <c r="L745" s="35"/>
      <c r="M745" s="24"/>
      <c r="N745" s="24"/>
      <c r="O745" s="24"/>
      <c r="P745" s="24"/>
      <c r="Q745" s="24"/>
      <c r="R745" s="24"/>
      <c r="S745" s="24"/>
      <c r="T745" s="25"/>
      <c r="U745" s="26"/>
      <c r="V745" s="27"/>
      <c r="W745" s="27"/>
      <c r="AA745" s="24"/>
    </row>
    <row r="746" spans="1:27" ht="12.75" customHeight="1" x14ac:dyDescent="0.2">
      <c r="A746" s="7"/>
      <c r="B746" s="27"/>
      <c r="C746" s="20"/>
      <c r="D746" s="35"/>
      <c r="E746" s="35"/>
      <c r="F746" s="35"/>
      <c r="G746" s="35"/>
      <c r="H746" s="35"/>
      <c r="I746" s="35"/>
      <c r="J746" s="35"/>
      <c r="K746" s="35"/>
      <c r="L746" s="35"/>
      <c r="M746" s="24"/>
      <c r="N746" s="24"/>
      <c r="O746" s="24"/>
      <c r="P746" s="24"/>
      <c r="Q746" s="24"/>
      <c r="R746" s="24"/>
      <c r="S746" s="24"/>
      <c r="T746" s="25"/>
      <c r="U746" s="26"/>
      <c r="V746" s="27"/>
      <c r="W746" s="27"/>
      <c r="AA746" s="24"/>
    </row>
    <row r="747" spans="1:27" ht="12.75" customHeight="1" x14ac:dyDescent="0.2">
      <c r="A747" s="7"/>
      <c r="B747" s="27"/>
      <c r="C747" s="20"/>
      <c r="D747" s="35"/>
      <c r="E747" s="35"/>
      <c r="F747" s="35"/>
      <c r="G747" s="35"/>
      <c r="H747" s="35"/>
      <c r="I747" s="35"/>
      <c r="J747" s="35"/>
      <c r="K747" s="35"/>
      <c r="L747" s="35"/>
      <c r="M747" s="24"/>
      <c r="N747" s="24"/>
      <c r="O747" s="24"/>
      <c r="P747" s="24"/>
      <c r="Q747" s="24"/>
      <c r="R747" s="24"/>
      <c r="S747" s="24"/>
      <c r="T747" s="25"/>
      <c r="U747" s="26"/>
      <c r="V747" s="27"/>
      <c r="W747" s="27"/>
      <c r="AA747" s="24"/>
    </row>
    <row r="748" spans="1:27" ht="12.75" customHeight="1" x14ac:dyDescent="0.2">
      <c r="A748" s="7"/>
      <c r="B748" s="27"/>
      <c r="C748" s="20"/>
      <c r="D748" s="35"/>
      <c r="E748" s="35"/>
      <c r="F748" s="35"/>
      <c r="G748" s="35"/>
      <c r="H748" s="35"/>
      <c r="I748" s="35"/>
      <c r="J748" s="35"/>
      <c r="K748" s="35"/>
      <c r="L748" s="35"/>
      <c r="M748" s="24"/>
      <c r="N748" s="24"/>
      <c r="O748" s="24"/>
      <c r="P748" s="24"/>
      <c r="Q748" s="24"/>
      <c r="R748" s="24"/>
      <c r="S748" s="24"/>
      <c r="T748" s="25"/>
      <c r="U748" s="26"/>
      <c r="V748" s="27"/>
      <c r="W748" s="27"/>
      <c r="AA748" s="24"/>
    </row>
    <row r="749" spans="1:27" ht="12.75" customHeight="1" x14ac:dyDescent="0.2">
      <c r="A749" s="7"/>
      <c r="B749" s="27"/>
      <c r="C749" s="20"/>
      <c r="D749" s="35"/>
      <c r="E749" s="35"/>
      <c r="F749" s="35"/>
      <c r="G749" s="35"/>
      <c r="H749" s="35"/>
      <c r="I749" s="35"/>
      <c r="J749" s="35"/>
      <c r="K749" s="35"/>
      <c r="L749" s="35"/>
      <c r="M749" s="24"/>
      <c r="N749" s="24"/>
      <c r="O749" s="24"/>
      <c r="P749" s="24"/>
      <c r="Q749" s="24"/>
      <c r="R749" s="24"/>
      <c r="S749" s="24"/>
      <c r="T749" s="25"/>
      <c r="U749" s="26"/>
      <c r="V749" s="27"/>
      <c r="W749" s="27"/>
      <c r="AA749" s="24"/>
    </row>
    <row r="750" spans="1:27" ht="12.75" customHeight="1" x14ac:dyDescent="0.2">
      <c r="A750" s="7"/>
      <c r="B750" s="27"/>
      <c r="C750" s="20"/>
      <c r="D750" s="35"/>
      <c r="E750" s="35"/>
      <c r="F750" s="35"/>
      <c r="G750" s="35"/>
      <c r="H750" s="35"/>
      <c r="I750" s="35"/>
      <c r="J750" s="35"/>
      <c r="K750" s="35"/>
      <c r="L750" s="35"/>
      <c r="M750" s="24"/>
      <c r="N750" s="24"/>
      <c r="O750" s="24"/>
      <c r="P750" s="24"/>
      <c r="Q750" s="24"/>
      <c r="R750" s="24"/>
      <c r="S750" s="24"/>
      <c r="T750" s="25"/>
      <c r="U750" s="26"/>
      <c r="V750" s="27"/>
      <c r="W750" s="27"/>
      <c r="AA750" s="24"/>
    </row>
    <row r="751" spans="1:27" ht="12.75" customHeight="1" x14ac:dyDescent="0.2">
      <c r="A751" s="7"/>
      <c r="B751" s="27"/>
      <c r="C751" s="20"/>
      <c r="D751" s="35"/>
      <c r="E751" s="35"/>
      <c r="F751" s="35"/>
      <c r="G751" s="35"/>
      <c r="H751" s="35"/>
      <c r="I751" s="35"/>
      <c r="J751" s="35"/>
      <c r="K751" s="35"/>
      <c r="L751" s="35"/>
      <c r="M751" s="24"/>
      <c r="N751" s="24"/>
      <c r="O751" s="24"/>
      <c r="P751" s="24"/>
      <c r="Q751" s="24"/>
      <c r="R751" s="24"/>
      <c r="S751" s="24"/>
      <c r="T751" s="25"/>
      <c r="U751" s="26"/>
      <c r="V751" s="27"/>
      <c r="W751" s="27"/>
      <c r="AA751" s="24"/>
    </row>
    <row r="752" spans="1:27" ht="12.75" customHeight="1" x14ac:dyDescent="0.2">
      <c r="A752" s="7"/>
      <c r="B752" s="27"/>
      <c r="C752" s="20"/>
      <c r="D752" s="35"/>
      <c r="E752" s="35"/>
      <c r="F752" s="35"/>
      <c r="G752" s="35"/>
      <c r="H752" s="35"/>
      <c r="I752" s="35"/>
      <c r="J752" s="35"/>
      <c r="K752" s="35"/>
      <c r="L752" s="35"/>
      <c r="M752" s="24"/>
      <c r="N752" s="24"/>
      <c r="O752" s="24"/>
      <c r="P752" s="24"/>
      <c r="Q752" s="24"/>
      <c r="R752" s="24"/>
      <c r="S752" s="24"/>
      <c r="T752" s="25"/>
      <c r="U752" s="26"/>
      <c r="V752" s="27"/>
      <c r="W752" s="27"/>
      <c r="AA752" s="24"/>
    </row>
    <row r="753" spans="1:27" ht="12.75" customHeight="1" x14ac:dyDescent="0.2">
      <c r="A753" s="7"/>
      <c r="B753" s="27"/>
      <c r="C753" s="20"/>
      <c r="D753" s="35"/>
      <c r="E753" s="35"/>
      <c r="F753" s="35"/>
      <c r="G753" s="35"/>
      <c r="H753" s="35"/>
      <c r="I753" s="35"/>
      <c r="J753" s="35"/>
      <c r="K753" s="35"/>
      <c r="L753" s="35"/>
      <c r="M753" s="24"/>
      <c r="N753" s="24"/>
      <c r="O753" s="24"/>
      <c r="P753" s="24"/>
      <c r="Q753" s="24"/>
      <c r="R753" s="24"/>
      <c r="S753" s="24"/>
      <c r="T753" s="25"/>
      <c r="U753" s="26"/>
      <c r="V753" s="27"/>
      <c r="W753" s="27"/>
      <c r="AA753" s="24"/>
    </row>
    <row r="754" spans="1:27" ht="12.75" customHeight="1" x14ac:dyDescent="0.2">
      <c r="A754" s="7"/>
      <c r="B754" s="27"/>
      <c r="C754" s="20"/>
      <c r="D754" s="35"/>
      <c r="E754" s="35"/>
      <c r="F754" s="35"/>
      <c r="G754" s="35"/>
      <c r="H754" s="35"/>
      <c r="I754" s="35"/>
      <c r="J754" s="35"/>
      <c r="K754" s="35"/>
      <c r="L754" s="35"/>
      <c r="M754" s="24"/>
      <c r="N754" s="24"/>
      <c r="O754" s="24"/>
      <c r="P754" s="24"/>
      <c r="Q754" s="24"/>
      <c r="R754" s="24"/>
      <c r="S754" s="24"/>
      <c r="T754" s="25"/>
      <c r="U754" s="26"/>
      <c r="V754" s="27"/>
      <c r="W754" s="27"/>
      <c r="AA754" s="24"/>
    </row>
    <row r="755" spans="1:27" ht="12.75" customHeight="1" x14ac:dyDescent="0.2">
      <c r="A755" s="7"/>
      <c r="B755" s="27"/>
      <c r="C755" s="20"/>
      <c r="D755" s="35"/>
      <c r="E755" s="35"/>
      <c r="F755" s="35"/>
      <c r="G755" s="35"/>
      <c r="H755" s="35"/>
      <c r="I755" s="35"/>
      <c r="J755" s="35"/>
      <c r="K755" s="35"/>
      <c r="L755" s="35"/>
      <c r="M755" s="24"/>
      <c r="N755" s="24"/>
      <c r="O755" s="24"/>
      <c r="P755" s="24"/>
      <c r="Q755" s="24"/>
      <c r="R755" s="24"/>
      <c r="S755" s="24"/>
      <c r="T755" s="25"/>
      <c r="U755" s="26"/>
      <c r="V755" s="27"/>
      <c r="W755" s="27"/>
      <c r="AA755" s="24"/>
    </row>
    <row r="756" spans="1:27" ht="12.75" customHeight="1" x14ac:dyDescent="0.2">
      <c r="A756" s="7"/>
      <c r="B756" s="27"/>
      <c r="C756" s="20"/>
      <c r="D756" s="35"/>
      <c r="E756" s="35"/>
      <c r="F756" s="35"/>
      <c r="G756" s="35"/>
      <c r="H756" s="35"/>
      <c r="I756" s="35"/>
      <c r="J756" s="35"/>
      <c r="K756" s="35"/>
      <c r="L756" s="35"/>
      <c r="M756" s="24"/>
      <c r="N756" s="24"/>
      <c r="O756" s="24"/>
      <c r="P756" s="24"/>
      <c r="Q756" s="24"/>
      <c r="R756" s="24"/>
      <c r="S756" s="24"/>
      <c r="T756" s="25"/>
      <c r="U756" s="26"/>
      <c r="V756" s="27"/>
      <c r="W756" s="27"/>
      <c r="AA756" s="24"/>
    </row>
    <row r="757" spans="1:27" ht="12.75" customHeight="1" x14ac:dyDescent="0.2">
      <c r="A757" s="7"/>
      <c r="B757" s="27"/>
      <c r="C757" s="20"/>
      <c r="D757" s="35"/>
      <c r="E757" s="35"/>
      <c r="F757" s="35"/>
      <c r="G757" s="35"/>
      <c r="H757" s="35"/>
      <c r="I757" s="35"/>
      <c r="J757" s="35"/>
      <c r="K757" s="35"/>
      <c r="L757" s="35"/>
      <c r="M757" s="24"/>
      <c r="N757" s="24"/>
      <c r="O757" s="24"/>
      <c r="P757" s="24"/>
      <c r="Q757" s="24"/>
      <c r="R757" s="24"/>
      <c r="S757" s="24"/>
      <c r="T757" s="25"/>
      <c r="U757" s="26"/>
      <c r="V757" s="27"/>
      <c r="W757" s="27"/>
      <c r="AA757" s="24"/>
    </row>
    <row r="758" spans="1:27" ht="12.75" customHeight="1" x14ac:dyDescent="0.2">
      <c r="A758" s="7"/>
      <c r="B758" s="27"/>
      <c r="C758" s="20"/>
      <c r="D758" s="35"/>
      <c r="E758" s="35"/>
      <c r="F758" s="35"/>
      <c r="G758" s="35"/>
      <c r="H758" s="35"/>
      <c r="I758" s="35"/>
      <c r="J758" s="35"/>
      <c r="K758" s="35"/>
      <c r="L758" s="35"/>
      <c r="M758" s="24"/>
      <c r="N758" s="24"/>
      <c r="O758" s="24"/>
      <c r="P758" s="24"/>
      <c r="Q758" s="24"/>
      <c r="R758" s="24"/>
      <c r="S758" s="24"/>
      <c r="T758" s="25"/>
      <c r="U758" s="26"/>
      <c r="V758" s="27"/>
      <c r="W758" s="27"/>
      <c r="AA758" s="24"/>
    </row>
    <row r="759" spans="1:27" ht="12.75" customHeight="1" x14ac:dyDescent="0.2">
      <c r="A759" s="7"/>
      <c r="B759" s="27"/>
      <c r="C759" s="20"/>
      <c r="D759" s="35"/>
      <c r="E759" s="35"/>
      <c r="F759" s="35"/>
      <c r="G759" s="35"/>
      <c r="H759" s="35"/>
      <c r="I759" s="35"/>
      <c r="J759" s="35"/>
      <c r="K759" s="35"/>
      <c r="L759" s="35"/>
      <c r="M759" s="24"/>
      <c r="N759" s="24"/>
      <c r="O759" s="24"/>
      <c r="P759" s="24"/>
      <c r="Q759" s="24"/>
      <c r="R759" s="24"/>
      <c r="S759" s="24"/>
      <c r="T759" s="25"/>
      <c r="U759" s="26"/>
      <c r="V759" s="27"/>
      <c r="W759" s="27"/>
      <c r="AA759" s="24"/>
    </row>
    <row r="760" spans="1:27" ht="12.75" customHeight="1" x14ac:dyDescent="0.2">
      <c r="A760" s="7"/>
      <c r="B760" s="27"/>
      <c r="C760" s="20"/>
      <c r="D760" s="35"/>
      <c r="E760" s="35"/>
      <c r="F760" s="35"/>
      <c r="G760" s="35"/>
      <c r="H760" s="35"/>
      <c r="I760" s="35"/>
      <c r="J760" s="35"/>
      <c r="K760" s="35"/>
      <c r="L760" s="35"/>
      <c r="M760" s="24"/>
      <c r="N760" s="24"/>
      <c r="O760" s="24"/>
      <c r="P760" s="24"/>
      <c r="Q760" s="24"/>
      <c r="R760" s="24"/>
      <c r="S760" s="24"/>
      <c r="T760" s="25"/>
      <c r="U760" s="26"/>
      <c r="V760" s="27"/>
      <c r="W760" s="27"/>
      <c r="AA760" s="24"/>
    </row>
    <row r="761" spans="1:27" ht="12.75" customHeight="1" x14ac:dyDescent="0.2">
      <c r="A761" s="7"/>
      <c r="B761" s="27"/>
      <c r="C761" s="20"/>
      <c r="D761" s="35"/>
      <c r="E761" s="35"/>
      <c r="F761" s="35"/>
      <c r="G761" s="35"/>
      <c r="H761" s="35"/>
      <c r="I761" s="35"/>
      <c r="J761" s="35"/>
      <c r="K761" s="35"/>
      <c r="L761" s="35"/>
      <c r="M761" s="24"/>
      <c r="N761" s="24"/>
      <c r="O761" s="24"/>
      <c r="P761" s="24"/>
      <c r="Q761" s="24"/>
      <c r="R761" s="24"/>
      <c r="S761" s="24"/>
      <c r="T761" s="25"/>
      <c r="U761" s="26"/>
      <c r="V761" s="27"/>
      <c r="W761" s="27"/>
      <c r="AA761" s="24"/>
    </row>
    <row r="762" spans="1:27" ht="12.75" customHeight="1" x14ac:dyDescent="0.2">
      <c r="A762" s="7"/>
      <c r="B762" s="27"/>
      <c r="C762" s="20"/>
      <c r="D762" s="35"/>
      <c r="E762" s="35"/>
      <c r="F762" s="35"/>
      <c r="G762" s="35"/>
      <c r="H762" s="35"/>
      <c r="I762" s="35"/>
      <c r="J762" s="35"/>
      <c r="K762" s="35"/>
      <c r="L762" s="35"/>
      <c r="M762" s="24"/>
      <c r="N762" s="24"/>
      <c r="O762" s="24"/>
      <c r="P762" s="24"/>
      <c r="Q762" s="24"/>
      <c r="R762" s="24"/>
      <c r="S762" s="24"/>
      <c r="T762" s="25"/>
      <c r="U762" s="26"/>
      <c r="V762" s="27"/>
      <c r="W762" s="27"/>
      <c r="AA762" s="24"/>
    </row>
    <row r="763" spans="1:27" ht="12.75" customHeight="1" x14ac:dyDescent="0.2">
      <c r="A763" s="7"/>
      <c r="B763" s="27"/>
      <c r="C763" s="20"/>
      <c r="D763" s="35"/>
      <c r="E763" s="35"/>
      <c r="F763" s="35"/>
      <c r="G763" s="35"/>
      <c r="H763" s="35"/>
      <c r="I763" s="35"/>
      <c r="J763" s="35"/>
      <c r="K763" s="35"/>
      <c r="L763" s="35"/>
      <c r="M763" s="24"/>
      <c r="N763" s="24"/>
      <c r="O763" s="24"/>
      <c r="P763" s="24"/>
      <c r="Q763" s="24"/>
      <c r="R763" s="24"/>
      <c r="S763" s="24"/>
      <c r="T763" s="25"/>
      <c r="U763" s="26"/>
      <c r="V763" s="27"/>
      <c r="W763" s="27"/>
      <c r="AA763" s="24"/>
    </row>
    <row r="764" spans="1:27" ht="12.75" customHeight="1" x14ac:dyDescent="0.2">
      <c r="A764" s="7"/>
      <c r="B764" s="27"/>
      <c r="C764" s="20"/>
      <c r="D764" s="35"/>
      <c r="E764" s="35"/>
      <c r="F764" s="35"/>
      <c r="G764" s="35"/>
      <c r="H764" s="35"/>
      <c r="I764" s="35"/>
      <c r="J764" s="35"/>
      <c r="K764" s="35"/>
      <c r="L764" s="35"/>
      <c r="M764" s="24"/>
      <c r="N764" s="24"/>
      <c r="O764" s="24"/>
      <c r="P764" s="24"/>
      <c r="Q764" s="24"/>
      <c r="R764" s="24"/>
      <c r="S764" s="24"/>
      <c r="T764" s="25"/>
      <c r="U764" s="26"/>
      <c r="V764" s="27"/>
      <c r="W764" s="27"/>
      <c r="AA764" s="24"/>
    </row>
    <row r="765" spans="1:27" ht="12.75" customHeight="1" x14ac:dyDescent="0.2">
      <c r="A765" s="7"/>
      <c r="B765" s="27"/>
      <c r="C765" s="20"/>
      <c r="D765" s="35"/>
      <c r="E765" s="35"/>
      <c r="F765" s="35"/>
      <c r="G765" s="35"/>
      <c r="H765" s="35"/>
      <c r="I765" s="35"/>
      <c r="J765" s="35"/>
      <c r="K765" s="35"/>
      <c r="L765" s="35"/>
      <c r="M765" s="24"/>
      <c r="N765" s="24"/>
      <c r="O765" s="24"/>
      <c r="P765" s="24"/>
      <c r="Q765" s="24"/>
      <c r="R765" s="24"/>
      <c r="S765" s="24"/>
      <c r="T765" s="25"/>
      <c r="U765" s="26"/>
      <c r="V765" s="27"/>
      <c r="W765" s="27"/>
      <c r="AA765" s="24"/>
    </row>
    <row r="766" spans="1:27" ht="12.75" customHeight="1" x14ac:dyDescent="0.2">
      <c r="A766" s="7"/>
      <c r="B766" s="27"/>
      <c r="C766" s="20"/>
      <c r="D766" s="35"/>
      <c r="E766" s="35"/>
      <c r="F766" s="35"/>
      <c r="G766" s="35"/>
      <c r="H766" s="35"/>
      <c r="I766" s="35"/>
      <c r="J766" s="35"/>
      <c r="K766" s="35"/>
      <c r="L766" s="35"/>
      <c r="M766" s="24"/>
      <c r="N766" s="24"/>
      <c r="O766" s="24"/>
      <c r="P766" s="24"/>
      <c r="Q766" s="24"/>
      <c r="R766" s="24"/>
      <c r="S766" s="24"/>
      <c r="T766" s="25"/>
      <c r="U766" s="26"/>
      <c r="V766" s="27"/>
      <c r="W766" s="27"/>
      <c r="AA766" s="24"/>
    </row>
    <row r="767" spans="1:27" ht="12.75" customHeight="1" x14ac:dyDescent="0.2">
      <c r="A767" s="7"/>
      <c r="B767" s="27"/>
      <c r="C767" s="20"/>
      <c r="D767" s="35"/>
      <c r="E767" s="35"/>
      <c r="F767" s="35"/>
      <c r="G767" s="35"/>
      <c r="H767" s="35"/>
      <c r="I767" s="35"/>
      <c r="J767" s="35"/>
      <c r="K767" s="35"/>
      <c r="L767" s="35"/>
      <c r="M767" s="24"/>
      <c r="N767" s="24"/>
      <c r="O767" s="24"/>
      <c r="P767" s="24"/>
      <c r="Q767" s="24"/>
      <c r="R767" s="24"/>
      <c r="S767" s="24"/>
      <c r="T767" s="25"/>
      <c r="U767" s="26"/>
      <c r="V767" s="27"/>
      <c r="W767" s="27"/>
      <c r="AA767" s="24"/>
    </row>
    <row r="768" spans="1:27" ht="12.75" customHeight="1" x14ac:dyDescent="0.2">
      <c r="A768" s="7"/>
      <c r="B768" s="27"/>
      <c r="C768" s="20"/>
      <c r="D768" s="35"/>
      <c r="E768" s="35"/>
      <c r="F768" s="35"/>
      <c r="G768" s="35"/>
      <c r="H768" s="35"/>
      <c r="I768" s="35"/>
      <c r="J768" s="35"/>
      <c r="K768" s="35"/>
      <c r="L768" s="35"/>
      <c r="M768" s="24"/>
      <c r="N768" s="24"/>
      <c r="O768" s="24"/>
      <c r="P768" s="24"/>
      <c r="Q768" s="24"/>
      <c r="R768" s="24"/>
      <c r="S768" s="24"/>
      <c r="T768" s="25"/>
      <c r="U768" s="26"/>
      <c r="V768" s="27"/>
      <c r="W768" s="27"/>
      <c r="AA768" s="24"/>
    </row>
    <row r="769" spans="1:27" ht="12.75" customHeight="1" x14ac:dyDescent="0.2">
      <c r="A769" s="7"/>
      <c r="B769" s="27"/>
      <c r="C769" s="20"/>
      <c r="D769" s="35"/>
      <c r="E769" s="35"/>
      <c r="F769" s="35"/>
      <c r="G769" s="35"/>
      <c r="H769" s="35"/>
      <c r="I769" s="35"/>
      <c r="J769" s="35"/>
      <c r="K769" s="35"/>
      <c r="L769" s="35"/>
      <c r="M769" s="24"/>
      <c r="N769" s="24"/>
      <c r="O769" s="24"/>
      <c r="P769" s="24"/>
      <c r="Q769" s="24"/>
      <c r="R769" s="24"/>
      <c r="S769" s="24"/>
      <c r="T769" s="25"/>
      <c r="U769" s="26"/>
      <c r="V769" s="27"/>
      <c r="W769" s="27"/>
      <c r="AA769" s="24"/>
    </row>
    <row r="770" spans="1:27" ht="12.75" customHeight="1" x14ac:dyDescent="0.2">
      <c r="A770" s="7"/>
      <c r="B770" s="27"/>
      <c r="C770" s="20"/>
      <c r="D770" s="35"/>
      <c r="E770" s="35"/>
      <c r="F770" s="35"/>
      <c r="G770" s="35"/>
      <c r="H770" s="35"/>
      <c r="I770" s="35"/>
      <c r="J770" s="35"/>
      <c r="K770" s="35"/>
      <c r="L770" s="35"/>
      <c r="M770" s="24"/>
      <c r="N770" s="24"/>
      <c r="O770" s="24"/>
      <c r="P770" s="24"/>
      <c r="Q770" s="24"/>
      <c r="R770" s="24"/>
      <c r="S770" s="24"/>
      <c r="T770" s="25"/>
      <c r="U770" s="26"/>
      <c r="V770" s="27"/>
      <c r="W770" s="27"/>
      <c r="AA770" s="24"/>
    </row>
    <row r="771" spans="1:27" ht="12.75" customHeight="1" x14ac:dyDescent="0.2">
      <c r="A771" s="7"/>
      <c r="B771" s="27"/>
      <c r="C771" s="20"/>
      <c r="D771" s="35"/>
      <c r="E771" s="35"/>
      <c r="F771" s="35"/>
      <c r="G771" s="35"/>
      <c r="H771" s="35"/>
      <c r="I771" s="35"/>
      <c r="J771" s="35"/>
      <c r="K771" s="35"/>
      <c r="L771" s="35"/>
      <c r="M771" s="24"/>
      <c r="N771" s="24"/>
      <c r="O771" s="24"/>
      <c r="P771" s="24"/>
      <c r="Q771" s="24"/>
      <c r="R771" s="24"/>
      <c r="S771" s="24"/>
      <c r="T771" s="25"/>
      <c r="U771" s="26"/>
      <c r="V771" s="27"/>
      <c r="W771" s="27"/>
      <c r="AA771" s="24"/>
    </row>
    <row r="772" spans="1:27" ht="12.75" customHeight="1" x14ac:dyDescent="0.2">
      <c r="A772" s="7"/>
      <c r="B772" s="27"/>
      <c r="C772" s="20"/>
      <c r="D772" s="35"/>
      <c r="E772" s="35"/>
      <c r="F772" s="35"/>
      <c r="G772" s="35"/>
      <c r="H772" s="35"/>
      <c r="I772" s="35"/>
      <c r="J772" s="35"/>
      <c r="K772" s="35"/>
      <c r="L772" s="35"/>
      <c r="M772" s="24"/>
      <c r="N772" s="24"/>
      <c r="O772" s="24"/>
      <c r="P772" s="24"/>
      <c r="Q772" s="24"/>
      <c r="R772" s="24"/>
      <c r="S772" s="24"/>
      <c r="T772" s="25"/>
      <c r="U772" s="26"/>
      <c r="V772" s="27"/>
      <c r="W772" s="27"/>
      <c r="AA772" s="24"/>
    </row>
    <row r="773" spans="1:27" ht="12.75" customHeight="1" x14ac:dyDescent="0.2">
      <c r="A773" s="7"/>
      <c r="B773" s="27"/>
      <c r="C773" s="20"/>
      <c r="D773" s="35"/>
      <c r="E773" s="35"/>
      <c r="F773" s="35"/>
      <c r="G773" s="35"/>
      <c r="H773" s="35"/>
      <c r="I773" s="35"/>
      <c r="J773" s="35"/>
      <c r="K773" s="35"/>
      <c r="L773" s="35"/>
      <c r="M773" s="24"/>
      <c r="N773" s="24"/>
      <c r="O773" s="24"/>
      <c r="P773" s="24"/>
      <c r="Q773" s="24"/>
      <c r="R773" s="24"/>
      <c r="S773" s="24"/>
      <c r="T773" s="25"/>
      <c r="U773" s="26"/>
      <c r="V773" s="27"/>
      <c r="W773" s="27"/>
      <c r="AA773" s="24"/>
    </row>
    <row r="774" spans="1:27" ht="12.75" customHeight="1" x14ac:dyDescent="0.2">
      <c r="A774" s="7"/>
      <c r="B774" s="27"/>
      <c r="C774" s="20"/>
      <c r="D774" s="35"/>
      <c r="E774" s="35"/>
      <c r="F774" s="35"/>
      <c r="G774" s="35"/>
      <c r="H774" s="35"/>
      <c r="I774" s="35"/>
      <c r="J774" s="35"/>
      <c r="K774" s="35"/>
      <c r="L774" s="35"/>
      <c r="M774" s="24"/>
      <c r="N774" s="24"/>
      <c r="O774" s="24"/>
      <c r="P774" s="24"/>
      <c r="Q774" s="24"/>
      <c r="R774" s="24"/>
      <c r="S774" s="24"/>
      <c r="T774" s="25"/>
      <c r="U774" s="26"/>
      <c r="V774" s="27"/>
      <c r="W774" s="27"/>
      <c r="AA774" s="24"/>
    </row>
    <row r="775" spans="1:27" ht="12.75" customHeight="1" x14ac:dyDescent="0.2">
      <c r="A775" s="7"/>
      <c r="B775" s="27"/>
      <c r="C775" s="20"/>
      <c r="D775" s="35"/>
      <c r="E775" s="35"/>
      <c r="F775" s="35"/>
      <c r="G775" s="35"/>
      <c r="H775" s="35"/>
      <c r="I775" s="35"/>
      <c r="J775" s="35"/>
      <c r="K775" s="35"/>
      <c r="L775" s="35"/>
      <c r="M775" s="24"/>
      <c r="N775" s="24"/>
      <c r="O775" s="24"/>
      <c r="P775" s="24"/>
      <c r="Q775" s="24"/>
      <c r="R775" s="24"/>
      <c r="S775" s="24"/>
      <c r="T775" s="25"/>
      <c r="U775" s="26"/>
      <c r="V775" s="27"/>
      <c r="W775" s="27"/>
      <c r="AA775" s="24"/>
    </row>
    <row r="776" spans="1:27" ht="12.75" customHeight="1" x14ac:dyDescent="0.2">
      <c r="A776" s="7"/>
      <c r="B776" s="27"/>
      <c r="C776" s="20"/>
      <c r="D776" s="35"/>
      <c r="E776" s="35"/>
      <c r="F776" s="35"/>
      <c r="G776" s="35"/>
      <c r="H776" s="35"/>
      <c r="I776" s="35"/>
      <c r="J776" s="35"/>
      <c r="K776" s="35"/>
      <c r="L776" s="35"/>
      <c r="M776" s="24"/>
      <c r="N776" s="24"/>
      <c r="O776" s="24"/>
      <c r="P776" s="24"/>
      <c r="Q776" s="24"/>
      <c r="R776" s="24"/>
      <c r="S776" s="24"/>
      <c r="T776" s="25"/>
      <c r="U776" s="26"/>
      <c r="V776" s="27"/>
      <c r="W776" s="27"/>
      <c r="AA776" s="24"/>
    </row>
    <row r="777" spans="1:27" ht="12.75" customHeight="1" x14ac:dyDescent="0.2">
      <c r="A777" s="7"/>
      <c r="B777" s="27"/>
      <c r="C777" s="20"/>
      <c r="D777" s="35"/>
      <c r="E777" s="35"/>
      <c r="F777" s="35"/>
      <c r="G777" s="35"/>
      <c r="H777" s="35"/>
      <c r="I777" s="35"/>
      <c r="J777" s="35"/>
      <c r="K777" s="35"/>
      <c r="L777" s="35"/>
      <c r="M777" s="24"/>
      <c r="N777" s="24"/>
      <c r="O777" s="24"/>
      <c r="P777" s="24"/>
      <c r="Q777" s="24"/>
      <c r="R777" s="24"/>
      <c r="S777" s="24"/>
      <c r="T777" s="25"/>
      <c r="U777" s="26"/>
      <c r="V777" s="27"/>
      <c r="W777" s="27"/>
      <c r="AA777" s="24"/>
    </row>
    <row r="778" spans="1:27" ht="12.75" customHeight="1" x14ac:dyDescent="0.2">
      <c r="A778" s="7"/>
      <c r="B778" s="27"/>
      <c r="C778" s="20"/>
      <c r="D778" s="35"/>
      <c r="E778" s="35"/>
      <c r="F778" s="35"/>
      <c r="G778" s="35"/>
      <c r="H778" s="35"/>
      <c r="I778" s="35"/>
      <c r="J778" s="35"/>
      <c r="K778" s="35"/>
      <c r="L778" s="35"/>
      <c r="M778" s="24"/>
      <c r="N778" s="24"/>
      <c r="O778" s="24"/>
      <c r="P778" s="24"/>
      <c r="Q778" s="24"/>
      <c r="R778" s="24"/>
      <c r="S778" s="24"/>
      <c r="T778" s="25"/>
      <c r="U778" s="26"/>
      <c r="V778" s="27"/>
      <c r="W778" s="27"/>
      <c r="AA778" s="24"/>
    </row>
    <row r="779" spans="1:27" ht="12.75" customHeight="1" x14ac:dyDescent="0.2">
      <c r="A779" s="7"/>
      <c r="B779" s="27"/>
      <c r="C779" s="20"/>
      <c r="D779" s="35"/>
      <c r="E779" s="35"/>
      <c r="F779" s="35"/>
      <c r="G779" s="35"/>
      <c r="H779" s="35"/>
      <c r="I779" s="35"/>
      <c r="J779" s="35"/>
      <c r="K779" s="35"/>
      <c r="L779" s="35"/>
      <c r="M779" s="24"/>
      <c r="N779" s="24"/>
      <c r="O779" s="24"/>
      <c r="P779" s="24"/>
      <c r="Q779" s="24"/>
      <c r="R779" s="24"/>
      <c r="S779" s="24"/>
      <c r="T779" s="25"/>
      <c r="U779" s="26"/>
      <c r="V779" s="27"/>
      <c r="W779" s="27"/>
      <c r="AA779" s="24"/>
    </row>
    <row r="780" spans="1:27" ht="12.75" customHeight="1" x14ac:dyDescent="0.2">
      <c r="A780" s="7"/>
      <c r="B780" s="27"/>
      <c r="C780" s="20"/>
      <c r="D780" s="35"/>
      <c r="E780" s="35"/>
      <c r="F780" s="35"/>
      <c r="G780" s="35"/>
      <c r="H780" s="35"/>
      <c r="I780" s="35"/>
      <c r="J780" s="35"/>
      <c r="K780" s="35"/>
      <c r="L780" s="35"/>
      <c r="M780" s="24"/>
      <c r="N780" s="24"/>
      <c r="O780" s="24"/>
      <c r="P780" s="24"/>
      <c r="Q780" s="24"/>
      <c r="R780" s="24"/>
      <c r="S780" s="24"/>
      <c r="T780" s="25"/>
      <c r="U780" s="26"/>
      <c r="V780" s="27"/>
      <c r="W780" s="27"/>
      <c r="AA780" s="24"/>
    </row>
    <row r="781" spans="1:27" ht="12.75" customHeight="1" x14ac:dyDescent="0.2">
      <c r="A781" s="7"/>
      <c r="B781" s="27"/>
      <c r="C781" s="20"/>
      <c r="D781" s="35"/>
      <c r="E781" s="35"/>
      <c r="F781" s="35"/>
      <c r="G781" s="35"/>
      <c r="H781" s="35"/>
      <c r="I781" s="35"/>
      <c r="J781" s="35"/>
      <c r="K781" s="35"/>
      <c r="L781" s="35"/>
      <c r="M781" s="24"/>
      <c r="N781" s="24"/>
      <c r="O781" s="24"/>
      <c r="P781" s="24"/>
      <c r="Q781" s="24"/>
      <c r="R781" s="24"/>
      <c r="S781" s="24"/>
      <c r="T781" s="25"/>
      <c r="U781" s="26"/>
      <c r="V781" s="27"/>
      <c r="W781" s="27"/>
      <c r="AA781" s="24"/>
    </row>
    <row r="782" spans="1:27" ht="12.75" customHeight="1" x14ac:dyDescent="0.2">
      <c r="A782" s="7"/>
      <c r="B782" s="27"/>
      <c r="C782" s="20"/>
      <c r="D782" s="35"/>
      <c r="E782" s="35"/>
      <c r="F782" s="35"/>
      <c r="G782" s="35"/>
      <c r="H782" s="35"/>
      <c r="I782" s="35"/>
      <c r="J782" s="35"/>
      <c r="K782" s="35"/>
      <c r="L782" s="35"/>
      <c r="M782" s="24"/>
      <c r="N782" s="24"/>
      <c r="O782" s="24"/>
      <c r="P782" s="24"/>
      <c r="Q782" s="24"/>
      <c r="R782" s="24"/>
      <c r="S782" s="24"/>
      <c r="T782" s="25"/>
      <c r="U782" s="26"/>
      <c r="V782" s="27"/>
      <c r="W782" s="27"/>
      <c r="AA782" s="24"/>
    </row>
    <row r="783" spans="1:27" ht="12.75" customHeight="1" x14ac:dyDescent="0.2">
      <c r="A783" s="7"/>
      <c r="B783" s="27"/>
      <c r="C783" s="20"/>
      <c r="D783" s="35"/>
      <c r="E783" s="35"/>
      <c r="F783" s="35"/>
      <c r="G783" s="35"/>
      <c r="H783" s="35"/>
      <c r="I783" s="35"/>
      <c r="J783" s="35"/>
      <c r="K783" s="35"/>
      <c r="L783" s="35"/>
      <c r="M783" s="24"/>
      <c r="N783" s="24"/>
      <c r="O783" s="24"/>
      <c r="P783" s="24"/>
      <c r="Q783" s="24"/>
      <c r="R783" s="24"/>
      <c r="S783" s="24"/>
      <c r="T783" s="25"/>
      <c r="U783" s="26"/>
      <c r="V783" s="27"/>
      <c r="W783" s="27"/>
      <c r="AA783" s="24"/>
    </row>
    <row r="784" spans="1:27" ht="12.75" customHeight="1" x14ac:dyDescent="0.2">
      <c r="A784" s="7"/>
      <c r="B784" s="27"/>
      <c r="C784" s="20"/>
      <c r="D784" s="35"/>
      <c r="E784" s="35"/>
      <c r="F784" s="35"/>
      <c r="G784" s="35"/>
      <c r="H784" s="35"/>
      <c r="I784" s="35"/>
      <c r="J784" s="35"/>
      <c r="K784" s="35"/>
      <c r="L784" s="35"/>
      <c r="M784" s="24"/>
      <c r="N784" s="24"/>
      <c r="O784" s="24"/>
      <c r="P784" s="24"/>
      <c r="Q784" s="24"/>
      <c r="R784" s="24"/>
      <c r="S784" s="24"/>
      <c r="T784" s="25"/>
      <c r="U784" s="26"/>
      <c r="V784" s="27"/>
      <c r="W784" s="27"/>
      <c r="AA784" s="24"/>
    </row>
    <row r="785" spans="1:27" ht="12.75" customHeight="1" x14ac:dyDescent="0.2">
      <c r="A785" s="7"/>
      <c r="B785" s="27"/>
      <c r="C785" s="20"/>
      <c r="D785" s="35"/>
      <c r="E785" s="35"/>
      <c r="F785" s="35"/>
      <c r="G785" s="35"/>
      <c r="H785" s="35"/>
      <c r="I785" s="35"/>
      <c r="J785" s="35"/>
      <c r="K785" s="35"/>
      <c r="L785" s="35"/>
      <c r="M785" s="24"/>
      <c r="N785" s="24"/>
      <c r="O785" s="24"/>
      <c r="P785" s="24"/>
      <c r="Q785" s="24"/>
      <c r="R785" s="24"/>
      <c r="S785" s="24"/>
      <c r="T785" s="25"/>
      <c r="U785" s="26"/>
      <c r="V785" s="27"/>
      <c r="W785" s="27"/>
      <c r="AA785" s="24"/>
    </row>
    <row r="786" spans="1:27" ht="12.75" customHeight="1" x14ac:dyDescent="0.2">
      <c r="A786" s="7"/>
      <c r="B786" s="27"/>
      <c r="C786" s="20"/>
      <c r="D786" s="35"/>
      <c r="E786" s="35"/>
      <c r="F786" s="35"/>
      <c r="G786" s="35"/>
      <c r="H786" s="35"/>
      <c r="I786" s="35"/>
      <c r="J786" s="35"/>
      <c r="K786" s="35"/>
      <c r="L786" s="35"/>
      <c r="M786" s="24"/>
      <c r="N786" s="24"/>
      <c r="O786" s="24"/>
      <c r="P786" s="24"/>
      <c r="Q786" s="24"/>
      <c r="R786" s="24"/>
      <c r="S786" s="24"/>
      <c r="T786" s="25"/>
      <c r="U786" s="26"/>
      <c r="V786" s="27"/>
      <c r="W786" s="27"/>
      <c r="AA786" s="24"/>
    </row>
    <row r="787" spans="1:27" ht="12.75" customHeight="1" x14ac:dyDescent="0.2">
      <c r="A787" s="7"/>
      <c r="B787" s="27"/>
      <c r="C787" s="20"/>
      <c r="D787" s="35"/>
      <c r="E787" s="35"/>
      <c r="F787" s="35"/>
      <c r="G787" s="35"/>
      <c r="H787" s="35"/>
      <c r="I787" s="35"/>
      <c r="J787" s="35"/>
      <c r="K787" s="35"/>
      <c r="L787" s="35"/>
      <c r="M787" s="24"/>
      <c r="N787" s="24"/>
      <c r="O787" s="24"/>
      <c r="P787" s="24"/>
      <c r="Q787" s="24"/>
      <c r="R787" s="24"/>
      <c r="S787" s="24"/>
      <c r="T787" s="25"/>
      <c r="U787" s="26"/>
      <c r="V787" s="27"/>
      <c r="W787" s="27"/>
      <c r="AA787" s="24"/>
    </row>
    <row r="788" spans="1:27" ht="12.75" customHeight="1" x14ac:dyDescent="0.2">
      <c r="A788" s="7"/>
      <c r="B788" s="27"/>
      <c r="C788" s="20"/>
      <c r="D788" s="35"/>
      <c r="E788" s="35"/>
      <c r="F788" s="35"/>
      <c r="G788" s="35"/>
      <c r="H788" s="35"/>
      <c r="I788" s="35"/>
      <c r="J788" s="35"/>
      <c r="K788" s="35"/>
      <c r="L788" s="35"/>
      <c r="M788" s="24"/>
      <c r="N788" s="24"/>
      <c r="O788" s="24"/>
      <c r="P788" s="24"/>
      <c r="Q788" s="24"/>
      <c r="R788" s="24"/>
      <c r="S788" s="24"/>
      <c r="T788" s="25"/>
      <c r="U788" s="26"/>
      <c r="V788" s="27"/>
      <c r="W788" s="27"/>
      <c r="AA788" s="24"/>
    </row>
    <row r="789" spans="1:27" ht="12.75" customHeight="1" x14ac:dyDescent="0.2">
      <c r="A789" s="7"/>
      <c r="B789" s="27"/>
      <c r="C789" s="20"/>
      <c r="D789" s="35"/>
      <c r="E789" s="35"/>
      <c r="F789" s="35"/>
      <c r="G789" s="35"/>
      <c r="H789" s="35"/>
      <c r="I789" s="35"/>
      <c r="J789" s="35"/>
      <c r="K789" s="35"/>
      <c r="L789" s="35"/>
      <c r="M789" s="24"/>
      <c r="N789" s="24"/>
      <c r="O789" s="24"/>
      <c r="P789" s="24"/>
      <c r="Q789" s="24"/>
      <c r="R789" s="24"/>
      <c r="S789" s="24"/>
      <c r="T789" s="25"/>
      <c r="U789" s="26"/>
      <c r="V789" s="27"/>
      <c r="W789" s="27"/>
      <c r="AA789" s="24"/>
    </row>
    <row r="790" spans="1:27" ht="12.75" customHeight="1" x14ac:dyDescent="0.2">
      <c r="A790" s="7"/>
      <c r="B790" s="27"/>
      <c r="C790" s="20"/>
      <c r="D790" s="35"/>
      <c r="E790" s="35"/>
      <c r="F790" s="35"/>
      <c r="G790" s="35"/>
      <c r="H790" s="35"/>
      <c r="I790" s="35"/>
      <c r="J790" s="35"/>
      <c r="K790" s="35"/>
      <c r="L790" s="35"/>
      <c r="M790" s="24"/>
      <c r="N790" s="24"/>
      <c r="O790" s="24"/>
      <c r="P790" s="24"/>
      <c r="Q790" s="24"/>
      <c r="R790" s="24"/>
      <c r="S790" s="24"/>
      <c r="T790" s="25"/>
      <c r="U790" s="26"/>
      <c r="V790" s="27"/>
      <c r="W790" s="27"/>
      <c r="AA790" s="24"/>
    </row>
    <row r="791" spans="1:27" ht="12.75" customHeight="1" x14ac:dyDescent="0.2">
      <c r="A791" s="7"/>
      <c r="B791" s="27"/>
      <c r="C791" s="20"/>
      <c r="D791" s="35"/>
      <c r="E791" s="35"/>
      <c r="F791" s="35"/>
      <c r="G791" s="35"/>
      <c r="H791" s="35"/>
      <c r="I791" s="35"/>
      <c r="J791" s="35"/>
      <c r="K791" s="35"/>
      <c r="L791" s="35"/>
      <c r="M791" s="24"/>
      <c r="N791" s="24"/>
      <c r="O791" s="24"/>
      <c r="P791" s="24"/>
      <c r="Q791" s="24"/>
      <c r="R791" s="24"/>
      <c r="S791" s="24"/>
      <c r="T791" s="25"/>
      <c r="U791" s="26"/>
      <c r="V791" s="27"/>
      <c r="W791" s="27"/>
      <c r="AA791" s="24"/>
    </row>
    <row r="792" spans="1:27" ht="12.75" customHeight="1" x14ac:dyDescent="0.2">
      <c r="A792" s="7"/>
      <c r="B792" s="27"/>
      <c r="C792" s="20"/>
      <c r="D792" s="35"/>
      <c r="E792" s="35"/>
      <c r="F792" s="35"/>
      <c r="G792" s="35"/>
      <c r="H792" s="35"/>
      <c r="I792" s="35"/>
      <c r="J792" s="35"/>
      <c r="K792" s="35"/>
      <c r="L792" s="35"/>
      <c r="M792" s="24"/>
      <c r="N792" s="24"/>
      <c r="O792" s="24"/>
      <c r="P792" s="24"/>
      <c r="Q792" s="24"/>
      <c r="R792" s="24"/>
      <c r="S792" s="24"/>
      <c r="T792" s="25"/>
      <c r="U792" s="26"/>
      <c r="V792" s="27"/>
      <c r="W792" s="27"/>
      <c r="AA792" s="24"/>
    </row>
    <row r="793" spans="1:27" ht="12.75" customHeight="1" x14ac:dyDescent="0.2">
      <c r="A793" s="7"/>
      <c r="B793" s="27"/>
      <c r="C793" s="20"/>
      <c r="D793" s="35"/>
      <c r="E793" s="35"/>
      <c r="F793" s="35"/>
      <c r="G793" s="35"/>
      <c r="H793" s="35"/>
      <c r="I793" s="35"/>
      <c r="J793" s="35"/>
      <c r="K793" s="35"/>
      <c r="L793" s="35"/>
      <c r="M793" s="24"/>
      <c r="N793" s="24"/>
      <c r="O793" s="24"/>
      <c r="P793" s="24"/>
      <c r="Q793" s="24"/>
      <c r="R793" s="24"/>
      <c r="S793" s="24"/>
      <c r="T793" s="25"/>
      <c r="U793" s="26"/>
      <c r="V793" s="27"/>
      <c r="W793" s="27"/>
      <c r="AA793" s="24"/>
    </row>
    <row r="794" spans="1:27" ht="12.75" customHeight="1" x14ac:dyDescent="0.2">
      <c r="A794" s="7"/>
      <c r="B794" s="27"/>
      <c r="C794" s="20"/>
      <c r="D794" s="35"/>
      <c r="E794" s="35"/>
      <c r="F794" s="35"/>
      <c r="G794" s="35"/>
      <c r="H794" s="35"/>
      <c r="I794" s="35"/>
      <c r="J794" s="35"/>
      <c r="K794" s="35"/>
      <c r="L794" s="35"/>
      <c r="M794" s="24"/>
      <c r="N794" s="24"/>
      <c r="O794" s="24"/>
      <c r="P794" s="24"/>
      <c r="Q794" s="24"/>
      <c r="R794" s="24"/>
      <c r="S794" s="24"/>
      <c r="T794" s="25"/>
      <c r="U794" s="26"/>
      <c r="V794" s="27"/>
      <c r="W794" s="27"/>
      <c r="AA794" s="24"/>
    </row>
    <row r="795" spans="1:27" ht="12.75" customHeight="1" x14ac:dyDescent="0.2">
      <c r="A795" s="7"/>
      <c r="B795" s="27"/>
      <c r="C795" s="20"/>
      <c r="D795" s="35"/>
      <c r="E795" s="35"/>
      <c r="F795" s="35"/>
      <c r="G795" s="35"/>
      <c r="H795" s="35"/>
      <c r="I795" s="35"/>
      <c r="J795" s="35"/>
      <c r="K795" s="35"/>
      <c r="L795" s="35"/>
      <c r="M795" s="24"/>
      <c r="N795" s="24"/>
      <c r="O795" s="24"/>
      <c r="P795" s="24"/>
      <c r="Q795" s="24"/>
      <c r="R795" s="24"/>
      <c r="S795" s="24"/>
      <c r="T795" s="25"/>
      <c r="U795" s="26"/>
      <c r="V795" s="27"/>
      <c r="W795" s="27"/>
      <c r="AA795" s="24"/>
    </row>
    <row r="796" spans="1:27" ht="12.75" customHeight="1" x14ac:dyDescent="0.2">
      <c r="A796" s="7"/>
      <c r="B796" s="27"/>
      <c r="C796" s="20"/>
      <c r="D796" s="35"/>
      <c r="E796" s="35"/>
      <c r="F796" s="35"/>
      <c r="G796" s="35"/>
      <c r="H796" s="35"/>
      <c r="I796" s="35"/>
      <c r="J796" s="35"/>
      <c r="K796" s="35"/>
      <c r="L796" s="35"/>
      <c r="M796" s="24"/>
      <c r="N796" s="24"/>
      <c r="O796" s="24"/>
      <c r="P796" s="24"/>
      <c r="Q796" s="24"/>
      <c r="R796" s="24"/>
      <c r="S796" s="24"/>
      <c r="T796" s="25"/>
      <c r="U796" s="26"/>
      <c r="V796" s="27"/>
      <c r="W796" s="27"/>
      <c r="AA796" s="24"/>
    </row>
    <row r="797" spans="1:27" ht="12.75" customHeight="1" x14ac:dyDescent="0.2">
      <c r="A797" s="7"/>
      <c r="B797" s="27"/>
      <c r="C797" s="20"/>
      <c r="D797" s="35"/>
      <c r="E797" s="35"/>
      <c r="F797" s="35"/>
      <c r="G797" s="35"/>
      <c r="H797" s="35"/>
      <c r="I797" s="35"/>
      <c r="J797" s="35"/>
      <c r="K797" s="35"/>
      <c r="L797" s="35"/>
      <c r="M797" s="24"/>
      <c r="N797" s="24"/>
      <c r="O797" s="24"/>
      <c r="P797" s="24"/>
      <c r="Q797" s="24"/>
      <c r="R797" s="24"/>
      <c r="S797" s="24"/>
      <c r="T797" s="25"/>
      <c r="U797" s="26"/>
      <c r="V797" s="27"/>
      <c r="W797" s="27"/>
      <c r="AA797" s="24"/>
    </row>
    <row r="798" spans="1:27" ht="12.75" customHeight="1" x14ac:dyDescent="0.2">
      <c r="A798" s="7"/>
      <c r="B798" s="27"/>
      <c r="C798" s="20"/>
      <c r="D798" s="35"/>
      <c r="E798" s="35"/>
      <c r="F798" s="35"/>
      <c r="G798" s="35"/>
      <c r="H798" s="35"/>
      <c r="I798" s="35"/>
      <c r="J798" s="35"/>
      <c r="K798" s="35"/>
      <c r="L798" s="35"/>
      <c r="M798" s="24"/>
      <c r="N798" s="24"/>
      <c r="O798" s="24"/>
      <c r="P798" s="24"/>
      <c r="Q798" s="24"/>
      <c r="R798" s="24"/>
      <c r="S798" s="24"/>
      <c r="T798" s="25"/>
      <c r="U798" s="26"/>
      <c r="V798" s="27"/>
      <c r="W798" s="27"/>
      <c r="AA798" s="24"/>
    </row>
    <row r="799" spans="1:27" ht="12.75" customHeight="1" x14ac:dyDescent="0.2">
      <c r="A799" s="7"/>
      <c r="B799" s="27"/>
      <c r="C799" s="20"/>
      <c r="D799" s="35"/>
      <c r="E799" s="35"/>
      <c r="F799" s="35"/>
      <c r="G799" s="35"/>
      <c r="H799" s="35"/>
      <c r="I799" s="35"/>
      <c r="J799" s="35"/>
      <c r="K799" s="35"/>
      <c r="L799" s="35"/>
      <c r="M799" s="24"/>
      <c r="N799" s="24"/>
      <c r="O799" s="24"/>
      <c r="P799" s="24"/>
      <c r="Q799" s="24"/>
      <c r="R799" s="24"/>
      <c r="S799" s="24"/>
      <c r="T799" s="25"/>
      <c r="U799" s="26"/>
      <c r="V799" s="27"/>
      <c r="W799" s="27"/>
      <c r="AA799" s="24"/>
    </row>
    <row r="800" spans="1:27" ht="12.75" customHeight="1" x14ac:dyDescent="0.2">
      <c r="A800" s="7"/>
      <c r="B800" s="27"/>
      <c r="C800" s="20"/>
      <c r="D800" s="35"/>
      <c r="E800" s="35"/>
      <c r="F800" s="35"/>
      <c r="G800" s="35"/>
      <c r="H800" s="35"/>
      <c r="I800" s="35"/>
      <c r="J800" s="35"/>
      <c r="K800" s="35"/>
      <c r="L800" s="35"/>
      <c r="M800" s="24"/>
      <c r="N800" s="24"/>
      <c r="O800" s="24"/>
      <c r="P800" s="24"/>
      <c r="Q800" s="24"/>
      <c r="R800" s="24"/>
      <c r="S800" s="24"/>
      <c r="T800" s="25"/>
      <c r="U800" s="26"/>
      <c r="V800" s="27"/>
      <c r="W800" s="27"/>
      <c r="AA800" s="24"/>
    </row>
    <row r="801" spans="1:27" ht="12.75" customHeight="1" x14ac:dyDescent="0.2">
      <c r="A801" s="7"/>
      <c r="B801" s="27"/>
      <c r="C801" s="20"/>
      <c r="D801" s="35"/>
      <c r="E801" s="35"/>
      <c r="F801" s="35"/>
      <c r="G801" s="35"/>
      <c r="H801" s="35"/>
      <c r="I801" s="35"/>
      <c r="J801" s="35"/>
      <c r="K801" s="35"/>
      <c r="L801" s="35"/>
      <c r="M801" s="24"/>
      <c r="N801" s="24"/>
      <c r="O801" s="24"/>
      <c r="P801" s="24"/>
      <c r="Q801" s="24"/>
      <c r="R801" s="24"/>
      <c r="S801" s="24"/>
      <c r="T801" s="25"/>
      <c r="U801" s="26"/>
      <c r="V801" s="27"/>
      <c r="W801" s="27"/>
      <c r="AA801" s="24"/>
    </row>
    <row r="802" spans="1:27" ht="12.75" customHeight="1" x14ac:dyDescent="0.2">
      <c r="A802" s="7"/>
      <c r="B802" s="27"/>
      <c r="C802" s="20"/>
      <c r="D802" s="35"/>
      <c r="E802" s="35"/>
      <c r="F802" s="35"/>
      <c r="G802" s="35"/>
      <c r="H802" s="35"/>
      <c r="I802" s="35"/>
      <c r="J802" s="35"/>
      <c r="K802" s="35"/>
      <c r="L802" s="35"/>
      <c r="M802" s="24"/>
      <c r="N802" s="24"/>
      <c r="O802" s="24"/>
      <c r="P802" s="24"/>
      <c r="Q802" s="24"/>
      <c r="R802" s="24"/>
      <c r="S802" s="24"/>
      <c r="T802" s="25"/>
      <c r="U802" s="26"/>
      <c r="V802" s="27"/>
      <c r="W802" s="27"/>
      <c r="AA802" s="24"/>
    </row>
    <row r="803" spans="1:27" ht="12.75" customHeight="1" x14ac:dyDescent="0.2">
      <c r="A803" s="7"/>
      <c r="B803" s="27"/>
      <c r="C803" s="20"/>
      <c r="D803" s="35"/>
      <c r="E803" s="35"/>
      <c r="F803" s="35"/>
      <c r="G803" s="35"/>
      <c r="H803" s="35"/>
      <c r="I803" s="35"/>
      <c r="J803" s="35"/>
      <c r="K803" s="35"/>
      <c r="L803" s="35"/>
      <c r="M803" s="24"/>
      <c r="N803" s="24"/>
      <c r="O803" s="24"/>
      <c r="P803" s="24"/>
      <c r="Q803" s="24"/>
      <c r="R803" s="24"/>
      <c r="S803" s="24"/>
      <c r="T803" s="25"/>
      <c r="U803" s="26"/>
      <c r="V803" s="27"/>
      <c r="W803" s="27"/>
      <c r="AA803" s="24"/>
    </row>
    <row r="804" spans="1:27" ht="12.75" customHeight="1" x14ac:dyDescent="0.2">
      <c r="A804" s="7"/>
      <c r="B804" s="27"/>
      <c r="C804" s="20"/>
      <c r="D804" s="35"/>
      <c r="E804" s="35"/>
      <c r="F804" s="35"/>
      <c r="G804" s="35"/>
      <c r="H804" s="35"/>
      <c r="I804" s="35"/>
      <c r="J804" s="35"/>
      <c r="K804" s="35"/>
      <c r="L804" s="35"/>
      <c r="M804" s="24"/>
      <c r="N804" s="24"/>
      <c r="O804" s="24"/>
      <c r="P804" s="24"/>
      <c r="Q804" s="24"/>
      <c r="R804" s="24"/>
      <c r="S804" s="24"/>
      <c r="T804" s="25"/>
      <c r="U804" s="26"/>
      <c r="V804" s="27"/>
      <c r="W804" s="27"/>
      <c r="AA804" s="24"/>
    </row>
    <row r="805" spans="1:27" ht="12.75" customHeight="1" x14ac:dyDescent="0.2">
      <c r="A805" s="7"/>
      <c r="B805" s="27"/>
      <c r="C805" s="20"/>
      <c r="D805" s="35"/>
      <c r="E805" s="35"/>
      <c r="F805" s="35"/>
      <c r="G805" s="35"/>
      <c r="H805" s="35"/>
      <c r="I805" s="35"/>
      <c r="J805" s="35"/>
      <c r="K805" s="35"/>
      <c r="L805" s="35"/>
      <c r="M805" s="24"/>
      <c r="N805" s="24"/>
      <c r="O805" s="24"/>
      <c r="P805" s="24"/>
      <c r="Q805" s="24"/>
      <c r="R805" s="24"/>
      <c r="S805" s="24"/>
      <c r="T805" s="25"/>
      <c r="U805" s="26"/>
      <c r="V805" s="27"/>
      <c r="W805" s="27"/>
      <c r="AA805" s="24"/>
    </row>
    <row r="806" spans="1:27" ht="12.75" customHeight="1" x14ac:dyDescent="0.2">
      <c r="A806" s="7"/>
      <c r="B806" s="27"/>
      <c r="C806" s="20"/>
      <c r="D806" s="35"/>
      <c r="E806" s="35"/>
      <c r="F806" s="35"/>
      <c r="G806" s="35"/>
      <c r="H806" s="35"/>
      <c r="I806" s="35"/>
      <c r="J806" s="35"/>
      <c r="K806" s="35"/>
      <c r="L806" s="35"/>
      <c r="M806" s="24"/>
      <c r="N806" s="24"/>
      <c r="O806" s="24"/>
      <c r="P806" s="24"/>
      <c r="Q806" s="24"/>
      <c r="R806" s="24"/>
      <c r="S806" s="24"/>
      <c r="T806" s="25"/>
      <c r="U806" s="26"/>
      <c r="V806" s="27"/>
      <c r="W806" s="27"/>
      <c r="AA806" s="24"/>
    </row>
    <row r="807" spans="1:27" ht="12.75" customHeight="1" x14ac:dyDescent="0.2">
      <c r="A807" s="7"/>
      <c r="B807" s="27"/>
      <c r="C807" s="20"/>
      <c r="D807" s="35"/>
      <c r="E807" s="35"/>
      <c r="F807" s="35"/>
      <c r="G807" s="35"/>
      <c r="H807" s="35"/>
      <c r="I807" s="35"/>
      <c r="J807" s="35"/>
      <c r="K807" s="35"/>
      <c r="L807" s="35"/>
      <c r="M807" s="24"/>
      <c r="N807" s="24"/>
      <c r="O807" s="24"/>
      <c r="P807" s="24"/>
      <c r="Q807" s="24"/>
      <c r="R807" s="24"/>
      <c r="S807" s="24"/>
      <c r="T807" s="25"/>
      <c r="U807" s="26"/>
      <c r="V807" s="27"/>
      <c r="W807" s="27"/>
      <c r="AA807" s="24"/>
    </row>
    <row r="808" spans="1:27" ht="12.75" customHeight="1" x14ac:dyDescent="0.2">
      <c r="A808" s="7"/>
      <c r="B808" s="27"/>
      <c r="C808" s="20"/>
      <c r="D808" s="35"/>
      <c r="E808" s="35"/>
      <c r="F808" s="35"/>
      <c r="G808" s="35"/>
      <c r="H808" s="35"/>
      <c r="I808" s="35"/>
      <c r="J808" s="35"/>
      <c r="K808" s="35"/>
      <c r="L808" s="35"/>
      <c r="M808" s="24"/>
      <c r="N808" s="24"/>
      <c r="O808" s="24"/>
      <c r="P808" s="24"/>
      <c r="Q808" s="24"/>
      <c r="R808" s="24"/>
      <c r="S808" s="24"/>
      <c r="T808" s="25"/>
      <c r="U808" s="26"/>
      <c r="V808" s="27"/>
      <c r="W808" s="27"/>
      <c r="AA808" s="24"/>
    </row>
    <row r="809" spans="1:27" ht="12.75" customHeight="1" x14ac:dyDescent="0.2">
      <c r="A809" s="7"/>
      <c r="B809" s="27"/>
      <c r="C809" s="20"/>
      <c r="D809" s="35"/>
      <c r="E809" s="35"/>
      <c r="F809" s="35"/>
      <c r="G809" s="35"/>
      <c r="H809" s="35"/>
      <c r="I809" s="35"/>
      <c r="J809" s="35"/>
      <c r="K809" s="35"/>
      <c r="L809" s="35"/>
      <c r="M809" s="24"/>
      <c r="N809" s="24"/>
      <c r="O809" s="24"/>
      <c r="P809" s="24"/>
      <c r="Q809" s="24"/>
      <c r="R809" s="24"/>
      <c r="S809" s="24"/>
      <c r="T809" s="25"/>
      <c r="U809" s="26"/>
      <c r="V809" s="27"/>
      <c r="W809" s="27"/>
      <c r="AA809" s="24"/>
    </row>
    <row r="810" spans="1:27" ht="12.75" customHeight="1" x14ac:dyDescent="0.2">
      <c r="A810" s="7"/>
      <c r="B810" s="27"/>
      <c r="C810" s="20"/>
      <c r="D810" s="35"/>
      <c r="E810" s="35"/>
      <c r="F810" s="35"/>
      <c r="G810" s="35"/>
      <c r="H810" s="35"/>
      <c r="I810" s="35"/>
      <c r="J810" s="35"/>
      <c r="K810" s="35"/>
      <c r="L810" s="35"/>
      <c r="M810" s="24"/>
      <c r="N810" s="24"/>
      <c r="O810" s="24"/>
      <c r="P810" s="24"/>
      <c r="Q810" s="24"/>
      <c r="R810" s="24"/>
      <c r="S810" s="24"/>
      <c r="T810" s="25"/>
      <c r="U810" s="26"/>
      <c r="V810" s="27"/>
      <c r="W810" s="27"/>
      <c r="AA810" s="24"/>
    </row>
    <row r="811" spans="1:27" ht="12.75" customHeight="1" x14ac:dyDescent="0.2">
      <c r="A811" s="7"/>
      <c r="B811" s="27"/>
      <c r="C811" s="20"/>
      <c r="D811" s="35"/>
      <c r="E811" s="35"/>
      <c r="F811" s="35"/>
      <c r="G811" s="35"/>
      <c r="H811" s="35"/>
      <c r="I811" s="35"/>
      <c r="J811" s="35"/>
      <c r="K811" s="35"/>
      <c r="L811" s="35"/>
      <c r="M811" s="24"/>
      <c r="N811" s="24"/>
      <c r="O811" s="24"/>
      <c r="P811" s="24"/>
      <c r="Q811" s="24"/>
      <c r="R811" s="24"/>
      <c r="S811" s="24"/>
      <c r="T811" s="25"/>
      <c r="U811" s="26"/>
      <c r="V811" s="27"/>
      <c r="W811" s="27"/>
      <c r="AA811" s="24"/>
    </row>
    <row r="812" spans="1:27" ht="12.75" customHeight="1" x14ac:dyDescent="0.2">
      <c r="A812" s="7"/>
      <c r="B812" s="27"/>
      <c r="C812" s="20"/>
      <c r="D812" s="35"/>
      <c r="E812" s="35"/>
      <c r="F812" s="35"/>
      <c r="G812" s="35"/>
      <c r="H812" s="35"/>
      <c r="I812" s="35"/>
      <c r="J812" s="35"/>
      <c r="K812" s="35"/>
      <c r="L812" s="35"/>
      <c r="M812" s="24"/>
      <c r="N812" s="24"/>
      <c r="O812" s="24"/>
      <c r="P812" s="24"/>
      <c r="Q812" s="24"/>
      <c r="R812" s="24"/>
      <c r="S812" s="24"/>
      <c r="T812" s="25"/>
      <c r="U812" s="26"/>
      <c r="V812" s="27"/>
      <c r="W812" s="27"/>
      <c r="AA812" s="24"/>
    </row>
    <row r="813" spans="1:27" ht="12.75" customHeight="1" x14ac:dyDescent="0.2">
      <c r="A813" s="7"/>
      <c r="B813" s="27"/>
      <c r="C813" s="20"/>
      <c r="D813" s="35"/>
      <c r="E813" s="35"/>
      <c r="F813" s="35"/>
      <c r="G813" s="35"/>
      <c r="H813" s="35"/>
      <c r="I813" s="35"/>
      <c r="J813" s="35"/>
      <c r="K813" s="35"/>
      <c r="L813" s="35"/>
      <c r="M813" s="24"/>
      <c r="N813" s="24"/>
      <c r="O813" s="24"/>
      <c r="P813" s="24"/>
      <c r="Q813" s="24"/>
      <c r="R813" s="24"/>
      <c r="S813" s="24"/>
      <c r="T813" s="25"/>
      <c r="U813" s="26"/>
      <c r="V813" s="27"/>
      <c r="W813" s="27"/>
      <c r="AA813" s="24"/>
    </row>
    <row r="814" spans="1:27" ht="12.75" customHeight="1" x14ac:dyDescent="0.2">
      <c r="A814" s="7"/>
      <c r="B814" s="27"/>
      <c r="C814" s="20"/>
      <c r="D814" s="35"/>
      <c r="E814" s="35"/>
      <c r="F814" s="35"/>
      <c r="G814" s="35"/>
      <c r="H814" s="35"/>
      <c r="I814" s="35"/>
      <c r="J814" s="35"/>
      <c r="K814" s="35"/>
      <c r="L814" s="35"/>
      <c r="M814" s="24"/>
      <c r="N814" s="24"/>
      <c r="O814" s="24"/>
      <c r="P814" s="24"/>
      <c r="Q814" s="24"/>
      <c r="R814" s="24"/>
      <c r="S814" s="24"/>
      <c r="T814" s="25"/>
      <c r="U814" s="26"/>
      <c r="V814" s="27"/>
      <c r="W814" s="27"/>
      <c r="AA814" s="24"/>
    </row>
    <row r="815" spans="1:27" ht="12.75" customHeight="1" x14ac:dyDescent="0.2">
      <c r="A815" s="7"/>
      <c r="B815" s="27"/>
      <c r="C815" s="20"/>
      <c r="D815" s="35"/>
      <c r="E815" s="35"/>
      <c r="F815" s="35"/>
      <c r="G815" s="35"/>
      <c r="H815" s="35"/>
      <c r="I815" s="35"/>
      <c r="J815" s="35"/>
      <c r="K815" s="35"/>
      <c r="L815" s="35"/>
      <c r="M815" s="24"/>
      <c r="N815" s="24"/>
      <c r="O815" s="24"/>
      <c r="P815" s="24"/>
      <c r="Q815" s="24"/>
      <c r="R815" s="24"/>
      <c r="S815" s="24"/>
      <c r="T815" s="25"/>
      <c r="U815" s="26"/>
      <c r="V815" s="27"/>
      <c r="W815" s="27"/>
      <c r="AA815" s="24"/>
    </row>
    <row r="816" spans="1:27" ht="12.75" customHeight="1" x14ac:dyDescent="0.2">
      <c r="A816" s="7"/>
      <c r="B816" s="27"/>
      <c r="C816" s="20"/>
      <c r="D816" s="35"/>
      <c r="E816" s="35"/>
      <c r="F816" s="35"/>
      <c r="G816" s="35"/>
      <c r="H816" s="35"/>
      <c r="I816" s="35"/>
      <c r="J816" s="35"/>
      <c r="K816" s="35"/>
      <c r="L816" s="35"/>
      <c r="M816" s="24"/>
      <c r="N816" s="24"/>
      <c r="O816" s="24"/>
      <c r="P816" s="24"/>
      <c r="Q816" s="24"/>
      <c r="R816" s="24"/>
      <c r="S816" s="24"/>
      <c r="T816" s="25"/>
      <c r="U816" s="26"/>
      <c r="V816" s="27"/>
      <c r="W816" s="27"/>
      <c r="AA816" s="24"/>
    </row>
    <row r="817" spans="1:27" ht="12.75" customHeight="1" x14ac:dyDescent="0.2">
      <c r="A817" s="7"/>
      <c r="B817" s="27"/>
      <c r="C817" s="20"/>
      <c r="D817" s="35"/>
      <c r="E817" s="35"/>
      <c r="F817" s="35"/>
      <c r="G817" s="35"/>
      <c r="H817" s="35"/>
      <c r="I817" s="35"/>
      <c r="J817" s="35"/>
      <c r="K817" s="35"/>
      <c r="L817" s="35"/>
      <c r="M817" s="24"/>
      <c r="N817" s="24"/>
      <c r="O817" s="24"/>
      <c r="P817" s="24"/>
      <c r="Q817" s="24"/>
      <c r="R817" s="24"/>
      <c r="S817" s="24"/>
      <c r="T817" s="25"/>
      <c r="U817" s="26"/>
      <c r="V817" s="27"/>
      <c r="W817" s="27"/>
      <c r="AA817" s="24"/>
    </row>
    <row r="818" spans="1:27" ht="12.75" customHeight="1" x14ac:dyDescent="0.2">
      <c r="A818" s="7"/>
      <c r="B818" s="27"/>
      <c r="C818" s="20"/>
      <c r="D818" s="35"/>
      <c r="E818" s="35"/>
      <c r="F818" s="35"/>
      <c r="G818" s="35"/>
      <c r="H818" s="35"/>
      <c r="I818" s="35"/>
      <c r="J818" s="35"/>
      <c r="K818" s="35"/>
      <c r="L818" s="35"/>
      <c r="M818" s="24"/>
      <c r="N818" s="24"/>
      <c r="O818" s="24"/>
      <c r="P818" s="24"/>
      <c r="Q818" s="24"/>
      <c r="R818" s="24"/>
      <c r="S818" s="24"/>
      <c r="T818" s="25"/>
      <c r="U818" s="26"/>
      <c r="V818" s="27"/>
      <c r="W818" s="27"/>
      <c r="AA818" s="24"/>
    </row>
    <row r="819" spans="1:27" ht="12.75" customHeight="1" x14ac:dyDescent="0.2">
      <c r="A819" s="7"/>
      <c r="B819" s="27"/>
      <c r="C819" s="20"/>
      <c r="D819" s="35"/>
      <c r="E819" s="35"/>
      <c r="F819" s="35"/>
      <c r="G819" s="35"/>
      <c r="H819" s="35"/>
      <c r="I819" s="35"/>
      <c r="J819" s="35"/>
      <c r="K819" s="35"/>
      <c r="L819" s="35"/>
      <c r="M819" s="24"/>
      <c r="N819" s="24"/>
      <c r="O819" s="24"/>
      <c r="P819" s="24"/>
      <c r="Q819" s="24"/>
      <c r="R819" s="24"/>
      <c r="S819" s="24"/>
      <c r="T819" s="25"/>
      <c r="U819" s="26"/>
      <c r="V819" s="27"/>
      <c r="W819" s="27"/>
      <c r="AA819" s="24"/>
    </row>
    <row r="820" spans="1:27" ht="12.75" customHeight="1" x14ac:dyDescent="0.2">
      <c r="A820" s="7"/>
      <c r="B820" s="27"/>
      <c r="C820" s="20"/>
      <c r="D820" s="35"/>
      <c r="E820" s="35"/>
      <c r="F820" s="35"/>
      <c r="G820" s="35"/>
      <c r="H820" s="35"/>
      <c r="I820" s="35"/>
      <c r="J820" s="35"/>
      <c r="K820" s="35"/>
      <c r="L820" s="35"/>
      <c r="M820" s="24"/>
      <c r="N820" s="24"/>
      <c r="O820" s="24"/>
      <c r="P820" s="24"/>
      <c r="Q820" s="24"/>
      <c r="R820" s="24"/>
      <c r="S820" s="24"/>
      <c r="T820" s="25"/>
      <c r="U820" s="26"/>
      <c r="V820" s="27"/>
      <c r="W820" s="27"/>
      <c r="AA820" s="24"/>
    </row>
    <row r="821" spans="1:27" ht="12.75" customHeight="1" x14ac:dyDescent="0.2">
      <c r="A821" s="7"/>
      <c r="B821" s="27"/>
      <c r="C821" s="20"/>
      <c r="D821" s="35"/>
      <c r="E821" s="35"/>
      <c r="F821" s="35"/>
      <c r="G821" s="35"/>
      <c r="H821" s="35"/>
      <c r="I821" s="35"/>
      <c r="J821" s="35"/>
      <c r="K821" s="35"/>
      <c r="L821" s="35"/>
      <c r="M821" s="24"/>
      <c r="N821" s="24"/>
      <c r="O821" s="24"/>
      <c r="P821" s="24"/>
      <c r="Q821" s="24"/>
      <c r="R821" s="24"/>
      <c r="S821" s="24"/>
      <c r="T821" s="25"/>
      <c r="U821" s="26"/>
      <c r="V821" s="27"/>
      <c r="W821" s="27"/>
      <c r="AA821" s="24"/>
    </row>
    <row r="822" spans="1:27" ht="12.75" customHeight="1" x14ac:dyDescent="0.2">
      <c r="A822" s="7"/>
      <c r="B822" s="27"/>
      <c r="C822" s="20"/>
      <c r="D822" s="35"/>
      <c r="E822" s="35"/>
      <c r="F822" s="35"/>
      <c r="G822" s="35"/>
      <c r="H822" s="35"/>
      <c r="I822" s="35"/>
      <c r="J822" s="35"/>
      <c r="K822" s="35"/>
      <c r="L822" s="35"/>
      <c r="M822" s="24"/>
      <c r="N822" s="24"/>
      <c r="O822" s="24"/>
      <c r="P822" s="24"/>
      <c r="Q822" s="24"/>
      <c r="R822" s="24"/>
      <c r="S822" s="24"/>
      <c r="T822" s="25"/>
      <c r="U822" s="26"/>
      <c r="V822" s="27"/>
      <c r="W822" s="27"/>
      <c r="AA822" s="24"/>
    </row>
    <row r="823" spans="1:27" ht="12.75" customHeight="1" x14ac:dyDescent="0.2">
      <c r="A823" s="7"/>
      <c r="B823" s="27"/>
      <c r="C823" s="20"/>
      <c r="D823" s="35"/>
      <c r="E823" s="35"/>
      <c r="F823" s="35"/>
      <c r="G823" s="35"/>
      <c r="H823" s="35"/>
      <c r="I823" s="35"/>
      <c r="J823" s="35"/>
      <c r="K823" s="35"/>
      <c r="L823" s="35"/>
      <c r="M823" s="24"/>
      <c r="N823" s="24"/>
      <c r="O823" s="24"/>
      <c r="P823" s="24"/>
      <c r="Q823" s="24"/>
      <c r="R823" s="24"/>
      <c r="S823" s="24"/>
      <c r="T823" s="25"/>
      <c r="U823" s="26"/>
      <c r="V823" s="27"/>
      <c r="W823" s="27"/>
      <c r="AA823" s="24"/>
    </row>
    <row r="824" spans="1:27" ht="12.75" customHeight="1" x14ac:dyDescent="0.2">
      <c r="A824" s="7"/>
      <c r="B824" s="27"/>
      <c r="C824" s="20"/>
      <c r="D824" s="35"/>
      <c r="E824" s="35"/>
      <c r="F824" s="35"/>
      <c r="G824" s="35"/>
      <c r="H824" s="35"/>
      <c r="I824" s="35"/>
      <c r="J824" s="35"/>
      <c r="K824" s="35"/>
      <c r="L824" s="35"/>
      <c r="M824" s="24"/>
      <c r="N824" s="24"/>
      <c r="O824" s="24"/>
      <c r="P824" s="24"/>
      <c r="Q824" s="24"/>
      <c r="R824" s="24"/>
      <c r="S824" s="24"/>
      <c r="T824" s="25"/>
      <c r="U824" s="26"/>
      <c r="V824" s="27"/>
      <c r="W824" s="27"/>
      <c r="AA824" s="24"/>
    </row>
    <row r="825" spans="1:27" ht="12.75" customHeight="1" x14ac:dyDescent="0.2">
      <c r="A825" s="7"/>
      <c r="B825" s="27"/>
      <c r="C825" s="20"/>
      <c r="D825" s="35"/>
      <c r="E825" s="35"/>
      <c r="F825" s="35"/>
      <c r="G825" s="35"/>
      <c r="H825" s="35"/>
      <c r="I825" s="35"/>
      <c r="J825" s="35"/>
      <c r="K825" s="35"/>
      <c r="L825" s="35"/>
      <c r="M825" s="24"/>
      <c r="N825" s="24"/>
      <c r="O825" s="24"/>
      <c r="P825" s="24"/>
      <c r="Q825" s="24"/>
      <c r="R825" s="24"/>
      <c r="S825" s="24"/>
      <c r="T825" s="25"/>
      <c r="U825" s="26"/>
      <c r="V825" s="27"/>
      <c r="W825" s="27"/>
      <c r="AA825" s="24"/>
    </row>
    <row r="826" spans="1:27" ht="12.75" customHeight="1" x14ac:dyDescent="0.2">
      <c r="A826" s="7"/>
      <c r="B826" s="27"/>
      <c r="C826" s="20"/>
      <c r="D826" s="35"/>
      <c r="E826" s="35"/>
      <c r="F826" s="35"/>
      <c r="G826" s="35"/>
      <c r="H826" s="35"/>
      <c r="I826" s="35"/>
      <c r="J826" s="35"/>
      <c r="K826" s="35"/>
      <c r="L826" s="35"/>
      <c r="M826" s="24"/>
      <c r="N826" s="24"/>
      <c r="O826" s="24"/>
      <c r="P826" s="24"/>
      <c r="Q826" s="24"/>
      <c r="R826" s="24"/>
      <c r="S826" s="24"/>
      <c r="T826" s="25"/>
      <c r="U826" s="26"/>
      <c r="V826" s="27"/>
      <c r="W826" s="27"/>
      <c r="AA826" s="24"/>
    </row>
    <row r="827" spans="1:27" ht="12.75" customHeight="1" x14ac:dyDescent="0.2">
      <c r="A827" s="7"/>
      <c r="B827" s="27"/>
      <c r="C827" s="20"/>
      <c r="D827" s="35"/>
      <c r="E827" s="35"/>
      <c r="F827" s="35"/>
      <c r="G827" s="35"/>
      <c r="H827" s="35"/>
      <c r="I827" s="35"/>
      <c r="J827" s="35"/>
      <c r="K827" s="35"/>
      <c r="L827" s="35"/>
      <c r="M827" s="24"/>
      <c r="N827" s="24"/>
      <c r="O827" s="24"/>
      <c r="P827" s="24"/>
      <c r="Q827" s="24"/>
      <c r="R827" s="24"/>
      <c r="S827" s="24"/>
      <c r="T827" s="25"/>
      <c r="U827" s="26"/>
      <c r="V827" s="27"/>
      <c r="W827" s="27"/>
      <c r="AA827" s="24"/>
    </row>
    <row r="828" spans="1:27" ht="12.75" customHeight="1" x14ac:dyDescent="0.2">
      <c r="A828" s="7"/>
      <c r="B828" s="27"/>
      <c r="C828" s="20"/>
      <c r="D828" s="35"/>
      <c r="E828" s="35"/>
      <c r="F828" s="35"/>
      <c r="G828" s="35"/>
      <c r="H828" s="35"/>
      <c r="I828" s="35"/>
      <c r="J828" s="35"/>
      <c r="K828" s="35"/>
      <c r="L828" s="35"/>
      <c r="M828" s="24"/>
      <c r="N828" s="24"/>
      <c r="O828" s="24"/>
      <c r="P828" s="24"/>
      <c r="Q828" s="24"/>
      <c r="R828" s="24"/>
      <c r="S828" s="24"/>
      <c r="T828" s="25"/>
      <c r="U828" s="26"/>
      <c r="V828" s="27"/>
      <c r="W828" s="27"/>
      <c r="AA828" s="24"/>
    </row>
    <row r="829" spans="1:27" ht="12.75" customHeight="1" x14ac:dyDescent="0.2">
      <c r="A829" s="7"/>
      <c r="B829" s="27"/>
      <c r="C829" s="20"/>
      <c r="D829" s="35"/>
      <c r="E829" s="35"/>
      <c r="F829" s="35"/>
      <c r="G829" s="35"/>
      <c r="H829" s="35"/>
      <c r="I829" s="35"/>
      <c r="J829" s="35"/>
      <c r="K829" s="35"/>
      <c r="L829" s="35"/>
      <c r="M829" s="24"/>
      <c r="N829" s="24"/>
      <c r="O829" s="24"/>
      <c r="P829" s="24"/>
      <c r="Q829" s="24"/>
      <c r="R829" s="24"/>
      <c r="S829" s="24"/>
      <c r="T829" s="25"/>
      <c r="U829" s="26"/>
      <c r="V829" s="27"/>
      <c r="W829" s="27"/>
      <c r="AA829" s="24"/>
    </row>
    <row r="830" spans="1:27" ht="12.75" customHeight="1" x14ac:dyDescent="0.2">
      <c r="A830" s="7"/>
      <c r="B830" s="27"/>
      <c r="C830" s="20"/>
      <c r="D830" s="35"/>
      <c r="E830" s="35"/>
      <c r="F830" s="35"/>
      <c r="G830" s="35"/>
      <c r="H830" s="35"/>
      <c r="I830" s="35"/>
      <c r="J830" s="35"/>
      <c r="K830" s="35"/>
      <c r="L830" s="35"/>
      <c r="M830" s="24"/>
      <c r="N830" s="24"/>
      <c r="O830" s="24"/>
      <c r="P830" s="24"/>
      <c r="Q830" s="24"/>
      <c r="R830" s="24"/>
      <c r="S830" s="24"/>
      <c r="T830" s="25"/>
      <c r="U830" s="26"/>
      <c r="V830" s="27"/>
      <c r="W830" s="27"/>
      <c r="AA830" s="24"/>
    </row>
    <row r="831" spans="1:27" ht="12.75" customHeight="1" x14ac:dyDescent="0.2">
      <c r="A831" s="7"/>
      <c r="B831" s="27"/>
      <c r="C831" s="20"/>
      <c r="D831" s="35"/>
      <c r="E831" s="35"/>
      <c r="F831" s="35"/>
      <c r="G831" s="35"/>
      <c r="H831" s="35"/>
      <c r="I831" s="35"/>
      <c r="J831" s="35"/>
      <c r="K831" s="35"/>
      <c r="L831" s="35"/>
      <c r="M831" s="24"/>
      <c r="N831" s="24"/>
      <c r="O831" s="24"/>
      <c r="P831" s="24"/>
      <c r="Q831" s="24"/>
      <c r="R831" s="24"/>
      <c r="S831" s="24"/>
      <c r="T831" s="25"/>
      <c r="U831" s="26"/>
      <c r="V831" s="27"/>
      <c r="W831" s="27"/>
      <c r="AA831" s="24"/>
    </row>
    <row r="832" spans="1:27" ht="12.75" customHeight="1" x14ac:dyDescent="0.2">
      <c r="A832" s="7"/>
      <c r="B832" s="27"/>
      <c r="C832" s="20"/>
      <c r="D832" s="35"/>
      <c r="E832" s="35"/>
      <c r="F832" s="35"/>
      <c r="G832" s="35"/>
      <c r="H832" s="35"/>
      <c r="I832" s="35"/>
      <c r="J832" s="35"/>
      <c r="K832" s="35"/>
      <c r="L832" s="35"/>
      <c r="M832" s="24"/>
      <c r="N832" s="24"/>
      <c r="O832" s="24"/>
      <c r="P832" s="24"/>
      <c r="Q832" s="24"/>
      <c r="R832" s="24"/>
      <c r="S832" s="24"/>
      <c r="T832" s="25"/>
      <c r="U832" s="26"/>
      <c r="V832" s="27"/>
      <c r="W832" s="27"/>
      <c r="AA832" s="24"/>
    </row>
    <row r="833" spans="1:27" ht="12.75" customHeight="1" x14ac:dyDescent="0.2">
      <c r="A833" s="7"/>
      <c r="B833" s="27"/>
      <c r="C833" s="20"/>
      <c r="D833" s="35"/>
      <c r="E833" s="35"/>
      <c r="F833" s="35"/>
      <c r="G833" s="35"/>
      <c r="H833" s="35"/>
      <c r="I833" s="35"/>
      <c r="J833" s="35"/>
      <c r="K833" s="35"/>
      <c r="L833" s="35"/>
      <c r="M833" s="24"/>
      <c r="N833" s="24"/>
      <c r="O833" s="24"/>
      <c r="P833" s="24"/>
      <c r="Q833" s="24"/>
      <c r="R833" s="24"/>
      <c r="S833" s="24"/>
      <c r="T833" s="25"/>
      <c r="U833" s="26"/>
      <c r="V833" s="27"/>
      <c r="W833" s="27"/>
      <c r="AA833" s="24"/>
    </row>
    <row r="834" spans="1:27" ht="12.75" customHeight="1" x14ac:dyDescent="0.2">
      <c r="A834" s="7"/>
      <c r="B834" s="27"/>
      <c r="C834" s="20"/>
      <c r="D834" s="35"/>
      <c r="E834" s="35"/>
      <c r="F834" s="35"/>
      <c r="G834" s="35"/>
      <c r="H834" s="35"/>
      <c r="I834" s="35"/>
      <c r="J834" s="35"/>
      <c r="K834" s="35"/>
      <c r="L834" s="35"/>
      <c r="M834" s="24"/>
      <c r="N834" s="24"/>
      <c r="O834" s="24"/>
      <c r="P834" s="24"/>
      <c r="Q834" s="24"/>
      <c r="R834" s="24"/>
      <c r="S834" s="24"/>
      <c r="T834" s="25"/>
      <c r="U834" s="26"/>
      <c r="V834" s="27"/>
      <c r="W834" s="27"/>
      <c r="AA834" s="24"/>
    </row>
    <row r="835" spans="1:27" ht="12.75" customHeight="1" x14ac:dyDescent="0.2">
      <c r="A835" s="7"/>
      <c r="B835" s="27"/>
      <c r="C835" s="20"/>
      <c r="D835" s="35"/>
      <c r="E835" s="35"/>
      <c r="F835" s="35"/>
      <c r="G835" s="35"/>
      <c r="H835" s="35"/>
      <c r="I835" s="35"/>
      <c r="J835" s="35"/>
      <c r="K835" s="35"/>
      <c r="L835" s="35"/>
      <c r="M835" s="24"/>
      <c r="N835" s="24"/>
      <c r="O835" s="24"/>
      <c r="P835" s="24"/>
      <c r="Q835" s="24"/>
      <c r="R835" s="24"/>
      <c r="S835" s="24"/>
      <c r="T835" s="25"/>
      <c r="U835" s="26"/>
      <c r="V835" s="27"/>
      <c r="W835" s="27"/>
      <c r="AA835" s="24"/>
    </row>
    <row r="836" spans="1:27" ht="12.75" customHeight="1" x14ac:dyDescent="0.2">
      <c r="A836" s="7"/>
      <c r="B836" s="27"/>
      <c r="C836" s="20"/>
      <c r="D836" s="35"/>
      <c r="E836" s="35"/>
      <c r="F836" s="35"/>
      <c r="G836" s="35"/>
      <c r="H836" s="35"/>
      <c r="I836" s="35"/>
      <c r="J836" s="35"/>
      <c r="K836" s="35"/>
      <c r="L836" s="35"/>
      <c r="M836" s="24"/>
      <c r="N836" s="24"/>
      <c r="O836" s="24"/>
      <c r="P836" s="24"/>
      <c r="Q836" s="24"/>
      <c r="R836" s="24"/>
      <c r="S836" s="24"/>
      <c r="T836" s="25"/>
      <c r="U836" s="26"/>
      <c r="V836" s="27"/>
      <c r="W836" s="27"/>
      <c r="AA836" s="24"/>
    </row>
    <row r="837" spans="1:27" ht="12.75" customHeight="1" x14ac:dyDescent="0.2">
      <c r="A837" s="7"/>
      <c r="B837" s="27"/>
      <c r="C837" s="20"/>
      <c r="D837" s="35"/>
      <c r="E837" s="35"/>
      <c r="F837" s="35"/>
      <c r="G837" s="35"/>
      <c r="H837" s="35"/>
      <c r="I837" s="35"/>
      <c r="J837" s="35"/>
      <c r="K837" s="35"/>
      <c r="L837" s="35"/>
      <c r="M837" s="24"/>
      <c r="N837" s="24"/>
      <c r="O837" s="24"/>
      <c r="P837" s="24"/>
      <c r="Q837" s="24"/>
      <c r="R837" s="24"/>
      <c r="S837" s="24"/>
      <c r="T837" s="25"/>
      <c r="U837" s="26"/>
      <c r="V837" s="27"/>
      <c r="W837" s="27"/>
      <c r="AA837" s="24"/>
    </row>
    <row r="838" spans="1:27" ht="12.75" customHeight="1" x14ac:dyDescent="0.2">
      <c r="A838" s="7"/>
      <c r="B838" s="27"/>
      <c r="C838" s="20"/>
      <c r="D838" s="35"/>
      <c r="E838" s="35"/>
      <c r="F838" s="35"/>
      <c r="G838" s="35"/>
      <c r="H838" s="35"/>
      <c r="I838" s="35"/>
      <c r="J838" s="35"/>
      <c r="K838" s="35"/>
      <c r="L838" s="35"/>
      <c r="M838" s="24"/>
      <c r="N838" s="24"/>
      <c r="O838" s="24"/>
      <c r="P838" s="24"/>
      <c r="Q838" s="24"/>
      <c r="R838" s="24"/>
      <c r="S838" s="24"/>
      <c r="T838" s="25"/>
      <c r="U838" s="26"/>
      <c r="V838" s="27"/>
      <c r="W838" s="27"/>
      <c r="AA838" s="24"/>
    </row>
    <row r="839" spans="1:27" ht="12.75" customHeight="1" x14ac:dyDescent="0.2">
      <c r="A839" s="7"/>
      <c r="B839" s="27"/>
      <c r="C839" s="20"/>
      <c r="D839" s="35"/>
      <c r="E839" s="35"/>
      <c r="F839" s="35"/>
      <c r="G839" s="35"/>
      <c r="H839" s="35"/>
      <c r="I839" s="35"/>
      <c r="J839" s="35"/>
      <c r="K839" s="35"/>
      <c r="L839" s="35"/>
      <c r="M839" s="24"/>
      <c r="N839" s="24"/>
      <c r="O839" s="24"/>
      <c r="P839" s="24"/>
      <c r="Q839" s="24"/>
      <c r="R839" s="24"/>
      <c r="S839" s="24"/>
      <c r="T839" s="25"/>
      <c r="U839" s="26"/>
      <c r="V839" s="27"/>
      <c r="W839" s="27"/>
      <c r="AA839" s="24"/>
    </row>
    <row r="840" spans="1:27" ht="12.75" customHeight="1" x14ac:dyDescent="0.2">
      <c r="A840" s="7"/>
      <c r="B840" s="27"/>
      <c r="C840" s="20"/>
      <c r="D840" s="35"/>
      <c r="E840" s="35"/>
      <c r="F840" s="35"/>
      <c r="G840" s="35"/>
      <c r="H840" s="35"/>
      <c r="I840" s="35"/>
      <c r="J840" s="35"/>
      <c r="K840" s="35"/>
      <c r="L840" s="35"/>
      <c r="M840" s="24"/>
      <c r="N840" s="24"/>
      <c r="O840" s="24"/>
      <c r="P840" s="24"/>
      <c r="Q840" s="24"/>
      <c r="R840" s="24"/>
      <c r="S840" s="24"/>
      <c r="T840" s="25"/>
      <c r="U840" s="26"/>
      <c r="V840" s="27"/>
      <c r="W840" s="27"/>
      <c r="AA840" s="24"/>
    </row>
    <row r="841" spans="1:27" ht="12.75" customHeight="1" x14ac:dyDescent="0.2">
      <c r="A841" s="7"/>
      <c r="B841" s="27"/>
      <c r="C841" s="20"/>
      <c r="D841" s="35"/>
      <c r="E841" s="35"/>
      <c r="F841" s="35"/>
      <c r="G841" s="35"/>
      <c r="H841" s="35"/>
      <c r="I841" s="35"/>
      <c r="J841" s="35"/>
      <c r="K841" s="35"/>
      <c r="L841" s="35"/>
      <c r="M841" s="24"/>
      <c r="N841" s="24"/>
      <c r="O841" s="24"/>
      <c r="P841" s="24"/>
      <c r="Q841" s="24"/>
      <c r="R841" s="24"/>
      <c r="S841" s="24"/>
      <c r="T841" s="25"/>
      <c r="U841" s="26"/>
      <c r="V841" s="27"/>
      <c r="W841" s="27"/>
      <c r="AA841" s="24"/>
    </row>
    <row r="842" spans="1:27" ht="12.75" customHeight="1" x14ac:dyDescent="0.2">
      <c r="A842" s="7"/>
      <c r="B842" s="27"/>
      <c r="C842" s="20"/>
      <c r="D842" s="35"/>
      <c r="E842" s="35"/>
      <c r="F842" s="35"/>
      <c r="G842" s="35"/>
      <c r="H842" s="35"/>
      <c r="I842" s="35"/>
      <c r="J842" s="35"/>
      <c r="K842" s="35"/>
      <c r="L842" s="35"/>
      <c r="M842" s="24"/>
      <c r="N842" s="24"/>
      <c r="O842" s="24"/>
      <c r="P842" s="24"/>
      <c r="Q842" s="24"/>
      <c r="R842" s="24"/>
      <c r="S842" s="24"/>
      <c r="T842" s="25"/>
      <c r="U842" s="26"/>
      <c r="V842" s="27"/>
      <c r="W842" s="27"/>
      <c r="AA842" s="24"/>
    </row>
    <row r="843" spans="1:27" ht="12.75" customHeight="1" x14ac:dyDescent="0.2">
      <c r="A843" s="7"/>
      <c r="B843" s="27"/>
      <c r="C843" s="20"/>
      <c r="D843" s="35"/>
      <c r="E843" s="35"/>
      <c r="F843" s="35"/>
      <c r="G843" s="35"/>
      <c r="H843" s="35"/>
      <c r="I843" s="35"/>
      <c r="J843" s="35"/>
      <c r="K843" s="35"/>
      <c r="L843" s="35"/>
      <c r="M843" s="24"/>
      <c r="N843" s="24"/>
      <c r="O843" s="24"/>
      <c r="P843" s="24"/>
      <c r="Q843" s="24"/>
      <c r="R843" s="24"/>
      <c r="S843" s="24"/>
      <c r="T843" s="25"/>
      <c r="U843" s="26"/>
      <c r="V843" s="27"/>
      <c r="W843" s="27"/>
      <c r="AA843" s="24"/>
    </row>
    <row r="844" spans="1:27" ht="12.75" customHeight="1" x14ac:dyDescent="0.2">
      <c r="A844" s="7"/>
      <c r="B844" s="27"/>
      <c r="C844" s="20"/>
      <c r="D844" s="35"/>
      <c r="E844" s="35"/>
      <c r="F844" s="35"/>
      <c r="G844" s="35"/>
      <c r="H844" s="35"/>
      <c r="I844" s="35"/>
      <c r="J844" s="35"/>
      <c r="K844" s="35"/>
      <c r="L844" s="35"/>
      <c r="M844" s="24"/>
      <c r="N844" s="24"/>
      <c r="O844" s="24"/>
      <c r="P844" s="24"/>
      <c r="Q844" s="24"/>
      <c r="R844" s="24"/>
      <c r="S844" s="24"/>
      <c r="T844" s="25"/>
      <c r="U844" s="26"/>
      <c r="V844" s="27"/>
      <c r="W844" s="27"/>
      <c r="AA844" s="24"/>
    </row>
    <row r="845" spans="1:27" ht="12.75" customHeight="1" x14ac:dyDescent="0.2">
      <c r="A845" s="7"/>
      <c r="B845" s="27"/>
      <c r="C845" s="20"/>
      <c r="D845" s="35"/>
      <c r="E845" s="35"/>
      <c r="F845" s="35"/>
      <c r="G845" s="35"/>
      <c r="H845" s="35"/>
      <c r="I845" s="35"/>
      <c r="J845" s="35"/>
      <c r="K845" s="35"/>
      <c r="L845" s="35"/>
      <c r="M845" s="24"/>
      <c r="N845" s="24"/>
      <c r="O845" s="24"/>
      <c r="P845" s="24"/>
      <c r="Q845" s="24"/>
      <c r="R845" s="24"/>
      <c r="S845" s="24"/>
      <c r="T845" s="25"/>
      <c r="U845" s="26"/>
      <c r="V845" s="27"/>
      <c r="W845" s="27"/>
      <c r="AA845" s="24"/>
    </row>
    <row r="846" spans="1:27" ht="12.75" customHeight="1" x14ac:dyDescent="0.2">
      <c r="A846" s="7"/>
      <c r="B846" s="27"/>
      <c r="C846" s="20"/>
      <c r="D846" s="35"/>
      <c r="E846" s="35"/>
      <c r="F846" s="35"/>
      <c r="G846" s="35"/>
      <c r="H846" s="35"/>
      <c r="I846" s="35"/>
      <c r="J846" s="35"/>
      <c r="K846" s="35"/>
      <c r="L846" s="35"/>
      <c r="M846" s="24"/>
      <c r="N846" s="24"/>
      <c r="O846" s="24"/>
      <c r="P846" s="24"/>
      <c r="Q846" s="24"/>
      <c r="R846" s="24"/>
      <c r="S846" s="24"/>
      <c r="T846" s="25"/>
      <c r="U846" s="26"/>
      <c r="V846" s="27"/>
      <c r="W846" s="27"/>
      <c r="AA846" s="24"/>
    </row>
    <row r="847" spans="1:27" ht="12.75" customHeight="1" x14ac:dyDescent="0.2">
      <c r="A847" s="7"/>
      <c r="B847" s="27"/>
      <c r="C847" s="20"/>
      <c r="D847" s="35"/>
      <c r="E847" s="35"/>
      <c r="F847" s="35"/>
      <c r="G847" s="35"/>
      <c r="H847" s="35"/>
      <c r="I847" s="35"/>
      <c r="J847" s="35"/>
      <c r="K847" s="35"/>
      <c r="L847" s="35"/>
      <c r="M847" s="24"/>
      <c r="N847" s="24"/>
      <c r="O847" s="24"/>
      <c r="P847" s="24"/>
      <c r="Q847" s="24"/>
      <c r="R847" s="24"/>
      <c r="S847" s="24"/>
      <c r="T847" s="25"/>
      <c r="U847" s="26"/>
      <c r="V847" s="27"/>
      <c r="W847" s="27"/>
      <c r="AA847" s="24"/>
    </row>
    <row r="848" spans="1:27" ht="12.75" customHeight="1" x14ac:dyDescent="0.2">
      <c r="A848" s="7"/>
      <c r="B848" s="27"/>
      <c r="C848" s="20"/>
      <c r="D848" s="35"/>
      <c r="E848" s="35"/>
      <c r="F848" s="35"/>
      <c r="G848" s="35"/>
      <c r="H848" s="35"/>
      <c r="I848" s="35"/>
      <c r="J848" s="35"/>
      <c r="K848" s="35"/>
      <c r="L848" s="35"/>
      <c r="M848" s="24"/>
      <c r="N848" s="24"/>
      <c r="O848" s="24"/>
      <c r="P848" s="24"/>
      <c r="Q848" s="24"/>
      <c r="R848" s="24"/>
      <c r="S848" s="24"/>
      <c r="T848" s="25"/>
      <c r="U848" s="26"/>
      <c r="V848" s="27"/>
      <c r="W848" s="27"/>
      <c r="AA848" s="24"/>
    </row>
    <row r="849" spans="1:27" ht="12.75" customHeight="1" x14ac:dyDescent="0.2">
      <c r="A849" s="7"/>
      <c r="B849" s="27"/>
      <c r="C849" s="20"/>
      <c r="D849" s="35"/>
      <c r="E849" s="35"/>
      <c r="F849" s="35"/>
      <c r="G849" s="35"/>
      <c r="H849" s="35"/>
      <c r="I849" s="35"/>
      <c r="J849" s="35"/>
      <c r="K849" s="35"/>
      <c r="L849" s="35"/>
      <c r="M849" s="24"/>
      <c r="N849" s="24"/>
      <c r="O849" s="24"/>
      <c r="P849" s="24"/>
      <c r="Q849" s="24"/>
      <c r="R849" s="24"/>
      <c r="S849" s="24"/>
      <c r="T849" s="25"/>
      <c r="U849" s="26"/>
      <c r="V849" s="27"/>
      <c r="W849" s="27"/>
      <c r="AA849" s="24"/>
    </row>
    <row r="850" spans="1:27" ht="12.75" customHeight="1" x14ac:dyDescent="0.2">
      <c r="A850" s="7"/>
      <c r="B850" s="27"/>
      <c r="C850" s="20"/>
      <c r="D850" s="35"/>
      <c r="E850" s="35"/>
      <c r="F850" s="35"/>
      <c r="G850" s="35"/>
      <c r="H850" s="35"/>
      <c r="I850" s="35"/>
      <c r="J850" s="35"/>
      <c r="K850" s="35"/>
      <c r="L850" s="35"/>
      <c r="M850" s="24"/>
      <c r="N850" s="24"/>
      <c r="O850" s="24"/>
      <c r="P850" s="24"/>
      <c r="Q850" s="24"/>
      <c r="R850" s="24"/>
      <c r="S850" s="24"/>
      <c r="T850" s="25"/>
      <c r="U850" s="26"/>
      <c r="V850" s="27"/>
      <c r="W850" s="27"/>
      <c r="AA850" s="24"/>
    </row>
    <row r="851" spans="1:27" ht="12.75" customHeight="1" x14ac:dyDescent="0.2">
      <c r="A851" s="7"/>
      <c r="B851" s="27"/>
      <c r="C851" s="20"/>
      <c r="D851" s="35"/>
      <c r="E851" s="35"/>
      <c r="F851" s="35"/>
      <c r="G851" s="35"/>
      <c r="H851" s="35"/>
      <c r="I851" s="35"/>
      <c r="J851" s="35"/>
      <c r="K851" s="35"/>
      <c r="L851" s="35"/>
      <c r="M851" s="24"/>
      <c r="N851" s="24"/>
      <c r="O851" s="24"/>
      <c r="P851" s="24"/>
      <c r="Q851" s="24"/>
      <c r="R851" s="24"/>
      <c r="S851" s="24"/>
      <c r="T851" s="25"/>
      <c r="U851" s="26"/>
      <c r="V851" s="27"/>
      <c r="W851" s="27"/>
      <c r="AA851" s="24"/>
    </row>
    <row r="852" spans="1:27" ht="12.75" customHeight="1" x14ac:dyDescent="0.2">
      <c r="A852" s="7"/>
      <c r="B852" s="27"/>
      <c r="C852" s="20"/>
      <c r="D852" s="35"/>
      <c r="E852" s="35"/>
      <c r="F852" s="35"/>
      <c r="G852" s="35"/>
      <c r="H852" s="35"/>
      <c r="I852" s="35"/>
      <c r="J852" s="35"/>
      <c r="K852" s="35"/>
      <c r="L852" s="35"/>
      <c r="M852" s="24"/>
      <c r="N852" s="24"/>
      <c r="O852" s="24"/>
      <c r="P852" s="24"/>
      <c r="Q852" s="24"/>
      <c r="R852" s="24"/>
      <c r="S852" s="24"/>
      <c r="T852" s="25"/>
      <c r="U852" s="26"/>
      <c r="V852" s="27"/>
      <c r="W852" s="27"/>
      <c r="AA852" s="24"/>
    </row>
    <row r="853" spans="1:27" ht="12.75" customHeight="1" x14ac:dyDescent="0.2">
      <c r="A853" s="7"/>
      <c r="B853" s="27"/>
      <c r="C853" s="20"/>
      <c r="D853" s="35"/>
      <c r="E853" s="35"/>
      <c r="F853" s="35"/>
      <c r="G853" s="35"/>
      <c r="H853" s="35"/>
      <c r="I853" s="35"/>
      <c r="J853" s="35"/>
      <c r="K853" s="35"/>
      <c r="L853" s="35"/>
      <c r="M853" s="24"/>
      <c r="N853" s="24"/>
      <c r="O853" s="24"/>
      <c r="P853" s="24"/>
      <c r="Q853" s="24"/>
      <c r="R853" s="24"/>
      <c r="S853" s="24"/>
      <c r="T853" s="25"/>
      <c r="U853" s="26"/>
      <c r="V853" s="27"/>
      <c r="W853" s="27"/>
      <c r="AA853" s="24"/>
    </row>
    <row r="854" spans="1:27" ht="12.75" customHeight="1" x14ac:dyDescent="0.2">
      <c r="A854" s="7"/>
      <c r="B854" s="27"/>
      <c r="C854" s="20"/>
      <c r="D854" s="35"/>
      <c r="E854" s="35"/>
      <c r="F854" s="35"/>
      <c r="G854" s="35"/>
      <c r="H854" s="35"/>
      <c r="I854" s="35"/>
      <c r="J854" s="35"/>
      <c r="K854" s="35"/>
      <c r="L854" s="35"/>
      <c r="M854" s="24"/>
      <c r="N854" s="24"/>
      <c r="O854" s="24"/>
      <c r="P854" s="24"/>
      <c r="Q854" s="24"/>
      <c r="R854" s="24"/>
      <c r="S854" s="24"/>
      <c r="T854" s="25"/>
      <c r="U854" s="26"/>
      <c r="V854" s="27"/>
      <c r="W854" s="27"/>
      <c r="AA854" s="24"/>
    </row>
    <row r="855" spans="1:27" ht="12.75" customHeight="1" x14ac:dyDescent="0.2">
      <c r="A855" s="7"/>
      <c r="B855" s="27"/>
      <c r="C855" s="20"/>
      <c r="D855" s="35"/>
      <c r="E855" s="35"/>
      <c r="F855" s="35"/>
      <c r="G855" s="35"/>
      <c r="H855" s="35"/>
      <c r="I855" s="35"/>
      <c r="J855" s="35"/>
      <c r="K855" s="35"/>
      <c r="L855" s="35"/>
      <c r="M855" s="24"/>
      <c r="N855" s="24"/>
      <c r="O855" s="24"/>
      <c r="P855" s="24"/>
      <c r="Q855" s="24"/>
      <c r="R855" s="24"/>
      <c r="S855" s="24"/>
      <c r="T855" s="25"/>
      <c r="U855" s="26"/>
      <c r="V855" s="27"/>
      <c r="W855" s="27"/>
      <c r="AA855" s="24"/>
    </row>
    <row r="856" spans="1:27" ht="12.75" customHeight="1" x14ac:dyDescent="0.2">
      <c r="A856" s="7"/>
      <c r="B856" s="27"/>
      <c r="C856" s="20"/>
      <c r="D856" s="35"/>
      <c r="E856" s="35"/>
      <c r="F856" s="35"/>
      <c r="G856" s="35"/>
      <c r="H856" s="35"/>
      <c r="I856" s="35"/>
      <c r="J856" s="35"/>
      <c r="K856" s="35"/>
      <c r="L856" s="35"/>
      <c r="M856" s="24"/>
      <c r="N856" s="24"/>
      <c r="O856" s="24"/>
      <c r="P856" s="24"/>
      <c r="Q856" s="24"/>
      <c r="R856" s="24"/>
      <c r="S856" s="24"/>
      <c r="T856" s="25"/>
      <c r="U856" s="26"/>
      <c r="V856" s="27"/>
      <c r="W856" s="27"/>
      <c r="AA856" s="24"/>
    </row>
    <row r="857" spans="1:27" ht="12.75" customHeight="1" x14ac:dyDescent="0.2">
      <c r="A857" s="7"/>
      <c r="B857" s="27"/>
      <c r="C857" s="20"/>
      <c r="D857" s="35"/>
      <c r="E857" s="35"/>
      <c r="F857" s="35"/>
      <c r="G857" s="35"/>
      <c r="H857" s="35"/>
      <c r="I857" s="35"/>
      <c r="J857" s="35"/>
      <c r="K857" s="35"/>
      <c r="L857" s="35"/>
      <c r="M857" s="24"/>
      <c r="N857" s="24"/>
      <c r="O857" s="24"/>
      <c r="P857" s="24"/>
      <c r="Q857" s="24"/>
      <c r="R857" s="24"/>
      <c r="S857" s="24"/>
      <c r="T857" s="25"/>
      <c r="U857" s="26"/>
      <c r="V857" s="27"/>
      <c r="W857" s="27"/>
      <c r="AA857" s="24"/>
    </row>
    <row r="858" spans="1:27" ht="12.75" customHeight="1" x14ac:dyDescent="0.2">
      <c r="A858" s="7"/>
      <c r="B858" s="27"/>
      <c r="C858" s="20"/>
      <c r="D858" s="35"/>
      <c r="E858" s="35"/>
      <c r="F858" s="35"/>
      <c r="G858" s="35"/>
      <c r="H858" s="35"/>
      <c r="I858" s="35"/>
      <c r="J858" s="35"/>
      <c r="K858" s="35"/>
      <c r="L858" s="35"/>
      <c r="M858" s="24"/>
      <c r="N858" s="24"/>
      <c r="O858" s="24"/>
      <c r="P858" s="24"/>
      <c r="Q858" s="24"/>
      <c r="R858" s="24"/>
      <c r="S858" s="24"/>
      <c r="T858" s="25"/>
      <c r="U858" s="26"/>
      <c r="V858" s="27"/>
      <c r="W858" s="27"/>
      <c r="AA858" s="24"/>
    </row>
    <row r="859" spans="1:27" ht="12.75" customHeight="1" x14ac:dyDescent="0.2">
      <c r="A859" s="7"/>
      <c r="B859" s="27"/>
      <c r="C859" s="20"/>
      <c r="D859" s="35"/>
      <c r="E859" s="35"/>
      <c r="F859" s="35"/>
      <c r="G859" s="35"/>
      <c r="H859" s="35"/>
      <c r="I859" s="35"/>
      <c r="J859" s="35"/>
      <c r="K859" s="35"/>
      <c r="L859" s="35"/>
      <c r="M859" s="24"/>
      <c r="N859" s="24"/>
      <c r="O859" s="24"/>
      <c r="P859" s="24"/>
      <c r="Q859" s="24"/>
      <c r="R859" s="24"/>
      <c r="S859" s="24"/>
      <c r="T859" s="25"/>
      <c r="U859" s="26"/>
      <c r="V859" s="27"/>
      <c r="W859" s="27"/>
      <c r="AA859" s="24"/>
    </row>
    <row r="860" spans="1:27" ht="12.75" customHeight="1" x14ac:dyDescent="0.2">
      <c r="A860" s="7"/>
      <c r="B860" s="27"/>
      <c r="C860" s="20"/>
      <c r="D860" s="35"/>
      <c r="E860" s="35"/>
      <c r="F860" s="35"/>
      <c r="G860" s="35"/>
      <c r="H860" s="35"/>
      <c r="I860" s="35"/>
      <c r="J860" s="35"/>
      <c r="K860" s="35"/>
      <c r="L860" s="35"/>
      <c r="M860" s="24"/>
      <c r="N860" s="24"/>
      <c r="O860" s="24"/>
      <c r="P860" s="24"/>
      <c r="Q860" s="24"/>
      <c r="R860" s="24"/>
      <c r="S860" s="24"/>
      <c r="T860" s="25"/>
      <c r="U860" s="26"/>
      <c r="V860" s="27"/>
      <c r="W860" s="27"/>
      <c r="AA860" s="24"/>
    </row>
    <row r="861" spans="1:27" ht="12.75" customHeight="1" x14ac:dyDescent="0.2">
      <c r="A861" s="7"/>
      <c r="B861" s="27"/>
      <c r="C861" s="20"/>
      <c r="D861" s="35"/>
      <c r="E861" s="35"/>
      <c r="F861" s="35"/>
      <c r="G861" s="35"/>
      <c r="H861" s="35"/>
      <c r="I861" s="35"/>
      <c r="J861" s="35"/>
      <c r="K861" s="35"/>
      <c r="L861" s="35"/>
      <c r="M861" s="24"/>
      <c r="N861" s="24"/>
      <c r="O861" s="24"/>
      <c r="P861" s="24"/>
      <c r="Q861" s="24"/>
      <c r="R861" s="24"/>
      <c r="S861" s="24"/>
      <c r="T861" s="25"/>
      <c r="U861" s="26"/>
      <c r="V861" s="27"/>
      <c r="W861" s="27"/>
      <c r="AA861" s="24"/>
    </row>
    <row r="862" spans="1:27" ht="12.75" customHeight="1" x14ac:dyDescent="0.2">
      <c r="A862" s="7"/>
      <c r="B862" s="27"/>
      <c r="C862" s="20"/>
      <c r="D862" s="35"/>
      <c r="E862" s="35"/>
      <c r="F862" s="35"/>
      <c r="G862" s="35"/>
      <c r="H862" s="35"/>
      <c r="I862" s="35"/>
      <c r="J862" s="35"/>
      <c r="K862" s="35"/>
      <c r="L862" s="35"/>
      <c r="M862" s="24"/>
      <c r="N862" s="24"/>
      <c r="O862" s="24"/>
      <c r="P862" s="24"/>
      <c r="Q862" s="24"/>
      <c r="R862" s="24"/>
      <c r="S862" s="24"/>
      <c r="T862" s="25"/>
      <c r="U862" s="26"/>
      <c r="V862" s="27"/>
      <c r="W862" s="27"/>
      <c r="AA862" s="24"/>
    </row>
    <row r="863" spans="1:27" ht="12.75" customHeight="1" x14ac:dyDescent="0.2">
      <c r="A863" s="7"/>
      <c r="B863" s="27"/>
      <c r="C863" s="20"/>
      <c r="D863" s="35"/>
      <c r="E863" s="35"/>
      <c r="F863" s="35"/>
      <c r="G863" s="35"/>
      <c r="H863" s="35"/>
      <c r="I863" s="35"/>
      <c r="J863" s="35"/>
      <c r="K863" s="35"/>
      <c r="L863" s="35"/>
      <c r="M863" s="24"/>
      <c r="N863" s="24"/>
      <c r="O863" s="24"/>
      <c r="P863" s="24"/>
      <c r="Q863" s="24"/>
      <c r="R863" s="24"/>
      <c r="S863" s="24"/>
      <c r="T863" s="25"/>
      <c r="U863" s="26"/>
      <c r="V863" s="27"/>
      <c r="W863" s="27"/>
      <c r="AA863" s="24"/>
    </row>
    <row r="864" spans="1:27" ht="12.75" customHeight="1" x14ac:dyDescent="0.2">
      <c r="A864" s="7"/>
      <c r="B864" s="27"/>
      <c r="C864" s="20"/>
      <c r="D864" s="35"/>
      <c r="E864" s="35"/>
      <c r="F864" s="35"/>
      <c r="G864" s="35"/>
      <c r="H864" s="35"/>
      <c r="I864" s="35"/>
      <c r="J864" s="35"/>
      <c r="K864" s="35"/>
      <c r="L864" s="35"/>
      <c r="M864" s="24"/>
      <c r="N864" s="24"/>
      <c r="O864" s="24"/>
      <c r="P864" s="24"/>
      <c r="Q864" s="24"/>
      <c r="R864" s="24"/>
      <c r="S864" s="24"/>
      <c r="T864" s="25"/>
      <c r="U864" s="26"/>
      <c r="V864" s="27"/>
      <c r="W864" s="27"/>
      <c r="AA864" s="24"/>
    </row>
    <row r="865" spans="1:27" ht="12.75" customHeight="1" x14ac:dyDescent="0.2">
      <c r="A865" s="7"/>
      <c r="B865" s="27"/>
      <c r="C865" s="20"/>
      <c r="D865" s="35"/>
      <c r="E865" s="35"/>
      <c r="F865" s="35"/>
      <c r="G865" s="35"/>
      <c r="H865" s="35"/>
      <c r="I865" s="35"/>
      <c r="J865" s="35"/>
      <c r="K865" s="35"/>
      <c r="L865" s="35"/>
      <c r="M865" s="24"/>
      <c r="N865" s="24"/>
      <c r="O865" s="24"/>
      <c r="P865" s="24"/>
      <c r="Q865" s="24"/>
      <c r="R865" s="24"/>
      <c r="S865" s="24"/>
      <c r="T865" s="25"/>
      <c r="U865" s="26"/>
      <c r="V865" s="27"/>
      <c r="W865" s="27"/>
      <c r="AA865" s="24"/>
    </row>
    <row r="866" spans="1:27" ht="12.75" customHeight="1" x14ac:dyDescent="0.2">
      <c r="A866" s="7"/>
      <c r="B866" s="27"/>
      <c r="C866" s="20"/>
      <c r="D866" s="35"/>
      <c r="E866" s="35"/>
      <c r="F866" s="35"/>
      <c r="G866" s="35"/>
      <c r="H866" s="35"/>
      <c r="I866" s="35"/>
      <c r="J866" s="35"/>
      <c r="K866" s="35"/>
      <c r="L866" s="35"/>
      <c r="M866" s="24"/>
      <c r="N866" s="24"/>
      <c r="O866" s="24"/>
      <c r="P866" s="24"/>
      <c r="Q866" s="24"/>
      <c r="R866" s="24"/>
      <c r="S866" s="24"/>
      <c r="T866" s="25"/>
      <c r="U866" s="26"/>
      <c r="V866" s="27"/>
      <c r="W866" s="27"/>
      <c r="AA866" s="24"/>
    </row>
    <row r="867" spans="1:27" ht="12.75" customHeight="1" x14ac:dyDescent="0.2">
      <c r="A867" s="7"/>
      <c r="B867" s="27"/>
      <c r="C867" s="20"/>
      <c r="D867" s="35"/>
      <c r="E867" s="35"/>
      <c r="F867" s="35"/>
      <c r="G867" s="35"/>
      <c r="H867" s="35"/>
      <c r="I867" s="35"/>
      <c r="J867" s="35"/>
      <c r="K867" s="35"/>
      <c r="L867" s="35"/>
      <c r="M867" s="24"/>
      <c r="N867" s="24"/>
      <c r="O867" s="24"/>
      <c r="P867" s="24"/>
      <c r="Q867" s="24"/>
      <c r="R867" s="24"/>
      <c r="S867" s="24"/>
      <c r="T867" s="25"/>
      <c r="U867" s="26"/>
      <c r="V867" s="27"/>
      <c r="W867" s="27"/>
      <c r="AA867" s="24"/>
    </row>
    <row r="868" spans="1:27" ht="12.75" customHeight="1" x14ac:dyDescent="0.2">
      <c r="A868" s="7"/>
      <c r="B868" s="27"/>
      <c r="C868" s="20"/>
      <c r="D868" s="35"/>
      <c r="E868" s="35"/>
      <c r="F868" s="35"/>
      <c r="G868" s="35"/>
      <c r="H868" s="35"/>
      <c r="I868" s="35"/>
      <c r="J868" s="35"/>
      <c r="K868" s="35"/>
      <c r="L868" s="35"/>
      <c r="M868" s="24"/>
      <c r="N868" s="24"/>
      <c r="O868" s="24"/>
      <c r="P868" s="24"/>
      <c r="Q868" s="24"/>
      <c r="R868" s="24"/>
      <c r="S868" s="24"/>
      <c r="T868" s="25"/>
      <c r="U868" s="26"/>
      <c r="V868" s="27"/>
      <c r="W868" s="27"/>
      <c r="AA868" s="24"/>
    </row>
    <row r="869" spans="1:27" ht="12.75" customHeight="1" x14ac:dyDescent="0.2">
      <c r="A869" s="7"/>
      <c r="B869" s="27"/>
      <c r="C869" s="20"/>
      <c r="D869" s="35"/>
      <c r="E869" s="35"/>
      <c r="F869" s="35"/>
      <c r="G869" s="35"/>
      <c r="H869" s="35"/>
      <c r="I869" s="35"/>
      <c r="J869" s="35"/>
      <c r="K869" s="35"/>
      <c r="L869" s="35"/>
      <c r="M869" s="24"/>
      <c r="N869" s="24"/>
      <c r="O869" s="24"/>
      <c r="P869" s="24"/>
      <c r="Q869" s="24"/>
      <c r="R869" s="24"/>
      <c r="S869" s="24"/>
      <c r="T869" s="25"/>
      <c r="U869" s="26"/>
      <c r="V869" s="27"/>
      <c r="W869" s="27"/>
      <c r="AA869" s="24"/>
    </row>
    <row r="870" spans="1:27" ht="12.75" customHeight="1" x14ac:dyDescent="0.2">
      <c r="A870" s="7"/>
      <c r="B870" s="27"/>
      <c r="C870" s="20"/>
      <c r="D870" s="35"/>
      <c r="E870" s="35"/>
      <c r="F870" s="35"/>
      <c r="G870" s="35"/>
      <c r="H870" s="35"/>
      <c r="I870" s="35"/>
      <c r="J870" s="35"/>
      <c r="K870" s="35"/>
      <c r="L870" s="35"/>
      <c r="M870" s="24"/>
      <c r="N870" s="24"/>
      <c r="O870" s="24"/>
      <c r="P870" s="24"/>
      <c r="Q870" s="24"/>
      <c r="R870" s="24"/>
      <c r="S870" s="24"/>
      <c r="T870" s="25"/>
      <c r="U870" s="26"/>
      <c r="V870" s="27"/>
      <c r="W870" s="27"/>
      <c r="AA870" s="24"/>
    </row>
    <row r="871" spans="1:27" ht="12.75" customHeight="1" x14ac:dyDescent="0.2">
      <c r="A871" s="7"/>
      <c r="B871" s="27"/>
      <c r="C871" s="20"/>
      <c r="D871" s="35"/>
      <c r="E871" s="35"/>
      <c r="F871" s="35"/>
      <c r="G871" s="35"/>
      <c r="H871" s="35"/>
      <c r="I871" s="35"/>
      <c r="J871" s="35"/>
      <c r="K871" s="35"/>
      <c r="L871" s="35"/>
      <c r="M871" s="24"/>
      <c r="N871" s="24"/>
      <c r="O871" s="24"/>
      <c r="P871" s="24"/>
      <c r="Q871" s="24"/>
      <c r="R871" s="24"/>
      <c r="S871" s="24"/>
      <c r="T871" s="25"/>
      <c r="U871" s="26"/>
      <c r="V871" s="27"/>
      <c r="W871" s="27"/>
      <c r="AA871" s="24"/>
    </row>
    <row r="872" spans="1:27" ht="12.75" customHeight="1" x14ac:dyDescent="0.2">
      <c r="A872" s="7"/>
      <c r="B872" s="27"/>
      <c r="C872" s="20"/>
      <c r="D872" s="35"/>
      <c r="E872" s="35"/>
      <c r="F872" s="35"/>
      <c r="G872" s="35"/>
      <c r="H872" s="35"/>
      <c r="I872" s="35"/>
      <c r="J872" s="35"/>
      <c r="K872" s="35"/>
      <c r="L872" s="35"/>
      <c r="M872" s="24"/>
      <c r="N872" s="24"/>
      <c r="O872" s="24"/>
      <c r="P872" s="24"/>
      <c r="Q872" s="24"/>
      <c r="R872" s="24"/>
      <c r="S872" s="24"/>
      <c r="T872" s="25"/>
      <c r="U872" s="26"/>
      <c r="V872" s="27"/>
      <c r="W872" s="27"/>
      <c r="AA872" s="24"/>
    </row>
    <row r="873" spans="1:27" ht="12.75" customHeight="1" x14ac:dyDescent="0.2">
      <c r="A873" s="7"/>
      <c r="B873" s="27"/>
      <c r="C873" s="20"/>
      <c r="D873" s="35"/>
      <c r="E873" s="35"/>
      <c r="F873" s="35"/>
      <c r="G873" s="35"/>
      <c r="H873" s="35"/>
      <c r="I873" s="35"/>
      <c r="J873" s="35"/>
      <c r="K873" s="35"/>
      <c r="L873" s="35"/>
      <c r="M873" s="24"/>
      <c r="N873" s="24"/>
      <c r="O873" s="24"/>
      <c r="P873" s="24"/>
      <c r="Q873" s="24"/>
      <c r="R873" s="24"/>
      <c r="S873" s="24"/>
      <c r="T873" s="25"/>
      <c r="U873" s="26"/>
      <c r="V873" s="27"/>
      <c r="W873" s="27"/>
      <c r="AA873" s="24"/>
    </row>
    <row r="874" spans="1:27" ht="12.75" customHeight="1" x14ac:dyDescent="0.2">
      <c r="A874" s="7"/>
      <c r="B874" s="27"/>
      <c r="C874" s="20"/>
      <c r="D874" s="35"/>
      <c r="E874" s="35"/>
      <c r="F874" s="35"/>
      <c r="G874" s="35"/>
      <c r="H874" s="35"/>
      <c r="I874" s="35"/>
      <c r="J874" s="35"/>
      <c r="K874" s="35"/>
      <c r="L874" s="35"/>
      <c r="M874" s="24"/>
      <c r="N874" s="24"/>
      <c r="O874" s="24"/>
      <c r="P874" s="24"/>
      <c r="Q874" s="24"/>
      <c r="R874" s="24"/>
      <c r="S874" s="24"/>
      <c r="T874" s="25"/>
      <c r="U874" s="26"/>
      <c r="V874" s="27"/>
      <c r="W874" s="27"/>
      <c r="AA874" s="24"/>
    </row>
    <row r="875" spans="1:27" ht="12.75" customHeight="1" x14ac:dyDescent="0.2">
      <c r="A875" s="7"/>
      <c r="B875" s="27"/>
      <c r="C875" s="20"/>
      <c r="D875" s="35"/>
      <c r="E875" s="35"/>
      <c r="F875" s="35"/>
      <c r="G875" s="35"/>
      <c r="H875" s="35"/>
      <c r="I875" s="35"/>
      <c r="J875" s="35"/>
      <c r="K875" s="35"/>
      <c r="L875" s="35"/>
      <c r="M875" s="24"/>
      <c r="N875" s="24"/>
      <c r="O875" s="24"/>
      <c r="P875" s="24"/>
      <c r="Q875" s="24"/>
      <c r="R875" s="24"/>
      <c r="S875" s="24"/>
      <c r="T875" s="25"/>
      <c r="U875" s="26"/>
      <c r="V875" s="27"/>
      <c r="W875" s="27"/>
      <c r="AA875" s="24"/>
    </row>
    <row r="876" spans="1:27" ht="12.75" customHeight="1" x14ac:dyDescent="0.2">
      <c r="A876" s="7"/>
      <c r="B876" s="27"/>
      <c r="C876" s="20"/>
      <c r="D876" s="35"/>
      <c r="E876" s="35"/>
      <c r="F876" s="35"/>
      <c r="G876" s="35"/>
      <c r="H876" s="35"/>
      <c r="I876" s="35"/>
      <c r="J876" s="35"/>
      <c r="K876" s="35"/>
      <c r="L876" s="35"/>
      <c r="M876" s="24"/>
      <c r="N876" s="24"/>
      <c r="O876" s="24"/>
      <c r="P876" s="24"/>
      <c r="Q876" s="24"/>
      <c r="R876" s="24"/>
      <c r="S876" s="24"/>
      <c r="T876" s="25"/>
      <c r="U876" s="26"/>
      <c r="V876" s="27"/>
      <c r="W876" s="27"/>
      <c r="AA876" s="24"/>
    </row>
    <row r="877" spans="1:27" ht="12.75" customHeight="1" x14ac:dyDescent="0.2">
      <c r="A877" s="7"/>
      <c r="B877" s="27"/>
      <c r="C877" s="20"/>
      <c r="D877" s="35"/>
      <c r="E877" s="35"/>
      <c r="F877" s="35"/>
      <c r="G877" s="35"/>
      <c r="H877" s="35"/>
      <c r="I877" s="35"/>
      <c r="J877" s="35"/>
      <c r="K877" s="35"/>
      <c r="L877" s="35"/>
      <c r="M877" s="24"/>
      <c r="N877" s="24"/>
      <c r="O877" s="24"/>
      <c r="P877" s="24"/>
      <c r="Q877" s="24"/>
      <c r="R877" s="24"/>
      <c r="S877" s="24"/>
      <c r="T877" s="25"/>
      <c r="U877" s="26"/>
      <c r="V877" s="27"/>
      <c r="W877" s="27"/>
      <c r="AA877" s="24"/>
    </row>
    <row r="878" spans="1:27" ht="12.75" customHeight="1" x14ac:dyDescent="0.2">
      <c r="A878" s="7"/>
      <c r="B878" s="27"/>
      <c r="C878" s="20"/>
      <c r="D878" s="35"/>
      <c r="E878" s="35"/>
      <c r="F878" s="35"/>
      <c r="G878" s="35"/>
      <c r="H878" s="35"/>
      <c r="I878" s="35"/>
      <c r="J878" s="35"/>
      <c r="K878" s="35"/>
      <c r="L878" s="35"/>
      <c r="M878" s="24"/>
      <c r="N878" s="24"/>
      <c r="O878" s="24"/>
      <c r="P878" s="24"/>
      <c r="Q878" s="24"/>
      <c r="R878" s="24"/>
      <c r="S878" s="24"/>
      <c r="T878" s="25"/>
      <c r="U878" s="26"/>
      <c r="V878" s="27"/>
      <c r="W878" s="27"/>
      <c r="AA878" s="24"/>
    </row>
    <row r="879" spans="1:27" ht="12.75" customHeight="1" x14ac:dyDescent="0.2">
      <c r="A879" s="7"/>
      <c r="B879" s="27"/>
      <c r="C879" s="20"/>
      <c r="D879" s="35"/>
      <c r="E879" s="35"/>
      <c r="F879" s="35"/>
      <c r="G879" s="35"/>
      <c r="H879" s="35"/>
      <c r="I879" s="35"/>
      <c r="J879" s="35"/>
      <c r="K879" s="35"/>
      <c r="L879" s="35"/>
      <c r="M879" s="24"/>
      <c r="N879" s="24"/>
      <c r="O879" s="24"/>
      <c r="P879" s="24"/>
      <c r="Q879" s="24"/>
      <c r="R879" s="24"/>
      <c r="S879" s="24"/>
      <c r="T879" s="25"/>
      <c r="U879" s="26"/>
      <c r="V879" s="27"/>
      <c r="W879" s="27"/>
      <c r="AA879" s="24"/>
    </row>
    <row r="880" spans="1:27" ht="12.75" customHeight="1" x14ac:dyDescent="0.2">
      <c r="A880" s="7"/>
      <c r="B880" s="27"/>
      <c r="C880" s="20"/>
      <c r="D880" s="35"/>
      <c r="E880" s="35"/>
      <c r="F880" s="35"/>
      <c r="G880" s="35"/>
      <c r="H880" s="35"/>
      <c r="I880" s="35"/>
      <c r="J880" s="35"/>
      <c r="K880" s="35"/>
      <c r="L880" s="35"/>
      <c r="M880" s="24"/>
      <c r="N880" s="24"/>
      <c r="O880" s="24"/>
      <c r="P880" s="24"/>
      <c r="Q880" s="24"/>
      <c r="R880" s="24"/>
      <c r="S880" s="24"/>
      <c r="T880" s="25"/>
      <c r="U880" s="26"/>
      <c r="V880" s="27"/>
      <c r="W880" s="27"/>
      <c r="AA880" s="24"/>
    </row>
    <row r="881" spans="1:27" ht="12.75" customHeight="1" x14ac:dyDescent="0.2">
      <c r="A881" s="7"/>
      <c r="B881" s="27"/>
      <c r="C881" s="20"/>
      <c r="D881" s="35"/>
      <c r="E881" s="35"/>
      <c r="F881" s="35"/>
      <c r="G881" s="35"/>
      <c r="H881" s="35"/>
      <c r="I881" s="35"/>
      <c r="J881" s="35"/>
      <c r="K881" s="35"/>
      <c r="L881" s="35"/>
      <c r="M881" s="24"/>
      <c r="N881" s="24"/>
      <c r="O881" s="24"/>
      <c r="P881" s="24"/>
      <c r="Q881" s="24"/>
      <c r="R881" s="24"/>
      <c r="S881" s="24"/>
      <c r="T881" s="25"/>
      <c r="U881" s="26"/>
      <c r="V881" s="27"/>
      <c r="W881" s="27"/>
      <c r="AA881" s="24"/>
    </row>
    <row r="882" spans="1:27" ht="12.75" customHeight="1" x14ac:dyDescent="0.2">
      <c r="A882" s="7"/>
      <c r="B882" s="27"/>
      <c r="C882" s="20"/>
      <c r="D882" s="35"/>
      <c r="E882" s="35"/>
      <c r="F882" s="35"/>
      <c r="G882" s="35"/>
      <c r="H882" s="35"/>
      <c r="I882" s="35"/>
      <c r="J882" s="35"/>
      <c r="K882" s="35"/>
      <c r="L882" s="35"/>
      <c r="M882" s="24"/>
      <c r="N882" s="24"/>
      <c r="O882" s="24"/>
      <c r="P882" s="24"/>
      <c r="Q882" s="24"/>
      <c r="R882" s="24"/>
      <c r="S882" s="24"/>
      <c r="T882" s="25"/>
      <c r="U882" s="26"/>
      <c r="V882" s="27"/>
      <c r="W882" s="27"/>
      <c r="AA882" s="24"/>
    </row>
    <row r="883" spans="1:27" ht="12.75" customHeight="1" x14ac:dyDescent="0.2">
      <c r="A883" s="7"/>
      <c r="B883" s="27"/>
      <c r="C883" s="20"/>
      <c r="D883" s="35"/>
      <c r="E883" s="35"/>
      <c r="F883" s="35"/>
      <c r="G883" s="35"/>
      <c r="H883" s="35"/>
      <c r="I883" s="35"/>
      <c r="J883" s="35"/>
      <c r="K883" s="35"/>
      <c r="L883" s="35"/>
      <c r="M883" s="24"/>
      <c r="N883" s="24"/>
      <c r="O883" s="24"/>
      <c r="P883" s="24"/>
      <c r="Q883" s="24"/>
      <c r="R883" s="24"/>
      <c r="S883" s="24"/>
      <c r="T883" s="25"/>
      <c r="U883" s="26"/>
      <c r="V883" s="27"/>
      <c r="W883" s="27"/>
      <c r="AA883" s="24"/>
    </row>
    <row r="884" spans="1:27" ht="12.75" customHeight="1" x14ac:dyDescent="0.2">
      <c r="A884" s="7"/>
      <c r="B884" s="27"/>
      <c r="C884" s="20"/>
      <c r="D884" s="35"/>
      <c r="E884" s="35"/>
      <c r="F884" s="35"/>
      <c r="G884" s="35"/>
      <c r="H884" s="35"/>
      <c r="I884" s="35"/>
      <c r="J884" s="35"/>
      <c r="K884" s="35"/>
      <c r="L884" s="35"/>
      <c r="M884" s="24"/>
      <c r="N884" s="24"/>
      <c r="O884" s="24"/>
      <c r="P884" s="24"/>
      <c r="Q884" s="24"/>
      <c r="R884" s="24"/>
      <c r="S884" s="24"/>
      <c r="T884" s="25"/>
      <c r="U884" s="26"/>
      <c r="V884" s="27"/>
      <c r="W884" s="27"/>
      <c r="AA884" s="24"/>
    </row>
    <row r="885" spans="1:27" ht="12.75" customHeight="1" x14ac:dyDescent="0.2">
      <c r="A885" s="7"/>
      <c r="B885" s="27"/>
      <c r="C885" s="20"/>
      <c r="D885" s="35"/>
      <c r="E885" s="35"/>
      <c r="F885" s="35"/>
      <c r="G885" s="35"/>
      <c r="H885" s="35"/>
      <c r="I885" s="35"/>
      <c r="J885" s="35"/>
      <c r="K885" s="35"/>
      <c r="L885" s="35"/>
      <c r="M885" s="24"/>
      <c r="N885" s="24"/>
      <c r="O885" s="24"/>
      <c r="P885" s="24"/>
      <c r="Q885" s="24"/>
      <c r="R885" s="24"/>
      <c r="S885" s="24"/>
      <c r="T885" s="25"/>
      <c r="U885" s="26"/>
      <c r="V885" s="27"/>
      <c r="W885" s="27"/>
      <c r="AA885" s="24"/>
    </row>
    <row r="886" spans="1:27" ht="12.75" customHeight="1" x14ac:dyDescent="0.2">
      <c r="A886" s="7"/>
      <c r="B886" s="27"/>
      <c r="C886" s="20"/>
      <c r="D886" s="35"/>
      <c r="E886" s="35"/>
      <c r="F886" s="35"/>
      <c r="G886" s="35"/>
      <c r="H886" s="35"/>
      <c r="I886" s="35"/>
      <c r="J886" s="35"/>
      <c r="K886" s="35"/>
      <c r="L886" s="35"/>
      <c r="M886" s="24"/>
      <c r="N886" s="24"/>
      <c r="O886" s="24"/>
      <c r="P886" s="24"/>
      <c r="Q886" s="24"/>
      <c r="R886" s="24"/>
      <c r="S886" s="24"/>
      <c r="T886" s="25"/>
      <c r="U886" s="26"/>
      <c r="V886" s="27"/>
      <c r="W886" s="27"/>
      <c r="AA886" s="24"/>
    </row>
    <row r="887" spans="1:27" ht="12.75" customHeight="1" x14ac:dyDescent="0.2">
      <c r="A887" s="7"/>
      <c r="B887" s="27"/>
      <c r="C887" s="20"/>
      <c r="D887" s="35"/>
      <c r="E887" s="35"/>
      <c r="F887" s="35"/>
      <c r="G887" s="35"/>
      <c r="H887" s="35"/>
      <c r="I887" s="35"/>
      <c r="J887" s="35"/>
      <c r="K887" s="35"/>
      <c r="L887" s="35"/>
      <c r="M887" s="24"/>
      <c r="N887" s="24"/>
      <c r="O887" s="24"/>
      <c r="P887" s="24"/>
      <c r="Q887" s="24"/>
      <c r="R887" s="24"/>
      <c r="S887" s="24"/>
      <c r="T887" s="25"/>
      <c r="U887" s="26"/>
      <c r="V887" s="27"/>
      <c r="W887" s="27"/>
      <c r="AA887" s="24"/>
    </row>
    <row r="888" spans="1:27" ht="12.75" customHeight="1" x14ac:dyDescent="0.2">
      <c r="A888" s="7"/>
      <c r="B888" s="27"/>
      <c r="C888" s="20"/>
      <c r="D888" s="35"/>
      <c r="E888" s="35"/>
      <c r="F888" s="35"/>
      <c r="G888" s="35"/>
      <c r="H888" s="35"/>
      <c r="I888" s="35"/>
      <c r="J888" s="35"/>
      <c r="K888" s="35"/>
      <c r="L888" s="35"/>
      <c r="M888" s="24"/>
      <c r="N888" s="24"/>
      <c r="O888" s="24"/>
      <c r="P888" s="24"/>
      <c r="Q888" s="24"/>
      <c r="R888" s="24"/>
      <c r="S888" s="24"/>
      <c r="T888" s="25"/>
      <c r="U888" s="26"/>
      <c r="V888" s="27"/>
      <c r="W888" s="27"/>
      <c r="AA888" s="24"/>
    </row>
    <row r="889" spans="1:27" ht="12.75" customHeight="1" x14ac:dyDescent="0.2">
      <c r="A889" s="7"/>
      <c r="B889" s="27"/>
      <c r="C889" s="20"/>
      <c r="D889" s="35"/>
      <c r="E889" s="35"/>
      <c r="F889" s="35"/>
      <c r="G889" s="35"/>
      <c r="H889" s="35"/>
      <c r="I889" s="35"/>
      <c r="J889" s="35"/>
      <c r="K889" s="35"/>
      <c r="L889" s="35"/>
      <c r="M889" s="24"/>
      <c r="N889" s="24"/>
      <c r="O889" s="24"/>
      <c r="P889" s="24"/>
      <c r="Q889" s="24"/>
      <c r="R889" s="24"/>
      <c r="S889" s="24"/>
      <c r="T889" s="25"/>
      <c r="U889" s="26"/>
      <c r="V889" s="27"/>
      <c r="W889" s="27"/>
      <c r="AA889" s="24"/>
    </row>
    <row r="890" spans="1:27" ht="12.75" customHeight="1" x14ac:dyDescent="0.2">
      <c r="A890" s="7"/>
      <c r="B890" s="27"/>
      <c r="C890" s="20"/>
      <c r="D890" s="35"/>
      <c r="E890" s="35"/>
      <c r="F890" s="35"/>
      <c r="G890" s="35"/>
      <c r="H890" s="35"/>
      <c r="I890" s="35"/>
      <c r="J890" s="35"/>
      <c r="K890" s="35"/>
      <c r="L890" s="35"/>
      <c r="M890" s="24"/>
      <c r="N890" s="24"/>
      <c r="O890" s="24"/>
      <c r="P890" s="24"/>
      <c r="Q890" s="24"/>
      <c r="R890" s="24"/>
      <c r="S890" s="24"/>
      <c r="T890" s="25"/>
      <c r="U890" s="26"/>
      <c r="V890" s="27"/>
      <c r="W890" s="27"/>
      <c r="AA890" s="24"/>
    </row>
    <row r="891" spans="1:27" ht="12.75" customHeight="1" x14ac:dyDescent="0.2">
      <c r="A891" s="7"/>
      <c r="B891" s="27"/>
      <c r="C891" s="20"/>
      <c r="D891" s="35"/>
      <c r="E891" s="35"/>
      <c r="F891" s="35"/>
      <c r="G891" s="35"/>
      <c r="H891" s="35"/>
      <c r="I891" s="35"/>
      <c r="J891" s="35"/>
      <c r="K891" s="35"/>
      <c r="L891" s="35"/>
      <c r="M891" s="24"/>
      <c r="N891" s="24"/>
      <c r="O891" s="24"/>
      <c r="P891" s="24"/>
      <c r="Q891" s="24"/>
      <c r="R891" s="24"/>
      <c r="S891" s="24"/>
      <c r="T891" s="25"/>
      <c r="U891" s="26"/>
      <c r="V891" s="27"/>
      <c r="W891" s="27"/>
      <c r="AA891" s="24"/>
    </row>
    <row r="892" spans="1:27" ht="12.75" customHeight="1" x14ac:dyDescent="0.2">
      <c r="A892" s="7"/>
      <c r="B892" s="27"/>
      <c r="C892" s="20"/>
      <c r="D892" s="35"/>
      <c r="E892" s="35"/>
      <c r="F892" s="35"/>
      <c r="G892" s="35"/>
      <c r="H892" s="35"/>
      <c r="I892" s="35"/>
      <c r="J892" s="35"/>
      <c r="K892" s="35"/>
      <c r="L892" s="35"/>
      <c r="M892" s="24"/>
      <c r="N892" s="24"/>
      <c r="O892" s="24"/>
      <c r="P892" s="24"/>
      <c r="Q892" s="24"/>
      <c r="R892" s="24"/>
      <c r="S892" s="24"/>
      <c r="T892" s="25"/>
      <c r="U892" s="26"/>
      <c r="V892" s="27"/>
      <c r="W892" s="27"/>
      <c r="AA892" s="24"/>
    </row>
    <row r="893" spans="1:27" ht="12.75" customHeight="1" x14ac:dyDescent="0.2">
      <c r="A893" s="7"/>
      <c r="B893" s="27"/>
      <c r="C893" s="20"/>
      <c r="D893" s="35"/>
      <c r="E893" s="35"/>
      <c r="F893" s="35"/>
      <c r="G893" s="35"/>
      <c r="H893" s="35"/>
      <c r="I893" s="35"/>
      <c r="J893" s="35"/>
      <c r="K893" s="35"/>
      <c r="L893" s="35"/>
      <c r="M893" s="24"/>
      <c r="N893" s="24"/>
      <c r="O893" s="24"/>
      <c r="P893" s="24"/>
      <c r="Q893" s="24"/>
      <c r="R893" s="24"/>
      <c r="S893" s="24"/>
      <c r="T893" s="25"/>
      <c r="U893" s="26"/>
      <c r="V893" s="27"/>
      <c r="W893" s="27"/>
      <c r="AA893" s="24"/>
    </row>
    <row r="894" spans="1:27" ht="12.75" customHeight="1" x14ac:dyDescent="0.2">
      <c r="A894" s="7"/>
      <c r="B894" s="27"/>
      <c r="C894" s="20"/>
      <c r="D894" s="35"/>
      <c r="E894" s="35"/>
      <c r="F894" s="35"/>
      <c r="G894" s="35"/>
      <c r="H894" s="35"/>
      <c r="I894" s="35"/>
      <c r="J894" s="35"/>
      <c r="K894" s="35"/>
      <c r="L894" s="35"/>
      <c r="M894" s="24"/>
      <c r="N894" s="24"/>
      <c r="O894" s="24"/>
      <c r="P894" s="24"/>
      <c r="Q894" s="24"/>
      <c r="R894" s="24"/>
      <c r="S894" s="24"/>
      <c r="T894" s="25"/>
      <c r="U894" s="26"/>
      <c r="V894" s="27"/>
      <c r="W894" s="27"/>
      <c r="AA894" s="24"/>
    </row>
    <row r="895" spans="1:27" ht="12.75" customHeight="1" x14ac:dyDescent="0.2">
      <c r="A895" s="7"/>
      <c r="B895" s="27"/>
      <c r="C895" s="20"/>
      <c r="D895" s="35"/>
      <c r="E895" s="35"/>
      <c r="F895" s="35"/>
      <c r="G895" s="35"/>
      <c r="H895" s="35"/>
      <c r="I895" s="35"/>
      <c r="J895" s="35"/>
      <c r="K895" s="35"/>
      <c r="L895" s="35"/>
      <c r="M895" s="24"/>
      <c r="N895" s="24"/>
      <c r="O895" s="24"/>
      <c r="P895" s="24"/>
      <c r="Q895" s="24"/>
      <c r="R895" s="24"/>
      <c r="S895" s="24"/>
      <c r="T895" s="25"/>
      <c r="U895" s="26"/>
      <c r="V895" s="27"/>
      <c r="W895" s="27"/>
      <c r="AA895" s="24"/>
    </row>
    <row r="896" spans="1:27" ht="12.75" customHeight="1" x14ac:dyDescent="0.2">
      <c r="A896" s="7"/>
      <c r="B896" s="27"/>
      <c r="C896" s="20"/>
      <c r="D896" s="35"/>
      <c r="E896" s="35"/>
      <c r="F896" s="35"/>
      <c r="G896" s="35"/>
      <c r="H896" s="35"/>
      <c r="I896" s="35"/>
      <c r="J896" s="35"/>
      <c r="K896" s="35"/>
      <c r="L896" s="35"/>
      <c r="M896" s="24"/>
      <c r="N896" s="24"/>
      <c r="O896" s="24"/>
      <c r="P896" s="24"/>
      <c r="Q896" s="24"/>
      <c r="R896" s="24"/>
      <c r="S896" s="24"/>
      <c r="T896" s="25"/>
      <c r="U896" s="26"/>
      <c r="V896" s="27"/>
      <c r="W896" s="27"/>
      <c r="AA896" s="24"/>
    </row>
    <row r="897" spans="1:27" ht="12.75" customHeight="1" x14ac:dyDescent="0.2">
      <c r="A897" s="7"/>
      <c r="B897" s="27"/>
      <c r="C897" s="20"/>
      <c r="D897" s="35"/>
      <c r="E897" s="35"/>
      <c r="F897" s="35"/>
      <c r="G897" s="35"/>
      <c r="H897" s="35"/>
      <c r="I897" s="35"/>
      <c r="J897" s="35"/>
      <c r="K897" s="35"/>
      <c r="L897" s="35"/>
      <c r="M897" s="24"/>
      <c r="N897" s="24"/>
      <c r="O897" s="24"/>
      <c r="P897" s="24"/>
      <c r="Q897" s="24"/>
      <c r="R897" s="24"/>
      <c r="S897" s="24"/>
      <c r="T897" s="25"/>
      <c r="U897" s="26"/>
      <c r="V897" s="27"/>
      <c r="W897" s="27"/>
      <c r="AA897" s="24"/>
    </row>
    <row r="898" spans="1:27" ht="12.75" customHeight="1" x14ac:dyDescent="0.2">
      <c r="A898" s="7"/>
      <c r="B898" s="27"/>
      <c r="C898" s="20"/>
      <c r="D898" s="35"/>
      <c r="E898" s="35"/>
      <c r="F898" s="35"/>
      <c r="G898" s="35"/>
      <c r="H898" s="35"/>
      <c r="I898" s="35"/>
      <c r="J898" s="35"/>
      <c r="K898" s="35"/>
      <c r="L898" s="35"/>
      <c r="M898" s="24"/>
      <c r="N898" s="24"/>
      <c r="O898" s="24"/>
      <c r="P898" s="24"/>
      <c r="Q898" s="24"/>
      <c r="R898" s="24"/>
      <c r="S898" s="24"/>
      <c r="T898" s="25"/>
      <c r="U898" s="26"/>
      <c r="V898" s="27"/>
      <c r="W898" s="27"/>
      <c r="AA898" s="24"/>
    </row>
    <row r="899" spans="1:27" ht="12.75" customHeight="1" x14ac:dyDescent="0.2">
      <c r="A899" s="7"/>
      <c r="B899" s="27"/>
      <c r="C899" s="20"/>
      <c r="D899" s="35"/>
      <c r="E899" s="35"/>
      <c r="F899" s="35"/>
      <c r="G899" s="35"/>
      <c r="H899" s="35"/>
      <c r="I899" s="35"/>
      <c r="J899" s="35"/>
      <c r="K899" s="35"/>
      <c r="L899" s="35"/>
      <c r="M899" s="24"/>
      <c r="N899" s="24"/>
      <c r="O899" s="24"/>
      <c r="P899" s="24"/>
      <c r="Q899" s="24"/>
      <c r="R899" s="24"/>
      <c r="S899" s="24"/>
      <c r="T899" s="25"/>
      <c r="U899" s="26"/>
      <c r="V899" s="27"/>
      <c r="W899" s="27"/>
      <c r="AA899" s="24"/>
    </row>
    <row r="900" spans="1:27" ht="12.75" customHeight="1" x14ac:dyDescent="0.2">
      <c r="A900" s="7"/>
      <c r="B900" s="27"/>
      <c r="C900" s="20"/>
      <c r="D900" s="35"/>
      <c r="E900" s="35"/>
      <c r="F900" s="35"/>
      <c r="G900" s="35"/>
      <c r="H900" s="35"/>
      <c r="I900" s="35"/>
      <c r="J900" s="35"/>
      <c r="K900" s="35"/>
      <c r="L900" s="35"/>
      <c r="M900" s="24"/>
      <c r="N900" s="24"/>
      <c r="O900" s="24"/>
      <c r="P900" s="24"/>
      <c r="Q900" s="24"/>
      <c r="R900" s="24"/>
      <c r="S900" s="24"/>
      <c r="T900" s="25"/>
      <c r="U900" s="26"/>
      <c r="V900" s="27"/>
      <c r="W900" s="27"/>
      <c r="AA900" s="24"/>
    </row>
    <row r="901" spans="1:27" ht="12.75" customHeight="1" x14ac:dyDescent="0.2">
      <c r="A901" s="7"/>
      <c r="B901" s="27"/>
      <c r="C901" s="20"/>
      <c r="D901" s="35"/>
      <c r="E901" s="35"/>
      <c r="F901" s="35"/>
      <c r="G901" s="35"/>
      <c r="H901" s="35"/>
      <c r="I901" s="35"/>
      <c r="J901" s="35"/>
      <c r="K901" s="35"/>
      <c r="L901" s="35"/>
      <c r="M901" s="24"/>
      <c r="N901" s="24"/>
      <c r="O901" s="24"/>
      <c r="P901" s="24"/>
      <c r="Q901" s="24"/>
      <c r="R901" s="24"/>
      <c r="S901" s="24"/>
      <c r="T901" s="25"/>
      <c r="U901" s="26"/>
      <c r="V901" s="27"/>
      <c r="W901" s="27"/>
      <c r="AA901" s="24"/>
    </row>
    <row r="902" spans="1:27" ht="12.75" customHeight="1" x14ac:dyDescent="0.2">
      <c r="A902" s="7"/>
      <c r="B902" s="27"/>
      <c r="C902" s="20"/>
      <c r="D902" s="35"/>
      <c r="E902" s="35"/>
      <c r="F902" s="35"/>
      <c r="G902" s="35"/>
      <c r="H902" s="35"/>
      <c r="I902" s="35"/>
      <c r="J902" s="35"/>
      <c r="K902" s="35"/>
      <c r="L902" s="35"/>
      <c r="M902" s="24"/>
      <c r="N902" s="24"/>
      <c r="O902" s="24"/>
      <c r="P902" s="24"/>
      <c r="Q902" s="24"/>
      <c r="R902" s="24"/>
      <c r="S902" s="24"/>
      <c r="T902" s="25"/>
      <c r="U902" s="26"/>
      <c r="V902" s="27"/>
      <c r="W902" s="27"/>
      <c r="AA902" s="24"/>
    </row>
    <row r="903" spans="1:27" ht="12.75" customHeight="1" x14ac:dyDescent="0.2">
      <c r="A903" s="7"/>
      <c r="B903" s="27"/>
      <c r="C903" s="20"/>
      <c r="D903" s="35"/>
      <c r="E903" s="35"/>
      <c r="F903" s="35"/>
      <c r="G903" s="35"/>
      <c r="H903" s="35"/>
      <c r="I903" s="35"/>
      <c r="J903" s="35"/>
      <c r="K903" s="35"/>
      <c r="L903" s="35"/>
      <c r="M903" s="24"/>
      <c r="N903" s="24"/>
      <c r="O903" s="24"/>
      <c r="P903" s="24"/>
      <c r="Q903" s="24"/>
      <c r="R903" s="24"/>
      <c r="S903" s="24"/>
      <c r="T903" s="25"/>
      <c r="U903" s="26"/>
      <c r="V903" s="27"/>
      <c r="W903" s="27"/>
      <c r="AA903" s="24"/>
    </row>
    <row r="904" spans="1:27" ht="12.75" customHeight="1" x14ac:dyDescent="0.2">
      <c r="A904" s="7"/>
      <c r="B904" s="27"/>
      <c r="C904" s="20"/>
      <c r="D904" s="35"/>
      <c r="E904" s="35"/>
      <c r="F904" s="35"/>
      <c r="G904" s="35"/>
      <c r="H904" s="35"/>
      <c r="I904" s="35"/>
      <c r="J904" s="35"/>
      <c r="K904" s="35"/>
      <c r="L904" s="35"/>
      <c r="M904" s="24"/>
      <c r="N904" s="24"/>
      <c r="O904" s="24"/>
      <c r="P904" s="24"/>
      <c r="Q904" s="24"/>
      <c r="R904" s="24"/>
      <c r="S904" s="24"/>
      <c r="T904" s="25"/>
      <c r="U904" s="26"/>
      <c r="V904" s="27"/>
      <c r="W904" s="27"/>
      <c r="AA904" s="24"/>
    </row>
    <row r="905" spans="1:27" ht="12.75" customHeight="1" x14ac:dyDescent="0.2">
      <c r="A905" s="7"/>
      <c r="B905" s="27"/>
      <c r="C905" s="20"/>
      <c r="D905" s="35"/>
      <c r="E905" s="35"/>
      <c r="F905" s="35"/>
      <c r="G905" s="35"/>
      <c r="H905" s="35"/>
      <c r="I905" s="35"/>
      <c r="J905" s="35"/>
      <c r="K905" s="35"/>
      <c r="L905" s="35"/>
      <c r="M905" s="24"/>
      <c r="N905" s="24"/>
      <c r="O905" s="24"/>
      <c r="P905" s="24"/>
      <c r="Q905" s="24"/>
      <c r="R905" s="24"/>
      <c r="S905" s="24"/>
      <c r="T905" s="25"/>
      <c r="U905" s="26"/>
      <c r="V905" s="27"/>
      <c r="W905" s="27"/>
      <c r="AA905" s="24"/>
    </row>
    <row r="906" spans="1:27" ht="12.75" customHeight="1" x14ac:dyDescent="0.2">
      <c r="A906" s="7"/>
      <c r="B906" s="27"/>
      <c r="C906" s="20"/>
      <c r="D906" s="35"/>
      <c r="E906" s="35"/>
      <c r="F906" s="35"/>
      <c r="G906" s="35"/>
      <c r="H906" s="35"/>
      <c r="I906" s="35"/>
      <c r="J906" s="35"/>
      <c r="K906" s="35"/>
      <c r="L906" s="35"/>
      <c r="M906" s="24"/>
      <c r="N906" s="24"/>
      <c r="O906" s="24"/>
      <c r="P906" s="24"/>
      <c r="Q906" s="24"/>
      <c r="R906" s="24"/>
      <c r="S906" s="24"/>
      <c r="T906" s="25"/>
      <c r="U906" s="26"/>
      <c r="V906" s="27"/>
      <c r="W906" s="27"/>
      <c r="AA906" s="24"/>
    </row>
    <row r="907" spans="1:27" ht="12.75" customHeight="1" x14ac:dyDescent="0.2">
      <c r="A907" s="7"/>
      <c r="B907" s="27"/>
      <c r="C907" s="20"/>
      <c r="D907" s="35"/>
      <c r="E907" s="35"/>
      <c r="F907" s="35"/>
      <c r="G907" s="35"/>
      <c r="H907" s="35"/>
      <c r="I907" s="35"/>
      <c r="J907" s="35"/>
      <c r="K907" s="35"/>
      <c r="L907" s="35"/>
      <c r="M907" s="24"/>
      <c r="N907" s="24"/>
      <c r="O907" s="24"/>
      <c r="P907" s="24"/>
      <c r="Q907" s="24"/>
      <c r="R907" s="24"/>
      <c r="S907" s="24"/>
      <c r="T907" s="25"/>
      <c r="U907" s="26"/>
      <c r="V907" s="27"/>
      <c r="W907" s="27"/>
      <c r="AA907" s="24"/>
    </row>
    <row r="908" spans="1:27" ht="12.75" customHeight="1" x14ac:dyDescent="0.2">
      <c r="A908" s="7"/>
      <c r="B908" s="27"/>
      <c r="C908" s="20"/>
      <c r="D908" s="35"/>
      <c r="E908" s="35"/>
      <c r="F908" s="35"/>
      <c r="G908" s="35"/>
      <c r="H908" s="35"/>
      <c r="I908" s="35"/>
      <c r="J908" s="35"/>
      <c r="K908" s="35"/>
      <c r="L908" s="35"/>
      <c r="M908" s="24"/>
      <c r="N908" s="24"/>
      <c r="O908" s="24"/>
      <c r="P908" s="24"/>
      <c r="Q908" s="24"/>
      <c r="R908" s="24"/>
      <c r="S908" s="24"/>
      <c r="T908" s="25"/>
      <c r="U908" s="26"/>
      <c r="V908" s="27"/>
      <c r="W908" s="27"/>
      <c r="AA908" s="24"/>
    </row>
    <row r="909" spans="1:27" ht="12.75" customHeight="1" x14ac:dyDescent="0.2">
      <c r="A909" s="7"/>
      <c r="B909" s="27"/>
      <c r="C909" s="20"/>
      <c r="D909" s="35"/>
      <c r="E909" s="35"/>
      <c r="F909" s="35"/>
      <c r="G909" s="35"/>
      <c r="H909" s="35"/>
      <c r="I909" s="35"/>
      <c r="J909" s="35"/>
      <c r="K909" s="35"/>
      <c r="L909" s="35"/>
      <c r="M909" s="24"/>
      <c r="N909" s="24"/>
      <c r="O909" s="24"/>
      <c r="P909" s="24"/>
      <c r="Q909" s="24"/>
      <c r="R909" s="24"/>
      <c r="S909" s="24"/>
      <c r="T909" s="25"/>
      <c r="U909" s="26"/>
      <c r="V909" s="27"/>
      <c r="W909" s="27"/>
      <c r="AA909" s="24"/>
    </row>
    <row r="910" spans="1:27" ht="12.75" customHeight="1" x14ac:dyDescent="0.2">
      <c r="A910" s="7"/>
      <c r="B910" s="27"/>
      <c r="C910" s="20"/>
      <c r="D910" s="35"/>
      <c r="E910" s="35"/>
      <c r="F910" s="35"/>
      <c r="G910" s="35"/>
      <c r="H910" s="35"/>
      <c r="I910" s="35"/>
      <c r="J910" s="35"/>
      <c r="K910" s="35"/>
      <c r="L910" s="35"/>
      <c r="M910" s="24"/>
      <c r="N910" s="24"/>
      <c r="O910" s="24"/>
      <c r="P910" s="24"/>
      <c r="Q910" s="24"/>
      <c r="R910" s="24"/>
      <c r="S910" s="24"/>
      <c r="T910" s="25"/>
      <c r="U910" s="26"/>
      <c r="V910" s="27"/>
      <c r="W910" s="27"/>
      <c r="AA910" s="24"/>
    </row>
    <row r="911" spans="1:27" ht="12.75" customHeight="1" x14ac:dyDescent="0.2">
      <c r="A911" s="7"/>
      <c r="B911" s="27"/>
      <c r="C911" s="20"/>
      <c r="D911" s="35"/>
      <c r="E911" s="35"/>
      <c r="F911" s="35"/>
      <c r="G911" s="35"/>
      <c r="H911" s="35"/>
      <c r="I911" s="35"/>
      <c r="J911" s="35"/>
      <c r="K911" s="35"/>
      <c r="L911" s="35"/>
      <c r="M911" s="24"/>
      <c r="N911" s="24"/>
      <c r="O911" s="24"/>
      <c r="P911" s="24"/>
      <c r="Q911" s="24"/>
      <c r="R911" s="24"/>
      <c r="S911" s="24"/>
      <c r="T911" s="25"/>
      <c r="U911" s="26"/>
      <c r="V911" s="27"/>
      <c r="W911" s="27"/>
      <c r="AA911" s="24"/>
    </row>
    <row r="912" spans="1:27" ht="12.75" customHeight="1" x14ac:dyDescent="0.2">
      <c r="A912" s="7"/>
      <c r="B912" s="27"/>
      <c r="C912" s="20"/>
      <c r="D912" s="35"/>
      <c r="E912" s="35"/>
      <c r="F912" s="35"/>
      <c r="G912" s="35"/>
      <c r="H912" s="35"/>
      <c r="I912" s="35"/>
      <c r="J912" s="35"/>
      <c r="K912" s="35"/>
      <c r="L912" s="35"/>
      <c r="M912" s="24"/>
      <c r="N912" s="24"/>
      <c r="O912" s="24"/>
      <c r="P912" s="24"/>
      <c r="Q912" s="24"/>
      <c r="R912" s="24"/>
      <c r="S912" s="24"/>
      <c r="T912" s="25"/>
      <c r="U912" s="26"/>
      <c r="V912" s="27"/>
      <c r="W912" s="27"/>
      <c r="AA912" s="24"/>
    </row>
    <row r="913" spans="1:27" ht="12.75" customHeight="1" x14ac:dyDescent="0.2">
      <c r="A913" s="7"/>
      <c r="B913" s="27"/>
      <c r="C913" s="20"/>
      <c r="D913" s="35"/>
      <c r="E913" s="35"/>
      <c r="F913" s="35"/>
      <c r="G913" s="35"/>
      <c r="H913" s="35"/>
      <c r="I913" s="35"/>
      <c r="J913" s="35"/>
      <c r="K913" s="35"/>
      <c r="L913" s="35"/>
      <c r="M913" s="24"/>
      <c r="N913" s="24"/>
      <c r="O913" s="24"/>
      <c r="P913" s="24"/>
      <c r="Q913" s="24"/>
      <c r="R913" s="24"/>
      <c r="S913" s="24"/>
      <c r="T913" s="25"/>
      <c r="U913" s="26"/>
      <c r="V913" s="27"/>
      <c r="W913" s="27"/>
      <c r="AA913" s="24"/>
    </row>
    <row r="914" spans="1:27" ht="12.75" customHeight="1" x14ac:dyDescent="0.2">
      <c r="A914" s="7"/>
      <c r="B914" s="27"/>
      <c r="C914" s="20"/>
      <c r="D914" s="35"/>
      <c r="E914" s="35"/>
      <c r="F914" s="35"/>
      <c r="G914" s="35"/>
      <c r="H914" s="35"/>
      <c r="I914" s="35"/>
      <c r="J914" s="35"/>
      <c r="K914" s="35"/>
      <c r="L914" s="35"/>
      <c r="M914" s="24"/>
      <c r="N914" s="24"/>
      <c r="O914" s="24"/>
      <c r="P914" s="24"/>
      <c r="Q914" s="24"/>
      <c r="R914" s="24"/>
      <c r="S914" s="24"/>
      <c r="T914" s="25"/>
      <c r="U914" s="26"/>
      <c r="V914" s="27"/>
      <c r="W914" s="27"/>
      <c r="AA914" s="24"/>
    </row>
    <row r="915" spans="1:27" ht="12.75" customHeight="1" x14ac:dyDescent="0.2">
      <c r="A915" s="7"/>
      <c r="B915" s="27"/>
      <c r="C915" s="20"/>
      <c r="D915" s="35"/>
      <c r="E915" s="35"/>
      <c r="F915" s="35"/>
      <c r="G915" s="35"/>
      <c r="H915" s="35"/>
      <c r="I915" s="35"/>
      <c r="J915" s="35"/>
      <c r="K915" s="35"/>
      <c r="L915" s="35"/>
      <c r="M915" s="24"/>
      <c r="N915" s="24"/>
      <c r="O915" s="24"/>
      <c r="P915" s="24"/>
      <c r="Q915" s="24"/>
      <c r="R915" s="24"/>
      <c r="S915" s="24"/>
      <c r="T915" s="25"/>
      <c r="U915" s="26"/>
      <c r="V915" s="27"/>
      <c r="W915" s="27"/>
      <c r="AA915" s="24"/>
    </row>
    <row r="916" spans="1:27" ht="12.75" customHeight="1" x14ac:dyDescent="0.2">
      <c r="A916" s="7"/>
      <c r="B916" s="27"/>
      <c r="C916" s="20"/>
      <c r="D916" s="35"/>
      <c r="E916" s="35"/>
      <c r="F916" s="35"/>
      <c r="G916" s="35"/>
      <c r="H916" s="35"/>
      <c r="I916" s="35"/>
      <c r="J916" s="35"/>
      <c r="K916" s="35"/>
      <c r="L916" s="35"/>
      <c r="M916" s="24"/>
      <c r="N916" s="24"/>
      <c r="O916" s="24"/>
      <c r="P916" s="24"/>
      <c r="Q916" s="24"/>
      <c r="R916" s="24"/>
      <c r="S916" s="24"/>
      <c r="T916" s="25"/>
      <c r="U916" s="26"/>
      <c r="V916" s="27"/>
      <c r="W916" s="27"/>
      <c r="AA916" s="24"/>
    </row>
    <row r="917" spans="1:27" ht="12.75" customHeight="1" x14ac:dyDescent="0.2">
      <c r="A917" s="7"/>
      <c r="B917" s="27"/>
      <c r="C917" s="20"/>
      <c r="D917" s="35"/>
      <c r="E917" s="35"/>
      <c r="F917" s="35"/>
      <c r="G917" s="35"/>
      <c r="H917" s="35"/>
      <c r="I917" s="35"/>
      <c r="J917" s="35"/>
      <c r="K917" s="35"/>
      <c r="L917" s="35"/>
      <c r="M917" s="24"/>
      <c r="N917" s="24"/>
      <c r="O917" s="24"/>
      <c r="P917" s="24"/>
      <c r="Q917" s="24"/>
      <c r="R917" s="24"/>
      <c r="S917" s="24"/>
      <c r="T917" s="25"/>
      <c r="U917" s="26"/>
      <c r="V917" s="27"/>
      <c r="W917" s="27"/>
      <c r="AA917" s="24"/>
    </row>
    <row r="918" spans="1:27" ht="12.75" customHeight="1" x14ac:dyDescent="0.2">
      <c r="A918" s="7"/>
      <c r="B918" s="27"/>
      <c r="C918" s="20"/>
      <c r="D918" s="35"/>
      <c r="E918" s="35"/>
      <c r="F918" s="35"/>
      <c r="G918" s="35"/>
      <c r="H918" s="35"/>
      <c r="I918" s="35"/>
      <c r="J918" s="35"/>
      <c r="K918" s="35"/>
      <c r="L918" s="35"/>
      <c r="M918" s="24"/>
      <c r="N918" s="24"/>
      <c r="O918" s="24"/>
      <c r="P918" s="24"/>
      <c r="Q918" s="24"/>
      <c r="R918" s="24"/>
      <c r="S918" s="24"/>
      <c r="T918" s="25"/>
      <c r="U918" s="26"/>
      <c r="V918" s="27"/>
      <c r="W918" s="27"/>
      <c r="AA918" s="24"/>
    </row>
    <row r="919" spans="1:27" ht="12.75" customHeight="1" x14ac:dyDescent="0.2">
      <c r="A919" s="7"/>
      <c r="B919" s="27"/>
      <c r="C919" s="20"/>
      <c r="D919" s="35"/>
      <c r="E919" s="35"/>
      <c r="F919" s="35"/>
      <c r="G919" s="35"/>
      <c r="H919" s="35"/>
      <c r="I919" s="35"/>
      <c r="J919" s="35"/>
      <c r="K919" s="35"/>
      <c r="L919" s="35"/>
      <c r="M919" s="24"/>
      <c r="N919" s="24"/>
      <c r="O919" s="24"/>
      <c r="P919" s="24"/>
      <c r="Q919" s="24"/>
      <c r="R919" s="24"/>
      <c r="S919" s="24"/>
      <c r="T919" s="25"/>
      <c r="U919" s="26"/>
      <c r="V919" s="27"/>
      <c r="W919" s="27"/>
      <c r="AA919" s="24"/>
    </row>
    <row r="920" spans="1:27" ht="12.75" customHeight="1" x14ac:dyDescent="0.2">
      <c r="A920" s="7"/>
      <c r="B920" s="27"/>
      <c r="C920" s="20"/>
      <c r="D920" s="35"/>
      <c r="E920" s="35"/>
      <c r="F920" s="35"/>
      <c r="G920" s="35"/>
      <c r="H920" s="35"/>
      <c r="I920" s="35"/>
      <c r="J920" s="35"/>
      <c r="K920" s="35"/>
      <c r="L920" s="35"/>
      <c r="M920" s="24"/>
      <c r="N920" s="24"/>
      <c r="O920" s="24"/>
      <c r="P920" s="24"/>
      <c r="Q920" s="24"/>
      <c r="R920" s="24"/>
      <c r="S920" s="24"/>
      <c r="T920" s="25"/>
      <c r="U920" s="26"/>
      <c r="V920" s="27"/>
      <c r="W920" s="27"/>
      <c r="AA920" s="24"/>
    </row>
    <row r="921" spans="1:27" ht="12.75" customHeight="1" x14ac:dyDescent="0.2">
      <c r="A921" s="7"/>
      <c r="B921" s="27"/>
      <c r="C921" s="20"/>
      <c r="D921" s="35"/>
      <c r="E921" s="35"/>
      <c r="F921" s="35"/>
      <c r="G921" s="35"/>
      <c r="H921" s="35"/>
      <c r="I921" s="35"/>
      <c r="J921" s="35"/>
      <c r="K921" s="35"/>
      <c r="L921" s="35"/>
      <c r="M921" s="24"/>
      <c r="N921" s="24"/>
      <c r="O921" s="24"/>
      <c r="P921" s="24"/>
      <c r="Q921" s="24"/>
      <c r="R921" s="24"/>
      <c r="S921" s="24"/>
      <c r="T921" s="25"/>
      <c r="U921" s="26"/>
      <c r="V921" s="27"/>
      <c r="W921" s="27"/>
      <c r="AA921" s="24"/>
    </row>
    <row r="922" spans="1:27" ht="12.75" customHeight="1" x14ac:dyDescent="0.2">
      <c r="A922" s="7"/>
      <c r="B922" s="27"/>
      <c r="C922" s="20"/>
      <c r="D922" s="35"/>
      <c r="E922" s="35"/>
      <c r="F922" s="35"/>
      <c r="G922" s="35"/>
      <c r="H922" s="35"/>
      <c r="I922" s="35"/>
      <c r="J922" s="35"/>
      <c r="K922" s="35"/>
      <c r="L922" s="35"/>
      <c r="M922" s="24"/>
      <c r="N922" s="24"/>
      <c r="O922" s="24"/>
      <c r="P922" s="24"/>
      <c r="Q922" s="24"/>
      <c r="R922" s="24"/>
      <c r="S922" s="24"/>
      <c r="T922" s="25"/>
      <c r="U922" s="26"/>
      <c r="V922" s="27"/>
      <c r="W922" s="27"/>
      <c r="AA922" s="24"/>
    </row>
    <row r="923" spans="1:27" ht="12.75" customHeight="1" x14ac:dyDescent="0.2">
      <c r="A923" s="7"/>
      <c r="B923" s="27"/>
      <c r="C923" s="20"/>
      <c r="D923" s="35"/>
      <c r="E923" s="35"/>
      <c r="F923" s="35"/>
      <c r="G923" s="35"/>
      <c r="H923" s="35"/>
      <c r="I923" s="35"/>
      <c r="J923" s="35"/>
      <c r="K923" s="35"/>
      <c r="L923" s="35"/>
      <c r="M923" s="24"/>
      <c r="N923" s="24"/>
      <c r="O923" s="24"/>
      <c r="P923" s="24"/>
      <c r="Q923" s="24"/>
      <c r="R923" s="24"/>
      <c r="S923" s="24"/>
      <c r="T923" s="25"/>
      <c r="U923" s="26"/>
      <c r="V923" s="27"/>
      <c r="W923" s="27"/>
      <c r="AA923" s="24"/>
    </row>
    <row r="924" spans="1:27" ht="12.75" customHeight="1" x14ac:dyDescent="0.2">
      <c r="A924" s="7"/>
      <c r="B924" s="27"/>
      <c r="C924" s="20"/>
      <c r="D924" s="35"/>
      <c r="E924" s="35"/>
      <c r="F924" s="35"/>
      <c r="G924" s="35"/>
      <c r="H924" s="35"/>
      <c r="I924" s="35"/>
      <c r="J924" s="35"/>
      <c r="K924" s="35"/>
      <c r="L924" s="35"/>
      <c r="M924" s="24"/>
      <c r="N924" s="24"/>
      <c r="O924" s="24"/>
      <c r="P924" s="24"/>
      <c r="Q924" s="24"/>
      <c r="R924" s="24"/>
      <c r="S924" s="24"/>
      <c r="T924" s="25"/>
      <c r="U924" s="26"/>
      <c r="V924" s="27"/>
      <c r="W924" s="27"/>
      <c r="AA924" s="24"/>
    </row>
    <row r="925" spans="1:27" ht="12.75" customHeight="1" x14ac:dyDescent="0.2">
      <c r="A925" s="7"/>
      <c r="B925" s="27"/>
      <c r="C925" s="20"/>
      <c r="D925" s="35"/>
      <c r="E925" s="35"/>
      <c r="F925" s="35"/>
      <c r="G925" s="35"/>
      <c r="H925" s="35"/>
      <c r="I925" s="35"/>
      <c r="J925" s="35"/>
      <c r="K925" s="35"/>
      <c r="L925" s="35"/>
      <c r="M925" s="24"/>
      <c r="N925" s="24"/>
      <c r="O925" s="24"/>
      <c r="P925" s="24"/>
      <c r="Q925" s="24"/>
      <c r="R925" s="24"/>
      <c r="S925" s="24"/>
      <c r="T925" s="25"/>
      <c r="U925" s="26"/>
      <c r="V925" s="27"/>
      <c r="W925" s="27"/>
      <c r="AA925" s="24"/>
    </row>
    <row r="926" spans="1:27" ht="12.75" customHeight="1" x14ac:dyDescent="0.2">
      <c r="A926" s="7"/>
      <c r="B926" s="27"/>
      <c r="C926" s="20"/>
      <c r="D926" s="35"/>
      <c r="E926" s="35"/>
      <c r="F926" s="35"/>
      <c r="G926" s="35"/>
      <c r="H926" s="35"/>
      <c r="I926" s="35"/>
      <c r="J926" s="35"/>
      <c r="K926" s="35"/>
      <c r="L926" s="35"/>
      <c r="M926" s="24"/>
      <c r="N926" s="24"/>
      <c r="O926" s="24"/>
      <c r="P926" s="24"/>
      <c r="Q926" s="24"/>
      <c r="R926" s="24"/>
      <c r="S926" s="24"/>
      <c r="T926" s="25"/>
      <c r="U926" s="26"/>
      <c r="V926" s="27"/>
      <c r="W926" s="27"/>
      <c r="AA926" s="24"/>
    </row>
    <row r="927" spans="1:27" ht="12.75" customHeight="1" x14ac:dyDescent="0.2">
      <c r="A927" s="7"/>
      <c r="B927" s="27"/>
      <c r="C927" s="20"/>
      <c r="D927" s="35"/>
      <c r="E927" s="35"/>
      <c r="F927" s="35"/>
      <c r="G927" s="35"/>
      <c r="H927" s="35"/>
      <c r="I927" s="35"/>
      <c r="J927" s="35"/>
      <c r="K927" s="35"/>
      <c r="L927" s="35"/>
      <c r="M927" s="24"/>
      <c r="N927" s="24"/>
      <c r="O927" s="24"/>
      <c r="P927" s="24"/>
      <c r="Q927" s="24"/>
      <c r="R927" s="24"/>
      <c r="S927" s="24"/>
      <c r="T927" s="25"/>
      <c r="U927" s="26"/>
      <c r="V927" s="27"/>
      <c r="W927" s="27"/>
      <c r="AA927" s="24"/>
    </row>
    <row r="928" spans="1:27" ht="12.75" customHeight="1" x14ac:dyDescent="0.2">
      <c r="A928" s="7"/>
      <c r="B928" s="27"/>
      <c r="C928" s="20"/>
      <c r="D928" s="35"/>
      <c r="E928" s="35"/>
      <c r="F928" s="35"/>
      <c r="G928" s="35"/>
      <c r="H928" s="35"/>
      <c r="I928" s="35"/>
      <c r="J928" s="35"/>
      <c r="K928" s="35"/>
      <c r="L928" s="35"/>
      <c r="M928" s="24"/>
      <c r="N928" s="24"/>
      <c r="O928" s="24"/>
      <c r="P928" s="24"/>
      <c r="Q928" s="24"/>
      <c r="R928" s="24"/>
      <c r="S928" s="24"/>
      <c r="T928" s="25"/>
      <c r="U928" s="26"/>
      <c r="V928" s="27"/>
      <c r="W928" s="27"/>
      <c r="AA928" s="24"/>
    </row>
    <row r="929" spans="1:27" ht="12.75" customHeight="1" x14ac:dyDescent="0.2">
      <c r="A929" s="7"/>
      <c r="B929" s="27"/>
      <c r="C929" s="20"/>
      <c r="D929" s="35"/>
      <c r="E929" s="35"/>
      <c r="F929" s="35"/>
      <c r="G929" s="35"/>
      <c r="H929" s="35"/>
      <c r="I929" s="35"/>
      <c r="J929" s="35"/>
      <c r="K929" s="35"/>
      <c r="L929" s="35"/>
      <c r="M929" s="24"/>
      <c r="N929" s="24"/>
      <c r="O929" s="24"/>
      <c r="P929" s="24"/>
      <c r="Q929" s="24"/>
      <c r="R929" s="24"/>
      <c r="S929" s="24"/>
      <c r="T929" s="25"/>
      <c r="U929" s="26"/>
      <c r="V929" s="27"/>
      <c r="W929" s="27"/>
      <c r="AA929" s="24"/>
    </row>
    <row r="930" spans="1:27" ht="12.75" customHeight="1" x14ac:dyDescent="0.2">
      <c r="A930" s="7"/>
      <c r="B930" s="27"/>
      <c r="C930" s="20"/>
      <c r="D930" s="35"/>
      <c r="E930" s="35"/>
      <c r="F930" s="35"/>
      <c r="G930" s="35"/>
      <c r="H930" s="35"/>
      <c r="I930" s="35"/>
      <c r="J930" s="35"/>
      <c r="K930" s="35"/>
      <c r="L930" s="35"/>
      <c r="M930" s="24"/>
      <c r="N930" s="24"/>
      <c r="O930" s="24"/>
      <c r="P930" s="24"/>
      <c r="Q930" s="24"/>
      <c r="R930" s="24"/>
      <c r="S930" s="24"/>
      <c r="T930" s="25"/>
      <c r="U930" s="26"/>
      <c r="V930" s="27"/>
      <c r="W930" s="27"/>
      <c r="AA930" s="24"/>
    </row>
    <row r="931" spans="1:27" ht="12.75" customHeight="1" x14ac:dyDescent="0.2">
      <c r="A931" s="7"/>
      <c r="B931" s="27"/>
      <c r="C931" s="20"/>
      <c r="D931" s="35"/>
      <c r="E931" s="35"/>
      <c r="F931" s="35"/>
      <c r="G931" s="35"/>
      <c r="H931" s="35"/>
      <c r="I931" s="35"/>
      <c r="J931" s="35"/>
      <c r="K931" s="35"/>
      <c r="L931" s="35"/>
      <c r="M931" s="24"/>
      <c r="N931" s="24"/>
      <c r="O931" s="24"/>
      <c r="P931" s="24"/>
      <c r="Q931" s="24"/>
      <c r="R931" s="24"/>
      <c r="S931" s="24"/>
      <c r="T931" s="25"/>
      <c r="U931" s="26"/>
      <c r="V931" s="27"/>
      <c r="W931" s="27"/>
      <c r="AA931" s="24"/>
    </row>
    <row r="932" spans="1:27" ht="12.75" customHeight="1" x14ac:dyDescent="0.2">
      <c r="A932" s="7"/>
      <c r="B932" s="27"/>
      <c r="C932" s="20"/>
      <c r="D932" s="35"/>
      <c r="E932" s="35"/>
      <c r="F932" s="35"/>
      <c r="G932" s="35"/>
      <c r="H932" s="35"/>
      <c r="I932" s="35"/>
      <c r="J932" s="35"/>
      <c r="K932" s="35"/>
      <c r="L932" s="35"/>
      <c r="M932" s="24"/>
      <c r="N932" s="24"/>
      <c r="O932" s="24"/>
      <c r="P932" s="24"/>
      <c r="Q932" s="24"/>
      <c r="R932" s="24"/>
      <c r="S932" s="24"/>
      <c r="T932" s="25"/>
      <c r="U932" s="26"/>
      <c r="V932" s="27"/>
      <c r="W932" s="27"/>
      <c r="AA932" s="24"/>
    </row>
    <row r="933" spans="1:27" ht="12.75" customHeight="1" x14ac:dyDescent="0.2">
      <c r="A933" s="7"/>
      <c r="B933" s="27"/>
      <c r="C933" s="20"/>
      <c r="D933" s="35"/>
      <c r="E933" s="35"/>
      <c r="F933" s="35"/>
      <c r="G933" s="35"/>
      <c r="H933" s="35"/>
      <c r="I933" s="35"/>
      <c r="J933" s="35"/>
      <c r="K933" s="35"/>
      <c r="L933" s="35"/>
      <c r="M933" s="24"/>
      <c r="N933" s="24"/>
      <c r="O933" s="24"/>
      <c r="P933" s="24"/>
      <c r="Q933" s="24"/>
      <c r="R933" s="24"/>
      <c r="S933" s="24"/>
      <c r="T933" s="25"/>
      <c r="U933" s="26"/>
      <c r="V933" s="27"/>
      <c r="W933" s="27"/>
      <c r="AA933" s="24"/>
    </row>
    <row r="934" spans="1:27" ht="12.75" customHeight="1" x14ac:dyDescent="0.2">
      <c r="A934" s="7"/>
      <c r="B934" s="27"/>
      <c r="C934" s="20"/>
      <c r="D934" s="35"/>
      <c r="E934" s="35"/>
      <c r="F934" s="35"/>
      <c r="G934" s="35"/>
      <c r="H934" s="35"/>
      <c r="I934" s="35"/>
      <c r="J934" s="35"/>
      <c r="K934" s="35"/>
      <c r="L934" s="35"/>
      <c r="M934" s="24"/>
      <c r="N934" s="24"/>
      <c r="O934" s="24"/>
      <c r="P934" s="24"/>
      <c r="Q934" s="24"/>
      <c r="R934" s="24"/>
      <c r="S934" s="24"/>
      <c r="T934" s="25"/>
      <c r="U934" s="26"/>
      <c r="V934" s="27"/>
      <c r="W934" s="27"/>
      <c r="AA934" s="24"/>
    </row>
    <row r="935" spans="1:27" ht="12.75" customHeight="1" x14ac:dyDescent="0.2">
      <c r="A935" s="7"/>
      <c r="B935" s="27"/>
      <c r="C935" s="20"/>
      <c r="D935" s="35"/>
      <c r="E935" s="35"/>
      <c r="F935" s="35"/>
      <c r="G935" s="35"/>
      <c r="H935" s="35"/>
      <c r="I935" s="35"/>
      <c r="J935" s="35"/>
      <c r="K935" s="35"/>
      <c r="L935" s="35"/>
      <c r="M935" s="24"/>
      <c r="N935" s="24"/>
      <c r="O935" s="24"/>
      <c r="P935" s="24"/>
      <c r="Q935" s="24"/>
      <c r="R935" s="24"/>
      <c r="S935" s="24"/>
      <c r="T935" s="25"/>
      <c r="U935" s="26"/>
      <c r="V935" s="27"/>
      <c r="W935" s="27"/>
      <c r="AA935" s="24"/>
    </row>
    <row r="936" spans="1:27" ht="12.75" customHeight="1" x14ac:dyDescent="0.2">
      <c r="A936" s="7"/>
      <c r="B936" s="27"/>
      <c r="C936" s="20"/>
      <c r="D936" s="35"/>
      <c r="E936" s="35"/>
      <c r="F936" s="35"/>
      <c r="G936" s="35"/>
      <c r="H936" s="35"/>
      <c r="I936" s="35"/>
      <c r="J936" s="35"/>
      <c r="K936" s="35"/>
      <c r="L936" s="35"/>
      <c r="M936" s="24"/>
      <c r="N936" s="24"/>
      <c r="O936" s="24"/>
      <c r="P936" s="24"/>
      <c r="Q936" s="24"/>
      <c r="R936" s="24"/>
      <c r="S936" s="24"/>
      <c r="T936" s="25"/>
      <c r="U936" s="26"/>
      <c r="V936" s="27"/>
      <c r="W936" s="27"/>
      <c r="AA936" s="24"/>
    </row>
    <row r="937" spans="1:27" ht="12.75" customHeight="1" x14ac:dyDescent="0.2">
      <c r="A937" s="7"/>
      <c r="B937" s="27"/>
      <c r="C937" s="20"/>
      <c r="D937" s="35"/>
      <c r="E937" s="35"/>
      <c r="F937" s="35"/>
      <c r="G937" s="35"/>
      <c r="H937" s="35"/>
      <c r="I937" s="35"/>
      <c r="J937" s="35"/>
      <c r="K937" s="35"/>
      <c r="L937" s="35"/>
      <c r="M937" s="24"/>
      <c r="N937" s="24"/>
      <c r="O937" s="24"/>
      <c r="P937" s="24"/>
      <c r="Q937" s="24"/>
      <c r="R937" s="24"/>
      <c r="S937" s="24"/>
      <c r="T937" s="25"/>
      <c r="U937" s="26"/>
      <c r="V937" s="27"/>
      <c r="W937" s="27"/>
      <c r="AA937" s="24"/>
    </row>
    <row r="938" spans="1:27" ht="12.75" customHeight="1" x14ac:dyDescent="0.2">
      <c r="A938" s="7"/>
      <c r="B938" s="27"/>
      <c r="C938" s="20"/>
      <c r="D938" s="35"/>
      <c r="E938" s="35"/>
      <c r="F938" s="35"/>
      <c r="G938" s="35"/>
      <c r="H938" s="35"/>
      <c r="I938" s="35"/>
      <c r="J938" s="35"/>
      <c r="K938" s="35"/>
      <c r="L938" s="35"/>
      <c r="M938" s="24"/>
      <c r="N938" s="24"/>
      <c r="O938" s="24"/>
      <c r="P938" s="24"/>
      <c r="Q938" s="24"/>
      <c r="R938" s="24"/>
      <c r="S938" s="24"/>
      <c r="T938" s="25"/>
      <c r="U938" s="26"/>
      <c r="V938" s="27"/>
      <c r="W938" s="27"/>
      <c r="AA938" s="24"/>
    </row>
    <row r="939" spans="1:27" ht="12.75" customHeight="1" x14ac:dyDescent="0.2">
      <c r="A939" s="7"/>
      <c r="B939" s="27"/>
      <c r="C939" s="20"/>
      <c r="D939" s="35"/>
      <c r="E939" s="35"/>
      <c r="F939" s="35"/>
      <c r="G939" s="35"/>
      <c r="H939" s="35"/>
      <c r="I939" s="35"/>
      <c r="J939" s="35"/>
      <c r="K939" s="35"/>
      <c r="L939" s="35"/>
      <c r="M939" s="24"/>
      <c r="N939" s="24"/>
      <c r="O939" s="24"/>
      <c r="P939" s="24"/>
      <c r="Q939" s="24"/>
      <c r="R939" s="24"/>
      <c r="S939" s="24"/>
      <c r="T939" s="25"/>
      <c r="U939" s="26"/>
      <c r="V939" s="27"/>
      <c r="W939" s="27"/>
      <c r="AA939" s="24"/>
    </row>
    <row r="940" spans="1:27" ht="12.75" customHeight="1" x14ac:dyDescent="0.2">
      <c r="A940" s="7"/>
      <c r="B940" s="27"/>
      <c r="C940" s="20"/>
      <c r="D940" s="35"/>
      <c r="E940" s="35"/>
      <c r="F940" s="35"/>
      <c r="G940" s="35"/>
      <c r="H940" s="35"/>
      <c r="I940" s="35"/>
      <c r="J940" s="35"/>
      <c r="K940" s="35"/>
      <c r="L940" s="35"/>
      <c r="M940" s="24"/>
      <c r="N940" s="24"/>
      <c r="O940" s="24"/>
      <c r="P940" s="24"/>
      <c r="Q940" s="24"/>
      <c r="R940" s="24"/>
      <c r="S940" s="24"/>
      <c r="T940" s="25"/>
      <c r="U940" s="26"/>
      <c r="V940" s="27"/>
      <c r="W940" s="27"/>
      <c r="AA940" s="24"/>
    </row>
    <row r="941" spans="1:27" ht="12.75" customHeight="1" x14ac:dyDescent="0.2">
      <c r="A941" s="7"/>
      <c r="B941" s="27"/>
      <c r="C941" s="20"/>
      <c r="D941" s="35"/>
      <c r="E941" s="35"/>
      <c r="F941" s="35"/>
      <c r="G941" s="35"/>
      <c r="H941" s="35"/>
      <c r="I941" s="35"/>
      <c r="J941" s="35"/>
      <c r="K941" s="35"/>
      <c r="L941" s="35"/>
      <c r="M941" s="24"/>
      <c r="N941" s="24"/>
      <c r="O941" s="24"/>
      <c r="P941" s="24"/>
      <c r="Q941" s="24"/>
      <c r="R941" s="24"/>
      <c r="S941" s="24"/>
      <c r="T941" s="25"/>
      <c r="U941" s="26"/>
      <c r="V941" s="27"/>
      <c r="W941" s="27"/>
      <c r="AA941" s="24"/>
    </row>
    <row r="942" spans="1:27" ht="12.75" customHeight="1" x14ac:dyDescent="0.2">
      <c r="A942" s="7"/>
      <c r="B942" s="27"/>
      <c r="C942" s="20"/>
      <c r="D942" s="35"/>
      <c r="E942" s="35"/>
      <c r="F942" s="35"/>
      <c r="G942" s="35"/>
      <c r="H942" s="35"/>
      <c r="I942" s="35"/>
      <c r="J942" s="35"/>
      <c r="K942" s="35"/>
      <c r="L942" s="35"/>
      <c r="M942" s="24"/>
      <c r="N942" s="24"/>
      <c r="O942" s="24"/>
      <c r="P942" s="24"/>
      <c r="Q942" s="24"/>
      <c r="R942" s="24"/>
      <c r="S942" s="24"/>
      <c r="T942" s="25"/>
      <c r="U942" s="26"/>
      <c r="V942" s="27"/>
      <c r="W942" s="27"/>
      <c r="AA942" s="24"/>
    </row>
    <row r="943" spans="1:27" ht="12.75" customHeight="1" x14ac:dyDescent="0.2">
      <c r="A943" s="7"/>
      <c r="B943" s="27"/>
      <c r="C943" s="20"/>
      <c r="D943" s="35"/>
      <c r="E943" s="35"/>
      <c r="F943" s="35"/>
      <c r="G943" s="35"/>
      <c r="H943" s="35"/>
      <c r="I943" s="35"/>
      <c r="J943" s="35"/>
      <c r="K943" s="35"/>
      <c r="L943" s="35"/>
      <c r="M943" s="24"/>
      <c r="N943" s="24"/>
      <c r="O943" s="24"/>
      <c r="P943" s="24"/>
      <c r="Q943" s="24"/>
      <c r="R943" s="24"/>
      <c r="S943" s="24"/>
      <c r="T943" s="25"/>
      <c r="U943" s="26"/>
      <c r="V943" s="27"/>
      <c r="W943" s="27"/>
      <c r="AA943" s="24"/>
    </row>
    <row r="944" spans="1:27" ht="12.75" customHeight="1" x14ac:dyDescent="0.2">
      <c r="A944" s="7"/>
      <c r="B944" s="27"/>
      <c r="C944" s="20"/>
      <c r="D944" s="35"/>
      <c r="E944" s="35"/>
      <c r="F944" s="35"/>
      <c r="G944" s="35"/>
      <c r="H944" s="35"/>
      <c r="I944" s="35"/>
      <c r="J944" s="35"/>
      <c r="K944" s="35"/>
      <c r="L944" s="35"/>
      <c r="M944" s="24"/>
      <c r="N944" s="24"/>
      <c r="O944" s="24"/>
      <c r="P944" s="24"/>
      <c r="Q944" s="24"/>
      <c r="R944" s="24"/>
      <c r="S944" s="24"/>
      <c r="T944" s="25"/>
      <c r="U944" s="26"/>
      <c r="V944" s="27"/>
      <c r="W944" s="27"/>
      <c r="AA944" s="24"/>
    </row>
    <row r="945" spans="1:27" ht="12.75" customHeight="1" x14ac:dyDescent="0.2">
      <c r="A945" s="7"/>
      <c r="B945" s="27"/>
      <c r="C945" s="20"/>
      <c r="D945" s="35"/>
      <c r="E945" s="35"/>
      <c r="F945" s="35"/>
      <c r="G945" s="35"/>
      <c r="H945" s="35"/>
      <c r="I945" s="35"/>
      <c r="J945" s="35"/>
      <c r="K945" s="35"/>
      <c r="L945" s="35"/>
      <c r="M945" s="24"/>
      <c r="N945" s="24"/>
      <c r="O945" s="24"/>
      <c r="P945" s="24"/>
      <c r="Q945" s="24"/>
      <c r="R945" s="24"/>
      <c r="S945" s="24"/>
      <c r="T945" s="25"/>
      <c r="U945" s="26"/>
      <c r="V945" s="27"/>
      <c r="W945" s="27"/>
      <c r="AA945" s="24"/>
    </row>
    <row r="946" spans="1:27" ht="12.75" customHeight="1" x14ac:dyDescent="0.2">
      <c r="A946" s="7"/>
      <c r="B946" s="27"/>
      <c r="C946" s="20"/>
      <c r="D946" s="35"/>
      <c r="E946" s="35"/>
      <c r="F946" s="35"/>
      <c r="G946" s="35"/>
      <c r="H946" s="35"/>
      <c r="I946" s="35"/>
      <c r="J946" s="35"/>
      <c r="K946" s="35"/>
      <c r="L946" s="35"/>
      <c r="M946" s="24"/>
      <c r="N946" s="24"/>
      <c r="O946" s="24"/>
      <c r="P946" s="24"/>
      <c r="Q946" s="24"/>
      <c r="R946" s="24"/>
      <c r="S946" s="24"/>
      <c r="T946" s="25"/>
      <c r="U946" s="26"/>
      <c r="V946" s="27"/>
      <c r="W946" s="27"/>
      <c r="AA946" s="24"/>
    </row>
    <row r="947" spans="1:27" ht="12.75" customHeight="1" x14ac:dyDescent="0.2">
      <c r="A947" s="7"/>
      <c r="B947" s="27"/>
      <c r="C947" s="20"/>
      <c r="D947" s="35"/>
      <c r="E947" s="35"/>
      <c r="F947" s="35"/>
      <c r="G947" s="35"/>
      <c r="H947" s="35"/>
      <c r="I947" s="35"/>
      <c r="J947" s="35"/>
      <c r="K947" s="35"/>
      <c r="L947" s="35"/>
      <c r="M947" s="24"/>
      <c r="N947" s="24"/>
      <c r="O947" s="24"/>
      <c r="P947" s="24"/>
      <c r="Q947" s="24"/>
      <c r="R947" s="24"/>
      <c r="S947" s="24"/>
      <c r="T947" s="25"/>
      <c r="U947" s="26"/>
      <c r="V947" s="27"/>
      <c r="W947" s="27"/>
      <c r="AA947" s="24"/>
    </row>
    <row r="948" spans="1:27" ht="12.75" customHeight="1" x14ac:dyDescent="0.2">
      <c r="A948" s="7"/>
      <c r="B948" s="27"/>
      <c r="C948" s="20"/>
      <c r="D948" s="35"/>
      <c r="E948" s="35"/>
      <c r="F948" s="35"/>
      <c r="G948" s="35"/>
      <c r="H948" s="35"/>
      <c r="I948" s="35"/>
      <c r="J948" s="35"/>
      <c r="K948" s="35"/>
      <c r="L948" s="35"/>
      <c r="M948" s="24"/>
      <c r="N948" s="24"/>
      <c r="O948" s="24"/>
      <c r="P948" s="24"/>
      <c r="Q948" s="24"/>
      <c r="R948" s="24"/>
      <c r="S948" s="24"/>
      <c r="T948" s="25"/>
      <c r="U948" s="26"/>
      <c r="V948" s="27"/>
      <c r="W948" s="27"/>
      <c r="AA948" s="24"/>
    </row>
    <row r="949" spans="1:27" ht="12.75" customHeight="1" x14ac:dyDescent="0.2">
      <c r="A949" s="7"/>
      <c r="B949" s="27"/>
      <c r="C949" s="20"/>
      <c r="D949" s="35"/>
      <c r="E949" s="35"/>
      <c r="F949" s="35"/>
      <c r="G949" s="35"/>
      <c r="H949" s="35"/>
      <c r="I949" s="35"/>
      <c r="J949" s="35"/>
      <c r="K949" s="35"/>
      <c r="L949" s="35"/>
      <c r="M949" s="24"/>
      <c r="N949" s="24"/>
      <c r="O949" s="24"/>
      <c r="P949" s="24"/>
      <c r="Q949" s="24"/>
      <c r="R949" s="24"/>
      <c r="S949" s="24"/>
      <c r="T949" s="25"/>
      <c r="U949" s="26"/>
      <c r="V949" s="27"/>
      <c r="W949" s="27"/>
      <c r="AA949" s="24"/>
    </row>
    <row r="950" spans="1:27" ht="12.75" customHeight="1" x14ac:dyDescent="0.2">
      <c r="A950" s="7"/>
      <c r="B950" s="27"/>
      <c r="C950" s="20"/>
      <c r="D950" s="35"/>
      <c r="E950" s="35"/>
      <c r="F950" s="35"/>
      <c r="G950" s="35"/>
      <c r="H950" s="35"/>
      <c r="I950" s="35"/>
      <c r="J950" s="35"/>
      <c r="K950" s="35"/>
      <c r="L950" s="35"/>
      <c r="M950" s="24"/>
      <c r="N950" s="24"/>
      <c r="O950" s="24"/>
      <c r="P950" s="24"/>
      <c r="Q950" s="24"/>
      <c r="R950" s="24"/>
      <c r="S950" s="24"/>
      <c r="T950" s="25"/>
      <c r="U950" s="26"/>
      <c r="V950" s="27"/>
      <c r="W950" s="27"/>
      <c r="AA950" s="24"/>
    </row>
    <row r="951" spans="1:27" ht="12.75" customHeight="1" x14ac:dyDescent="0.2">
      <c r="A951" s="7"/>
      <c r="B951" s="27"/>
      <c r="C951" s="20"/>
      <c r="D951" s="35"/>
      <c r="E951" s="35"/>
      <c r="F951" s="35"/>
      <c r="G951" s="35"/>
      <c r="H951" s="35"/>
      <c r="I951" s="35"/>
      <c r="J951" s="35"/>
      <c r="K951" s="35"/>
      <c r="L951" s="35"/>
      <c r="M951" s="24"/>
      <c r="N951" s="24"/>
      <c r="O951" s="24"/>
      <c r="P951" s="24"/>
      <c r="Q951" s="24"/>
      <c r="R951" s="24"/>
      <c r="S951" s="24"/>
      <c r="T951" s="25"/>
      <c r="U951" s="26"/>
      <c r="V951" s="27"/>
      <c r="W951" s="27"/>
      <c r="AA951" s="24"/>
    </row>
    <row r="952" spans="1:27" ht="12.75" customHeight="1" x14ac:dyDescent="0.2">
      <c r="A952" s="7"/>
      <c r="B952" s="27"/>
      <c r="C952" s="20"/>
      <c r="D952" s="35"/>
      <c r="E952" s="35"/>
      <c r="F952" s="35"/>
      <c r="G952" s="35"/>
      <c r="H952" s="35"/>
      <c r="I952" s="35"/>
      <c r="J952" s="35"/>
      <c r="K952" s="35"/>
      <c r="L952" s="35"/>
      <c r="M952" s="24"/>
      <c r="N952" s="24"/>
      <c r="O952" s="24"/>
      <c r="P952" s="24"/>
      <c r="Q952" s="24"/>
      <c r="R952" s="24"/>
      <c r="S952" s="24"/>
      <c r="T952" s="25"/>
      <c r="U952" s="26"/>
      <c r="V952" s="27"/>
      <c r="W952" s="27"/>
      <c r="AA952" s="24"/>
    </row>
    <row r="953" spans="1:27" ht="12.75" customHeight="1" x14ac:dyDescent="0.2">
      <c r="A953" s="7"/>
      <c r="B953" s="27"/>
      <c r="C953" s="20"/>
      <c r="D953" s="35"/>
      <c r="E953" s="35"/>
      <c r="F953" s="35"/>
      <c r="G953" s="35"/>
      <c r="H953" s="35"/>
      <c r="I953" s="35"/>
      <c r="J953" s="35"/>
      <c r="K953" s="35"/>
      <c r="L953" s="35"/>
      <c r="M953" s="24"/>
      <c r="N953" s="24"/>
      <c r="O953" s="24"/>
      <c r="P953" s="24"/>
      <c r="Q953" s="24"/>
      <c r="R953" s="24"/>
      <c r="S953" s="24"/>
      <c r="T953" s="25"/>
      <c r="U953" s="26"/>
      <c r="V953" s="27"/>
      <c r="W953" s="27"/>
      <c r="AA953" s="24"/>
    </row>
    <row r="954" spans="1:27" ht="12.75" customHeight="1" x14ac:dyDescent="0.2">
      <c r="A954" s="7"/>
      <c r="B954" s="27"/>
      <c r="C954" s="20"/>
      <c r="D954" s="35"/>
      <c r="E954" s="35"/>
      <c r="F954" s="35"/>
      <c r="G954" s="35"/>
      <c r="H954" s="35"/>
      <c r="I954" s="35"/>
      <c r="J954" s="35"/>
      <c r="K954" s="35"/>
      <c r="L954" s="35"/>
      <c r="M954" s="24"/>
      <c r="N954" s="24"/>
      <c r="O954" s="24"/>
      <c r="P954" s="24"/>
      <c r="Q954" s="24"/>
      <c r="R954" s="24"/>
      <c r="S954" s="24"/>
      <c r="T954" s="25"/>
      <c r="U954" s="26"/>
      <c r="V954" s="27"/>
      <c r="W954" s="27"/>
      <c r="AA954" s="24"/>
    </row>
    <row r="955" spans="1:27" ht="12.75" customHeight="1" x14ac:dyDescent="0.2">
      <c r="A955" s="7"/>
      <c r="B955" s="27"/>
      <c r="C955" s="20"/>
      <c r="D955" s="35"/>
      <c r="E955" s="35"/>
      <c r="F955" s="35"/>
      <c r="G955" s="35"/>
      <c r="H955" s="35"/>
      <c r="I955" s="35"/>
      <c r="J955" s="35"/>
      <c r="K955" s="35"/>
      <c r="L955" s="35"/>
      <c r="M955" s="24"/>
      <c r="N955" s="24"/>
      <c r="O955" s="24"/>
      <c r="P955" s="24"/>
      <c r="Q955" s="24"/>
      <c r="R955" s="24"/>
      <c r="S955" s="24"/>
      <c r="T955" s="25"/>
      <c r="U955" s="26"/>
      <c r="V955" s="27"/>
      <c r="W955" s="27"/>
      <c r="AA955" s="24"/>
    </row>
    <row r="956" spans="1:27" ht="12.75" customHeight="1" x14ac:dyDescent="0.2">
      <c r="A956" s="7"/>
      <c r="B956" s="27"/>
      <c r="C956" s="20"/>
      <c r="D956" s="35"/>
      <c r="E956" s="35"/>
      <c r="F956" s="35"/>
      <c r="G956" s="35"/>
      <c r="H956" s="35"/>
      <c r="I956" s="35"/>
      <c r="J956" s="35"/>
      <c r="K956" s="35"/>
      <c r="L956" s="35"/>
      <c r="M956" s="24"/>
      <c r="N956" s="24"/>
      <c r="O956" s="24"/>
      <c r="P956" s="24"/>
      <c r="Q956" s="24"/>
      <c r="R956" s="24"/>
      <c r="S956" s="24"/>
      <c r="T956" s="25"/>
      <c r="U956" s="26"/>
      <c r="V956" s="27"/>
      <c r="W956" s="27"/>
      <c r="AA956" s="24"/>
    </row>
    <row r="957" spans="1:27" ht="12.75" customHeight="1" x14ac:dyDescent="0.2">
      <c r="A957" s="7"/>
      <c r="B957" s="27"/>
      <c r="C957" s="20"/>
      <c r="D957" s="35"/>
      <c r="E957" s="35"/>
      <c r="F957" s="35"/>
      <c r="G957" s="35"/>
      <c r="H957" s="35"/>
      <c r="I957" s="35"/>
      <c r="J957" s="35"/>
      <c r="K957" s="35"/>
      <c r="L957" s="35"/>
      <c r="M957" s="24"/>
      <c r="N957" s="24"/>
      <c r="O957" s="24"/>
      <c r="P957" s="24"/>
      <c r="Q957" s="24"/>
      <c r="R957" s="24"/>
      <c r="S957" s="24"/>
      <c r="T957" s="25"/>
      <c r="U957" s="26"/>
      <c r="V957" s="27"/>
      <c r="W957" s="27"/>
      <c r="AA957" s="24"/>
    </row>
    <row r="958" spans="1:27" ht="12.75" customHeight="1" x14ac:dyDescent="0.2">
      <c r="A958" s="7"/>
      <c r="B958" s="27"/>
      <c r="C958" s="20"/>
      <c r="D958" s="35"/>
      <c r="E958" s="35"/>
      <c r="F958" s="35"/>
      <c r="G958" s="35"/>
      <c r="H958" s="35"/>
      <c r="I958" s="35"/>
      <c r="J958" s="35"/>
      <c r="K958" s="35"/>
      <c r="L958" s="35"/>
      <c r="M958" s="24"/>
      <c r="N958" s="24"/>
      <c r="O958" s="24"/>
      <c r="P958" s="24"/>
      <c r="Q958" s="24"/>
      <c r="R958" s="24"/>
      <c r="S958" s="24"/>
      <c r="T958" s="25"/>
      <c r="U958" s="26"/>
      <c r="V958" s="27"/>
      <c r="W958" s="27"/>
      <c r="AA958" s="24"/>
    </row>
    <row r="959" spans="1:27" ht="12.75" customHeight="1" x14ac:dyDescent="0.2">
      <c r="A959" s="7"/>
      <c r="B959" s="27"/>
      <c r="C959" s="20"/>
      <c r="D959" s="35"/>
      <c r="E959" s="35"/>
      <c r="F959" s="35"/>
      <c r="G959" s="35"/>
      <c r="H959" s="35"/>
      <c r="I959" s="35"/>
      <c r="J959" s="35"/>
      <c r="K959" s="35"/>
      <c r="L959" s="35"/>
      <c r="M959" s="24"/>
      <c r="N959" s="24"/>
      <c r="O959" s="24"/>
      <c r="P959" s="24"/>
      <c r="Q959" s="24"/>
      <c r="R959" s="24"/>
      <c r="S959" s="24"/>
      <c r="T959" s="25"/>
      <c r="U959" s="26"/>
      <c r="V959" s="27"/>
      <c r="W959" s="27"/>
      <c r="AA959" s="24"/>
    </row>
    <row r="960" spans="1:27" ht="12.75" customHeight="1" x14ac:dyDescent="0.2">
      <c r="A960" s="7"/>
      <c r="B960" s="27"/>
      <c r="C960" s="20"/>
      <c r="D960" s="35"/>
      <c r="E960" s="35"/>
      <c r="F960" s="35"/>
      <c r="G960" s="35"/>
      <c r="H960" s="35"/>
      <c r="I960" s="35"/>
      <c r="J960" s="35"/>
      <c r="K960" s="35"/>
      <c r="L960" s="35"/>
      <c r="M960" s="24"/>
      <c r="N960" s="24"/>
      <c r="O960" s="24"/>
      <c r="P960" s="24"/>
      <c r="Q960" s="24"/>
      <c r="R960" s="24"/>
      <c r="S960" s="24"/>
      <c r="T960" s="25"/>
      <c r="U960" s="26"/>
      <c r="V960" s="27"/>
      <c r="W960" s="27"/>
      <c r="AA960" s="24"/>
    </row>
    <row r="961" spans="1:27" ht="12.75" customHeight="1" x14ac:dyDescent="0.2">
      <c r="A961" s="7"/>
      <c r="B961" s="27"/>
      <c r="C961" s="20"/>
      <c r="D961" s="35"/>
      <c r="E961" s="35"/>
      <c r="F961" s="35"/>
      <c r="G961" s="35"/>
      <c r="H961" s="35"/>
      <c r="I961" s="35"/>
      <c r="J961" s="35"/>
      <c r="K961" s="35"/>
      <c r="L961" s="35"/>
      <c r="M961" s="24"/>
      <c r="N961" s="24"/>
      <c r="O961" s="24"/>
      <c r="P961" s="24"/>
      <c r="Q961" s="24"/>
      <c r="R961" s="24"/>
      <c r="S961" s="24"/>
      <c r="T961" s="25"/>
      <c r="U961" s="26"/>
      <c r="V961" s="27"/>
      <c r="W961" s="27"/>
      <c r="AA961" s="24"/>
    </row>
    <row r="962" spans="1:27" ht="12.75" customHeight="1" x14ac:dyDescent="0.2">
      <c r="A962" s="7"/>
      <c r="B962" s="27"/>
      <c r="C962" s="20"/>
      <c r="D962" s="35"/>
      <c r="E962" s="35"/>
      <c r="F962" s="35"/>
      <c r="G962" s="35"/>
      <c r="H962" s="35"/>
      <c r="I962" s="35"/>
      <c r="J962" s="35"/>
      <c r="K962" s="35"/>
      <c r="L962" s="35"/>
      <c r="M962" s="24"/>
      <c r="N962" s="24"/>
      <c r="O962" s="24"/>
      <c r="P962" s="24"/>
      <c r="Q962" s="24"/>
      <c r="R962" s="24"/>
      <c r="S962" s="24"/>
      <c r="T962" s="25"/>
      <c r="U962" s="26"/>
      <c r="V962" s="27"/>
      <c r="W962" s="27"/>
      <c r="AA962" s="24"/>
    </row>
    <row r="963" spans="1:27" ht="12.75" customHeight="1" x14ac:dyDescent="0.2">
      <c r="A963" s="7"/>
      <c r="B963" s="27"/>
      <c r="C963" s="20"/>
      <c r="D963" s="35"/>
      <c r="E963" s="35"/>
      <c r="F963" s="35"/>
      <c r="G963" s="35"/>
      <c r="H963" s="35"/>
      <c r="I963" s="35"/>
      <c r="J963" s="35"/>
      <c r="K963" s="35"/>
      <c r="L963" s="35"/>
      <c r="M963" s="24"/>
      <c r="N963" s="24"/>
      <c r="O963" s="24"/>
      <c r="P963" s="24"/>
      <c r="Q963" s="24"/>
      <c r="R963" s="24"/>
      <c r="S963" s="24"/>
      <c r="T963" s="25"/>
      <c r="U963" s="26"/>
      <c r="V963" s="27"/>
      <c r="W963" s="27"/>
      <c r="AA963" s="24"/>
    </row>
    <row r="964" spans="1:27" ht="12.75" customHeight="1" x14ac:dyDescent="0.2">
      <c r="A964" s="7"/>
      <c r="B964" s="27"/>
      <c r="C964" s="20"/>
      <c r="D964" s="35"/>
      <c r="E964" s="35"/>
      <c r="F964" s="35"/>
      <c r="G964" s="35"/>
      <c r="H964" s="35"/>
      <c r="I964" s="35"/>
      <c r="J964" s="35"/>
      <c r="K964" s="35"/>
      <c r="L964" s="35"/>
      <c r="M964" s="24"/>
      <c r="N964" s="24"/>
      <c r="O964" s="24"/>
      <c r="P964" s="24"/>
      <c r="Q964" s="24"/>
      <c r="R964" s="24"/>
      <c r="S964" s="24"/>
      <c r="T964" s="25"/>
      <c r="U964" s="26"/>
      <c r="V964" s="27"/>
      <c r="W964" s="27"/>
      <c r="AA964" s="24"/>
    </row>
    <row r="965" spans="1:27" ht="12.75" customHeight="1" x14ac:dyDescent="0.2">
      <c r="A965" s="7"/>
      <c r="B965" s="27"/>
      <c r="C965" s="20"/>
      <c r="D965" s="35"/>
      <c r="E965" s="35"/>
      <c r="F965" s="35"/>
      <c r="G965" s="35"/>
      <c r="H965" s="35"/>
      <c r="I965" s="35"/>
      <c r="J965" s="35"/>
      <c r="K965" s="35"/>
      <c r="L965" s="35"/>
      <c r="M965" s="24"/>
      <c r="N965" s="24"/>
      <c r="O965" s="24"/>
      <c r="P965" s="24"/>
      <c r="Q965" s="24"/>
      <c r="R965" s="24"/>
      <c r="S965" s="24"/>
      <c r="T965" s="25"/>
      <c r="U965" s="26"/>
      <c r="V965" s="27"/>
      <c r="W965" s="27"/>
      <c r="AA965" s="24"/>
    </row>
    <row r="966" spans="1:27" ht="12.75" customHeight="1" x14ac:dyDescent="0.2">
      <c r="A966" s="7"/>
      <c r="B966" s="27"/>
      <c r="C966" s="20"/>
      <c r="D966" s="35"/>
      <c r="E966" s="35"/>
      <c r="F966" s="35"/>
      <c r="G966" s="35"/>
      <c r="H966" s="35"/>
      <c r="I966" s="35"/>
      <c r="J966" s="35"/>
      <c r="K966" s="35"/>
      <c r="L966" s="35"/>
      <c r="M966" s="24"/>
      <c r="N966" s="24"/>
      <c r="O966" s="24"/>
      <c r="P966" s="24"/>
      <c r="Q966" s="24"/>
      <c r="R966" s="24"/>
      <c r="S966" s="24"/>
      <c r="T966" s="25"/>
      <c r="U966" s="26"/>
      <c r="V966" s="27"/>
      <c r="W966" s="27"/>
      <c r="AA966" s="24"/>
    </row>
    <row r="967" spans="1:27" ht="12.75" customHeight="1" x14ac:dyDescent="0.2">
      <c r="A967" s="7"/>
      <c r="B967" s="27"/>
      <c r="C967" s="20"/>
      <c r="D967" s="35"/>
      <c r="E967" s="35"/>
      <c r="F967" s="35"/>
      <c r="G967" s="35"/>
      <c r="H967" s="35"/>
      <c r="I967" s="35"/>
      <c r="J967" s="35"/>
      <c r="K967" s="35"/>
      <c r="L967" s="35"/>
      <c r="M967" s="24"/>
      <c r="N967" s="24"/>
      <c r="O967" s="24"/>
      <c r="P967" s="24"/>
      <c r="Q967" s="24"/>
      <c r="R967" s="24"/>
      <c r="S967" s="24"/>
      <c r="T967" s="25"/>
      <c r="U967" s="26"/>
      <c r="V967" s="27"/>
      <c r="W967" s="27"/>
      <c r="AA967" s="24"/>
    </row>
    <row r="968" spans="1:27" ht="12.75" customHeight="1" x14ac:dyDescent="0.2">
      <c r="A968" s="7"/>
      <c r="B968" s="27"/>
      <c r="C968" s="20"/>
      <c r="D968" s="35"/>
      <c r="E968" s="35"/>
      <c r="F968" s="35"/>
      <c r="G968" s="35"/>
      <c r="H968" s="35"/>
      <c r="I968" s="35"/>
      <c r="J968" s="35"/>
      <c r="K968" s="35"/>
      <c r="L968" s="35"/>
      <c r="M968" s="24"/>
      <c r="N968" s="24"/>
      <c r="O968" s="24"/>
      <c r="P968" s="24"/>
      <c r="Q968" s="24"/>
      <c r="R968" s="24"/>
      <c r="S968" s="24"/>
      <c r="T968" s="25"/>
      <c r="U968" s="26"/>
      <c r="V968" s="27"/>
      <c r="W968" s="27"/>
      <c r="AA968" s="24"/>
    </row>
    <row r="969" spans="1:27" ht="12.75" customHeight="1" x14ac:dyDescent="0.2">
      <c r="A969" s="7"/>
      <c r="B969" s="27"/>
      <c r="C969" s="20"/>
      <c r="D969" s="35"/>
      <c r="E969" s="35"/>
      <c r="F969" s="35"/>
      <c r="G969" s="35"/>
      <c r="H969" s="35"/>
      <c r="I969" s="35"/>
      <c r="J969" s="35"/>
      <c r="K969" s="35"/>
      <c r="L969" s="35"/>
      <c r="M969" s="24"/>
      <c r="N969" s="24"/>
      <c r="O969" s="24"/>
      <c r="P969" s="24"/>
      <c r="Q969" s="24"/>
      <c r="R969" s="24"/>
      <c r="S969" s="24"/>
      <c r="T969" s="25"/>
      <c r="U969" s="26"/>
      <c r="V969" s="27"/>
      <c r="W969" s="27"/>
      <c r="AA969" s="24"/>
    </row>
    <row r="970" spans="1:27" ht="12.75" customHeight="1" x14ac:dyDescent="0.2">
      <c r="A970" s="7"/>
      <c r="B970" s="27"/>
      <c r="C970" s="20"/>
      <c r="D970" s="35"/>
      <c r="E970" s="35"/>
      <c r="F970" s="35"/>
      <c r="G970" s="35"/>
      <c r="H970" s="35"/>
      <c r="I970" s="35"/>
      <c r="J970" s="35"/>
      <c r="K970" s="35"/>
      <c r="L970" s="35"/>
      <c r="M970" s="24"/>
      <c r="N970" s="24"/>
      <c r="O970" s="24"/>
      <c r="P970" s="24"/>
      <c r="Q970" s="24"/>
      <c r="R970" s="24"/>
      <c r="S970" s="24"/>
      <c r="T970" s="25"/>
      <c r="U970" s="26"/>
      <c r="V970" s="27"/>
      <c r="W970" s="27"/>
      <c r="AA970" s="24"/>
    </row>
    <row r="971" spans="1:27" ht="12.75" customHeight="1" x14ac:dyDescent="0.2">
      <c r="A971" s="7"/>
      <c r="B971" s="27"/>
      <c r="C971" s="20"/>
      <c r="D971" s="35"/>
      <c r="E971" s="35"/>
      <c r="F971" s="35"/>
      <c r="G971" s="35"/>
      <c r="H971" s="35"/>
      <c r="I971" s="35"/>
      <c r="J971" s="35"/>
      <c r="K971" s="35"/>
      <c r="L971" s="35"/>
      <c r="M971" s="24"/>
      <c r="N971" s="24"/>
      <c r="O971" s="24"/>
      <c r="P971" s="24"/>
      <c r="Q971" s="24"/>
      <c r="R971" s="24"/>
      <c r="S971" s="24"/>
      <c r="T971" s="25"/>
      <c r="U971" s="26"/>
      <c r="V971" s="27"/>
      <c r="W971" s="27"/>
      <c r="AA971" s="24"/>
    </row>
    <row r="972" spans="1:27" ht="12.75" customHeight="1" x14ac:dyDescent="0.2">
      <c r="A972" s="7"/>
      <c r="B972" s="27"/>
      <c r="C972" s="20"/>
      <c r="D972" s="35"/>
      <c r="E972" s="35"/>
      <c r="F972" s="35"/>
      <c r="G972" s="35"/>
      <c r="H972" s="35"/>
      <c r="I972" s="35"/>
      <c r="J972" s="35"/>
      <c r="K972" s="35"/>
      <c r="L972" s="35"/>
      <c r="M972" s="24"/>
      <c r="N972" s="24"/>
      <c r="O972" s="24"/>
      <c r="P972" s="24"/>
      <c r="Q972" s="24"/>
      <c r="R972" s="24"/>
      <c r="S972" s="24"/>
      <c r="T972" s="25"/>
      <c r="U972" s="26"/>
      <c r="V972" s="27"/>
      <c r="W972" s="27"/>
      <c r="AA972" s="24"/>
    </row>
    <row r="973" spans="1:27" ht="12.75" customHeight="1" x14ac:dyDescent="0.2">
      <c r="A973" s="7"/>
      <c r="B973" s="27"/>
      <c r="C973" s="20"/>
      <c r="D973" s="35"/>
      <c r="E973" s="35"/>
      <c r="F973" s="35"/>
      <c r="G973" s="35"/>
      <c r="H973" s="35"/>
      <c r="I973" s="35"/>
      <c r="J973" s="35"/>
      <c r="K973" s="35"/>
      <c r="L973" s="35"/>
      <c r="M973" s="24"/>
      <c r="N973" s="24"/>
      <c r="O973" s="24"/>
      <c r="P973" s="24"/>
      <c r="Q973" s="24"/>
      <c r="R973" s="24"/>
      <c r="S973" s="24"/>
      <c r="T973" s="25"/>
      <c r="U973" s="26"/>
      <c r="V973" s="27"/>
      <c r="W973" s="27"/>
      <c r="AA973" s="24"/>
    </row>
    <row r="974" spans="1:27" ht="12.75" customHeight="1" x14ac:dyDescent="0.2">
      <c r="A974" s="7"/>
      <c r="B974" s="27"/>
      <c r="C974" s="20"/>
      <c r="D974" s="35"/>
      <c r="E974" s="35"/>
      <c r="F974" s="35"/>
      <c r="G974" s="35"/>
      <c r="H974" s="35"/>
      <c r="I974" s="35"/>
      <c r="J974" s="35"/>
      <c r="K974" s="35"/>
      <c r="L974" s="35"/>
      <c r="M974" s="24"/>
      <c r="N974" s="24"/>
      <c r="O974" s="24"/>
      <c r="P974" s="24"/>
      <c r="Q974" s="24"/>
      <c r="R974" s="24"/>
      <c r="S974" s="24"/>
      <c r="T974" s="25"/>
      <c r="U974" s="26"/>
      <c r="V974" s="27"/>
      <c r="W974" s="27"/>
      <c r="AA974" s="24"/>
    </row>
    <row r="975" spans="1:27" ht="12.75" customHeight="1" x14ac:dyDescent="0.2">
      <c r="A975" s="7"/>
      <c r="B975" s="27"/>
      <c r="C975" s="20"/>
      <c r="D975" s="35"/>
      <c r="E975" s="35"/>
      <c r="F975" s="35"/>
      <c r="G975" s="35"/>
      <c r="H975" s="35"/>
      <c r="I975" s="35"/>
      <c r="J975" s="35"/>
      <c r="K975" s="35"/>
      <c r="L975" s="35"/>
      <c r="M975" s="24"/>
      <c r="N975" s="24"/>
      <c r="O975" s="24"/>
      <c r="P975" s="24"/>
      <c r="Q975" s="24"/>
      <c r="R975" s="24"/>
      <c r="S975" s="24"/>
      <c r="T975" s="25"/>
      <c r="U975" s="26"/>
      <c r="V975" s="27"/>
      <c r="W975" s="27"/>
      <c r="AA975" s="24"/>
    </row>
    <row r="976" spans="1:27" ht="12.75" customHeight="1" x14ac:dyDescent="0.2">
      <c r="A976" s="7"/>
      <c r="B976" s="27"/>
      <c r="C976" s="20"/>
      <c r="D976" s="35"/>
      <c r="E976" s="35"/>
      <c r="F976" s="35"/>
      <c r="G976" s="35"/>
      <c r="H976" s="35"/>
      <c r="I976" s="35"/>
      <c r="J976" s="35"/>
      <c r="K976" s="35"/>
      <c r="L976" s="35"/>
      <c r="M976" s="24"/>
      <c r="N976" s="24"/>
      <c r="O976" s="24"/>
      <c r="P976" s="24"/>
      <c r="Q976" s="24"/>
      <c r="R976" s="24"/>
      <c r="S976" s="24"/>
      <c r="T976" s="25"/>
      <c r="U976" s="26"/>
      <c r="V976" s="27"/>
      <c r="W976" s="27"/>
      <c r="AA976" s="24"/>
    </row>
    <row r="977" spans="1:27" ht="12.75" customHeight="1" x14ac:dyDescent="0.2">
      <c r="A977" s="7"/>
      <c r="B977" s="27"/>
      <c r="C977" s="20"/>
      <c r="D977" s="35"/>
      <c r="E977" s="35"/>
      <c r="F977" s="35"/>
      <c r="G977" s="35"/>
      <c r="H977" s="35"/>
      <c r="I977" s="35"/>
      <c r="J977" s="35"/>
      <c r="K977" s="35"/>
      <c r="L977" s="35"/>
      <c r="M977" s="24"/>
      <c r="N977" s="24"/>
      <c r="O977" s="24"/>
      <c r="P977" s="24"/>
      <c r="Q977" s="24"/>
      <c r="R977" s="24"/>
      <c r="S977" s="24"/>
      <c r="T977" s="25"/>
      <c r="U977" s="26"/>
      <c r="V977" s="27"/>
      <c r="W977" s="27"/>
      <c r="AA977" s="24"/>
    </row>
    <row r="978" spans="1:27" ht="12.75" customHeight="1" x14ac:dyDescent="0.2">
      <c r="A978" s="7"/>
      <c r="B978" s="27"/>
      <c r="C978" s="20"/>
      <c r="D978" s="35"/>
      <c r="E978" s="35"/>
      <c r="F978" s="35"/>
      <c r="G978" s="35"/>
      <c r="H978" s="35"/>
      <c r="I978" s="35"/>
      <c r="J978" s="35"/>
      <c r="K978" s="35"/>
      <c r="L978" s="35"/>
      <c r="M978" s="24"/>
      <c r="N978" s="24"/>
      <c r="O978" s="24"/>
      <c r="P978" s="24"/>
      <c r="Q978" s="24"/>
      <c r="R978" s="24"/>
      <c r="S978" s="24"/>
      <c r="T978" s="25"/>
      <c r="U978" s="26"/>
      <c r="V978" s="27"/>
      <c r="W978" s="27"/>
      <c r="AA978" s="24"/>
    </row>
    <row r="979" spans="1:27" ht="12.75" customHeight="1" x14ac:dyDescent="0.2">
      <c r="A979" s="7"/>
      <c r="B979" s="27"/>
      <c r="C979" s="20"/>
      <c r="D979" s="35"/>
      <c r="E979" s="35"/>
      <c r="F979" s="35"/>
      <c r="G979" s="35"/>
      <c r="H979" s="35"/>
      <c r="I979" s="35"/>
      <c r="J979" s="35"/>
      <c r="K979" s="35"/>
      <c r="L979" s="35"/>
      <c r="M979" s="24"/>
      <c r="N979" s="24"/>
      <c r="O979" s="24"/>
      <c r="P979" s="24"/>
      <c r="Q979" s="24"/>
      <c r="R979" s="24"/>
      <c r="S979" s="24"/>
      <c r="T979" s="25"/>
      <c r="U979" s="26"/>
      <c r="V979" s="27"/>
      <c r="W979" s="27"/>
      <c r="AA979" s="24"/>
    </row>
    <row r="980" spans="1:27" ht="12.75" customHeight="1" x14ac:dyDescent="0.2">
      <c r="A980" s="7"/>
      <c r="B980" s="27"/>
      <c r="C980" s="20"/>
      <c r="D980" s="35"/>
      <c r="E980" s="35"/>
      <c r="F980" s="35"/>
      <c r="G980" s="35"/>
      <c r="H980" s="35"/>
      <c r="I980" s="35"/>
      <c r="J980" s="35"/>
      <c r="K980" s="35"/>
      <c r="L980" s="35"/>
      <c r="M980" s="24"/>
      <c r="N980" s="24"/>
      <c r="O980" s="24"/>
      <c r="P980" s="24"/>
      <c r="Q980" s="24"/>
      <c r="R980" s="24"/>
      <c r="S980" s="24"/>
      <c r="T980" s="25"/>
      <c r="U980" s="26"/>
      <c r="V980" s="27"/>
      <c r="W980" s="27"/>
      <c r="AA980" s="24"/>
    </row>
    <row r="981" spans="1:27" ht="12.75" customHeight="1" x14ac:dyDescent="0.2">
      <c r="A981" s="7"/>
      <c r="B981" s="27"/>
      <c r="C981" s="20"/>
      <c r="D981" s="35"/>
      <c r="E981" s="35"/>
      <c r="F981" s="35"/>
      <c r="G981" s="35"/>
      <c r="H981" s="35"/>
      <c r="I981" s="35"/>
      <c r="J981" s="35"/>
      <c r="K981" s="35"/>
      <c r="L981" s="35"/>
      <c r="M981" s="24"/>
      <c r="N981" s="24"/>
      <c r="O981" s="24"/>
      <c r="P981" s="24"/>
      <c r="Q981" s="24"/>
      <c r="R981" s="24"/>
      <c r="S981" s="24"/>
      <c r="T981" s="25"/>
      <c r="U981" s="26"/>
      <c r="V981" s="27"/>
      <c r="W981" s="27"/>
      <c r="AA981" s="24"/>
    </row>
    <row r="982" spans="1:27" ht="12.75" customHeight="1" x14ac:dyDescent="0.2">
      <c r="A982" s="7"/>
      <c r="B982" s="27"/>
      <c r="C982" s="20"/>
      <c r="D982" s="35"/>
      <c r="E982" s="35"/>
      <c r="F982" s="35"/>
      <c r="G982" s="35"/>
      <c r="H982" s="35"/>
      <c r="I982" s="35"/>
      <c r="J982" s="35"/>
      <c r="K982" s="35"/>
      <c r="L982" s="35"/>
      <c r="M982" s="24"/>
      <c r="N982" s="24"/>
      <c r="O982" s="24"/>
      <c r="P982" s="24"/>
      <c r="Q982" s="24"/>
      <c r="R982" s="24"/>
      <c r="S982" s="24"/>
      <c r="T982" s="25"/>
      <c r="U982" s="26"/>
      <c r="V982" s="27"/>
      <c r="W982" s="27"/>
      <c r="AA982" s="24"/>
    </row>
    <row r="983" spans="1:27" ht="12.75" customHeight="1" x14ac:dyDescent="0.2">
      <c r="A983" s="7"/>
      <c r="B983" s="27"/>
      <c r="C983" s="20"/>
      <c r="D983" s="35"/>
      <c r="E983" s="35"/>
      <c r="F983" s="35"/>
      <c r="G983" s="35"/>
      <c r="H983" s="35"/>
      <c r="I983" s="35"/>
      <c r="J983" s="35"/>
      <c r="K983" s="35"/>
      <c r="L983" s="35"/>
      <c r="M983" s="24"/>
      <c r="N983" s="24"/>
      <c r="O983" s="24"/>
      <c r="P983" s="24"/>
      <c r="Q983" s="24"/>
      <c r="R983" s="24"/>
      <c r="S983" s="24"/>
      <c r="T983" s="25"/>
      <c r="U983" s="26"/>
      <c r="V983" s="27"/>
      <c r="W983" s="27"/>
      <c r="AA983" s="24"/>
    </row>
    <row r="984" spans="1:27" ht="12.75" customHeight="1" x14ac:dyDescent="0.2">
      <c r="A984" s="7"/>
      <c r="B984" s="27"/>
      <c r="C984" s="20"/>
      <c r="D984" s="35"/>
      <c r="E984" s="35"/>
      <c r="F984" s="35"/>
      <c r="G984" s="35"/>
      <c r="H984" s="35"/>
      <c r="I984" s="35"/>
      <c r="J984" s="35"/>
      <c r="K984" s="35"/>
      <c r="L984" s="35"/>
      <c r="M984" s="24"/>
      <c r="N984" s="24"/>
      <c r="O984" s="24"/>
      <c r="P984" s="24"/>
      <c r="Q984" s="24"/>
      <c r="R984" s="24"/>
      <c r="S984" s="24"/>
      <c r="T984" s="25"/>
      <c r="U984" s="26"/>
      <c r="V984" s="27"/>
      <c r="W984" s="27"/>
      <c r="AA984" s="24"/>
    </row>
    <row r="985" spans="1:27" ht="12.75" customHeight="1" x14ac:dyDescent="0.2">
      <c r="A985" s="7"/>
      <c r="B985" s="27"/>
      <c r="C985" s="20"/>
      <c r="D985" s="35"/>
      <c r="E985" s="35"/>
      <c r="F985" s="35"/>
      <c r="G985" s="35"/>
      <c r="H985" s="35"/>
      <c r="I985" s="35"/>
      <c r="J985" s="35"/>
      <c r="K985" s="35"/>
      <c r="L985" s="35"/>
      <c r="M985" s="24"/>
      <c r="N985" s="24"/>
      <c r="O985" s="24"/>
      <c r="P985" s="24"/>
      <c r="Q985" s="24"/>
      <c r="R985" s="24"/>
      <c r="S985" s="24"/>
      <c r="T985" s="25"/>
      <c r="U985" s="26"/>
      <c r="V985" s="27"/>
      <c r="W985" s="27"/>
      <c r="AA985" s="24"/>
    </row>
    <row r="986" spans="1:27" ht="12.75" customHeight="1" x14ac:dyDescent="0.2">
      <c r="A986" s="7"/>
      <c r="B986" s="27"/>
      <c r="C986" s="20"/>
      <c r="D986" s="35"/>
      <c r="E986" s="35"/>
      <c r="F986" s="35"/>
      <c r="G986" s="35"/>
      <c r="H986" s="35"/>
      <c r="I986" s="35"/>
      <c r="J986" s="35"/>
      <c r="K986" s="35"/>
      <c r="L986" s="35"/>
      <c r="M986" s="24"/>
      <c r="N986" s="24"/>
      <c r="O986" s="24"/>
      <c r="P986" s="24"/>
      <c r="Q986" s="24"/>
      <c r="R986" s="24"/>
      <c r="S986" s="24"/>
      <c r="T986" s="25"/>
      <c r="U986" s="26"/>
      <c r="V986" s="27"/>
      <c r="W986" s="27"/>
      <c r="AA986" s="24"/>
    </row>
    <row r="987" spans="1:27" ht="12.75" customHeight="1" x14ac:dyDescent="0.2">
      <c r="A987" s="7"/>
      <c r="B987" s="27"/>
      <c r="C987" s="20"/>
      <c r="D987" s="35"/>
      <c r="E987" s="35"/>
      <c r="F987" s="35"/>
      <c r="G987" s="35"/>
      <c r="H987" s="35"/>
      <c r="I987" s="35"/>
      <c r="J987" s="35"/>
      <c r="K987" s="35"/>
      <c r="L987" s="35"/>
      <c r="M987" s="24"/>
      <c r="N987" s="24"/>
      <c r="O987" s="24"/>
      <c r="P987" s="24"/>
      <c r="Q987" s="24"/>
      <c r="R987" s="24"/>
      <c r="S987" s="24"/>
      <c r="T987" s="25"/>
      <c r="U987" s="26"/>
      <c r="V987" s="27"/>
      <c r="W987" s="27"/>
      <c r="AA987" s="24"/>
    </row>
    <row r="988" spans="1:27" ht="12.75" customHeight="1" x14ac:dyDescent="0.2">
      <c r="A988" s="7"/>
      <c r="B988" s="27"/>
      <c r="C988" s="20"/>
      <c r="D988" s="35"/>
      <c r="E988" s="35"/>
      <c r="F988" s="35"/>
      <c r="G988" s="35"/>
      <c r="H988" s="35"/>
      <c r="I988" s="35"/>
      <c r="J988" s="35"/>
      <c r="K988" s="35"/>
      <c r="L988" s="35"/>
      <c r="M988" s="24"/>
      <c r="N988" s="24"/>
      <c r="O988" s="24"/>
      <c r="P988" s="24"/>
      <c r="Q988" s="24"/>
      <c r="R988" s="24"/>
      <c r="S988" s="24"/>
      <c r="T988" s="25"/>
      <c r="U988" s="26"/>
      <c r="V988" s="27"/>
      <c r="W988" s="27"/>
      <c r="AA988" s="24"/>
    </row>
    <row r="989" spans="1:27" ht="12.75" customHeight="1" x14ac:dyDescent="0.2">
      <c r="A989" s="7"/>
      <c r="B989" s="27"/>
      <c r="C989" s="20"/>
      <c r="D989" s="35"/>
      <c r="E989" s="35"/>
      <c r="F989" s="35"/>
      <c r="G989" s="35"/>
      <c r="H989" s="35"/>
      <c r="I989" s="35"/>
      <c r="J989" s="35"/>
      <c r="K989" s="35"/>
      <c r="L989" s="35"/>
      <c r="M989" s="24"/>
      <c r="N989" s="24"/>
      <c r="O989" s="24"/>
      <c r="P989" s="24"/>
      <c r="Q989" s="24"/>
      <c r="R989" s="24"/>
      <c r="S989" s="24"/>
      <c r="T989" s="25"/>
      <c r="U989" s="26"/>
      <c r="V989" s="27"/>
      <c r="W989" s="27"/>
      <c r="AA989" s="24"/>
    </row>
    <row r="990" spans="1:27" ht="12.75" customHeight="1" x14ac:dyDescent="0.2">
      <c r="A990" s="7"/>
      <c r="B990" s="27"/>
      <c r="C990" s="20"/>
      <c r="D990" s="35"/>
      <c r="E990" s="35"/>
      <c r="F990" s="35"/>
      <c r="G990" s="35"/>
      <c r="H990" s="35"/>
      <c r="I990" s="35"/>
      <c r="J990" s="35"/>
      <c r="K990" s="35"/>
      <c r="L990" s="35"/>
      <c r="M990" s="24"/>
      <c r="N990" s="24"/>
      <c r="O990" s="24"/>
      <c r="P990" s="24"/>
      <c r="Q990" s="24"/>
      <c r="R990" s="24"/>
      <c r="S990" s="24"/>
      <c r="T990" s="25"/>
      <c r="U990" s="26"/>
      <c r="V990" s="27"/>
      <c r="W990" s="27"/>
      <c r="AA990" s="24"/>
    </row>
    <row r="991" spans="1:27" ht="12.75" customHeight="1" x14ac:dyDescent="0.2">
      <c r="A991" s="7"/>
      <c r="B991" s="27"/>
      <c r="C991" s="20"/>
      <c r="D991" s="35"/>
      <c r="E991" s="35"/>
      <c r="F991" s="35"/>
      <c r="G991" s="35"/>
      <c r="H991" s="35"/>
      <c r="I991" s="35"/>
      <c r="J991" s="35"/>
      <c r="K991" s="35"/>
      <c r="L991" s="35"/>
      <c r="M991" s="24"/>
      <c r="N991" s="24"/>
      <c r="O991" s="24"/>
      <c r="P991" s="24"/>
      <c r="Q991" s="24"/>
      <c r="R991" s="24"/>
      <c r="S991" s="24"/>
      <c r="T991" s="25"/>
      <c r="U991" s="26"/>
      <c r="V991" s="27"/>
      <c r="W991" s="27"/>
      <c r="AA991" s="24"/>
    </row>
    <row r="992" spans="1:27" ht="12.75" customHeight="1" x14ac:dyDescent="0.2">
      <c r="A992" s="7"/>
      <c r="B992" s="27"/>
      <c r="C992" s="20"/>
      <c r="D992" s="35"/>
      <c r="E992" s="35"/>
      <c r="F992" s="35"/>
      <c r="G992" s="35"/>
      <c r="H992" s="35"/>
      <c r="I992" s="35"/>
      <c r="J992" s="35"/>
      <c r="K992" s="35"/>
      <c r="L992" s="35"/>
      <c r="M992" s="24"/>
      <c r="N992" s="24"/>
      <c r="O992" s="24"/>
      <c r="P992" s="24"/>
      <c r="Q992" s="24"/>
      <c r="R992" s="24"/>
      <c r="S992" s="24"/>
      <c r="T992" s="25"/>
      <c r="U992" s="26"/>
      <c r="V992" s="27"/>
      <c r="W992" s="27"/>
      <c r="AA992" s="24"/>
    </row>
    <row r="993" spans="1:27" ht="12.75" customHeight="1" x14ac:dyDescent="0.2">
      <c r="A993" s="7"/>
      <c r="B993" s="27"/>
      <c r="C993" s="20"/>
      <c r="D993" s="35"/>
      <c r="E993" s="35"/>
      <c r="F993" s="35"/>
      <c r="G993" s="35"/>
      <c r="H993" s="35"/>
      <c r="I993" s="35"/>
      <c r="J993" s="35"/>
      <c r="K993" s="35"/>
      <c r="L993" s="35"/>
      <c r="M993" s="24"/>
      <c r="N993" s="24"/>
      <c r="O993" s="24"/>
      <c r="P993" s="24"/>
      <c r="Q993" s="24"/>
      <c r="R993" s="24"/>
      <c r="S993" s="24"/>
      <c r="T993" s="25"/>
      <c r="U993" s="26"/>
      <c r="V993" s="27"/>
      <c r="W993" s="27"/>
      <c r="AA993" s="24"/>
    </row>
    <row r="994" spans="1:27" ht="12.75" customHeight="1" x14ac:dyDescent="0.2">
      <c r="A994" s="7"/>
      <c r="B994" s="27"/>
      <c r="C994" s="20"/>
      <c r="D994" s="35"/>
      <c r="E994" s="35"/>
      <c r="F994" s="35"/>
      <c r="G994" s="35"/>
      <c r="H994" s="35"/>
      <c r="I994" s="35"/>
      <c r="J994" s="35"/>
      <c r="K994" s="35"/>
      <c r="L994" s="35"/>
      <c r="M994" s="24"/>
      <c r="N994" s="24"/>
      <c r="O994" s="24"/>
      <c r="P994" s="24"/>
      <c r="Q994" s="24"/>
      <c r="R994" s="24"/>
      <c r="S994" s="24"/>
      <c r="T994" s="25"/>
      <c r="U994" s="26"/>
      <c r="V994" s="27"/>
      <c r="W994" s="27"/>
      <c r="AA994" s="24"/>
    </row>
  </sheetData>
  <autoFilter ref="A7:AC7" xr:uid="{00000000-0009-0000-0000-000000000000}"/>
  <hyperlinks>
    <hyperlink ref="U16" r:id="rId1" xr:uid="{00000000-0004-0000-0000-000000000000}"/>
    <hyperlink ref="U32" r:id="rId2" xr:uid="{00000000-0004-0000-0000-000001000000}"/>
    <hyperlink ref="U59" r:id="rId3" xr:uid="{00000000-0004-0000-0000-000002000000}"/>
    <hyperlink ref="U71" r:id="rId4" xr:uid="{00000000-0004-0000-0000-000003000000}"/>
    <hyperlink ref="U84" r:id="rId5" xr:uid="{00000000-0004-0000-0000-000004000000}"/>
    <hyperlink ref="U128" r:id="rId6" xr:uid="{00000000-0004-0000-0000-000005000000}"/>
    <hyperlink ref="U155" r:id="rId7" xr:uid="{00000000-0004-0000-0000-000006000000}"/>
    <hyperlink ref="U93" r:id="rId8" xr:uid="{00000000-0004-0000-0000-000007000000}"/>
    <hyperlink ref="U86" r:id="rId9" xr:uid="{00000000-0004-0000-0000-000008000000}"/>
    <hyperlink ref="Z9" r:id="rId10" display="mailto:clauci.carneiro@pm.ce.gov.br" xr:uid="{00000000-0004-0000-0000-000009000000}"/>
    <hyperlink ref="Z10" r:id="rId11" xr:uid="{00000000-0004-0000-0000-00000A000000}"/>
    <hyperlink ref="Z11" r:id="rId12" display="mailto:rommel.arrais@pm.ce.gov.br" xr:uid="{00000000-0004-0000-0000-00000B000000}"/>
    <hyperlink ref="Z12" r:id="rId13" display="mailto:fernandes.francisco@pm.ce.gov.br" xr:uid="{00000000-0004-0000-0000-00000C000000}"/>
    <hyperlink ref="Z8" r:id="rId14" xr:uid="{00000000-0004-0000-0000-00000D000000}"/>
    <hyperlink ref="Z74" r:id="rId15" xr:uid="{00000000-0004-0000-0000-00000E000000}"/>
    <hyperlink ref="Z35" r:id="rId16" xr:uid="{00000000-0004-0000-0000-00000F000000}"/>
    <hyperlink ref="U35" r:id="rId17" xr:uid="{00000000-0004-0000-0000-000010000000}"/>
    <hyperlink ref="U34" r:id="rId18" xr:uid="{00000000-0004-0000-0000-000011000000}"/>
    <hyperlink ref="U55" r:id="rId19" xr:uid="{00000000-0004-0000-0000-000012000000}"/>
    <hyperlink ref="U33" r:id="rId20" xr:uid="{00000000-0004-0000-0000-000013000000}"/>
    <hyperlink ref="Z22" r:id="rId21" display="mailto:francisco.eraldo@pm.ce.gov.br" xr:uid="{00000000-0004-0000-0000-000014000000}"/>
    <hyperlink ref="Z21" r:id="rId22" display="mailto:franciscoronaldo.silva@pm.ce.gov.br" xr:uid="{00000000-0004-0000-0000-000015000000}"/>
    <hyperlink ref="Z20" r:id="rId23" display="mailto:marcus.bezerra@pm.ce.gov.br" xr:uid="{00000000-0004-0000-0000-000016000000}"/>
    <hyperlink ref="Z19" r:id="rId24" display="mailto:igor.moura@pm.ce.gov.br" xr:uid="{00000000-0004-0000-0000-000017000000}"/>
    <hyperlink ref="Z18" r:id="rId25" display="mailto:italo.dacosta@pm.ce.gov.br" xr:uid="{00000000-0004-0000-0000-000018000000}"/>
    <hyperlink ref="Z17" r:id="rId26" display="mailto:jose.luiz@pm.ce.gov.br" xr:uid="{00000000-0004-0000-0000-000019000000}"/>
    <hyperlink ref="Z16" r:id="rId27" display="mailto:forlan.sousa@pm.ce.gov.br" xr:uid="{00000000-0004-0000-0000-00001A000000}"/>
    <hyperlink ref="Z15" r:id="rId28" display="mailto:mardio.monteiro@pm.ce.gov.br" xr:uid="{00000000-0004-0000-0000-00001B000000}"/>
    <hyperlink ref="Z14" r:id="rId29" xr:uid="{00000000-0004-0000-0000-00001C000000}"/>
    <hyperlink ref="Z13" r:id="rId30" display="mailto:joseantonio.lima@pm.ce.gov.br" xr:uid="{00000000-0004-0000-0000-00001D000000}"/>
    <hyperlink ref="U17" r:id="rId31" xr:uid="{00000000-0004-0000-0000-00001E000000}"/>
  </hyperlinks>
  <printOptions horizontalCentered="1"/>
  <pageMargins left="0.25" right="0.25" top="0.75" bottom="0.75" header="0" footer="0"/>
  <pageSetup paperSize="9" scale="16" orientation="portrait" r:id="rId32"/>
  <headerFoot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X33"/>
  <sheetViews>
    <sheetView showGridLines="0" workbookViewId="0">
      <selection activeCell="N34" sqref="N34"/>
    </sheetView>
  </sheetViews>
  <sheetFormatPr defaultRowHeight="12.75" x14ac:dyDescent="0.2"/>
  <cols>
    <col min="1" max="1" width="9.140625" style="77"/>
    <col min="2" max="2" width="3" style="77" bestFit="1" customWidth="1"/>
    <col min="3" max="3" width="3.5703125" style="77" bestFit="1" customWidth="1"/>
    <col min="4" max="4" width="6" style="77" bestFit="1" customWidth="1"/>
    <col min="5" max="5" width="48.42578125" style="77" bestFit="1" customWidth="1"/>
    <col min="6" max="6" width="9.140625" style="77"/>
    <col min="7" max="7" width="12.5703125" style="77" customWidth="1"/>
    <col min="8" max="8" width="11.42578125" style="77" bestFit="1" customWidth="1"/>
    <col min="9" max="9" width="14.5703125" style="77" bestFit="1" customWidth="1"/>
    <col min="10" max="13" width="9.140625" style="77"/>
    <col min="14" max="14" width="11.85546875" style="77" bestFit="1" customWidth="1"/>
    <col min="15" max="15" width="9.28515625" style="77" bestFit="1" customWidth="1"/>
    <col min="16" max="16" width="5" style="77" bestFit="1" customWidth="1"/>
    <col min="17" max="17" width="9.28515625" style="77" bestFit="1" customWidth="1"/>
    <col min="18" max="18" width="15.28515625" style="77" bestFit="1" customWidth="1"/>
    <col min="19" max="19" width="4.7109375" style="77" customWidth="1"/>
    <col min="20" max="20" width="10.28515625" style="77" bestFit="1" customWidth="1"/>
    <col min="21" max="22" width="9.140625" style="77"/>
    <col min="23" max="23" width="16" style="77" bestFit="1" customWidth="1"/>
    <col min="24" max="24" width="12" style="77" bestFit="1" customWidth="1"/>
    <col min="25" max="16384" width="9.140625" style="77"/>
  </cols>
  <sheetData>
    <row r="2" spans="2:24" x14ac:dyDescent="0.2">
      <c r="F2" s="77" t="s">
        <v>1396</v>
      </c>
      <c r="G2" s="84" t="s">
        <v>1368</v>
      </c>
      <c r="H2" s="84" t="s">
        <v>1369</v>
      </c>
      <c r="J2" s="84" t="s">
        <v>1370</v>
      </c>
      <c r="K2" s="84" t="s">
        <v>1371</v>
      </c>
      <c r="L2" s="84" t="s">
        <v>1372</v>
      </c>
    </row>
    <row r="3" spans="2:24" ht="18" x14ac:dyDescent="0.25">
      <c r="B3" s="78">
        <v>1</v>
      </c>
      <c r="C3" s="79" t="s">
        <v>60</v>
      </c>
      <c r="D3" s="80" t="s">
        <v>956</v>
      </c>
      <c r="E3" s="80" t="s">
        <v>957</v>
      </c>
      <c r="F3" s="80"/>
      <c r="G3" s="80" t="s">
        <v>406</v>
      </c>
      <c r="H3" s="81" t="s">
        <v>126</v>
      </c>
      <c r="I3" s="81" t="s">
        <v>61</v>
      </c>
      <c r="J3" s="86" t="s">
        <v>1361</v>
      </c>
      <c r="K3" s="86" t="s">
        <v>1353</v>
      </c>
      <c r="L3" s="86" t="s">
        <v>1354</v>
      </c>
      <c r="N3" s="102" t="s">
        <v>1388</v>
      </c>
      <c r="O3" s="102"/>
      <c r="P3" s="102"/>
      <c r="Q3" s="102"/>
      <c r="R3" s="102"/>
      <c r="T3" s="102" t="s">
        <v>1391</v>
      </c>
      <c r="U3" s="102"/>
      <c r="V3" s="102"/>
      <c r="W3" s="102"/>
      <c r="X3" s="102"/>
    </row>
    <row r="4" spans="2:24" x14ac:dyDescent="0.2">
      <c r="B4" s="78">
        <v>2</v>
      </c>
      <c r="C4" s="79" t="s">
        <v>60</v>
      </c>
      <c r="D4" s="80" t="s">
        <v>962</v>
      </c>
      <c r="E4" s="80" t="s">
        <v>963</v>
      </c>
      <c r="F4" s="80"/>
      <c r="G4" s="80" t="s">
        <v>171</v>
      </c>
      <c r="H4" s="81" t="s">
        <v>126</v>
      </c>
      <c r="I4" s="81" t="s">
        <v>61</v>
      </c>
      <c r="J4" s="86" t="s">
        <v>1353</v>
      </c>
      <c r="K4" s="86" t="s">
        <v>1354</v>
      </c>
      <c r="L4" s="86" t="s">
        <v>1355</v>
      </c>
    </row>
    <row r="5" spans="2:24" ht="18" x14ac:dyDescent="0.25">
      <c r="B5" s="78">
        <v>3</v>
      </c>
      <c r="C5" s="79" t="s">
        <v>60</v>
      </c>
      <c r="D5" s="80" t="s">
        <v>971</v>
      </c>
      <c r="E5" s="80" t="s">
        <v>972</v>
      </c>
      <c r="F5" s="80"/>
      <c r="G5" s="80" t="s">
        <v>171</v>
      </c>
      <c r="H5" s="81" t="s">
        <v>171</v>
      </c>
      <c r="I5" s="81" t="s">
        <v>61</v>
      </c>
      <c r="J5" s="86" t="s">
        <v>1354</v>
      </c>
      <c r="K5" s="86" t="s">
        <v>1355</v>
      </c>
      <c r="L5" s="86" t="s">
        <v>1360</v>
      </c>
      <c r="O5" s="88">
        <v>2022</v>
      </c>
      <c r="Q5" s="88">
        <v>2022</v>
      </c>
      <c r="R5" s="89"/>
      <c r="T5" s="88">
        <v>2022</v>
      </c>
      <c r="U5" s="89"/>
      <c r="V5" s="88">
        <v>2022</v>
      </c>
      <c r="W5" s="107" t="s">
        <v>1389</v>
      </c>
    </row>
    <row r="6" spans="2:24" ht="18" x14ac:dyDescent="0.25">
      <c r="B6" s="78">
        <v>4</v>
      </c>
      <c r="C6" s="79" t="s">
        <v>60</v>
      </c>
      <c r="D6" s="80" t="s">
        <v>978</v>
      </c>
      <c r="E6" s="80" t="s">
        <v>979</v>
      </c>
      <c r="F6" s="80"/>
      <c r="G6" s="80" t="s">
        <v>126</v>
      </c>
      <c r="H6" s="81" t="s">
        <v>171</v>
      </c>
      <c r="I6" s="81" t="s">
        <v>61</v>
      </c>
      <c r="J6" s="86" t="s">
        <v>1353</v>
      </c>
      <c r="K6" s="86" t="s">
        <v>1361</v>
      </c>
      <c r="L6" s="86" t="s">
        <v>1354</v>
      </c>
      <c r="N6" s="91" t="s">
        <v>1374</v>
      </c>
      <c r="O6" s="91" t="s">
        <v>1384</v>
      </c>
      <c r="Q6" s="91" t="s">
        <v>1385</v>
      </c>
      <c r="R6" s="95" t="s">
        <v>27</v>
      </c>
      <c r="T6" s="90" t="s">
        <v>1374</v>
      </c>
      <c r="U6" s="91" t="s">
        <v>1384</v>
      </c>
      <c r="V6" s="91" t="s">
        <v>1385</v>
      </c>
      <c r="W6" s="95" t="s">
        <v>27</v>
      </c>
      <c r="X6" s="104" t="s">
        <v>1390</v>
      </c>
    </row>
    <row r="7" spans="2:24" ht="18" x14ac:dyDescent="0.25">
      <c r="B7" s="78">
        <v>5</v>
      </c>
      <c r="C7" s="79" t="s">
        <v>60</v>
      </c>
      <c r="D7" s="80" t="s">
        <v>987</v>
      </c>
      <c r="E7" s="82" t="s">
        <v>1341</v>
      </c>
      <c r="F7" s="80"/>
      <c r="G7" s="80"/>
      <c r="H7" s="81" t="s">
        <v>406</v>
      </c>
      <c r="I7" s="81" t="s">
        <v>66</v>
      </c>
      <c r="J7" s="87" t="s">
        <v>1353</v>
      </c>
      <c r="K7" s="87" t="s">
        <v>1354</v>
      </c>
      <c r="L7" s="87" t="s">
        <v>1355</v>
      </c>
      <c r="N7" s="94">
        <v>45108</v>
      </c>
      <c r="O7" s="93">
        <v>2</v>
      </c>
      <c r="Q7" s="93">
        <v>14</v>
      </c>
      <c r="R7" s="93">
        <f>O7+Q7</f>
        <v>16</v>
      </c>
      <c r="T7" s="92">
        <v>45108</v>
      </c>
      <c r="U7" s="93">
        <v>6</v>
      </c>
      <c r="V7" s="93">
        <v>14</v>
      </c>
      <c r="W7" s="93">
        <f>U7+V7</f>
        <v>20</v>
      </c>
      <c r="X7" s="103">
        <f>W7-16</f>
        <v>4</v>
      </c>
    </row>
    <row r="8" spans="2:24" ht="18" x14ac:dyDescent="0.25">
      <c r="B8" s="78">
        <v>6</v>
      </c>
      <c r="C8" s="79" t="s">
        <v>60</v>
      </c>
      <c r="D8" s="80" t="s">
        <v>995</v>
      </c>
      <c r="E8" s="82" t="s">
        <v>1340</v>
      </c>
      <c r="F8" s="80"/>
      <c r="G8" s="80" t="s">
        <v>136</v>
      </c>
      <c r="H8" s="81" t="s">
        <v>104</v>
      </c>
      <c r="I8" s="81" t="s">
        <v>63</v>
      </c>
      <c r="J8" s="86" t="s">
        <v>1353</v>
      </c>
      <c r="K8" s="86" t="s">
        <v>1354</v>
      </c>
      <c r="L8" s="86" t="s">
        <v>1362</v>
      </c>
      <c r="N8" s="94">
        <v>45139</v>
      </c>
      <c r="O8" s="93">
        <v>3</v>
      </c>
      <c r="Q8" s="93">
        <v>12</v>
      </c>
      <c r="R8" s="93">
        <f>O8+Q8</f>
        <v>15</v>
      </c>
      <c r="T8" s="92">
        <v>45139</v>
      </c>
      <c r="U8" s="93">
        <v>6</v>
      </c>
      <c r="V8" s="93">
        <v>12</v>
      </c>
      <c r="W8" s="93">
        <f>U8+V8</f>
        <v>18</v>
      </c>
      <c r="X8" s="103">
        <f>W8-16</f>
        <v>2</v>
      </c>
    </row>
    <row r="9" spans="2:24" ht="18" x14ac:dyDescent="0.25">
      <c r="B9" s="78">
        <v>7</v>
      </c>
      <c r="C9" s="79" t="s">
        <v>60</v>
      </c>
      <c r="D9" s="80" t="s">
        <v>1002</v>
      </c>
      <c r="E9" s="80" t="s">
        <v>1003</v>
      </c>
      <c r="F9" s="80"/>
      <c r="G9" s="80" t="s">
        <v>406</v>
      </c>
      <c r="H9" s="81" t="s">
        <v>406</v>
      </c>
      <c r="I9" s="81" t="s">
        <v>63</v>
      </c>
      <c r="J9" s="86" t="s">
        <v>1355</v>
      </c>
      <c r="K9" s="86" t="s">
        <v>1354</v>
      </c>
      <c r="L9" s="86" t="s">
        <v>1358</v>
      </c>
      <c r="N9" s="94">
        <v>45170</v>
      </c>
      <c r="O9" s="93">
        <v>3</v>
      </c>
      <c r="Q9" s="93">
        <v>11</v>
      </c>
      <c r="R9" s="93">
        <f>O9+Q9</f>
        <v>14</v>
      </c>
      <c r="T9" s="92">
        <v>45170</v>
      </c>
      <c r="U9" s="93">
        <v>6</v>
      </c>
      <c r="V9" s="93">
        <v>11</v>
      </c>
      <c r="W9" s="93">
        <f>U9+V9</f>
        <v>17</v>
      </c>
      <c r="X9" s="103">
        <f>W9-16</f>
        <v>1</v>
      </c>
    </row>
    <row r="10" spans="2:24" ht="18" x14ac:dyDescent="0.25">
      <c r="B10" s="78">
        <v>8</v>
      </c>
      <c r="C10" s="79" t="s">
        <v>60</v>
      </c>
      <c r="D10" s="80" t="s">
        <v>1009</v>
      </c>
      <c r="E10" s="80" t="s">
        <v>1010</v>
      </c>
      <c r="F10" s="80"/>
      <c r="G10" s="80" t="s">
        <v>646</v>
      </c>
      <c r="H10" s="81" t="s">
        <v>162</v>
      </c>
      <c r="I10" s="81" t="s">
        <v>61</v>
      </c>
      <c r="J10" s="86" t="s">
        <v>1363</v>
      </c>
      <c r="K10" s="86" t="s">
        <v>1362</v>
      </c>
      <c r="L10" s="86" t="s">
        <v>1358</v>
      </c>
      <c r="N10" s="94">
        <v>45200</v>
      </c>
      <c r="O10" s="93">
        <v>3</v>
      </c>
      <c r="Q10" s="93">
        <v>6</v>
      </c>
      <c r="R10" s="93">
        <f>O10+Q10</f>
        <v>9</v>
      </c>
      <c r="T10" s="92">
        <v>45200</v>
      </c>
      <c r="U10" s="93">
        <v>6</v>
      </c>
      <c r="V10" s="93">
        <v>6</v>
      </c>
      <c r="W10" s="93">
        <f>U10+V10</f>
        <v>12</v>
      </c>
      <c r="X10" s="103">
        <f>W10-16</f>
        <v>-4</v>
      </c>
    </row>
    <row r="11" spans="2:24" ht="18" x14ac:dyDescent="0.25">
      <c r="B11" s="78">
        <v>9</v>
      </c>
      <c r="C11" s="79" t="s">
        <v>60</v>
      </c>
      <c r="D11" s="80" t="s">
        <v>1019</v>
      </c>
      <c r="E11" s="80" t="s">
        <v>1020</v>
      </c>
      <c r="F11" s="80"/>
      <c r="G11" s="80"/>
      <c r="H11" s="81" t="s">
        <v>646</v>
      </c>
      <c r="I11" s="81" t="s">
        <v>63</v>
      </c>
      <c r="J11" s="86" t="s">
        <v>1360</v>
      </c>
      <c r="K11" s="86" t="s">
        <v>1358</v>
      </c>
      <c r="L11" s="86" t="s">
        <v>1359</v>
      </c>
      <c r="N11" s="94">
        <v>45231</v>
      </c>
      <c r="O11" s="93">
        <v>3</v>
      </c>
      <c r="Q11" s="93">
        <v>7</v>
      </c>
      <c r="R11" s="93">
        <f>O11+Q11</f>
        <v>10</v>
      </c>
      <c r="T11" s="92">
        <v>45231</v>
      </c>
      <c r="U11" s="93">
        <v>7</v>
      </c>
      <c r="V11" s="93">
        <v>7</v>
      </c>
      <c r="W11" s="93">
        <f>U11+V11</f>
        <v>14</v>
      </c>
      <c r="X11" s="103">
        <f>W11-16</f>
        <v>-2</v>
      </c>
    </row>
    <row r="12" spans="2:24" ht="18" x14ac:dyDescent="0.25">
      <c r="B12" s="78">
        <v>10</v>
      </c>
      <c r="C12" s="79" t="s">
        <v>60</v>
      </c>
      <c r="D12" s="80" t="s">
        <v>1025</v>
      </c>
      <c r="E12" s="80" t="s">
        <v>1026</v>
      </c>
      <c r="F12" s="80"/>
      <c r="G12" s="80" t="s">
        <v>171</v>
      </c>
      <c r="H12" s="81" t="s">
        <v>199</v>
      </c>
      <c r="I12" s="81" t="s">
        <v>63</v>
      </c>
      <c r="J12" s="86" t="s">
        <v>1353</v>
      </c>
      <c r="K12" s="86" t="s">
        <v>1355</v>
      </c>
      <c r="L12" s="86" t="s">
        <v>1361</v>
      </c>
      <c r="N12" s="105" t="s">
        <v>1387</v>
      </c>
      <c r="O12" s="105">
        <v>2022</v>
      </c>
      <c r="P12" s="105">
        <v>2023</v>
      </c>
      <c r="Q12" s="105">
        <v>2023</v>
      </c>
      <c r="R12" s="106" t="s">
        <v>1386</v>
      </c>
      <c r="T12" s="96" t="s">
        <v>27</v>
      </c>
      <c r="U12" s="93">
        <f>SUM(U7:U11)</f>
        <v>31</v>
      </c>
      <c r="V12" s="100"/>
      <c r="W12" s="100"/>
      <c r="X12" s="100"/>
    </row>
    <row r="13" spans="2:24" ht="18" x14ac:dyDescent="0.25">
      <c r="B13" s="78">
        <v>11</v>
      </c>
      <c r="C13" s="79" t="s">
        <v>60</v>
      </c>
      <c r="D13" s="80">
        <v>35836</v>
      </c>
      <c r="E13" s="82" t="s">
        <v>1339</v>
      </c>
      <c r="F13" s="80"/>
      <c r="G13" s="80"/>
      <c r="H13" s="81" t="s">
        <v>104</v>
      </c>
      <c r="I13" s="81" t="s">
        <v>61</v>
      </c>
      <c r="J13" s="86" t="s">
        <v>1362</v>
      </c>
      <c r="K13" s="86" t="s">
        <v>1353</v>
      </c>
      <c r="L13" s="86" t="s">
        <v>1354</v>
      </c>
      <c r="N13" s="98">
        <v>45261</v>
      </c>
      <c r="O13" s="93">
        <v>2</v>
      </c>
      <c r="P13" s="97">
        <v>2</v>
      </c>
      <c r="Q13" s="97">
        <v>10</v>
      </c>
      <c r="R13" s="93">
        <f t="shared" ref="R13:R19" si="0">SUM(O13,P13,Q13)</f>
        <v>14</v>
      </c>
      <c r="V13" s="100"/>
      <c r="W13" s="100"/>
      <c r="X13" s="100"/>
    </row>
    <row r="14" spans="2:24" ht="18" x14ac:dyDescent="0.25">
      <c r="B14" s="78">
        <v>12</v>
      </c>
      <c r="C14" s="79" t="s">
        <v>60</v>
      </c>
      <c r="D14" s="80" t="s">
        <v>1035</v>
      </c>
      <c r="E14" s="80" t="s">
        <v>1036</v>
      </c>
      <c r="F14" s="80"/>
      <c r="G14" s="80" t="s">
        <v>646</v>
      </c>
      <c r="H14" s="81" t="s">
        <v>646</v>
      </c>
      <c r="I14" s="81" t="s">
        <v>63</v>
      </c>
      <c r="J14" s="86" t="s">
        <v>1354</v>
      </c>
      <c r="K14" s="86" t="s">
        <v>1355</v>
      </c>
      <c r="L14" s="86" t="s">
        <v>1360</v>
      </c>
      <c r="N14" s="98">
        <v>45292</v>
      </c>
      <c r="O14" s="93">
        <v>2</v>
      </c>
      <c r="P14" s="97">
        <v>3</v>
      </c>
      <c r="Q14" s="97">
        <v>9</v>
      </c>
      <c r="R14" s="93">
        <f t="shared" si="0"/>
        <v>14</v>
      </c>
      <c r="T14" s="102" t="s">
        <v>1392</v>
      </c>
      <c r="U14" s="102"/>
      <c r="V14" s="102"/>
      <c r="W14" s="102"/>
      <c r="X14" s="102"/>
    </row>
    <row r="15" spans="2:24" ht="18" x14ac:dyDescent="0.25">
      <c r="B15" s="78">
        <v>13</v>
      </c>
      <c r="C15" s="79" t="s">
        <v>60</v>
      </c>
      <c r="D15" s="80" t="s">
        <v>1044</v>
      </c>
      <c r="E15" s="80" t="s">
        <v>1045</v>
      </c>
      <c r="F15" s="80"/>
      <c r="G15" s="80" t="s">
        <v>136</v>
      </c>
      <c r="H15" s="81" t="s">
        <v>136</v>
      </c>
      <c r="I15" s="81" t="s">
        <v>61</v>
      </c>
      <c r="J15" s="86" t="s">
        <v>1355</v>
      </c>
      <c r="K15" s="86" t="s">
        <v>1358</v>
      </c>
      <c r="L15" s="86" t="s">
        <v>1363</v>
      </c>
      <c r="N15" s="98">
        <v>45323</v>
      </c>
      <c r="O15" s="93">
        <v>2</v>
      </c>
      <c r="P15" s="97">
        <v>3</v>
      </c>
      <c r="Q15" s="97">
        <v>9</v>
      </c>
      <c r="R15" s="93">
        <f t="shared" si="0"/>
        <v>14</v>
      </c>
      <c r="T15" s="88">
        <v>2022</v>
      </c>
      <c r="U15" s="89"/>
      <c r="V15" s="88">
        <v>2022</v>
      </c>
      <c r="W15" s="107" t="s">
        <v>1389</v>
      </c>
    </row>
    <row r="16" spans="2:24" ht="18" x14ac:dyDescent="0.25">
      <c r="B16" s="78">
        <v>14</v>
      </c>
      <c r="C16" s="79" t="s">
        <v>60</v>
      </c>
      <c r="D16" s="80" t="s">
        <v>1051</v>
      </c>
      <c r="E16" s="83" t="s">
        <v>1356</v>
      </c>
      <c r="F16" s="80"/>
      <c r="G16" s="80" t="s">
        <v>646</v>
      </c>
      <c r="H16" s="81"/>
      <c r="I16" s="81" t="s">
        <v>61</v>
      </c>
      <c r="J16" s="86" t="s">
        <v>1354</v>
      </c>
      <c r="K16" s="86" t="s">
        <v>1355</v>
      </c>
      <c r="L16" s="86" t="s">
        <v>1362</v>
      </c>
      <c r="N16" s="98">
        <v>45352</v>
      </c>
      <c r="O16" s="93">
        <v>2</v>
      </c>
      <c r="P16" s="97">
        <v>3</v>
      </c>
      <c r="Q16" s="97">
        <v>9</v>
      </c>
      <c r="R16" s="93">
        <f t="shared" si="0"/>
        <v>14</v>
      </c>
      <c r="T16" s="90" t="s">
        <v>1374</v>
      </c>
      <c r="U16" s="91" t="s">
        <v>1384</v>
      </c>
      <c r="V16" s="91" t="s">
        <v>1385</v>
      </c>
      <c r="W16" s="95" t="s">
        <v>27</v>
      </c>
      <c r="X16" s="104" t="s">
        <v>1390</v>
      </c>
    </row>
    <row r="17" spans="2:24" ht="18" x14ac:dyDescent="0.25">
      <c r="B17" s="78">
        <v>15</v>
      </c>
      <c r="C17" s="79" t="s">
        <v>60</v>
      </c>
      <c r="D17" s="80">
        <v>35960</v>
      </c>
      <c r="E17" s="80" t="s">
        <v>1058</v>
      </c>
      <c r="F17" s="80"/>
      <c r="G17" s="80" t="s">
        <v>136</v>
      </c>
      <c r="H17" s="81" t="s">
        <v>136</v>
      </c>
      <c r="I17" s="81" t="s">
        <v>61</v>
      </c>
      <c r="J17" s="86" t="s">
        <v>1358</v>
      </c>
      <c r="K17" s="86" t="s">
        <v>1361</v>
      </c>
      <c r="L17" s="86" t="s">
        <v>1363</v>
      </c>
      <c r="N17" s="98">
        <v>45383</v>
      </c>
      <c r="O17" s="93">
        <v>3</v>
      </c>
      <c r="P17" s="97">
        <v>3</v>
      </c>
      <c r="Q17" s="97">
        <v>8</v>
      </c>
      <c r="R17" s="93">
        <f t="shared" si="0"/>
        <v>14</v>
      </c>
      <c r="T17" s="92">
        <v>45108</v>
      </c>
      <c r="U17" s="93">
        <v>2</v>
      </c>
      <c r="V17" s="93">
        <v>14</v>
      </c>
      <c r="W17" s="93">
        <f>U17+V17</f>
        <v>16</v>
      </c>
      <c r="X17" s="103">
        <f>W17-16</f>
        <v>0</v>
      </c>
    </row>
    <row r="18" spans="2:24" ht="18" x14ac:dyDescent="0.25">
      <c r="B18" s="78">
        <v>16</v>
      </c>
      <c r="C18" s="79" t="s">
        <v>60</v>
      </c>
      <c r="D18" s="80" t="s">
        <v>1065</v>
      </c>
      <c r="E18" s="80" t="s">
        <v>1066</v>
      </c>
      <c r="F18" s="80"/>
      <c r="G18" s="80" t="s">
        <v>126</v>
      </c>
      <c r="H18" s="81" t="s">
        <v>199</v>
      </c>
      <c r="I18" s="81" t="s">
        <v>63</v>
      </c>
      <c r="J18" s="86" t="s">
        <v>1361</v>
      </c>
      <c r="K18" s="86" t="s">
        <v>1353</v>
      </c>
      <c r="L18" s="86" t="s">
        <v>1360</v>
      </c>
      <c r="N18" s="98">
        <v>45413</v>
      </c>
      <c r="O18" s="93">
        <v>3</v>
      </c>
      <c r="P18" s="97">
        <v>2</v>
      </c>
      <c r="Q18" s="97">
        <v>9</v>
      </c>
      <c r="R18" s="93">
        <f t="shared" si="0"/>
        <v>14</v>
      </c>
      <c r="T18" s="92">
        <v>45139</v>
      </c>
      <c r="U18" s="93">
        <v>4</v>
      </c>
      <c r="V18" s="93">
        <v>12</v>
      </c>
      <c r="W18" s="93">
        <f>U18+V18</f>
        <v>16</v>
      </c>
      <c r="X18" s="103">
        <f>W18-16</f>
        <v>0</v>
      </c>
    </row>
    <row r="19" spans="2:24" ht="18" x14ac:dyDescent="0.25">
      <c r="B19" s="78">
        <v>17</v>
      </c>
      <c r="C19" s="79" t="s">
        <v>60</v>
      </c>
      <c r="D19" s="80" t="s">
        <v>1074</v>
      </c>
      <c r="E19" s="83" t="s">
        <v>1357</v>
      </c>
      <c r="F19" s="80"/>
      <c r="G19" s="80" t="s">
        <v>136</v>
      </c>
      <c r="H19" s="81"/>
      <c r="I19" s="81" t="s">
        <v>63</v>
      </c>
      <c r="J19" s="86" t="s">
        <v>1354</v>
      </c>
      <c r="K19" s="86" t="s">
        <v>1355</v>
      </c>
      <c r="L19" s="86" t="s">
        <v>1360</v>
      </c>
      <c r="N19" s="98">
        <v>45444</v>
      </c>
      <c r="O19" s="93">
        <v>3</v>
      </c>
      <c r="P19" s="97">
        <v>2</v>
      </c>
      <c r="Q19" s="97">
        <v>9</v>
      </c>
      <c r="R19" s="93">
        <f t="shared" si="0"/>
        <v>14</v>
      </c>
      <c r="T19" s="92">
        <v>45170</v>
      </c>
      <c r="U19" s="93">
        <v>6</v>
      </c>
      <c r="V19" s="93">
        <v>11</v>
      </c>
      <c r="W19" s="93">
        <f>U19+V19</f>
        <v>17</v>
      </c>
      <c r="X19" s="103">
        <f>W19-16</f>
        <v>1</v>
      </c>
    </row>
    <row r="20" spans="2:24" ht="18" x14ac:dyDescent="0.25">
      <c r="B20" s="78">
        <v>18</v>
      </c>
      <c r="C20" s="79" t="s">
        <v>60</v>
      </c>
      <c r="D20" s="80" t="s">
        <v>1080</v>
      </c>
      <c r="E20" s="80" t="s">
        <v>1081</v>
      </c>
      <c r="F20" s="80"/>
      <c r="G20" s="80" t="s">
        <v>171</v>
      </c>
      <c r="H20" s="81"/>
      <c r="I20" s="81" t="s">
        <v>61</v>
      </c>
      <c r="J20" s="86" t="s">
        <v>1353</v>
      </c>
      <c r="K20" s="86" t="s">
        <v>1354</v>
      </c>
      <c r="L20" s="86" t="s">
        <v>1355</v>
      </c>
      <c r="N20" s="98">
        <v>45474</v>
      </c>
      <c r="O20" s="93"/>
      <c r="P20" s="97">
        <v>2</v>
      </c>
      <c r="Q20" s="97">
        <v>12</v>
      </c>
      <c r="R20" s="93">
        <f>SUM(P20,Q20)</f>
        <v>14</v>
      </c>
      <c r="T20" s="92">
        <v>45200</v>
      </c>
      <c r="U20" s="93">
        <v>10</v>
      </c>
      <c r="V20" s="93">
        <v>6</v>
      </c>
      <c r="W20" s="93">
        <f>U20+V20</f>
        <v>16</v>
      </c>
      <c r="X20" s="103">
        <f>W20-16</f>
        <v>0</v>
      </c>
    </row>
    <row r="21" spans="2:24" ht="18" x14ac:dyDescent="0.25">
      <c r="B21" s="78">
        <v>19</v>
      </c>
      <c r="C21" s="79" t="s">
        <v>60</v>
      </c>
      <c r="D21" s="80" t="s">
        <v>1087</v>
      </c>
      <c r="E21" s="80" t="s">
        <v>1088</v>
      </c>
      <c r="F21" s="80"/>
      <c r="G21" s="80" t="s">
        <v>136</v>
      </c>
      <c r="H21" s="81"/>
      <c r="I21" s="81" t="s">
        <v>63</v>
      </c>
      <c r="J21" s="86" t="s">
        <v>1358</v>
      </c>
      <c r="K21" s="86" t="s">
        <v>1359</v>
      </c>
      <c r="L21" s="86" t="s">
        <v>1360</v>
      </c>
      <c r="N21" s="98">
        <v>45505</v>
      </c>
      <c r="O21" s="93"/>
      <c r="P21" s="97">
        <v>2</v>
      </c>
      <c r="Q21" s="97">
        <v>12</v>
      </c>
      <c r="R21" s="93">
        <f>SUM(P21,Q21)</f>
        <v>14</v>
      </c>
      <c r="T21" s="92">
        <v>45231</v>
      </c>
      <c r="U21" s="93">
        <v>9</v>
      </c>
      <c r="V21" s="93">
        <v>7</v>
      </c>
      <c r="W21" s="93">
        <f>U21+V21</f>
        <v>16</v>
      </c>
      <c r="X21" s="103">
        <f>W21-16</f>
        <v>0</v>
      </c>
    </row>
    <row r="22" spans="2:24" ht="18" x14ac:dyDescent="0.25">
      <c r="B22" s="78">
        <v>20</v>
      </c>
      <c r="C22" s="79" t="s">
        <v>60</v>
      </c>
      <c r="D22" s="80" t="s">
        <v>1093</v>
      </c>
      <c r="E22" s="82" t="s">
        <v>1336</v>
      </c>
      <c r="F22" s="80"/>
      <c r="G22" s="80" t="s">
        <v>646</v>
      </c>
      <c r="H22" s="81"/>
      <c r="I22" s="81" t="s">
        <v>63</v>
      </c>
      <c r="J22" s="86" t="s">
        <v>1353</v>
      </c>
      <c r="K22" s="86" t="s">
        <v>1354</v>
      </c>
      <c r="L22" s="86" t="s">
        <v>1360</v>
      </c>
      <c r="N22" s="98">
        <v>45536</v>
      </c>
      <c r="O22" s="93"/>
      <c r="P22" s="97">
        <v>3</v>
      </c>
      <c r="Q22" s="97">
        <v>11</v>
      </c>
      <c r="R22" s="93">
        <f>SUM(P22,Q22)</f>
        <v>14</v>
      </c>
      <c r="T22" s="96" t="s">
        <v>27</v>
      </c>
      <c r="U22" s="93">
        <f>SUM(U17:U21)</f>
        <v>31</v>
      </c>
      <c r="V22" s="100"/>
      <c r="W22" s="100"/>
      <c r="X22" s="100"/>
    </row>
    <row r="23" spans="2:24" ht="18" x14ac:dyDescent="0.25">
      <c r="B23" s="78">
        <v>21</v>
      </c>
      <c r="C23" s="79" t="s">
        <v>60</v>
      </c>
      <c r="D23" s="80" t="s">
        <v>1098</v>
      </c>
      <c r="E23" s="82" t="s">
        <v>1099</v>
      </c>
      <c r="F23" s="80"/>
      <c r="G23" s="80" t="s">
        <v>646</v>
      </c>
      <c r="H23" s="81"/>
      <c r="I23" s="81" t="s">
        <v>61</v>
      </c>
      <c r="J23" s="86" t="s">
        <v>1360</v>
      </c>
      <c r="K23" s="86" t="s">
        <v>1358</v>
      </c>
      <c r="L23" s="86" t="s">
        <v>1361</v>
      </c>
      <c r="N23" s="98">
        <v>45566</v>
      </c>
      <c r="O23" s="93"/>
      <c r="P23" s="97">
        <v>3</v>
      </c>
      <c r="Q23" s="97">
        <v>11</v>
      </c>
      <c r="R23" s="93">
        <f>SUM(P23,Q23)</f>
        <v>14</v>
      </c>
    </row>
    <row r="24" spans="2:24" ht="18" x14ac:dyDescent="0.25">
      <c r="B24" s="78">
        <v>22</v>
      </c>
      <c r="C24" s="79" t="s">
        <v>60</v>
      </c>
      <c r="D24" s="80" t="s">
        <v>1105</v>
      </c>
      <c r="E24" s="82" t="s">
        <v>1346</v>
      </c>
      <c r="F24" s="80"/>
      <c r="G24" s="80" t="s">
        <v>171</v>
      </c>
      <c r="H24" s="81"/>
      <c r="I24" s="81" t="s">
        <v>61</v>
      </c>
      <c r="J24" s="86" t="s">
        <v>1354</v>
      </c>
      <c r="K24" s="86" t="s">
        <v>1355</v>
      </c>
      <c r="L24" s="86" t="s">
        <v>1360</v>
      </c>
      <c r="N24" s="98">
        <v>45597</v>
      </c>
      <c r="O24" s="93"/>
      <c r="P24" s="97">
        <v>3</v>
      </c>
      <c r="Q24" s="97">
        <v>11</v>
      </c>
      <c r="R24" s="93">
        <f>SUM(P24,Q24)</f>
        <v>14</v>
      </c>
    </row>
    <row r="25" spans="2:24" ht="18" x14ac:dyDescent="0.25">
      <c r="B25" s="78">
        <v>23</v>
      </c>
      <c r="C25" s="79" t="s">
        <v>60</v>
      </c>
      <c r="D25" s="80" t="s">
        <v>1112</v>
      </c>
      <c r="E25" s="82" t="s">
        <v>1347</v>
      </c>
      <c r="F25" s="80"/>
      <c r="G25" s="80"/>
      <c r="H25" s="81"/>
      <c r="I25" s="81" t="s">
        <v>63</v>
      </c>
      <c r="J25" s="86" t="s">
        <v>1353</v>
      </c>
      <c r="K25" s="86" t="s">
        <v>1354</v>
      </c>
      <c r="L25" s="86" t="s">
        <v>1355</v>
      </c>
      <c r="N25" s="98" t="s">
        <v>27</v>
      </c>
      <c r="O25" s="93"/>
      <c r="P25" s="101">
        <f>SUM(P13:P24)</f>
        <v>31</v>
      </c>
      <c r="Q25" s="101">
        <f>SUM(Q13:Q24)</f>
        <v>120</v>
      </c>
      <c r="R25" s="101">
        <f>SUM(R13:R24)</f>
        <v>168</v>
      </c>
    </row>
    <row r="26" spans="2:24" x14ac:dyDescent="0.2">
      <c r="B26" s="78">
        <v>24</v>
      </c>
      <c r="C26" s="79" t="s">
        <v>60</v>
      </c>
      <c r="D26" s="80" t="s">
        <v>1114</v>
      </c>
      <c r="E26" s="82" t="s">
        <v>1333</v>
      </c>
      <c r="F26" s="80"/>
      <c r="G26" s="80" t="s">
        <v>171</v>
      </c>
      <c r="H26" s="81" t="s">
        <v>104</v>
      </c>
      <c r="I26" s="81" t="s">
        <v>63</v>
      </c>
      <c r="J26" s="86" t="s">
        <v>1362</v>
      </c>
      <c r="K26" s="86" t="s">
        <v>1363</v>
      </c>
      <c r="L26" s="86" t="s">
        <v>1359</v>
      </c>
    </row>
    <row r="27" spans="2:24" x14ac:dyDescent="0.2">
      <c r="B27" s="78">
        <v>25</v>
      </c>
      <c r="C27" s="79" t="s">
        <v>60</v>
      </c>
      <c r="D27" s="80" t="s">
        <v>1118</v>
      </c>
      <c r="E27" s="82" t="s">
        <v>1332</v>
      </c>
      <c r="F27" s="80"/>
      <c r="G27" s="80"/>
      <c r="H27" s="81"/>
      <c r="I27" s="81" t="s">
        <v>66</v>
      </c>
      <c r="J27" s="86" t="s">
        <v>1354</v>
      </c>
      <c r="K27" s="86" t="s">
        <v>1360</v>
      </c>
      <c r="L27" s="86" t="s">
        <v>1358</v>
      </c>
    </row>
    <row r="28" spans="2:24" x14ac:dyDescent="0.2">
      <c r="B28" s="78">
        <v>26</v>
      </c>
      <c r="C28" s="79" t="s">
        <v>60</v>
      </c>
      <c r="D28" s="80" t="s">
        <v>1125</v>
      </c>
      <c r="E28" s="82" t="s">
        <v>1331</v>
      </c>
      <c r="F28" s="80"/>
      <c r="G28" s="80"/>
      <c r="H28" s="81"/>
      <c r="I28" s="81" t="s">
        <v>66</v>
      </c>
      <c r="J28" s="86" t="s">
        <v>1361</v>
      </c>
      <c r="K28" s="86" t="s">
        <v>1364</v>
      </c>
      <c r="L28" s="86" t="s">
        <v>1353</v>
      </c>
    </row>
    <row r="29" spans="2:24" x14ac:dyDescent="0.2">
      <c r="B29" s="78">
        <v>27</v>
      </c>
      <c r="C29" s="79" t="s">
        <v>60</v>
      </c>
      <c r="D29" s="80" t="s">
        <v>1129</v>
      </c>
      <c r="E29" s="80" t="s">
        <v>1130</v>
      </c>
      <c r="F29" s="80"/>
      <c r="G29" s="80"/>
      <c r="H29" s="81"/>
      <c r="I29" s="81" t="s">
        <v>63</v>
      </c>
      <c r="J29" s="86" t="s">
        <v>1360</v>
      </c>
      <c r="K29" s="86" t="s">
        <v>1358</v>
      </c>
      <c r="L29" s="86" t="s">
        <v>1366</v>
      </c>
    </row>
    <row r="30" spans="2:24" x14ac:dyDescent="0.2">
      <c r="B30" s="78">
        <v>28</v>
      </c>
      <c r="C30" s="79" t="s">
        <v>60</v>
      </c>
      <c r="D30" s="80" t="s">
        <v>1139</v>
      </c>
      <c r="E30" s="80" t="s">
        <v>1140</v>
      </c>
      <c r="F30" s="80"/>
      <c r="G30" s="80"/>
      <c r="H30" s="81"/>
      <c r="I30" s="81" t="s">
        <v>63</v>
      </c>
      <c r="J30" s="86" t="s">
        <v>1365</v>
      </c>
      <c r="K30" s="86" t="s">
        <v>1353</v>
      </c>
      <c r="L30" s="86" t="s">
        <v>1354</v>
      </c>
    </row>
    <row r="31" spans="2:24" x14ac:dyDescent="0.2">
      <c r="B31" s="78">
        <v>29</v>
      </c>
      <c r="C31" s="79" t="s">
        <v>60</v>
      </c>
      <c r="D31" s="80" t="s">
        <v>1147</v>
      </c>
      <c r="E31" s="85" t="s">
        <v>1367</v>
      </c>
      <c r="F31" s="80"/>
      <c r="G31" s="80"/>
      <c r="H31" s="81"/>
      <c r="I31" s="81" t="s">
        <v>66</v>
      </c>
      <c r="J31" s="86" t="s">
        <v>1362</v>
      </c>
      <c r="K31" s="86" t="s">
        <v>1361</v>
      </c>
      <c r="L31" s="86" t="s">
        <v>1353</v>
      </c>
    </row>
    <row r="32" spans="2:24" x14ac:dyDescent="0.2">
      <c r="B32" s="78">
        <v>30</v>
      </c>
      <c r="C32" s="79" t="s">
        <v>60</v>
      </c>
      <c r="D32" s="80">
        <v>36801</v>
      </c>
      <c r="E32" s="80" t="s">
        <v>1150</v>
      </c>
      <c r="F32" s="80"/>
      <c r="G32" s="80"/>
      <c r="H32" s="81"/>
      <c r="I32" s="81" t="s">
        <v>63</v>
      </c>
      <c r="J32" s="86" t="s">
        <v>1353</v>
      </c>
      <c r="K32" s="86" t="s">
        <v>1355</v>
      </c>
      <c r="L32" s="86" t="s">
        <v>1358</v>
      </c>
    </row>
    <row r="33" spans="2:12" x14ac:dyDescent="0.2">
      <c r="B33" s="78">
        <v>31</v>
      </c>
      <c r="C33" s="79" t="s">
        <v>60</v>
      </c>
      <c r="D33" s="80">
        <v>37055</v>
      </c>
      <c r="E33" s="80" t="s">
        <v>1155</v>
      </c>
      <c r="F33" s="80"/>
      <c r="G33" s="80" t="s">
        <v>126</v>
      </c>
      <c r="H33" s="81"/>
      <c r="I33" s="81" t="s">
        <v>61</v>
      </c>
      <c r="J33" s="86" t="s">
        <v>1353</v>
      </c>
      <c r="K33" s="86" t="s">
        <v>1354</v>
      </c>
      <c r="L33" s="86" t="s">
        <v>1355</v>
      </c>
    </row>
  </sheetData>
  <sheetProtection password="CD94" sheet="1" objects="1" scenarios="1"/>
  <pageMargins left="0.511811024" right="0.511811024" top="0.78740157499999996" bottom="0.78740157499999996" header="0.31496062000000002" footer="0.31496062000000002"/>
  <pageSetup paperSize="9" scale="3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4:K36"/>
  <sheetViews>
    <sheetView workbookViewId="0">
      <selection activeCell="L23" sqref="L23"/>
    </sheetView>
  </sheetViews>
  <sheetFormatPr defaultRowHeight="12.75" x14ac:dyDescent="0.2"/>
  <cols>
    <col min="1" max="4" width="9.140625" style="108"/>
    <col min="5" max="5" width="11" style="108" bestFit="1" customWidth="1"/>
    <col min="6" max="6" width="9.140625" style="108"/>
    <col min="7" max="7" width="48.42578125" style="108" bestFit="1" customWidth="1"/>
    <col min="8" max="8" width="9.140625" style="108"/>
    <col min="9" max="9" width="11.85546875" style="108" bestFit="1" customWidth="1"/>
    <col min="10" max="10" width="14.5703125" style="108" bestFit="1" customWidth="1"/>
    <col min="11" max="11" width="11.85546875" style="108" bestFit="1" customWidth="1"/>
    <col min="12" max="16384" width="9.140625" style="108"/>
  </cols>
  <sheetData>
    <row r="4" spans="4:11" x14ac:dyDescent="0.2">
      <c r="D4" s="116" t="s">
        <v>71</v>
      </c>
      <c r="E4" s="116" t="s">
        <v>1397</v>
      </c>
      <c r="F4" s="116" t="s">
        <v>73</v>
      </c>
      <c r="G4" s="116" t="s">
        <v>1398</v>
      </c>
      <c r="H4" s="116" t="s">
        <v>1399</v>
      </c>
      <c r="I4" s="116" t="s">
        <v>1374</v>
      </c>
      <c r="J4" s="116" t="s">
        <v>1400</v>
      </c>
      <c r="K4" s="123"/>
    </row>
    <row r="5" spans="4:11" x14ac:dyDescent="0.2">
      <c r="D5" s="64">
        <v>1</v>
      </c>
      <c r="E5" s="66" t="s">
        <v>60</v>
      </c>
      <c r="F5" s="117" t="s">
        <v>987</v>
      </c>
      <c r="G5" s="124" t="s">
        <v>1341</v>
      </c>
      <c r="H5" s="117" t="s">
        <v>988</v>
      </c>
      <c r="I5" s="67" t="s">
        <v>171</v>
      </c>
      <c r="J5" s="67" t="s">
        <v>66</v>
      </c>
      <c r="K5" s="123" t="s">
        <v>126</v>
      </c>
    </row>
    <row r="6" spans="4:11" x14ac:dyDescent="0.2">
      <c r="D6" s="64">
        <f t="shared" ref="D6:D22" ca="1" si="0">OFFSET(D6,-1,0)+1</f>
        <v>2</v>
      </c>
      <c r="E6" s="66" t="s">
        <v>60</v>
      </c>
      <c r="F6" s="117" t="s">
        <v>995</v>
      </c>
      <c r="G6" s="124" t="s">
        <v>1340</v>
      </c>
      <c r="H6" s="117" t="s">
        <v>996</v>
      </c>
      <c r="I6" s="67" t="s">
        <v>162</v>
      </c>
      <c r="J6" s="67" t="s">
        <v>63</v>
      </c>
      <c r="K6" s="123" t="s">
        <v>171</v>
      </c>
    </row>
    <row r="7" spans="4:11" x14ac:dyDescent="0.2">
      <c r="D7" s="64">
        <f t="shared" ca="1" si="0"/>
        <v>3</v>
      </c>
      <c r="E7" s="66" t="s">
        <v>60</v>
      </c>
      <c r="F7" s="117" t="s">
        <v>1002</v>
      </c>
      <c r="G7" s="117" t="s">
        <v>1003</v>
      </c>
      <c r="H7" s="117" t="s">
        <v>1004</v>
      </c>
      <c r="I7" s="67" t="s">
        <v>406</v>
      </c>
      <c r="J7" s="67" t="s">
        <v>63</v>
      </c>
      <c r="K7" s="123" t="s">
        <v>406</v>
      </c>
    </row>
    <row r="8" spans="4:11" x14ac:dyDescent="0.2">
      <c r="D8" s="64">
        <f t="shared" ca="1" si="0"/>
        <v>4</v>
      </c>
      <c r="E8" s="66" t="s">
        <v>60</v>
      </c>
      <c r="F8" s="117" t="s">
        <v>1019</v>
      </c>
      <c r="G8" s="117" t="s">
        <v>1020</v>
      </c>
      <c r="H8" s="117" t="s">
        <v>1021</v>
      </c>
      <c r="I8" s="67" t="s">
        <v>646</v>
      </c>
      <c r="J8" s="67" t="s">
        <v>63</v>
      </c>
      <c r="K8" s="123" t="s">
        <v>646</v>
      </c>
    </row>
    <row r="9" spans="4:11" x14ac:dyDescent="0.2">
      <c r="D9" s="64">
        <f t="shared" ca="1" si="0"/>
        <v>5</v>
      </c>
      <c r="E9" s="66" t="s">
        <v>60</v>
      </c>
      <c r="F9" s="117" t="s">
        <v>1025</v>
      </c>
      <c r="G9" s="117" t="s">
        <v>1026</v>
      </c>
      <c r="H9" s="117" t="s">
        <v>1027</v>
      </c>
      <c r="I9" s="67" t="s">
        <v>406</v>
      </c>
      <c r="J9" s="67" t="s">
        <v>63</v>
      </c>
      <c r="K9" s="123" t="s">
        <v>406</v>
      </c>
    </row>
    <row r="10" spans="4:11" x14ac:dyDescent="0.2">
      <c r="D10" s="64">
        <f t="shared" ca="1" si="0"/>
        <v>6</v>
      </c>
      <c r="E10" s="66" t="s">
        <v>60</v>
      </c>
      <c r="F10" s="117" t="s">
        <v>1035</v>
      </c>
      <c r="G10" s="117" t="s">
        <v>1036</v>
      </c>
      <c r="H10" s="117" t="s">
        <v>1037</v>
      </c>
      <c r="I10" s="67" t="s">
        <v>406</v>
      </c>
      <c r="J10" s="67" t="s">
        <v>63</v>
      </c>
      <c r="K10" s="123" t="s">
        <v>646</v>
      </c>
    </row>
    <row r="11" spans="4:11" x14ac:dyDescent="0.2">
      <c r="D11" s="64">
        <f t="shared" ca="1" si="0"/>
        <v>7</v>
      </c>
      <c r="E11" s="66" t="s">
        <v>60</v>
      </c>
      <c r="F11" s="117" t="s">
        <v>1065</v>
      </c>
      <c r="G11" s="117" t="s">
        <v>1066</v>
      </c>
      <c r="H11" s="117" t="s">
        <v>1067</v>
      </c>
      <c r="I11" s="67" t="s">
        <v>199</v>
      </c>
      <c r="J11" s="67" t="s">
        <v>63</v>
      </c>
      <c r="K11" s="123" t="s">
        <v>199</v>
      </c>
    </row>
    <row r="12" spans="4:11" x14ac:dyDescent="0.2">
      <c r="D12" s="64">
        <f t="shared" ca="1" si="0"/>
        <v>8</v>
      </c>
      <c r="E12" s="66" t="s">
        <v>60</v>
      </c>
      <c r="F12" s="117" t="s">
        <v>1074</v>
      </c>
      <c r="G12" s="117" t="s">
        <v>1075</v>
      </c>
      <c r="H12" s="117" t="s">
        <v>1076</v>
      </c>
      <c r="I12" s="67" t="s">
        <v>646</v>
      </c>
      <c r="J12" s="67" t="s">
        <v>63</v>
      </c>
      <c r="K12" s="123" t="s">
        <v>136</v>
      </c>
    </row>
    <row r="13" spans="4:11" x14ac:dyDescent="0.2">
      <c r="D13" s="64">
        <f t="shared" ca="1" si="0"/>
        <v>9</v>
      </c>
      <c r="E13" s="66" t="s">
        <v>60</v>
      </c>
      <c r="F13" s="117" t="s">
        <v>1087</v>
      </c>
      <c r="G13" s="117" t="s">
        <v>1088</v>
      </c>
      <c r="H13" s="117" t="s">
        <v>1089</v>
      </c>
      <c r="I13" s="67" t="s">
        <v>136</v>
      </c>
      <c r="J13" s="67" t="s">
        <v>63</v>
      </c>
      <c r="K13" s="123" t="s">
        <v>136</v>
      </c>
    </row>
    <row r="14" spans="4:11" x14ac:dyDescent="0.2">
      <c r="D14" s="64">
        <f t="shared" ca="1" si="0"/>
        <v>10</v>
      </c>
      <c r="E14" s="66" t="s">
        <v>60</v>
      </c>
      <c r="F14" s="117" t="s">
        <v>1093</v>
      </c>
      <c r="G14" s="124" t="s">
        <v>1336</v>
      </c>
      <c r="H14" s="117" t="s">
        <v>1094</v>
      </c>
      <c r="I14" s="67" t="s">
        <v>187</v>
      </c>
      <c r="J14" s="67" t="s">
        <v>63</v>
      </c>
      <c r="K14" s="123" t="s">
        <v>162</v>
      </c>
    </row>
    <row r="15" spans="4:11" x14ac:dyDescent="0.2">
      <c r="D15" s="64">
        <f t="shared" ca="1" si="0"/>
        <v>11</v>
      </c>
      <c r="E15" s="66" t="s">
        <v>60</v>
      </c>
      <c r="F15" s="117" t="s">
        <v>1112</v>
      </c>
      <c r="G15" s="124" t="s">
        <v>1347</v>
      </c>
      <c r="H15" s="117" t="s">
        <v>1113</v>
      </c>
      <c r="I15" s="67" t="s">
        <v>151</v>
      </c>
      <c r="J15" s="67" t="s">
        <v>63</v>
      </c>
      <c r="K15" s="123" t="s">
        <v>151</v>
      </c>
    </row>
    <row r="16" spans="4:11" x14ac:dyDescent="0.2">
      <c r="D16" s="64">
        <f t="shared" ca="1" si="0"/>
        <v>12</v>
      </c>
      <c r="E16" s="66" t="s">
        <v>60</v>
      </c>
      <c r="F16" s="117" t="s">
        <v>1114</v>
      </c>
      <c r="G16" s="124" t="s">
        <v>1333</v>
      </c>
      <c r="H16" s="117" t="s">
        <v>1115</v>
      </c>
      <c r="I16" s="67" t="s">
        <v>104</v>
      </c>
      <c r="J16" s="67" t="s">
        <v>63</v>
      </c>
      <c r="K16" s="123" t="s">
        <v>104</v>
      </c>
    </row>
    <row r="17" spans="4:11" x14ac:dyDescent="0.2">
      <c r="D17" s="64">
        <f t="shared" ca="1" si="0"/>
        <v>13</v>
      </c>
      <c r="E17" s="66" t="s">
        <v>60</v>
      </c>
      <c r="F17" s="117" t="s">
        <v>1118</v>
      </c>
      <c r="G17" s="124" t="s">
        <v>1332</v>
      </c>
      <c r="H17" s="117" t="s">
        <v>1119</v>
      </c>
      <c r="I17" s="67" t="s">
        <v>151</v>
      </c>
      <c r="J17" s="67" t="s">
        <v>66</v>
      </c>
      <c r="K17" s="123" t="s">
        <v>369</v>
      </c>
    </row>
    <row r="18" spans="4:11" x14ac:dyDescent="0.2">
      <c r="D18" s="64">
        <f t="shared" ca="1" si="0"/>
        <v>14</v>
      </c>
      <c r="E18" s="66" t="s">
        <v>60</v>
      </c>
      <c r="F18" s="117" t="s">
        <v>1125</v>
      </c>
      <c r="G18" s="124" t="s">
        <v>1331</v>
      </c>
      <c r="H18" s="117" t="s">
        <v>1126</v>
      </c>
      <c r="I18" s="67" t="s">
        <v>369</v>
      </c>
      <c r="J18" s="67" t="s">
        <v>66</v>
      </c>
      <c r="K18" s="123" t="s">
        <v>187</v>
      </c>
    </row>
    <row r="19" spans="4:11" x14ac:dyDescent="0.2">
      <c r="D19" s="64">
        <f t="shared" ca="1" si="0"/>
        <v>15</v>
      </c>
      <c r="E19" s="66" t="s">
        <v>60</v>
      </c>
      <c r="F19" s="117" t="s">
        <v>1129</v>
      </c>
      <c r="G19" s="117" t="s">
        <v>1130</v>
      </c>
      <c r="H19" s="117" t="s">
        <v>1131</v>
      </c>
      <c r="I19" s="67" t="s">
        <v>187</v>
      </c>
      <c r="J19" s="67" t="s">
        <v>63</v>
      </c>
      <c r="K19" s="123" t="s">
        <v>187</v>
      </c>
    </row>
    <row r="20" spans="4:11" x14ac:dyDescent="0.2">
      <c r="D20" s="64">
        <f t="shared" ca="1" si="0"/>
        <v>16</v>
      </c>
      <c r="E20" s="66" t="s">
        <v>60</v>
      </c>
      <c r="F20" s="117" t="s">
        <v>1139</v>
      </c>
      <c r="G20" s="117" t="s">
        <v>1140</v>
      </c>
      <c r="H20" s="117" t="s">
        <v>1141</v>
      </c>
      <c r="I20" s="67" t="s">
        <v>187</v>
      </c>
      <c r="J20" s="67" t="s">
        <v>63</v>
      </c>
      <c r="K20" s="123" t="s">
        <v>369</v>
      </c>
    </row>
    <row r="21" spans="4:11" x14ac:dyDescent="0.2">
      <c r="D21" s="64">
        <f t="shared" ca="1" si="0"/>
        <v>17</v>
      </c>
      <c r="E21" s="66" t="s">
        <v>60</v>
      </c>
      <c r="F21" s="117" t="s">
        <v>1147</v>
      </c>
      <c r="G21" s="117" t="s">
        <v>1148</v>
      </c>
      <c r="H21" s="117" t="s">
        <v>1149</v>
      </c>
      <c r="I21" s="67" t="s">
        <v>115</v>
      </c>
      <c r="J21" s="67" t="s">
        <v>66</v>
      </c>
      <c r="K21" s="123" t="s">
        <v>115</v>
      </c>
    </row>
    <row r="22" spans="4:11" x14ac:dyDescent="0.2">
      <c r="D22" s="64">
        <f t="shared" ca="1" si="0"/>
        <v>18</v>
      </c>
      <c r="E22" s="66" t="s">
        <v>60</v>
      </c>
      <c r="F22" s="117">
        <v>36801</v>
      </c>
      <c r="G22" s="117" t="s">
        <v>1150</v>
      </c>
      <c r="H22" s="117">
        <v>30021002</v>
      </c>
      <c r="I22" s="67" t="s">
        <v>115</v>
      </c>
      <c r="J22" s="67" t="s">
        <v>63</v>
      </c>
      <c r="K22" s="123" t="s">
        <v>115</v>
      </c>
    </row>
    <row r="23" spans="4:11" x14ac:dyDescent="0.2">
      <c r="D23" s="116" t="s">
        <v>71</v>
      </c>
      <c r="E23" s="116" t="s">
        <v>1397</v>
      </c>
      <c r="F23" s="116" t="s">
        <v>73</v>
      </c>
      <c r="G23" s="116" t="s">
        <v>1398</v>
      </c>
      <c r="H23" s="116" t="s">
        <v>1399</v>
      </c>
      <c r="I23" s="116" t="s">
        <v>1374</v>
      </c>
      <c r="J23" s="118" t="s">
        <v>1400</v>
      </c>
      <c r="K23" s="123"/>
    </row>
    <row r="24" spans="4:11" x14ac:dyDescent="0.2">
      <c r="D24" s="64">
        <v>1</v>
      </c>
      <c r="E24" s="66" t="s">
        <v>60</v>
      </c>
      <c r="F24" s="117" t="s">
        <v>956</v>
      </c>
      <c r="G24" s="117" t="s">
        <v>957</v>
      </c>
      <c r="H24" s="117" t="s">
        <v>958</v>
      </c>
      <c r="I24" s="67" t="s">
        <v>171</v>
      </c>
      <c r="J24" s="119" t="s">
        <v>61</v>
      </c>
      <c r="K24" s="123" t="s">
        <v>171</v>
      </c>
    </row>
    <row r="25" spans="4:11" x14ac:dyDescent="0.2">
      <c r="D25" s="112">
        <v>2</v>
      </c>
      <c r="E25" s="113" t="s">
        <v>60</v>
      </c>
      <c r="F25" s="114" t="s">
        <v>962</v>
      </c>
      <c r="G25" s="114" t="s">
        <v>963</v>
      </c>
      <c r="H25" s="114" t="s">
        <v>964</v>
      </c>
      <c r="I25" s="115" t="s">
        <v>126</v>
      </c>
      <c r="J25" s="120" t="s">
        <v>61</v>
      </c>
      <c r="K25" s="123" t="s">
        <v>126</v>
      </c>
    </row>
    <row r="26" spans="4:11" x14ac:dyDescent="0.2">
      <c r="D26" s="64">
        <v>3</v>
      </c>
      <c r="E26" s="109" t="s">
        <v>60</v>
      </c>
      <c r="F26" s="34" t="s">
        <v>971</v>
      </c>
      <c r="G26" s="34" t="s">
        <v>972</v>
      </c>
      <c r="H26" s="34" t="s">
        <v>973</v>
      </c>
      <c r="I26" s="32" t="s">
        <v>171</v>
      </c>
      <c r="J26" s="121" t="s">
        <v>61</v>
      </c>
      <c r="K26" s="123" t="s">
        <v>171</v>
      </c>
    </row>
    <row r="27" spans="4:11" x14ac:dyDescent="0.2">
      <c r="D27" s="64">
        <v>4</v>
      </c>
      <c r="E27" s="109" t="s">
        <v>60</v>
      </c>
      <c r="F27" s="34" t="s">
        <v>978</v>
      </c>
      <c r="G27" s="34" t="s">
        <v>979</v>
      </c>
      <c r="H27" s="34" t="s">
        <v>980</v>
      </c>
      <c r="I27" s="32" t="s">
        <v>126</v>
      </c>
      <c r="J27" s="121" t="s">
        <v>61</v>
      </c>
      <c r="K27" s="123" t="s">
        <v>199</v>
      </c>
    </row>
    <row r="28" spans="4:11" x14ac:dyDescent="0.2">
      <c r="D28" s="64">
        <v>8</v>
      </c>
      <c r="E28" s="109" t="s">
        <v>60</v>
      </c>
      <c r="F28" s="34" t="s">
        <v>1009</v>
      </c>
      <c r="G28" s="34" t="s">
        <v>1010</v>
      </c>
      <c r="H28" s="34" t="s">
        <v>1011</v>
      </c>
      <c r="I28" s="32" t="s">
        <v>162</v>
      </c>
      <c r="J28" s="121" t="s">
        <v>61</v>
      </c>
      <c r="K28" s="123" t="s">
        <v>162</v>
      </c>
    </row>
    <row r="29" spans="4:11" x14ac:dyDescent="0.2">
      <c r="D29" s="64">
        <v>11</v>
      </c>
      <c r="E29" s="109" t="s">
        <v>60</v>
      </c>
      <c r="F29" s="34">
        <v>35836</v>
      </c>
      <c r="G29" s="111" t="s">
        <v>1339</v>
      </c>
      <c r="H29" s="34">
        <v>30019075</v>
      </c>
      <c r="I29" s="32" t="s">
        <v>104</v>
      </c>
      <c r="J29" s="121" t="s">
        <v>61</v>
      </c>
      <c r="K29" s="123" t="s">
        <v>104</v>
      </c>
    </row>
    <row r="30" spans="4:11" x14ac:dyDescent="0.2">
      <c r="D30" s="64">
        <v>13</v>
      </c>
      <c r="E30" s="109" t="s">
        <v>60</v>
      </c>
      <c r="F30" s="34" t="s">
        <v>1044</v>
      </c>
      <c r="G30" s="34" t="s">
        <v>1045</v>
      </c>
      <c r="H30" s="34" t="s">
        <v>1046</v>
      </c>
      <c r="I30" s="32" t="s">
        <v>136</v>
      </c>
      <c r="J30" s="121" t="s">
        <v>61</v>
      </c>
      <c r="K30" s="123" t="s">
        <v>406</v>
      </c>
    </row>
    <row r="31" spans="4:11" x14ac:dyDescent="0.2">
      <c r="D31" s="64">
        <v>14</v>
      </c>
      <c r="E31" s="109" t="s">
        <v>60</v>
      </c>
      <c r="F31" s="34" t="s">
        <v>1051</v>
      </c>
      <c r="G31" s="34" t="s">
        <v>1052</v>
      </c>
      <c r="H31" s="34" t="s">
        <v>1053</v>
      </c>
      <c r="I31" s="32" t="s">
        <v>369</v>
      </c>
      <c r="J31" s="121" t="s">
        <v>61</v>
      </c>
      <c r="K31" s="123" t="s">
        <v>151</v>
      </c>
    </row>
    <row r="32" spans="4:11" x14ac:dyDescent="0.2">
      <c r="D32" s="64">
        <v>15</v>
      </c>
      <c r="E32" s="109" t="s">
        <v>60</v>
      </c>
      <c r="F32" s="34">
        <v>35960</v>
      </c>
      <c r="G32" s="34" t="s">
        <v>1058</v>
      </c>
      <c r="H32" s="34" t="s">
        <v>1059</v>
      </c>
      <c r="I32" s="32" t="s">
        <v>136</v>
      </c>
      <c r="J32" s="121" t="s">
        <v>61</v>
      </c>
      <c r="K32" s="123" t="s">
        <v>136</v>
      </c>
    </row>
    <row r="33" spans="4:11" x14ac:dyDescent="0.2">
      <c r="D33" s="64">
        <v>18</v>
      </c>
      <c r="E33" s="109" t="s">
        <v>60</v>
      </c>
      <c r="F33" s="34" t="s">
        <v>1080</v>
      </c>
      <c r="G33" s="34" t="s">
        <v>1081</v>
      </c>
      <c r="H33" s="34" t="s">
        <v>1082</v>
      </c>
      <c r="I33" s="32" t="s">
        <v>646</v>
      </c>
      <c r="J33" s="121" t="s">
        <v>61</v>
      </c>
      <c r="K33" s="123" t="s">
        <v>646</v>
      </c>
    </row>
    <row r="34" spans="4:11" x14ac:dyDescent="0.2">
      <c r="D34" s="64">
        <v>21</v>
      </c>
      <c r="E34" s="109" t="s">
        <v>60</v>
      </c>
      <c r="F34" s="34" t="s">
        <v>1098</v>
      </c>
      <c r="G34" s="111" t="s">
        <v>1099</v>
      </c>
      <c r="H34" s="34" t="s">
        <v>1100</v>
      </c>
      <c r="I34" s="32" t="s">
        <v>199</v>
      </c>
      <c r="J34" s="121" t="s">
        <v>61</v>
      </c>
      <c r="K34" s="123" t="s">
        <v>369</v>
      </c>
    </row>
    <row r="35" spans="4:11" x14ac:dyDescent="0.2">
      <c r="D35" s="64">
        <v>22</v>
      </c>
      <c r="E35" s="109" t="s">
        <v>60</v>
      </c>
      <c r="F35" s="34" t="s">
        <v>1105</v>
      </c>
      <c r="G35" s="111" t="s">
        <v>1346</v>
      </c>
      <c r="H35" s="34" t="s">
        <v>1106</v>
      </c>
      <c r="I35" s="32" t="s">
        <v>369</v>
      </c>
      <c r="J35" s="121" t="s">
        <v>61</v>
      </c>
      <c r="K35" s="123" t="s">
        <v>187</v>
      </c>
    </row>
    <row r="36" spans="4:11" x14ac:dyDescent="0.2">
      <c r="D36" s="64">
        <v>31</v>
      </c>
      <c r="E36" s="110" t="s">
        <v>60</v>
      </c>
      <c r="F36" s="75">
        <v>37055</v>
      </c>
      <c r="G36" s="75" t="s">
        <v>1155</v>
      </c>
      <c r="H36" s="75" t="s">
        <v>1156</v>
      </c>
      <c r="I36" s="76" t="s">
        <v>115</v>
      </c>
      <c r="J36" s="122" t="s">
        <v>61</v>
      </c>
      <c r="K36" s="123" t="s">
        <v>115</v>
      </c>
    </row>
  </sheetData>
  <autoFilter ref="D4:K36" xr:uid="{00000000-0009-0000-0000-00000A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G75"/>
  <sheetViews>
    <sheetView showGridLines="0" showRowColHeaders="0" topLeftCell="A13" workbookViewId="0">
      <selection activeCell="F58" sqref="F58:F59"/>
    </sheetView>
  </sheetViews>
  <sheetFormatPr defaultRowHeight="12.75" x14ac:dyDescent="0.2"/>
  <cols>
    <col min="4" max="4" width="39.7109375" bestFit="1" customWidth="1"/>
    <col min="5" max="5" width="29.28515625" bestFit="1" customWidth="1"/>
    <col min="6" max="6" width="39.42578125" bestFit="1" customWidth="1"/>
    <col min="7" max="7" width="25.5703125" bestFit="1" customWidth="1"/>
  </cols>
  <sheetData>
    <row r="2" spans="4:6" x14ac:dyDescent="0.2">
      <c r="D2" s="131" t="s">
        <v>1413</v>
      </c>
      <c r="E2" s="131" t="s">
        <v>1409</v>
      </c>
      <c r="F2" s="131" t="s">
        <v>1410</v>
      </c>
    </row>
    <row r="3" spans="4:6" x14ac:dyDescent="0.2">
      <c r="D3" s="132" t="s">
        <v>1406</v>
      </c>
      <c r="E3" s="128">
        <v>1</v>
      </c>
      <c r="F3" s="128" t="s">
        <v>1411</v>
      </c>
    </row>
    <row r="4" spans="4:6" x14ac:dyDescent="0.2">
      <c r="D4" s="133" t="s">
        <v>1407</v>
      </c>
      <c r="E4" s="129">
        <v>1</v>
      </c>
      <c r="F4" s="129" t="s">
        <v>1412</v>
      </c>
    </row>
    <row r="5" spans="4:6" x14ac:dyDescent="0.2">
      <c r="D5" s="132" t="s">
        <v>1408</v>
      </c>
      <c r="E5" s="128">
        <v>0</v>
      </c>
      <c r="F5" s="128">
        <v>2</v>
      </c>
    </row>
    <row r="10" spans="4:6" x14ac:dyDescent="0.2">
      <c r="D10" s="131" t="s">
        <v>1414</v>
      </c>
      <c r="E10" s="131" t="s">
        <v>1415</v>
      </c>
      <c r="F10" s="131" t="s">
        <v>1416</v>
      </c>
    </row>
    <row r="11" spans="4:6" x14ac:dyDescent="0.2">
      <c r="D11" s="132" t="s">
        <v>104</v>
      </c>
      <c r="E11" s="128">
        <v>10</v>
      </c>
      <c r="F11" s="128">
        <v>9</v>
      </c>
    </row>
    <row r="12" spans="4:6" x14ac:dyDescent="0.2">
      <c r="D12" s="133" t="s">
        <v>162</v>
      </c>
      <c r="E12" s="129">
        <v>8</v>
      </c>
      <c r="F12" s="129">
        <v>3</v>
      </c>
    </row>
    <row r="13" spans="4:6" x14ac:dyDescent="0.2">
      <c r="D13" s="132" t="s">
        <v>1417</v>
      </c>
      <c r="E13" s="128">
        <v>29</v>
      </c>
      <c r="F13" s="128">
        <v>16</v>
      </c>
    </row>
    <row r="17" spans="3:7" x14ac:dyDescent="0.2">
      <c r="D17" s="131" t="s">
        <v>1414</v>
      </c>
      <c r="E17" s="131" t="s">
        <v>1418</v>
      </c>
      <c r="F17" s="131"/>
    </row>
    <row r="18" spans="3:7" x14ac:dyDescent="0.2">
      <c r="D18" s="132" t="s">
        <v>1419</v>
      </c>
      <c r="E18" s="128">
        <v>10</v>
      </c>
      <c r="F18" s="128"/>
    </row>
    <row r="19" spans="3:7" x14ac:dyDescent="0.2">
      <c r="D19" s="133" t="s">
        <v>1420</v>
      </c>
      <c r="E19" s="129">
        <v>3</v>
      </c>
      <c r="F19" s="129"/>
    </row>
    <row r="20" spans="3:7" x14ac:dyDescent="0.2">
      <c r="D20" s="132" t="s">
        <v>1421</v>
      </c>
      <c r="E20" s="128">
        <v>5</v>
      </c>
      <c r="F20" s="128"/>
    </row>
    <row r="21" spans="3:7" x14ac:dyDescent="0.2">
      <c r="D21" s="133" t="s">
        <v>1422</v>
      </c>
      <c r="E21" s="129">
        <v>3</v>
      </c>
      <c r="F21" s="129"/>
    </row>
    <row r="22" spans="3:7" x14ac:dyDescent="0.2">
      <c r="D22" s="132" t="s">
        <v>1425</v>
      </c>
      <c r="E22" s="128">
        <v>1</v>
      </c>
      <c r="F22" s="128"/>
    </row>
    <row r="23" spans="3:7" x14ac:dyDescent="0.2">
      <c r="D23" s="133" t="s">
        <v>1423</v>
      </c>
      <c r="E23" s="129">
        <v>21</v>
      </c>
      <c r="F23" s="129"/>
    </row>
    <row r="24" spans="3:7" x14ac:dyDescent="0.2">
      <c r="D24" s="132" t="s">
        <v>1424</v>
      </c>
      <c r="E24" s="128">
        <v>2</v>
      </c>
      <c r="F24" s="128"/>
    </row>
    <row r="25" spans="3:7" x14ac:dyDescent="0.2">
      <c r="D25" s="133" t="s">
        <v>1426</v>
      </c>
      <c r="E25" s="129">
        <v>13</v>
      </c>
      <c r="F25" s="129"/>
    </row>
    <row r="26" spans="3:7" x14ac:dyDescent="0.2">
      <c r="D26" s="132" t="s">
        <v>1429</v>
      </c>
      <c r="E26" s="128">
        <v>4</v>
      </c>
      <c r="F26" s="128"/>
    </row>
    <row r="27" spans="3:7" x14ac:dyDescent="0.2">
      <c r="D27" s="133" t="s">
        <v>1427</v>
      </c>
      <c r="E27" s="129">
        <v>9</v>
      </c>
      <c r="F27" s="129"/>
    </row>
    <row r="28" spans="3:7" x14ac:dyDescent="0.2">
      <c r="D28" s="132" t="s">
        <v>1428</v>
      </c>
      <c r="E28" s="128">
        <v>1</v>
      </c>
      <c r="F28" s="128"/>
    </row>
    <row r="29" spans="3:7" x14ac:dyDescent="0.2">
      <c r="D29" s="134"/>
      <c r="E29" s="135"/>
      <c r="F29" s="135"/>
    </row>
    <row r="30" spans="3:7" x14ac:dyDescent="0.2">
      <c r="D30" s="136"/>
      <c r="E30" s="137"/>
      <c r="F30" s="137"/>
    </row>
    <row r="31" spans="3:7" x14ac:dyDescent="0.2">
      <c r="D31" s="126" t="s">
        <v>1373</v>
      </c>
      <c r="E31" s="127" t="s">
        <v>1474</v>
      </c>
      <c r="F31" s="131" t="s">
        <v>1475</v>
      </c>
      <c r="G31" s="131" t="s">
        <v>1476</v>
      </c>
    </row>
    <row r="32" spans="3:7" x14ac:dyDescent="0.2">
      <c r="C32">
        <v>1</v>
      </c>
      <c r="D32" s="140" t="s">
        <v>1451</v>
      </c>
      <c r="E32" s="142">
        <v>5</v>
      </c>
      <c r="F32" s="138" t="s">
        <v>1430</v>
      </c>
      <c r="G32" s="138">
        <v>1</v>
      </c>
    </row>
    <row r="33" spans="3:7" x14ac:dyDescent="0.2">
      <c r="C33">
        <v>2</v>
      </c>
      <c r="D33" s="140" t="s">
        <v>1468</v>
      </c>
      <c r="E33" s="142">
        <v>5</v>
      </c>
      <c r="F33" s="138" t="s">
        <v>1432</v>
      </c>
      <c r="G33" s="138">
        <v>1</v>
      </c>
    </row>
    <row r="34" spans="3:7" x14ac:dyDescent="0.2">
      <c r="C34">
        <v>3</v>
      </c>
      <c r="D34" s="140" t="s">
        <v>1454</v>
      </c>
      <c r="E34" s="142">
        <v>4</v>
      </c>
      <c r="F34" s="138" t="s">
        <v>1433</v>
      </c>
      <c r="G34" s="138">
        <v>1</v>
      </c>
    </row>
    <row r="35" spans="3:7" x14ac:dyDescent="0.2">
      <c r="C35">
        <v>4</v>
      </c>
      <c r="D35" s="140" t="s">
        <v>1465</v>
      </c>
      <c r="E35" s="142">
        <v>4</v>
      </c>
      <c r="F35" s="139" t="s">
        <v>1437</v>
      </c>
      <c r="G35" s="139">
        <v>1</v>
      </c>
    </row>
    <row r="36" spans="3:7" x14ac:dyDescent="0.2">
      <c r="C36">
        <v>5</v>
      </c>
      <c r="D36" s="141" t="s">
        <v>1435</v>
      </c>
      <c r="E36" s="143">
        <v>3</v>
      </c>
      <c r="F36" s="139" t="s">
        <v>1438</v>
      </c>
      <c r="G36" s="139">
        <v>1</v>
      </c>
    </row>
    <row r="37" spans="3:7" x14ac:dyDescent="0.2">
      <c r="C37">
        <v>6</v>
      </c>
      <c r="D37" s="140" t="s">
        <v>1446</v>
      </c>
      <c r="E37" s="142">
        <v>3</v>
      </c>
      <c r="F37" s="139" t="s">
        <v>1439</v>
      </c>
      <c r="G37" s="139">
        <v>1</v>
      </c>
    </row>
    <row r="38" spans="3:7" x14ac:dyDescent="0.2">
      <c r="C38">
        <v>7</v>
      </c>
      <c r="D38" s="140" t="s">
        <v>1448</v>
      </c>
      <c r="E38" s="142">
        <v>3</v>
      </c>
      <c r="F38" s="139" t="s">
        <v>1442</v>
      </c>
      <c r="G38" s="139">
        <v>1</v>
      </c>
    </row>
    <row r="39" spans="3:7" x14ac:dyDescent="0.2">
      <c r="C39">
        <v>8</v>
      </c>
      <c r="D39" s="141" t="s">
        <v>1431</v>
      </c>
      <c r="E39" s="143">
        <v>2</v>
      </c>
      <c r="F39" s="139" t="s">
        <v>1443</v>
      </c>
      <c r="G39" s="139">
        <v>1</v>
      </c>
    </row>
    <row r="40" spans="3:7" x14ac:dyDescent="0.2">
      <c r="C40">
        <v>9</v>
      </c>
      <c r="D40" s="141" t="s">
        <v>1434</v>
      </c>
      <c r="E40" s="143">
        <v>2</v>
      </c>
      <c r="F40" s="139" t="s">
        <v>1444</v>
      </c>
      <c r="G40" s="139">
        <v>1</v>
      </c>
    </row>
    <row r="41" spans="3:7" x14ac:dyDescent="0.2">
      <c r="C41">
        <v>10</v>
      </c>
      <c r="D41" s="141" t="s">
        <v>1436</v>
      </c>
      <c r="E41" s="143">
        <v>2</v>
      </c>
      <c r="F41" s="139" t="s">
        <v>1445</v>
      </c>
      <c r="G41" s="139">
        <v>1</v>
      </c>
    </row>
    <row r="42" spans="3:7" x14ac:dyDescent="0.2">
      <c r="C42">
        <v>11</v>
      </c>
      <c r="D42" s="140" t="s">
        <v>1440</v>
      </c>
      <c r="E42" s="142">
        <v>2</v>
      </c>
      <c r="F42" s="139" t="s">
        <v>1449</v>
      </c>
      <c r="G42" s="139">
        <v>1</v>
      </c>
    </row>
    <row r="43" spans="3:7" x14ac:dyDescent="0.2">
      <c r="C43">
        <v>12</v>
      </c>
      <c r="D43" s="140" t="s">
        <v>1441</v>
      </c>
      <c r="E43" s="142">
        <v>2</v>
      </c>
      <c r="F43" s="139" t="s">
        <v>1450</v>
      </c>
      <c r="G43" s="139">
        <v>1</v>
      </c>
    </row>
    <row r="44" spans="3:7" x14ac:dyDescent="0.2">
      <c r="C44">
        <v>13</v>
      </c>
      <c r="D44" s="140" t="s">
        <v>1447</v>
      </c>
      <c r="E44" s="142">
        <v>2</v>
      </c>
      <c r="F44" s="139" t="s">
        <v>1453</v>
      </c>
      <c r="G44" s="139">
        <v>1</v>
      </c>
    </row>
    <row r="45" spans="3:7" x14ac:dyDescent="0.2">
      <c r="C45">
        <v>14</v>
      </c>
      <c r="D45" s="140" t="s">
        <v>1452</v>
      </c>
      <c r="E45" s="142">
        <v>2</v>
      </c>
      <c r="F45" s="139" t="s">
        <v>1457</v>
      </c>
      <c r="G45" s="139">
        <v>1</v>
      </c>
    </row>
    <row r="46" spans="3:7" x14ac:dyDescent="0.2">
      <c r="C46">
        <v>15</v>
      </c>
      <c r="D46" s="140" t="s">
        <v>1455</v>
      </c>
      <c r="E46" s="142">
        <v>2</v>
      </c>
      <c r="F46" s="139" t="s">
        <v>1460</v>
      </c>
      <c r="G46" s="139">
        <v>1</v>
      </c>
    </row>
    <row r="47" spans="3:7" x14ac:dyDescent="0.2">
      <c r="C47">
        <v>16</v>
      </c>
      <c r="D47" s="140" t="s">
        <v>1456</v>
      </c>
      <c r="E47" s="142">
        <v>2</v>
      </c>
      <c r="F47" s="139" t="s">
        <v>1461</v>
      </c>
      <c r="G47" s="139">
        <v>1</v>
      </c>
    </row>
    <row r="48" spans="3:7" x14ac:dyDescent="0.2">
      <c r="C48">
        <v>17</v>
      </c>
      <c r="D48" s="140" t="s">
        <v>1458</v>
      </c>
      <c r="E48" s="142">
        <v>2</v>
      </c>
      <c r="F48" s="139" t="s">
        <v>1462</v>
      </c>
      <c r="G48" s="139">
        <v>1</v>
      </c>
    </row>
    <row r="49" spans="3:7" x14ac:dyDescent="0.2">
      <c r="C49">
        <v>18</v>
      </c>
      <c r="D49" s="140" t="s">
        <v>1459</v>
      </c>
      <c r="E49" s="142">
        <v>2</v>
      </c>
      <c r="F49" s="139" t="s">
        <v>1469</v>
      </c>
      <c r="G49" s="139">
        <v>1</v>
      </c>
    </row>
    <row r="50" spans="3:7" x14ac:dyDescent="0.2">
      <c r="C50">
        <v>19</v>
      </c>
      <c r="D50" s="140" t="s">
        <v>1463</v>
      </c>
      <c r="E50" s="142">
        <v>2</v>
      </c>
      <c r="F50" s="139" t="s">
        <v>1470</v>
      </c>
      <c r="G50" s="139">
        <v>1</v>
      </c>
    </row>
    <row r="51" spans="3:7" x14ac:dyDescent="0.2">
      <c r="C51">
        <v>20</v>
      </c>
      <c r="D51" s="140" t="s">
        <v>1464</v>
      </c>
      <c r="E51" s="142">
        <v>2</v>
      </c>
      <c r="F51" s="139" t="s">
        <v>1472</v>
      </c>
      <c r="G51" s="139">
        <v>1</v>
      </c>
    </row>
    <row r="52" spans="3:7" x14ac:dyDescent="0.2">
      <c r="C52">
        <v>21</v>
      </c>
      <c r="D52" s="140" t="s">
        <v>1466</v>
      </c>
      <c r="E52" s="142">
        <v>2</v>
      </c>
      <c r="F52" s="139" t="s">
        <v>1473</v>
      </c>
      <c r="G52" s="139">
        <v>1</v>
      </c>
    </row>
    <row r="53" spans="3:7" x14ac:dyDescent="0.2">
      <c r="C53">
        <v>22</v>
      </c>
      <c r="D53" s="140" t="s">
        <v>1467</v>
      </c>
      <c r="E53" s="142">
        <v>2</v>
      </c>
    </row>
    <row r="54" spans="3:7" x14ac:dyDescent="0.2">
      <c r="C54">
        <v>23</v>
      </c>
      <c r="D54" s="140" t="s">
        <v>1471</v>
      </c>
      <c r="E54" s="142">
        <v>2</v>
      </c>
    </row>
    <row r="55" spans="3:7" x14ac:dyDescent="0.2">
      <c r="C55">
        <v>24</v>
      </c>
      <c r="D55" s="141" t="s">
        <v>1430</v>
      </c>
      <c r="E55" s="143">
        <v>1</v>
      </c>
    </row>
    <row r="56" spans="3:7" x14ac:dyDescent="0.2">
      <c r="C56">
        <v>25</v>
      </c>
      <c r="D56" s="141" t="s">
        <v>1432</v>
      </c>
      <c r="E56" s="143">
        <v>1</v>
      </c>
    </row>
    <row r="57" spans="3:7" x14ac:dyDescent="0.2">
      <c r="C57">
        <v>26</v>
      </c>
      <c r="D57" s="141" t="s">
        <v>1433</v>
      </c>
      <c r="E57" s="143">
        <v>1</v>
      </c>
    </row>
    <row r="58" spans="3:7" x14ac:dyDescent="0.2">
      <c r="C58">
        <v>27</v>
      </c>
      <c r="D58" s="140" t="s">
        <v>1437</v>
      </c>
      <c r="E58" s="142">
        <v>1</v>
      </c>
    </row>
    <row r="59" spans="3:7" x14ac:dyDescent="0.2">
      <c r="C59">
        <v>28</v>
      </c>
      <c r="D59" s="140" t="s">
        <v>1438</v>
      </c>
      <c r="E59" s="142">
        <v>1</v>
      </c>
    </row>
    <row r="60" spans="3:7" x14ac:dyDescent="0.2">
      <c r="C60">
        <v>29</v>
      </c>
      <c r="D60" s="140" t="s">
        <v>1439</v>
      </c>
      <c r="E60" s="142">
        <v>1</v>
      </c>
    </row>
    <row r="61" spans="3:7" x14ac:dyDescent="0.2">
      <c r="C61">
        <v>30</v>
      </c>
      <c r="D61" s="140" t="s">
        <v>1442</v>
      </c>
      <c r="E61" s="142">
        <v>1</v>
      </c>
    </row>
    <row r="62" spans="3:7" x14ac:dyDescent="0.2">
      <c r="C62">
        <v>31</v>
      </c>
      <c r="D62" s="140" t="s">
        <v>1443</v>
      </c>
      <c r="E62" s="142">
        <v>1</v>
      </c>
    </row>
    <row r="63" spans="3:7" x14ac:dyDescent="0.2">
      <c r="C63">
        <v>32</v>
      </c>
      <c r="D63" s="140" t="s">
        <v>1444</v>
      </c>
      <c r="E63" s="142">
        <v>1</v>
      </c>
    </row>
    <row r="64" spans="3:7" x14ac:dyDescent="0.2">
      <c r="C64">
        <v>33</v>
      </c>
      <c r="D64" s="140" t="s">
        <v>1445</v>
      </c>
      <c r="E64" s="142">
        <v>1</v>
      </c>
    </row>
    <row r="65" spans="3:5" x14ac:dyDescent="0.2">
      <c r="C65">
        <v>34</v>
      </c>
      <c r="D65" s="140" t="s">
        <v>1449</v>
      </c>
      <c r="E65" s="142">
        <v>1</v>
      </c>
    </row>
    <row r="66" spans="3:5" x14ac:dyDescent="0.2">
      <c r="C66">
        <v>35</v>
      </c>
      <c r="D66" s="140" t="s">
        <v>1450</v>
      </c>
      <c r="E66" s="142">
        <v>1</v>
      </c>
    </row>
    <row r="67" spans="3:5" x14ac:dyDescent="0.2">
      <c r="C67">
        <v>36</v>
      </c>
      <c r="D67" s="140" t="s">
        <v>1453</v>
      </c>
      <c r="E67" s="142">
        <v>1</v>
      </c>
    </row>
    <row r="68" spans="3:5" x14ac:dyDescent="0.2">
      <c r="C68">
        <v>37</v>
      </c>
      <c r="D68" s="140" t="s">
        <v>1457</v>
      </c>
      <c r="E68" s="142">
        <v>1</v>
      </c>
    </row>
    <row r="69" spans="3:5" x14ac:dyDescent="0.2">
      <c r="C69">
        <v>38</v>
      </c>
      <c r="D69" s="140" t="s">
        <v>1460</v>
      </c>
      <c r="E69" s="142">
        <v>1</v>
      </c>
    </row>
    <row r="70" spans="3:5" x14ac:dyDescent="0.2">
      <c r="C70">
        <v>39</v>
      </c>
      <c r="D70" s="140" t="s">
        <v>1461</v>
      </c>
      <c r="E70" s="142">
        <v>1</v>
      </c>
    </row>
    <row r="71" spans="3:5" x14ac:dyDescent="0.2">
      <c r="C71">
        <v>40</v>
      </c>
      <c r="D71" s="140" t="s">
        <v>1462</v>
      </c>
      <c r="E71" s="142">
        <v>1</v>
      </c>
    </row>
    <row r="72" spans="3:5" x14ac:dyDescent="0.2">
      <c r="C72">
        <v>41</v>
      </c>
      <c r="D72" s="140" t="s">
        <v>1469</v>
      </c>
      <c r="E72" s="142">
        <v>1</v>
      </c>
    </row>
    <row r="73" spans="3:5" x14ac:dyDescent="0.2">
      <c r="C73">
        <v>42</v>
      </c>
      <c r="D73" s="140" t="s">
        <v>1470</v>
      </c>
      <c r="E73" s="142">
        <v>1</v>
      </c>
    </row>
    <row r="74" spans="3:5" x14ac:dyDescent="0.2">
      <c r="C74">
        <v>43</v>
      </c>
      <c r="D74" s="140" t="s">
        <v>1472</v>
      </c>
      <c r="E74" s="142">
        <v>1</v>
      </c>
    </row>
    <row r="75" spans="3:5" x14ac:dyDescent="0.2">
      <c r="C75">
        <v>44</v>
      </c>
      <c r="D75" s="144" t="s">
        <v>1473</v>
      </c>
      <c r="E75" s="145">
        <v>1</v>
      </c>
    </row>
  </sheetData>
  <sortState xmlns:xlrd2="http://schemas.microsoft.com/office/spreadsheetml/2017/richdata2" ref="D32:E75">
    <sortCondition descending="1" ref="E3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2"/>
  <sheetViews>
    <sheetView topLeftCell="C1" workbookViewId="0">
      <selection activeCell="F15" sqref="F15"/>
    </sheetView>
  </sheetViews>
  <sheetFormatPr defaultRowHeight="15" x14ac:dyDescent="0.25"/>
  <cols>
    <col min="1" max="1" width="9.140625" style="525"/>
    <col min="2" max="2" width="11.7109375" style="525" bestFit="1" customWidth="1"/>
    <col min="3" max="3" width="10.85546875" style="525" customWidth="1"/>
    <col min="4" max="4" width="14.140625" style="525" customWidth="1"/>
    <col min="5" max="5" width="44.5703125" style="525" bestFit="1" customWidth="1"/>
    <col min="6" max="6" width="20" style="525" customWidth="1"/>
    <col min="7" max="7" width="19.5703125" style="525" customWidth="1"/>
    <col min="8" max="8" width="15.140625" style="525" bestFit="1" customWidth="1"/>
    <col min="9" max="9" width="20.140625" style="525" bestFit="1" customWidth="1"/>
    <col min="10" max="10" width="15.5703125" style="525" bestFit="1" customWidth="1"/>
    <col min="11" max="16384" width="9.140625" style="525"/>
  </cols>
  <sheetData>
    <row r="1" spans="1:10" x14ac:dyDescent="0.25">
      <c r="A1" s="523" t="s">
        <v>71</v>
      </c>
      <c r="B1" s="523" t="s">
        <v>75</v>
      </c>
      <c r="C1" s="523" t="s">
        <v>1755</v>
      </c>
      <c r="D1" s="523" t="s">
        <v>1756</v>
      </c>
      <c r="E1" s="523" t="s">
        <v>1398</v>
      </c>
      <c r="F1" s="523" t="s">
        <v>1757</v>
      </c>
      <c r="G1" s="524" t="s">
        <v>1758</v>
      </c>
      <c r="H1" s="523" t="s">
        <v>1759</v>
      </c>
      <c r="I1" s="523" t="s">
        <v>1760</v>
      </c>
      <c r="J1" s="523" t="s">
        <v>81</v>
      </c>
    </row>
    <row r="2" spans="1:10" x14ac:dyDescent="0.25">
      <c r="A2" s="525">
        <v>1</v>
      </c>
      <c r="B2" s="526" t="s">
        <v>1761</v>
      </c>
      <c r="C2" s="526"/>
      <c r="D2" s="526" t="s">
        <v>20</v>
      </c>
      <c r="E2" s="526" t="s">
        <v>1762</v>
      </c>
      <c r="F2" s="526" t="s">
        <v>1763</v>
      </c>
      <c r="G2" s="527">
        <v>45036</v>
      </c>
      <c r="H2" s="526" t="s">
        <v>1764</v>
      </c>
      <c r="I2" s="526" t="s">
        <v>57</v>
      </c>
      <c r="J2" s="526" t="s">
        <v>1765</v>
      </c>
    </row>
    <row r="3" spans="1:10" x14ac:dyDescent="0.25">
      <c r="A3" s="525">
        <v>2</v>
      </c>
      <c r="B3" s="526" t="s">
        <v>1766</v>
      </c>
      <c r="C3" s="526" t="s">
        <v>1767</v>
      </c>
      <c r="D3" s="526" t="s">
        <v>1768</v>
      </c>
      <c r="E3" s="526" t="s">
        <v>1769</v>
      </c>
      <c r="F3" s="526" t="s">
        <v>1770</v>
      </c>
      <c r="G3" s="527">
        <v>44981</v>
      </c>
      <c r="H3" s="526" t="s">
        <v>1771</v>
      </c>
      <c r="I3" s="526" t="s">
        <v>57</v>
      </c>
      <c r="J3" s="526" t="s">
        <v>1772</v>
      </c>
    </row>
    <row r="4" spans="1:10" x14ac:dyDescent="0.25">
      <c r="A4" s="525">
        <v>3</v>
      </c>
      <c r="B4" s="526" t="s">
        <v>1773</v>
      </c>
      <c r="C4" s="526" t="s">
        <v>1774</v>
      </c>
      <c r="D4" s="526" t="s">
        <v>1572</v>
      </c>
      <c r="E4" s="526" t="s">
        <v>1775</v>
      </c>
      <c r="F4" s="526" t="s">
        <v>1776</v>
      </c>
      <c r="G4" s="527">
        <v>44939</v>
      </c>
      <c r="H4" s="526" t="s">
        <v>1777</v>
      </c>
      <c r="I4" s="526" t="s">
        <v>57</v>
      </c>
      <c r="J4" s="526" t="s">
        <v>1765</v>
      </c>
    </row>
    <row r="5" spans="1:10" x14ac:dyDescent="0.25">
      <c r="A5" s="525">
        <v>4</v>
      </c>
      <c r="B5" s="526" t="s">
        <v>1778</v>
      </c>
      <c r="C5" s="526" t="s">
        <v>1779</v>
      </c>
      <c r="D5" s="526" t="s">
        <v>70</v>
      </c>
      <c r="E5" s="526" t="s">
        <v>1780</v>
      </c>
      <c r="F5" s="526" t="s">
        <v>1781</v>
      </c>
      <c r="G5" s="527">
        <v>45028</v>
      </c>
      <c r="H5" s="526" t="s">
        <v>1782</v>
      </c>
      <c r="I5" s="526" t="s">
        <v>1566</v>
      </c>
      <c r="J5" s="526" t="s">
        <v>1772</v>
      </c>
    </row>
    <row r="6" spans="1:10" x14ac:dyDescent="0.25">
      <c r="A6" s="525">
        <v>5</v>
      </c>
      <c r="B6" s="526" t="s">
        <v>1783</v>
      </c>
      <c r="C6" s="526" t="s">
        <v>1784</v>
      </c>
      <c r="D6" s="526" t="s">
        <v>70</v>
      </c>
      <c r="E6" s="526" t="s">
        <v>1785</v>
      </c>
      <c r="F6" s="526" t="s">
        <v>1781</v>
      </c>
      <c r="G6" s="527">
        <v>45028</v>
      </c>
      <c r="H6" s="526" t="s">
        <v>1786</v>
      </c>
      <c r="I6" s="526" t="s">
        <v>1562</v>
      </c>
      <c r="J6" s="526" t="s">
        <v>1772</v>
      </c>
    </row>
    <row r="7" spans="1:10" x14ac:dyDescent="0.25">
      <c r="A7" s="525">
        <v>6</v>
      </c>
      <c r="B7" s="526" t="s">
        <v>1787</v>
      </c>
      <c r="C7" s="526" t="s">
        <v>1788</v>
      </c>
      <c r="D7" s="526" t="s">
        <v>60</v>
      </c>
      <c r="E7" s="526" t="s">
        <v>1789</v>
      </c>
      <c r="F7" s="526" t="s">
        <v>1790</v>
      </c>
      <c r="G7" s="527">
        <v>45100</v>
      </c>
      <c r="H7" s="526" t="s">
        <v>1791</v>
      </c>
      <c r="I7" s="528" t="s">
        <v>1792</v>
      </c>
      <c r="J7" s="526" t="s">
        <v>1772</v>
      </c>
    </row>
    <row r="8" spans="1:10" x14ac:dyDescent="0.25">
      <c r="B8" s="526">
        <v>30004523</v>
      </c>
      <c r="C8" s="526">
        <v>35811</v>
      </c>
      <c r="D8" s="526" t="s">
        <v>60</v>
      </c>
      <c r="E8" s="526" t="s">
        <v>1793</v>
      </c>
      <c r="F8" s="526" t="s">
        <v>1794</v>
      </c>
      <c r="G8" s="527">
        <v>45240</v>
      </c>
      <c r="H8" s="526" t="s">
        <v>1795</v>
      </c>
      <c r="I8" s="526" t="s">
        <v>1792</v>
      </c>
      <c r="J8" s="528" t="s">
        <v>1772</v>
      </c>
    </row>
    <row r="9" spans="1:10" x14ac:dyDescent="0.25">
      <c r="B9" s="526"/>
      <c r="C9" s="526"/>
      <c r="D9" s="526"/>
      <c r="E9" s="526"/>
      <c r="F9" s="526"/>
      <c r="G9" s="527"/>
      <c r="H9" s="526"/>
      <c r="I9" s="526"/>
      <c r="J9" s="526"/>
    </row>
    <row r="10" spans="1:10" x14ac:dyDescent="0.25">
      <c r="B10" s="526"/>
      <c r="C10" s="526"/>
      <c r="D10" s="526"/>
      <c r="E10" s="526"/>
      <c r="F10" s="526"/>
      <c r="G10" s="527"/>
      <c r="H10" s="526"/>
      <c r="I10" s="526"/>
      <c r="J10" s="526"/>
    </row>
    <row r="11" spans="1:10" x14ac:dyDescent="0.25">
      <c r="B11" s="526"/>
      <c r="C11" s="526"/>
      <c r="D11" s="526"/>
      <c r="E11" s="526"/>
      <c r="F11" s="526"/>
      <c r="G11" s="527"/>
      <c r="H11" s="526"/>
      <c r="I11" s="526"/>
      <c r="J11" s="526"/>
    </row>
    <row r="12" spans="1:10" x14ac:dyDescent="0.25">
      <c r="B12" s="526"/>
      <c r="C12" s="526"/>
      <c r="D12" s="526"/>
      <c r="E12" s="526"/>
      <c r="F12" s="526"/>
      <c r="G12" s="527"/>
      <c r="H12" s="526"/>
      <c r="I12" s="526"/>
      <c r="J12" s="52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34"/>
  <sheetViews>
    <sheetView workbookViewId="0">
      <selection activeCell="E3" sqref="E3:E26"/>
    </sheetView>
  </sheetViews>
  <sheetFormatPr defaultRowHeight="15" x14ac:dyDescent="0.25"/>
  <cols>
    <col min="1" max="1" width="7" style="525" customWidth="1"/>
    <col min="2" max="2" width="11.5703125" style="525" customWidth="1"/>
    <col min="3" max="3" width="10.85546875" style="525" customWidth="1"/>
    <col min="4" max="4" width="14.140625" style="525" customWidth="1"/>
    <col min="5" max="5" width="41.140625" style="525" bestFit="1" customWidth="1"/>
    <col min="6" max="6" width="20" style="525" customWidth="1"/>
    <col min="7" max="7" width="19.5703125" style="525" customWidth="1"/>
    <col min="8" max="8" width="15.140625" style="525" bestFit="1" customWidth="1"/>
    <col min="9" max="9" width="16.5703125" style="525" bestFit="1" customWidth="1"/>
    <col min="10" max="10" width="16.42578125" style="525" bestFit="1" customWidth="1"/>
    <col min="11" max="16384" width="9.140625" style="525"/>
  </cols>
  <sheetData>
    <row r="2" spans="1:10" x14ac:dyDescent="0.25">
      <c r="A2" s="529" t="s">
        <v>71</v>
      </c>
      <c r="B2" s="529" t="s">
        <v>75</v>
      </c>
      <c r="C2" s="529" t="s">
        <v>1755</v>
      </c>
      <c r="D2" s="529" t="s">
        <v>1756</v>
      </c>
      <c r="E2" s="529" t="s">
        <v>1398</v>
      </c>
      <c r="F2" s="529" t="s">
        <v>1757</v>
      </c>
      <c r="G2" s="530" t="s">
        <v>1758</v>
      </c>
      <c r="H2" s="529" t="s">
        <v>1759</v>
      </c>
      <c r="I2" s="529" t="s">
        <v>1760</v>
      </c>
      <c r="J2" s="529" t="s">
        <v>81</v>
      </c>
    </row>
    <row r="3" spans="1:10" x14ac:dyDescent="0.25">
      <c r="A3" s="529"/>
      <c r="B3" s="531">
        <v>30789717</v>
      </c>
      <c r="C3" s="528">
        <v>30309</v>
      </c>
      <c r="D3" s="528" t="s">
        <v>70</v>
      </c>
      <c r="E3" s="532" t="s">
        <v>1560</v>
      </c>
      <c r="F3" s="528" t="s">
        <v>1794</v>
      </c>
      <c r="G3" s="533">
        <v>45243</v>
      </c>
      <c r="H3" s="528" t="s">
        <v>1562</v>
      </c>
      <c r="I3" s="534" t="s">
        <v>1795</v>
      </c>
      <c r="J3" s="528" t="s">
        <v>1772</v>
      </c>
    </row>
    <row r="4" spans="1:10" x14ac:dyDescent="0.25">
      <c r="A4" s="529"/>
      <c r="B4" s="528">
        <v>30185110</v>
      </c>
      <c r="C4" s="532">
        <v>23748</v>
      </c>
      <c r="D4" s="528" t="s">
        <v>68</v>
      </c>
      <c r="E4" s="532" t="s">
        <v>1796</v>
      </c>
      <c r="F4" s="528" t="s">
        <v>1797</v>
      </c>
      <c r="G4" s="535">
        <v>45198</v>
      </c>
      <c r="H4" s="528" t="s">
        <v>1562</v>
      </c>
      <c r="I4" s="534" t="s">
        <v>1798</v>
      </c>
      <c r="J4" s="528" t="s">
        <v>1765</v>
      </c>
    </row>
    <row r="5" spans="1:10" x14ac:dyDescent="0.25">
      <c r="A5" s="529"/>
      <c r="B5" s="528">
        <v>10476712</v>
      </c>
      <c r="C5" s="532"/>
      <c r="D5" s="528" t="s">
        <v>64</v>
      </c>
      <c r="E5" s="532" t="s">
        <v>1799</v>
      </c>
      <c r="F5" s="528" t="s">
        <v>1800</v>
      </c>
      <c r="G5" s="535">
        <v>45163</v>
      </c>
      <c r="H5" s="528" t="s">
        <v>1562</v>
      </c>
      <c r="I5" s="534" t="s">
        <v>1801</v>
      </c>
      <c r="J5" s="528" t="s">
        <v>1802</v>
      </c>
    </row>
    <row r="6" spans="1:10" x14ac:dyDescent="0.25">
      <c r="A6" s="529"/>
      <c r="B6" s="528">
        <v>9971513</v>
      </c>
      <c r="C6" s="528"/>
      <c r="D6" s="528" t="s">
        <v>1803</v>
      </c>
      <c r="E6" s="528" t="s">
        <v>1804</v>
      </c>
      <c r="F6" s="536" t="s">
        <v>1805</v>
      </c>
      <c r="G6" s="537">
        <v>45126</v>
      </c>
      <c r="H6" s="528" t="s">
        <v>1562</v>
      </c>
      <c r="I6" s="534" t="s">
        <v>1801</v>
      </c>
      <c r="J6" s="528" t="s">
        <v>1802</v>
      </c>
    </row>
    <row r="7" spans="1:10" x14ac:dyDescent="0.25">
      <c r="A7" s="529"/>
      <c r="B7" s="528">
        <v>30018117</v>
      </c>
      <c r="C7" s="532">
        <v>28293</v>
      </c>
      <c r="D7" s="528" t="s">
        <v>70</v>
      </c>
      <c r="E7" s="532" t="s">
        <v>1806</v>
      </c>
      <c r="F7" s="528" t="s">
        <v>1807</v>
      </c>
      <c r="G7" s="535">
        <v>45125</v>
      </c>
      <c r="H7" s="528" t="s">
        <v>1562</v>
      </c>
      <c r="I7" s="534" t="s">
        <v>1808</v>
      </c>
      <c r="J7" s="528" t="s">
        <v>1765</v>
      </c>
    </row>
    <row r="8" spans="1:10" x14ac:dyDescent="0.25">
      <c r="A8" s="529"/>
      <c r="B8" s="528">
        <v>30003659</v>
      </c>
      <c r="C8" s="532">
        <v>36239</v>
      </c>
      <c r="D8" s="528" t="s">
        <v>60</v>
      </c>
      <c r="E8" s="532" t="s">
        <v>1809</v>
      </c>
      <c r="F8" s="528" t="s">
        <v>1807</v>
      </c>
      <c r="G8" s="535">
        <v>45125</v>
      </c>
      <c r="H8" s="528" t="s">
        <v>1562</v>
      </c>
      <c r="I8" s="534" t="s">
        <v>1808</v>
      </c>
      <c r="J8" s="528" t="s">
        <v>1765</v>
      </c>
    </row>
    <row r="9" spans="1:10" x14ac:dyDescent="0.25">
      <c r="A9" s="529"/>
      <c r="B9" s="528">
        <v>30005678</v>
      </c>
      <c r="C9" s="532">
        <v>36794</v>
      </c>
      <c r="D9" s="528" t="s">
        <v>60</v>
      </c>
      <c r="E9" s="532" t="s">
        <v>1810</v>
      </c>
      <c r="F9" s="528" t="s">
        <v>1790</v>
      </c>
      <c r="G9" s="538">
        <v>45100</v>
      </c>
      <c r="H9" s="528" t="s">
        <v>1562</v>
      </c>
      <c r="I9" s="534" t="s">
        <v>1791</v>
      </c>
      <c r="J9" s="528" t="s">
        <v>1772</v>
      </c>
    </row>
    <row r="10" spans="1:10" x14ac:dyDescent="0.25">
      <c r="A10" s="529"/>
      <c r="B10" s="528">
        <v>13634912</v>
      </c>
      <c r="C10" s="528">
        <v>21441</v>
      </c>
      <c r="D10" s="528" t="s">
        <v>62</v>
      </c>
      <c r="E10" s="532" t="s">
        <v>1811</v>
      </c>
      <c r="F10" s="539" t="s">
        <v>1781</v>
      </c>
      <c r="G10" s="540">
        <v>45028</v>
      </c>
      <c r="H10" s="528" t="s">
        <v>1566</v>
      </c>
      <c r="I10" s="534" t="s">
        <v>1782</v>
      </c>
      <c r="J10" s="528" t="s">
        <v>1772</v>
      </c>
    </row>
    <row r="11" spans="1:10" x14ac:dyDescent="0.25">
      <c r="A11" s="529"/>
      <c r="B11" s="528">
        <v>30879406</v>
      </c>
      <c r="C11" s="532">
        <v>32292</v>
      </c>
      <c r="D11" s="528" t="s">
        <v>60</v>
      </c>
      <c r="E11" s="532" t="s">
        <v>1812</v>
      </c>
      <c r="F11" s="528" t="s">
        <v>1781</v>
      </c>
      <c r="G11" s="538">
        <v>45028</v>
      </c>
      <c r="H11" s="528" t="s">
        <v>1786</v>
      </c>
      <c r="I11" s="534" t="s">
        <v>1562</v>
      </c>
      <c r="J11" s="528" t="s">
        <v>1772</v>
      </c>
    </row>
    <row r="12" spans="1:10" x14ac:dyDescent="0.25">
      <c r="A12" s="529"/>
      <c r="B12" s="528" t="s">
        <v>1813</v>
      </c>
      <c r="C12" s="528">
        <v>30339</v>
      </c>
      <c r="D12" s="528" t="s">
        <v>70</v>
      </c>
      <c r="E12" s="532" t="s">
        <v>1814</v>
      </c>
      <c r="F12" s="536" t="s">
        <v>1815</v>
      </c>
      <c r="G12" s="537">
        <v>45015</v>
      </c>
      <c r="H12" s="528" t="s">
        <v>1566</v>
      </c>
      <c r="I12" s="541" t="s">
        <v>1816</v>
      </c>
      <c r="J12" s="528" t="s">
        <v>1765</v>
      </c>
    </row>
    <row r="13" spans="1:10" x14ac:dyDescent="0.25">
      <c r="A13" s="529"/>
      <c r="B13" s="528">
        <v>58750018</v>
      </c>
      <c r="C13" s="528">
        <v>27114</v>
      </c>
      <c r="D13" s="528" t="s">
        <v>70</v>
      </c>
      <c r="E13" s="542" t="s">
        <v>1817</v>
      </c>
      <c r="F13" s="539" t="s">
        <v>1818</v>
      </c>
      <c r="G13" s="540">
        <v>44994</v>
      </c>
      <c r="H13" s="528" t="s">
        <v>1566</v>
      </c>
      <c r="I13" s="543" t="s">
        <v>1819</v>
      </c>
      <c r="J13" s="532" t="s">
        <v>1765</v>
      </c>
    </row>
    <row r="14" spans="1:10" x14ac:dyDescent="0.25">
      <c r="A14" s="529"/>
      <c r="B14" s="528">
        <v>30870654</v>
      </c>
      <c r="C14" s="528">
        <v>31037</v>
      </c>
      <c r="D14" s="528" t="s">
        <v>60</v>
      </c>
      <c r="E14" s="532" t="s">
        <v>1820</v>
      </c>
      <c r="F14" s="539" t="s">
        <v>1818</v>
      </c>
      <c r="G14" s="540">
        <v>44994</v>
      </c>
      <c r="H14" s="528" t="s">
        <v>1566</v>
      </c>
      <c r="I14" s="534" t="s">
        <v>1821</v>
      </c>
      <c r="J14" s="528" t="s">
        <v>1765</v>
      </c>
    </row>
    <row r="15" spans="1:10" x14ac:dyDescent="0.25">
      <c r="A15" s="529"/>
      <c r="B15" s="544" t="s">
        <v>1822</v>
      </c>
      <c r="C15" s="528">
        <v>30134</v>
      </c>
      <c r="D15" s="528" t="s">
        <v>60</v>
      </c>
      <c r="E15" s="532" t="s">
        <v>1823</v>
      </c>
      <c r="F15" s="539" t="s">
        <v>1824</v>
      </c>
      <c r="G15" s="540">
        <v>44988</v>
      </c>
      <c r="H15" s="528" t="s">
        <v>1566</v>
      </c>
      <c r="I15" s="534" t="s">
        <v>1777</v>
      </c>
      <c r="J15" s="528" t="s">
        <v>1765</v>
      </c>
    </row>
    <row r="16" spans="1:10" x14ac:dyDescent="0.25">
      <c r="A16" s="529"/>
      <c r="B16" s="536">
        <v>30365410</v>
      </c>
      <c r="C16" s="536">
        <v>24937</v>
      </c>
      <c r="D16" s="545" t="s">
        <v>70</v>
      </c>
      <c r="E16" s="546" t="s">
        <v>1825</v>
      </c>
      <c r="F16" s="536" t="s">
        <v>1770</v>
      </c>
      <c r="G16" s="537">
        <v>44981</v>
      </c>
      <c r="H16" s="528" t="s">
        <v>1566</v>
      </c>
      <c r="I16" s="534" t="s">
        <v>1826</v>
      </c>
      <c r="J16" s="528" t="s">
        <v>1772</v>
      </c>
    </row>
    <row r="17" spans="1:10" x14ac:dyDescent="0.25">
      <c r="A17" s="529"/>
      <c r="B17" s="528">
        <v>10596718</v>
      </c>
      <c r="C17" s="532"/>
      <c r="D17" s="528" t="s">
        <v>1803</v>
      </c>
      <c r="E17" s="532" t="s">
        <v>1827</v>
      </c>
      <c r="F17" s="528" t="s">
        <v>1828</v>
      </c>
      <c r="G17" s="535">
        <v>44967</v>
      </c>
      <c r="H17" s="528" t="s">
        <v>1562</v>
      </c>
      <c r="I17" s="534" t="s">
        <v>1777</v>
      </c>
      <c r="J17" s="528" t="s">
        <v>1765</v>
      </c>
    </row>
    <row r="18" spans="1:10" x14ac:dyDescent="0.25">
      <c r="A18" s="529"/>
      <c r="B18" s="528">
        <v>30908112</v>
      </c>
      <c r="C18" s="532">
        <v>34042</v>
      </c>
      <c r="D18" s="532" t="s">
        <v>60</v>
      </c>
      <c r="E18" s="532" t="s">
        <v>1829</v>
      </c>
      <c r="F18" s="532" t="s">
        <v>1830</v>
      </c>
      <c r="G18" s="535">
        <v>44963</v>
      </c>
      <c r="H18" s="528" t="s">
        <v>1562</v>
      </c>
      <c r="I18" s="547" t="s">
        <v>1791</v>
      </c>
      <c r="J18" s="528" t="s">
        <v>1765</v>
      </c>
    </row>
    <row r="19" spans="1:10" x14ac:dyDescent="0.25">
      <c r="A19" s="529"/>
      <c r="B19" s="528">
        <v>30100514</v>
      </c>
      <c r="C19" s="532">
        <v>22493</v>
      </c>
      <c r="D19" s="532" t="s">
        <v>68</v>
      </c>
      <c r="E19" s="532" t="s">
        <v>1831</v>
      </c>
      <c r="F19" s="532" t="s">
        <v>1832</v>
      </c>
      <c r="G19" s="548">
        <v>44953</v>
      </c>
      <c r="H19" s="528" t="s">
        <v>1562</v>
      </c>
      <c r="I19" s="534" t="s">
        <v>1833</v>
      </c>
      <c r="J19" s="528" t="s">
        <v>1765</v>
      </c>
    </row>
    <row r="20" spans="1:10" x14ac:dyDescent="0.25">
      <c r="A20" s="529"/>
      <c r="B20" s="528">
        <v>50817619</v>
      </c>
      <c r="C20" s="532">
        <v>26807</v>
      </c>
      <c r="D20" s="532" t="s">
        <v>70</v>
      </c>
      <c r="E20" s="532" t="s">
        <v>1834</v>
      </c>
      <c r="F20" s="532" t="s">
        <v>1832</v>
      </c>
      <c r="G20" s="548">
        <v>44953</v>
      </c>
      <c r="H20" s="528" t="s">
        <v>1562</v>
      </c>
      <c r="I20" s="534" t="s">
        <v>1833</v>
      </c>
      <c r="J20" s="528" t="s">
        <v>1765</v>
      </c>
    </row>
    <row r="21" spans="1:10" x14ac:dyDescent="0.25">
      <c r="A21" s="529"/>
      <c r="B21" s="539">
        <v>10073812</v>
      </c>
      <c r="C21" s="539"/>
      <c r="D21" s="549" t="s">
        <v>1835</v>
      </c>
      <c r="E21" s="550" t="s">
        <v>1836</v>
      </c>
      <c r="F21" s="536" t="s">
        <v>1837</v>
      </c>
      <c r="G21" s="537">
        <v>44946</v>
      </c>
      <c r="H21" s="528" t="s">
        <v>1566</v>
      </c>
      <c r="I21" s="534" t="s">
        <v>1801</v>
      </c>
      <c r="J21" s="528" t="s">
        <v>1802</v>
      </c>
    </row>
    <row r="22" spans="1:10" x14ac:dyDescent="0.25">
      <c r="A22" s="529"/>
      <c r="B22" s="528" t="s">
        <v>1838</v>
      </c>
      <c r="C22" s="528"/>
      <c r="D22" s="528" t="s">
        <v>1803</v>
      </c>
      <c r="E22" s="532" t="s">
        <v>1839</v>
      </c>
      <c r="F22" s="539" t="s">
        <v>1837</v>
      </c>
      <c r="G22" s="540">
        <v>44946</v>
      </c>
      <c r="H22" s="528" t="s">
        <v>1566</v>
      </c>
      <c r="I22" s="534" t="s">
        <v>1801</v>
      </c>
      <c r="J22" s="528" t="s">
        <v>1802</v>
      </c>
    </row>
    <row r="23" spans="1:10" x14ac:dyDescent="0.25">
      <c r="A23" s="529"/>
      <c r="B23" s="528">
        <v>10330017</v>
      </c>
      <c r="C23" s="528"/>
      <c r="D23" s="528" t="s">
        <v>1803</v>
      </c>
      <c r="E23" s="532" t="s">
        <v>1840</v>
      </c>
      <c r="F23" s="539" t="s">
        <v>1837</v>
      </c>
      <c r="G23" s="540">
        <v>44946</v>
      </c>
      <c r="H23" s="528" t="s">
        <v>1562</v>
      </c>
      <c r="I23" s="534" t="s">
        <v>1801</v>
      </c>
      <c r="J23" s="528" t="s">
        <v>1802</v>
      </c>
    </row>
    <row r="24" spans="1:10" x14ac:dyDescent="0.25">
      <c r="A24" s="529"/>
      <c r="B24" s="528">
        <v>11272312</v>
      </c>
      <c r="C24" s="528"/>
      <c r="D24" s="528" t="s">
        <v>1803</v>
      </c>
      <c r="E24" s="532" t="s">
        <v>1841</v>
      </c>
      <c r="F24" s="539" t="s">
        <v>1837</v>
      </c>
      <c r="G24" s="540">
        <v>44946</v>
      </c>
      <c r="H24" s="528" t="s">
        <v>1562</v>
      </c>
      <c r="I24" s="534" t="s">
        <v>1801</v>
      </c>
      <c r="J24" s="528" t="s">
        <v>1802</v>
      </c>
    </row>
    <row r="25" spans="1:10" x14ac:dyDescent="0.25">
      <c r="A25" s="529"/>
      <c r="B25" s="528">
        <v>1012415</v>
      </c>
      <c r="C25" s="528"/>
      <c r="D25" s="528" t="s">
        <v>1803</v>
      </c>
      <c r="E25" s="532" t="s">
        <v>1842</v>
      </c>
      <c r="F25" s="539" t="s">
        <v>1837</v>
      </c>
      <c r="G25" s="540">
        <v>44946</v>
      </c>
      <c r="H25" s="528" t="s">
        <v>1562</v>
      </c>
      <c r="I25" s="534" t="s">
        <v>1801</v>
      </c>
      <c r="J25" s="528" t="s">
        <v>1802</v>
      </c>
    </row>
    <row r="26" spans="1:10" x14ac:dyDescent="0.25">
      <c r="A26" s="529"/>
      <c r="B26" s="551">
        <v>30412710</v>
      </c>
      <c r="C26" s="532">
        <v>25410</v>
      </c>
      <c r="D26" s="532" t="s">
        <v>68</v>
      </c>
      <c r="E26" s="532" t="s">
        <v>1843</v>
      </c>
      <c r="F26" s="544" t="s">
        <v>1844</v>
      </c>
      <c r="G26" s="552">
        <v>44930</v>
      </c>
      <c r="H26" s="528" t="s">
        <v>1562</v>
      </c>
      <c r="I26" s="547" t="s">
        <v>1845</v>
      </c>
      <c r="J26" s="528" t="s">
        <v>1765</v>
      </c>
    </row>
    <row r="27" spans="1:10" x14ac:dyDescent="0.25">
      <c r="A27" s="532"/>
    </row>
    <row r="28" spans="1:10" x14ac:dyDescent="0.25">
      <c r="A28" s="532"/>
    </row>
    <row r="29" spans="1:10" x14ac:dyDescent="0.25">
      <c r="A29" s="532"/>
    </row>
    <row r="30" spans="1:10" x14ac:dyDescent="0.25">
      <c r="A30" s="532"/>
    </row>
    <row r="31" spans="1:10" x14ac:dyDescent="0.25">
      <c r="A31" s="532"/>
    </row>
    <row r="32" spans="1:10" x14ac:dyDescent="0.25">
      <c r="A32" s="532"/>
    </row>
    <row r="33" spans="1:1" x14ac:dyDescent="0.25">
      <c r="A33" s="532"/>
    </row>
    <row r="34" spans="1:1" x14ac:dyDescent="0.25">
      <c r="A34" s="53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X20"/>
  <sheetViews>
    <sheetView topLeftCell="M1" workbookViewId="0">
      <selection activeCell="Y13" sqref="Y13"/>
    </sheetView>
  </sheetViews>
  <sheetFormatPr defaultRowHeight="12.75" x14ac:dyDescent="0.2"/>
  <cols>
    <col min="1" max="1" width="5" bestFit="1" customWidth="1"/>
    <col min="2" max="2" width="6.7109375" bestFit="1" customWidth="1"/>
    <col min="3" max="3" width="6" bestFit="1" customWidth="1"/>
    <col min="4" max="4" width="32.140625" customWidth="1"/>
    <col min="5" max="5" width="15.28515625" bestFit="1" customWidth="1"/>
    <col min="6" max="6" width="15.85546875" customWidth="1"/>
    <col min="8" max="8" width="34.42578125" bestFit="1" customWidth="1"/>
    <col min="10" max="10" width="10.140625" bestFit="1" customWidth="1"/>
    <col min="11" max="11" width="15.7109375" bestFit="1" customWidth="1"/>
    <col min="16" max="16" width="15.5703125" bestFit="1" customWidth="1"/>
    <col min="17" max="17" width="12.85546875" bestFit="1" customWidth="1"/>
    <col min="18" max="18" width="35.42578125" bestFit="1" customWidth="1"/>
    <col min="22" max="22" width="11.7109375" bestFit="1" customWidth="1"/>
    <col min="23" max="24" width="10.140625" bestFit="1" customWidth="1"/>
  </cols>
  <sheetData>
    <row r="2" spans="1:24" ht="25.5" x14ac:dyDescent="0.2">
      <c r="A2" s="348" t="s">
        <v>71</v>
      </c>
      <c r="B2" s="349" t="s">
        <v>1586</v>
      </c>
      <c r="C2" s="348" t="s">
        <v>73</v>
      </c>
      <c r="D2" s="348" t="s">
        <v>74</v>
      </c>
      <c r="E2" s="348" t="s">
        <v>1400</v>
      </c>
      <c r="F2" s="348" t="s">
        <v>80</v>
      </c>
      <c r="G2" s="348" t="s">
        <v>85</v>
      </c>
      <c r="H2" s="348" t="s">
        <v>1587</v>
      </c>
      <c r="K2" s="504" t="s">
        <v>1621</v>
      </c>
      <c r="L2">
        <f>DAYS360(1/8/1991,1/9/1992)</f>
        <v>0</v>
      </c>
      <c r="O2" s="139" t="s">
        <v>1626</v>
      </c>
      <c r="P2" s="139" t="s">
        <v>1625</v>
      </c>
      <c r="Q2" s="139" t="s">
        <v>1627</v>
      </c>
      <c r="R2" s="139" t="s">
        <v>1165</v>
      </c>
    </row>
    <row r="3" spans="1:24" ht="25.5" x14ac:dyDescent="0.2">
      <c r="A3" s="139">
        <v>1</v>
      </c>
      <c r="B3" s="139" t="s">
        <v>64</v>
      </c>
      <c r="C3" s="139"/>
      <c r="D3" s="350" t="s">
        <v>107</v>
      </c>
      <c r="E3" s="139" t="s">
        <v>1566</v>
      </c>
      <c r="F3" s="353" t="s">
        <v>1580</v>
      </c>
      <c r="G3" s="139">
        <v>36</v>
      </c>
      <c r="H3" s="139"/>
      <c r="J3" s="505">
        <v>35815</v>
      </c>
      <c r="K3">
        <f>J4-J3</f>
        <v>717</v>
      </c>
      <c r="L3" t="s">
        <v>1623</v>
      </c>
      <c r="O3" s="714">
        <v>2019</v>
      </c>
      <c r="P3" s="714" t="s">
        <v>1630</v>
      </c>
      <c r="Q3" s="139" t="s">
        <v>1628</v>
      </c>
      <c r="R3" s="139" t="s">
        <v>1629</v>
      </c>
    </row>
    <row r="4" spans="1:24" x14ac:dyDescent="0.2">
      <c r="A4" s="139">
        <v>2</v>
      </c>
      <c r="B4" s="347" t="s">
        <v>1572</v>
      </c>
      <c r="C4" s="347">
        <v>22777</v>
      </c>
      <c r="D4" s="351" t="s">
        <v>509</v>
      </c>
      <c r="E4" s="347" t="s">
        <v>1566</v>
      </c>
      <c r="F4" s="354" t="s">
        <v>1396</v>
      </c>
      <c r="G4" s="347">
        <v>39</v>
      </c>
      <c r="H4" s="347"/>
      <c r="J4" s="505">
        <v>36532</v>
      </c>
      <c r="K4">
        <f>DAYS360(J3,J4)</f>
        <v>707</v>
      </c>
      <c r="L4" t="s">
        <v>1624</v>
      </c>
      <c r="O4" s="715"/>
      <c r="P4" s="715"/>
      <c r="Q4" s="139" t="s">
        <v>1632</v>
      </c>
      <c r="R4" s="139" t="s">
        <v>1631</v>
      </c>
    </row>
    <row r="5" spans="1:24" ht="25.5" x14ac:dyDescent="0.2">
      <c r="A5" s="139">
        <v>3</v>
      </c>
      <c r="B5" s="139" t="s">
        <v>70</v>
      </c>
      <c r="C5" s="139">
        <v>26786</v>
      </c>
      <c r="D5" s="350" t="s">
        <v>675</v>
      </c>
      <c r="E5" s="139" t="s">
        <v>1566</v>
      </c>
      <c r="F5" s="356" t="s">
        <v>1588</v>
      </c>
      <c r="G5" s="139">
        <v>40</v>
      </c>
      <c r="H5" s="139"/>
      <c r="J5" t="s">
        <v>1622</v>
      </c>
      <c r="K5">
        <f>DATEDIF(J3,J4,"d")</f>
        <v>717</v>
      </c>
      <c r="L5" t="s">
        <v>1622</v>
      </c>
      <c r="O5" s="139">
        <v>2020</v>
      </c>
      <c r="P5" s="139" t="s">
        <v>1633</v>
      </c>
      <c r="Q5" s="139"/>
      <c r="R5" s="139"/>
    </row>
    <row r="6" spans="1:24" x14ac:dyDescent="0.2">
      <c r="A6" s="139">
        <v>4</v>
      </c>
      <c r="B6" s="347" t="s">
        <v>70</v>
      </c>
      <c r="C6" s="347">
        <v>27821</v>
      </c>
      <c r="D6" s="351" t="s">
        <v>1394</v>
      </c>
      <c r="E6" s="347" t="s">
        <v>1562</v>
      </c>
      <c r="F6" s="354" t="s">
        <v>494</v>
      </c>
      <c r="G6" s="347">
        <v>34</v>
      </c>
      <c r="H6" s="347"/>
      <c r="K6">
        <f>DATEDIF(J3,J4,"Y")</f>
        <v>1</v>
      </c>
      <c r="O6" s="139">
        <v>2021</v>
      </c>
      <c r="P6" s="139" t="s">
        <v>1634</v>
      </c>
      <c r="Q6" s="139"/>
      <c r="R6" s="139"/>
    </row>
    <row r="7" spans="1:24" ht="18.75" x14ac:dyDescent="0.25">
      <c r="A7" s="344">
        <v>5</v>
      </c>
      <c r="B7" s="344" t="s">
        <v>70</v>
      </c>
      <c r="C7" s="344">
        <v>28064</v>
      </c>
      <c r="D7" s="352" t="s">
        <v>1379</v>
      </c>
      <c r="E7" s="344" t="s">
        <v>1566</v>
      </c>
      <c r="F7" s="355" t="s">
        <v>1576</v>
      </c>
      <c r="G7" s="344">
        <v>30</v>
      </c>
      <c r="H7" s="344" t="s">
        <v>1582</v>
      </c>
      <c r="K7" s="506"/>
      <c r="O7" s="139">
        <v>2022</v>
      </c>
      <c r="P7" s="139" t="s">
        <v>1635</v>
      </c>
      <c r="Q7" s="139"/>
      <c r="R7" s="139"/>
    </row>
    <row r="8" spans="1:24" x14ac:dyDescent="0.2">
      <c r="A8" s="344">
        <v>6</v>
      </c>
      <c r="B8" s="344" t="s">
        <v>60</v>
      </c>
      <c r="C8" s="344">
        <v>28612</v>
      </c>
      <c r="D8" s="352" t="s">
        <v>785</v>
      </c>
      <c r="E8" s="344" t="s">
        <v>1566</v>
      </c>
      <c r="F8" s="355" t="s">
        <v>1245</v>
      </c>
      <c r="G8" s="344">
        <v>29</v>
      </c>
      <c r="H8" s="344" t="s">
        <v>1585</v>
      </c>
      <c r="O8" s="139">
        <v>2022</v>
      </c>
      <c r="P8" s="139" t="s">
        <v>1635</v>
      </c>
      <c r="Q8" s="139"/>
      <c r="R8" s="139"/>
    </row>
    <row r="9" spans="1:24" x14ac:dyDescent="0.2">
      <c r="A9" s="139">
        <v>7</v>
      </c>
      <c r="B9" s="139" t="s">
        <v>70</v>
      </c>
      <c r="C9" s="139">
        <v>29098</v>
      </c>
      <c r="D9" s="350" t="s">
        <v>755</v>
      </c>
      <c r="E9" s="139" t="s">
        <v>1562</v>
      </c>
      <c r="F9" s="353" t="s">
        <v>1577</v>
      </c>
      <c r="G9" s="139">
        <v>30</v>
      </c>
      <c r="H9" s="139"/>
    </row>
    <row r="10" spans="1:24" x14ac:dyDescent="0.2">
      <c r="A10" s="346">
        <v>8</v>
      </c>
      <c r="B10" s="344" t="s">
        <v>70</v>
      </c>
      <c r="C10" s="344">
        <v>29577</v>
      </c>
      <c r="D10" s="352" t="s">
        <v>763</v>
      </c>
      <c r="E10" s="344" t="s">
        <v>1566</v>
      </c>
      <c r="F10" s="355" t="s">
        <v>1583</v>
      </c>
      <c r="G10" s="344">
        <v>30</v>
      </c>
      <c r="H10" s="345" t="s">
        <v>1583</v>
      </c>
    </row>
    <row r="11" spans="1:24" x14ac:dyDescent="0.2">
      <c r="A11" s="139">
        <v>9</v>
      </c>
      <c r="B11" s="139" t="s">
        <v>60</v>
      </c>
      <c r="C11" s="139">
        <v>29742</v>
      </c>
      <c r="D11" s="350" t="s">
        <v>806</v>
      </c>
      <c r="E11" s="139" t="s">
        <v>1566</v>
      </c>
      <c r="F11" s="353" t="s">
        <v>1579</v>
      </c>
      <c r="G11" s="139">
        <v>32</v>
      </c>
      <c r="H11" s="139"/>
    </row>
    <row r="12" spans="1:24" ht="25.5" x14ac:dyDescent="0.2">
      <c r="A12" s="346">
        <v>10</v>
      </c>
      <c r="B12" s="346" t="s">
        <v>60</v>
      </c>
      <c r="C12" s="346">
        <v>32749</v>
      </c>
      <c r="D12" s="352" t="s">
        <v>1569</v>
      </c>
      <c r="E12" s="344" t="s">
        <v>1566</v>
      </c>
      <c r="F12" s="355" t="s">
        <v>502</v>
      </c>
      <c r="G12" s="344">
        <v>28</v>
      </c>
      <c r="H12" s="344" t="s">
        <v>1581</v>
      </c>
      <c r="V12" s="63" t="s">
        <v>1746</v>
      </c>
      <c r="W12" s="63" t="s">
        <v>1745</v>
      </c>
      <c r="X12" s="63" t="s">
        <v>1744</v>
      </c>
    </row>
    <row r="13" spans="1:24" ht="25.5" x14ac:dyDescent="0.2">
      <c r="A13" s="139">
        <v>11</v>
      </c>
      <c r="B13" s="139" t="s">
        <v>60</v>
      </c>
      <c r="C13" s="139">
        <v>35386</v>
      </c>
      <c r="D13" s="350" t="s">
        <v>1568</v>
      </c>
      <c r="E13" s="139" t="s">
        <v>1566</v>
      </c>
      <c r="F13" s="353" t="s">
        <v>494</v>
      </c>
      <c r="G13" s="139">
        <v>26</v>
      </c>
      <c r="H13" s="139"/>
      <c r="V13" s="520">
        <v>45247</v>
      </c>
      <c r="W13" s="520">
        <v>45253</v>
      </c>
      <c r="X13" s="520">
        <v>45254</v>
      </c>
    </row>
    <row r="14" spans="1:24" x14ac:dyDescent="0.2">
      <c r="A14" s="346">
        <v>12</v>
      </c>
      <c r="B14" s="344" t="s">
        <v>60</v>
      </c>
      <c r="C14" s="344">
        <v>35485</v>
      </c>
      <c r="D14" s="352" t="s">
        <v>1571</v>
      </c>
      <c r="E14" s="344" t="s">
        <v>1566</v>
      </c>
      <c r="F14" s="355" t="s">
        <v>1584</v>
      </c>
      <c r="G14" s="344">
        <v>31</v>
      </c>
      <c r="H14" s="345" t="s">
        <v>1584</v>
      </c>
    </row>
    <row r="15" spans="1:24" ht="25.5" x14ac:dyDescent="0.2">
      <c r="A15" s="346">
        <v>13</v>
      </c>
      <c r="B15" s="344" t="s">
        <v>60</v>
      </c>
      <c r="C15" s="344">
        <v>35528</v>
      </c>
      <c r="D15" s="352" t="s">
        <v>1564</v>
      </c>
      <c r="E15" s="344" t="s">
        <v>1562</v>
      </c>
      <c r="F15" s="355" t="s">
        <v>1245</v>
      </c>
      <c r="G15" s="344">
        <v>27</v>
      </c>
      <c r="H15" s="344" t="s">
        <v>1585</v>
      </c>
      <c r="V15" s="63" t="s">
        <v>1747</v>
      </c>
    </row>
    <row r="16" spans="1:24" ht="25.5" x14ac:dyDescent="0.2">
      <c r="A16" s="139">
        <v>14</v>
      </c>
      <c r="B16" s="139" t="s">
        <v>60</v>
      </c>
      <c r="C16" s="139">
        <v>35842</v>
      </c>
      <c r="D16" s="350" t="s">
        <v>1561</v>
      </c>
      <c r="E16" s="139" t="s">
        <v>1562</v>
      </c>
      <c r="F16" s="353" t="s">
        <v>1573</v>
      </c>
      <c r="G16" s="139">
        <v>23</v>
      </c>
      <c r="H16" s="139"/>
    </row>
    <row r="17" spans="1:8" ht="25.5" x14ac:dyDescent="0.2">
      <c r="A17" s="139">
        <v>15</v>
      </c>
      <c r="B17" s="139" t="s">
        <v>60</v>
      </c>
      <c r="C17" s="139">
        <v>36045</v>
      </c>
      <c r="D17" s="350" t="s">
        <v>1565</v>
      </c>
      <c r="E17" s="139" t="s">
        <v>1566</v>
      </c>
      <c r="F17" s="353" t="s">
        <v>1574</v>
      </c>
      <c r="G17" s="139">
        <v>28</v>
      </c>
      <c r="H17" s="139"/>
    </row>
    <row r="18" spans="1:8" x14ac:dyDescent="0.2">
      <c r="A18" s="346">
        <v>16</v>
      </c>
      <c r="B18" s="344" t="s">
        <v>60</v>
      </c>
      <c r="C18" s="344">
        <v>36251</v>
      </c>
      <c r="D18" s="352" t="s">
        <v>1567</v>
      </c>
      <c r="E18" s="344" t="s">
        <v>1562</v>
      </c>
      <c r="F18" s="355" t="s">
        <v>1575</v>
      </c>
      <c r="G18" s="344">
        <v>25</v>
      </c>
      <c r="H18" s="345" t="s">
        <v>1575</v>
      </c>
    </row>
    <row r="19" spans="1:8" x14ac:dyDescent="0.2">
      <c r="A19" s="139">
        <v>17</v>
      </c>
      <c r="B19" s="139" t="s">
        <v>60</v>
      </c>
      <c r="C19" s="139">
        <v>36546</v>
      </c>
      <c r="D19" s="350" t="s">
        <v>1563</v>
      </c>
      <c r="E19" s="139" t="s">
        <v>1562</v>
      </c>
      <c r="F19" s="353" t="s">
        <v>494</v>
      </c>
      <c r="G19" s="139">
        <v>28</v>
      </c>
      <c r="H19" s="139"/>
    </row>
    <row r="20" spans="1:8" ht="25.5" x14ac:dyDescent="0.2">
      <c r="A20" s="346">
        <v>18</v>
      </c>
      <c r="B20" s="344" t="s">
        <v>60</v>
      </c>
      <c r="C20" s="344">
        <v>37154</v>
      </c>
      <c r="D20" s="352" t="s">
        <v>1570</v>
      </c>
      <c r="E20" s="344" t="s">
        <v>1562</v>
      </c>
      <c r="F20" s="355" t="s">
        <v>1578</v>
      </c>
      <c r="G20" s="344">
        <v>31</v>
      </c>
      <c r="H20" s="344" t="s">
        <v>1508</v>
      </c>
    </row>
  </sheetData>
  <sortState xmlns:xlrd2="http://schemas.microsoft.com/office/spreadsheetml/2017/richdata2" ref="A3:H20">
    <sortCondition ref="C3"/>
  </sortState>
  <mergeCells count="2">
    <mergeCell ref="P3:P4"/>
    <mergeCell ref="O3:O4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58"/>
  <sheetViews>
    <sheetView workbookViewId="0">
      <selection activeCell="E67" sqref="E67"/>
    </sheetView>
  </sheetViews>
  <sheetFormatPr defaultRowHeight="12.75" x14ac:dyDescent="0.2"/>
  <cols>
    <col min="2" max="2" width="42.5703125" bestFit="1" customWidth="1"/>
    <col min="3" max="3" width="9.85546875" bestFit="1" customWidth="1"/>
    <col min="4" max="4" width="18.140625" customWidth="1"/>
  </cols>
  <sheetData>
    <row r="1" spans="1:5" ht="26.25" thickBot="1" x14ac:dyDescent="0.25">
      <c r="A1" s="507" t="s">
        <v>71</v>
      </c>
      <c r="B1" s="508" t="s">
        <v>79</v>
      </c>
      <c r="C1" s="508" t="s">
        <v>1742</v>
      </c>
      <c r="D1" s="509" t="s">
        <v>1637</v>
      </c>
      <c r="E1" s="509" t="s">
        <v>1614</v>
      </c>
    </row>
    <row r="2" spans="1:5" ht="13.5" thickBot="1" x14ac:dyDescent="0.25">
      <c r="A2" s="510">
        <v>1</v>
      </c>
      <c r="B2" s="511" t="s">
        <v>1638</v>
      </c>
      <c r="C2" s="511"/>
      <c r="D2" s="512"/>
      <c r="E2" s="512"/>
    </row>
    <row r="3" spans="1:5" ht="13.5" thickBot="1" x14ac:dyDescent="0.25">
      <c r="A3" s="510">
        <v>2</v>
      </c>
      <c r="B3" s="511" t="s">
        <v>1639</v>
      </c>
      <c r="C3" s="511"/>
      <c r="D3" s="512"/>
      <c r="E3" s="512"/>
    </row>
    <row r="4" spans="1:5" ht="13.5" thickBot="1" x14ac:dyDescent="0.25">
      <c r="A4" s="510">
        <v>3</v>
      </c>
      <c r="B4" s="511" t="s">
        <v>1640</v>
      </c>
      <c r="C4" s="511"/>
      <c r="D4" s="512"/>
      <c r="E4" s="512"/>
    </row>
    <row r="5" spans="1:5" ht="13.5" thickBot="1" x14ac:dyDescent="0.25">
      <c r="A5" s="510">
        <v>4</v>
      </c>
      <c r="B5" s="511" t="s">
        <v>1641</v>
      </c>
      <c r="C5" s="511"/>
      <c r="D5" s="512"/>
      <c r="E5" s="512"/>
    </row>
    <row r="6" spans="1:5" ht="13.5" thickBot="1" x14ac:dyDescent="0.25">
      <c r="A6" s="510">
        <v>5</v>
      </c>
      <c r="B6" s="511" t="s">
        <v>1642</v>
      </c>
      <c r="C6" s="511"/>
      <c r="D6" s="512"/>
      <c r="E6" s="512"/>
    </row>
    <row r="7" spans="1:5" ht="13.5" thickBot="1" x14ac:dyDescent="0.25">
      <c r="A7" s="510">
        <v>6</v>
      </c>
      <c r="B7" s="511" t="s">
        <v>1643</v>
      </c>
      <c r="C7" s="511"/>
      <c r="D7" s="512"/>
      <c r="E7" s="512"/>
    </row>
    <row r="8" spans="1:5" ht="13.5" thickBot="1" x14ac:dyDescent="0.25">
      <c r="A8" s="510">
        <v>7</v>
      </c>
      <c r="B8" s="511" t="s">
        <v>1644</v>
      </c>
      <c r="C8" s="511"/>
      <c r="D8" s="512"/>
      <c r="E8" s="512"/>
    </row>
    <row r="9" spans="1:5" ht="13.5" thickBot="1" x14ac:dyDescent="0.25">
      <c r="A9" s="510">
        <v>8</v>
      </c>
      <c r="B9" s="511" t="s">
        <v>1645</v>
      </c>
      <c r="C9" s="511"/>
      <c r="D9" s="512"/>
      <c r="E9" s="512"/>
    </row>
    <row r="10" spans="1:5" ht="13.5" thickBot="1" x14ac:dyDescent="0.25">
      <c r="A10" s="510">
        <v>9</v>
      </c>
      <c r="B10" s="511" t="s">
        <v>1646</v>
      </c>
      <c r="C10" s="511"/>
      <c r="D10" s="512"/>
      <c r="E10" s="512"/>
    </row>
    <row r="11" spans="1:5" ht="13.5" thickBot="1" x14ac:dyDescent="0.25">
      <c r="A11" s="510">
        <v>10</v>
      </c>
      <c r="B11" s="511" t="s">
        <v>1647</v>
      </c>
      <c r="C11" s="511"/>
      <c r="D11" s="512"/>
      <c r="E11" s="512"/>
    </row>
    <row r="12" spans="1:5" ht="13.5" thickBot="1" x14ac:dyDescent="0.25">
      <c r="A12" s="510">
        <v>11</v>
      </c>
      <c r="B12" s="511" t="s">
        <v>1648</v>
      </c>
      <c r="C12" s="511"/>
      <c r="D12" s="512"/>
      <c r="E12" s="512"/>
    </row>
    <row r="13" spans="1:5" ht="13.5" thickBot="1" x14ac:dyDescent="0.25">
      <c r="A13" s="510">
        <v>12</v>
      </c>
      <c r="B13" s="511" t="s">
        <v>1649</v>
      </c>
      <c r="C13" s="511"/>
      <c r="D13" s="512"/>
      <c r="E13" s="512"/>
    </row>
    <row r="14" spans="1:5" ht="13.5" thickBot="1" x14ac:dyDescent="0.25">
      <c r="A14" s="510">
        <v>13</v>
      </c>
      <c r="B14" s="511" t="s">
        <v>1650</v>
      </c>
      <c r="C14" s="511"/>
      <c r="D14" s="512"/>
      <c r="E14" s="512"/>
    </row>
    <row r="15" spans="1:5" ht="13.5" thickBot="1" x14ac:dyDescent="0.25">
      <c r="A15" s="510">
        <v>14</v>
      </c>
      <c r="B15" s="511" t="s">
        <v>1651</v>
      </c>
      <c r="C15" s="511"/>
      <c r="D15" s="512"/>
      <c r="E15" s="512"/>
    </row>
    <row r="16" spans="1:5" ht="13.5" thickBot="1" x14ac:dyDescent="0.25">
      <c r="A16" s="510">
        <v>15</v>
      </c>
      <c r="B16" s="511" t="s">
        <v>1652</v>
      </c>
      <c r="C16" s="511"/>
      <c r="D16" s="512"/>
      <c r="E16" s="512"/>
    </row>
    <row r="17" spans="1:5" ht="13.5" thickBot="1" x14ac:dyDescent="0.25">
      <c r="A17" s="510">
        <v>16</v>
      </c>
      <c r="B17" s="511" t="s">
        <v>1653</v>
      </c>
      <c r="C17" s="511" t="s">
        <v>1654</v>
      </c>
      <c r="D17" s="512"/>
      <c r="E17" s="512"/>
    </row>
    <row r="18" spans="1:5" ht="13.5" thickBot="1" x14ac:dyDescent="0.25">
      <c r="A18" s="510">
        <v>17</v>
      </c>
      <c r="B18" s="511" t="s">
        <v>1655</v>
      </c>
      <c r="C18" s="511" t="s">
        <v>1654</v>
      </c>
      <c r="D18" s="512"/>
      <c r="E18" s="512"/>
    </row>
    <row r="19" spans="1:5" ht="13.5" thickBot="1" x14ac:dyDescent="0.25">
      <c r="A19" s="510">
        <v>18</v>
      </c>
      <c r="B19" s="511" t="s">
        <v>1656</v>
      </c>
      <c r="C19" s="511" t="s">
        <v>1654</v>
      </c>
      <c r="D19" s="512"/>
      <c r="E19" s="512"/>
    </row>
    <row r="20" spans="1:5" ht="13.5" thickBot="1" x14ac:dyDescent="0.25">
      <c r="A20" s="510">
        <v>19</v>
      </c>
      <c r="B20" s="511" t="s">
        <v>1657</v>
      </c>
      <c r="C20" s="511"/>
      <c r="D20" s="512"/>
      <c r="E20" s="512"/>
    </row>
    <row r="21" spans="1:5" ht="13.5" thickBot="1" x14ac:dyDescent="0.25">
      <c r="A21" s="510">
        <v>20</v>
      </c>
      <c r="B21" s="511" t="s">
        <v>1658</v>
      </c>
      <c r="C21" s="511" t="s">
        <v>1654</v>
      </c>
      <c r="D21" s="512"/>
      <c r="E21" s="512"/>
    </row>
    <row r="22" spans="1:5" ht="13.5" thickBot="1" x14ac:dyDescent="0.25">
      <c r="A22" s="510">
        <v>21</v>
      </c>
      <c r="B22" s="511" t="s">
        <v>1659</v>
      </c>
      <c r="C22" s="511" t="s">
        <v>1654</v>
      </c>
      <c r="D22" s="512"/>
      <c r="E22" s="512"/>
    </row>
    <row r="23" spans="1:5" ht="13.5" thickBot="1" x14ac:dyDescent="0.25">
      <c r="A23" s="510">
        <v>22</v>
      </c>
      <c r="B23" s="511" t="s">
        <v>1660</v>
      </c>
      <c r="C23" s="511" t="s">
        <v>1654</v>
      </c>
      <c r="D23" s="512"/>
      <c r="E23" s="512"/>
    </row>
    <row r="24" spans="1:5" ht="13.5" thickBot="1" x14ac:dyDescent="0.25">
      <c r="A24" s="510">
        <v>23</v>
      </c>
      <c r="B24" s="511" t="s">
        <v>1661</v>
      </c>
      <c r="C24" s="511" t="s">
        <v>1654</v>
      </c>
      <c r="D24" s="512"/>
      <c r="E24" s="512"/>
    </row>
    <row r="25" spans="1:5" ht="13.5" thickBot="1" x14ac:dyDescent="0.25">
      <c r="A25" s="510">
        <v>24</v>
      </c>
      <c r="B25" s="511" t="s">
        <v>1662</v>
      </c>
      <c r="C25" s="511"/>
      <c r="D25" s="512"/>
      <c r="E25" s="512"/>
    </row>
    <row r="26" spans="1:5" ht="13.5" thickBot="1" x14ac:dyDescent="0.25">
      <c r="A26" s="510">
        <v>25</v>
      </c>
      <c r="B26" s="511" t="s">
        <v>1663</v>
      </c>
      <c r="C26" s="511" t="s">
        <v>1654</v>
      </c>
      <c r="D26" s="512"/>
      <c r="E26" s="512"/>
    </row>
    <row r="27" spans="1:5" ht="13.5" thickBot="1" x14ac:dyDescent="0.25">
      <c r="A27" s="510">
        <v>26</v>
      </c>
      <c r="B27" s="511" t="s">
        <v>1664</v>
      </c>
      <c r="C27" s="511"/>
      <c r="D27" s="512"/>
      <c r="E27" s="512"/>
    </row>
    <row r="28" spans="1:5" ht="13.5" thickBot="1" x14ac:dyDescent="0.25">
      <c r="A28" s="510">
        <v>27</v>
      </c>
      <c r="B28" s="511" t="s">
        <v>1665</v>
      </c>
      <c r="C28" s="511"/>
      <c r="D28" s="512"/>
      <c r="E28" s="512"/>
    </row>
    <row r="29" spans="1:5" ht="13.5" thickBot="1" x14ac:dyDescent="0.25">
      <c r="A29" s="510">
        <v>28</v>
      </c>
      <c r="B29" s="511" t="s">
        <v>1666</v>
      </c>
      <c r="C29" s="511"/>
      <c r="D29" s="512"/>
      <c r="E29" s="512"/>
    </row>
    <row r="30" spans="1:5" ht="13.5" thickBot="1" x14ac:dyDescent="0.25">
      <c r="A30" s="510">
        <v>29</v>
      </c>
      <c r="B30" s="511" t="s">
        <v>1667</v>
      </c>
      <c r="C30" s="511"/>
      <c r="D30" s="512"/>
      <c r="E30" s="512"/>
    </row>
    <row r="31" spans="1:5" ht="13.5" thickBot="1" x14ac:dyDescent="0.25">
      <c r="A31" s="510">
        <v>30</v>
      </c>
      <c r="B31" s="511" t="s">
        <v>1668</v>
      </c>
      <c r="C31" s="511"/>
      <c r="D31" s="512"/>
      <c r="E31" s="512"/>
    </row>
    <row r="32" spans="1:5" ht="13.5" thickBot="1" x14ac:dyDescent="0.25">
      <c r="A32" s="510">
        <v>31</v>
      </c>
      <c r="B32" s="511" t="s">
        <v>1669</v>
      </c>
      <c r="C32" s="511"/>
      <c r="D32" s="512"/>
      <c r="E32" s="512"/>
    </row>
    <row r="33" spans="1:5" ht="13.5" thickBot="1" x14ac:dyDescent="0.25">
      <c r="A33" s="510">
        <v>32</v>
      </c>
      <c r="B33" s="511" t="s">
        <v>1670</v>
      </c>
      <c r="C33" s="511" t="s">
        <v>1654</v>
      </c>
      <c r="D33" s="512"/>
      <c r="E33" s="512"/>
    </row>
    <row r="34" spans="1:5" ht="13.5" thickBot="1" x14ac:dyDescent="0.25">
      <c r="A34" s="510">
        <v>33</v>
      </c>
      <c r="B34" s="511" t="s">
        <v>1671</v>
      </c>
      <c r="C34" s="511" t="s">
        <v>1654</v>
      </c>
      <c r="D34" s="512"/>
      <c r="E34" s="512"/>
    </row>
    <row r="35" spans="1:5" ht="13.5" thickBot="1" x14ac:dyDescent="0.25">
      <c r="A35" s="510">
        <v>34</v>
      </c>
      <c r="B35" s="511" t="s">
        <v>1672</v>
      </c>
      <c r="C35" s="513" t="s">
        <v>1654</v>
      </c>
      <c r="D35" s="514"/>
      <c r="E35" s="514"/>
    </row>
    <row r="36" spans="1:5" ht="13.5" thickBot="1" x14ac:dyDescent="0.25">
      <c r="A36" s="510">
        <v>35</v>
      </c>
      <c r="B36" s="511" t="s">
        <v>1673</v>
      </c>
      <c r="C36" s="511"/>
      <c r="D36" s="512"/>
      <c r="E36" s="512"/>
    </row>
    <row r="37" spans="1:5" ht="13.5" thickBot="1" x14ac:dyDescent="0.25">
      <c r="A37" s="510">
        <v>36</v>
      </c>
      <c r="B37" s="511" t="s">
        <v>1209</v>
      </c>
      <c r="C37" s="511"/>
      <c r="D37" s="512"/>
      <c r="E37" s="512"/>
    </row>
    <row r="38" spans="1:5" ht="13.5" thickBot="1" x14ac:dyDescent="0.25">
      <c r="A38" s="510">
        <v>37</v>
      </c>
      <c r="B38" s="511" t="s">
        <v>1674</v>
      </c>
      <c r="C38" s="511" t="s">
        <v>1654</v>
      </c>
      <c r="D38" s="512"/>
      <c r="E38" s="512"/>
    </row>
    <row r="39" spans="1:5" ht="13.5" thickBot="1" x14ac:dyDescent="0.25">
      <c r="A39" s="510">
        <v>38</v>
      </c>
      <c r="B39" s="511" t="s">
        <v>1675</v>
      </c>
      <c r="C39" s="511" t="s">
        <v>1654</v>
      </c>
      <c r="D39" s="512"/>
      <c r="E39" s="512"/>
    </row>
    <row r="40" spans="1:5" ht="13.5" thickBot="1" x14ac:dyDescent="0.25">
      <c r="A40" s="510">
        <v>39</v>
      </c>
      <c r="B40" s="511" t="s">
        <v>1676</v>
      </c>
      <c r="C40" s="511" t="s">
        <v>1654</v>
      </c>
      <c r="D40" s="512"/>
      <c r="E40" s="512"/>
    </row>
    <row r="41" spans="1:5" ht="13.5" thickBot="1" x14ac:dyDescent="0.25">
      <c r="A41" s="510">
        <v>40</v>
      </c>
      <c r="B41" s="511" t="s">
        <v>1677</v>
      </c>
      <c r="C41" s="511" t="s">
        <v>1654</v>
      </c>
      <c r="D41" s="512"/>
      <c r="E41" s="512"/>
    </row>
    <row r="42" spans="1:5" ht="13.5" thickBot="1" x14ac:dyDescent="0.25">
      <c r="A42" s="510">
        <v>41</v>
      </c>
      <c r="B42" s="511" t="s">
        <v>1678</v>
      </c>
      <c r="C42" s="511"/>
      <c r="D42" s="512"/>
      <c r="E42" s="512"/>
    </row>
    <row r="43" spans="1:5" ht="13.5" thickBot="1" x14ac:dyDescent="0.25">
      <c r="A43" s="510">
        <v>42</v>
      </c>
      <c r="B43" s="511" t="s">
        <v>1328</v>
      </c>
      <c r="C43" s="511"/>
      <c r="D43" s="512"/>
      <c r="E43" s="512"/>
    </row>
    <row r="44" spans="1:5" ht="13.5" thickBot="1" x14ac:dyDescent="0.25">
      <c r="A44" s="510">
        <v>43</v>
      </c>
      <c r="B44" s="511" t="s">
        <v>1679</v>
      </c>
      <c r="C44" s="511" t="s">
        <v>1654</v>
      </c>
      <c r="D44" s="512"/>
      <c r="E44" s="512"/>
    </row>
    <row r="45" spans="1:5" ht="13.5" thickBot="1" x14ac:dyDescent="0.25">
      <c r="A45" s="510">
        <v>44</v>
      </c>
      <c r="B45" s="511" t="s">
        <v>1680</v>
      </c>
      <c r="C45" s="511" t="s">
        <v>1654</v>
      </c>
      <c r="D45" s="512"/>
      <c r="E45" s="512"/>
    </row>
    <row r="46" spans="1:5" ht="13.5" thickBot="1" x14ac:dyDescent="0.25">
      <c r="A46" s="510">
        <v>45</v>
      </c>
      <c r="B46" s="511" t="s">
        <v>1681</v>
      </c>
      <c r="C46" s="511"/>
      <c r="D46" s="512"/>
      <c r="E46" s="512"/>
    </row>
    <row r="47" spans="1:5" ht="13.5" thickBot="1" x14ac:dyDescent="0.25">
      <c r="A47" s="510">
        <v>46</v>
      </c>
      <c r="B47" s="511" t="s">
        <v>1682</v>
      </c>
      <c r="C47" s="511"/>
      <c r="D47" s="512"/>
      <c r="E47" s="512"/>
    </row>
    <row r="48" spans="1:5" ht="13.5" thickBot="1" x14ac:dyDescent="0.25">
      <c r="A48" s="510">
        <v>47</v>
      </c>
      <c r="B48" s="511" t="s">
        <v>1683</v>
      </c>
      <c r="C48" s="511"/>
      <c r="D48" s="512"/>
      <c r="E48" s="512"/>
    </row>
    <row r="49" spans="1:5" ht="13.5" thickBot="1" x14ac:dyDescent="0.25">
      <c r="A49" s="510">
        <v>48</v>
      </c>
      <c r="B49" s="511" t="s">
        <v>1180</v>
      </c>
      <c r="C49" s="511" t="s">
        <v>1654</v>
      </c>
      <c r="D49" s="512"/>
      <c r="E49" s="512"/>
    </row>
    <row r="50" spans="1:5" ht="13.5" thickBot="1" x14ac:dyDescent="0.25">
      <c r="A50" s="510">
        <v>49</v>
      </c>
      <c r="B50" s="511" t="s">
        <v>1176</v>
      </c>
      <c r="C50" s="511"/>
      <c r="D50" s="512"/>
      <c r="E50" s="512"/>
    </row>
    <row r="51" spans="1:5" ht="13.5" thickBot="1" x14ac:dyDescent="0.25">
      <c r="A51" s="510">
        <v>50</v>
      </c>
      <c r="B51" s="511" t="s">
        <v>1684</v>
      </c>
      <c r="C51" s="511"/>
      <c r="D51" s="512"/>
      <c r="E51" s="512"/>
    </row>
    <row r="52" spans="1:5" ht="13.5" thickBot="1" x14ac:dyDescent="0.25">
      <c r="A52" s="510">
        <v>51</v>
      </c>
      <c r="B52" s="511" t="s">
        <v>1685</v>
      </c>
      <c r="C52" s="511" t="s">
        <v>1654</v>
      </c>
      <c r="D52" s="512"/>
      <c r="E52" s="512"/>
    </row>
    <row r="53" spans="1:5" ht="13.5" thickBot="1" x14ac:dyDescent="0.25">
      <c r="A53" s="510">
        <v>52</v>
      </c>
      <c r="B53" s="511" t="s">
        <v>1686</v>
      </c>
      <c r="C53" s="511" t="s">
        <v>1654</v>
      </c>
      <c r="D53" s="512"/>
      <c r="E53" s="512"/>
    </row>
    <row r="54" spans="1:5" ht="13.5" thickBot="1" x14ac:dyDescent="0.25">
      <c r="A54" s="510">
        <v>53</v>
      </c>
      <c r="B54" s="511" t="s">
        <v>1687</v>
      </c>
      <c r="C54" s="511" t="s">
        <v>1654</v>
      </c>
      <c r="D54" s="512"/>
      <c r="E54" s="512"/>
    </row>
    <row r="55" spans="1:5" ht="13.5" thickBot="1" x14ac:dyDescent="0.25">
      <c r="A55" s="510">
        <v>54</v>
      </c>
      <c r="B55" s="511" t="s">
        <v>1688</v>
      </c>
      <c r="C55" s="511" t="s">
        <v>1654</v>
      </c>
      <c r="D55" s="512"/>
      <c r="E55" s="512"/>
    </row>
    <row r="56" spans="1:5" ht="13.5" thickBot="1" x14ac:dyDescent="0.25">
      <c r="A56" s="510">
        <v>55</v>
      </c>
      <c r="B56" s="511" t="s">
        <v>1266</v>
      </c>
      <c r="C56" s="511"/>
      <c r="D56" s="512"/>
      <c r="E56" s="512"/>
    </row>
    <row r="57" spans="1:5" ht="13.5" thickBot="1" x14ac:dyDescent="0.25">
      <c r="A57" s="510">
        <v>56</v>
      </c>
      <c r="B57" s="511" t="s">
        <v>1689</v>
      </c>
      <c r="C57" s="511"/>
      <c r="D57" s="512"/>
      <c r="E57" s="512"/>
    </row>
    <row r="58" spans="1:5" ht="13.5" thickBot="1" x14ac:dyDescent="0.25">
      <c r="A58" s="510">
        <v>57</v>
      </c>
      <c r="B58" s="511" t="s">
        <v>1690</v>
      </c>
      <c r="C58" s="511"/>
      <c r="D58" s="512"/>
      <c r="E58" s="512"/>
    </row>
    <row r="59" spans="1:5" ht="13.5" thickBot="1" x14ac:dyDescent="0.25">
      <c r="A59" s="510">
        <v>58</v>
      </c>
      <c r="B59" s="511" t="s">
        <v>1691</v>
      </c>
      <c r="C59" s="511"/>
      <c r="D59" s="512"/>
      <c r="E59" s="512"/>
    </row>
    <row r="60" spans="1:5" ht="13.5" thickBot="1" x14ac:dyDescent="0.25">
      <c r="A60" s="510">
        <v>59</v>
      </c>
      <c r="B60" s="511" t="s">
        <v>1179</v>
      </c>
      <c r="C60" s="511"/>
      <c r="D60" s="512"/>
      <c r="E60" s="512"/>
    </row>
    <row r="61" spans="1:5" ht="13.5" thickBot="1" x14ac:dyDescent="0.25">
      <c r="A61" s="510">
        <v>60</v>
      </c>
      <c r="B61" s="511" t="s">
        <v>1692</v>
      </c>
      <c r="C61" s="511"/>
      <c r="D61" s="512"/>
      <c r="E61" s="512"/>
    </row>
    <row r="62" spans="1:5" ht="13.5" thickBot="1" x14ac:dyDescent="0.25">
      <c r="A62" s="510">
        <v>61</v>
      </c>
      <c r="B62" s="511" t="s">
        <v>1693</v>
      </c>
      <c r="C62" s="511"/>
      <c r="D62" s="512"/>
      <c r="E62" s="512"/>
    </row>
    <row r="63" spans="1:5" ht="13.5" thickBot="1" x14ac:dyDescent="0.25">
      <c r="A63" s="510">
        <v>62</v>
      </c>
      <c r="B63" s="511" t="s">
        <v>1694</v>
      </c>
      <c r="C63" s="511"/>
      <c r="D63" s="512"/>
      <c r="E63" s="512"/>
    </row>
    <row r="64" spans="1:5" ht="13.5" thickBot="1" x14ac:dyDescent="0.25">
      <c r="A64" s="510">
        <v>63</v>
      </c>
      <c r="B64" s="511" t="s">
        <v>1695</v>
      </c>
      <c r="C64" s="511"/>
      <c r="D64" s="512"/>
      <c r="E64" s="512"/>
    </row>
    <row r="65" spans="1:5" ht="13.5" thickBot="1" x14ac:dyDescent="0.25">
      <c r="A65" s="510">
        <v>64</v>
      </c>
      <c r="B65" s="511" t="s">
        <v>1314</v>
      </c>
      <c r="C65" s="511" t="s">
        <v>1654</v>
      </c>
      <c r="D65" s="512"/>
      <c r="E65" s="512"/>
    </row>
    <row r="66" spans="1:5" ht="13.5" thickBot="1" x14ac:dyDescent="0.25">
      <c r="A66" s="510">
        <v>65</v>
      </c>
      <c r="B66" s="511" t="s">
        <v>1696</v>
      </c>
      <c r="C66" s="511"/>
      <c r="D66" s="512"/>
      <c r="E66" s="512"/>
    </row>
    <row r="67" spans="1:5" ht="13.5" thickBot="1" x14ac:dyDescent="0.25">
      <c r="A67" s="510">
        <v>66</v>
      </c>
      <c r="B67" s="511" t="s">
        <v>1270</v>
      </c>
      <c r="C67" s="511" t="s">
        <v>1654</v>
      </c>
      <c r="D67" s="512"/>
      <c r="E67" s="512"/>
    </row>
    <row r="68" spans="1:5" ht="13.5" thickBot="1" x14ac:dyDescent="0.25">
      <c r="A68" s="510">
        <v>67</v>
      </c>
      <c r="B68" s="511" t="s">
        <v>1315</v>
      </c>
      <c r="C68" s="511" t="s">
        <v>1654</v>
      </c>
      <c r="D68" s="512"/>
      <c r="E68" s="512"/>
    </row>
    <row r="69" spans="1:5" ht="13.5" thickBot="1" x14ac:dyDescent="0.25">
      <c r="A69" s="510">
        <v>68</v>
      </c>
      <c r="B69" s="511" t="s">
        <v>1502</v>
      </c>
      <c r="C69" s="511" t="s">
        <v>1654</v>
      </c>
      <c r="D69" s="512"/>
      <c r="E69" s="512"/>
    </row>
    <row r="70" spans="1:5" ht="13.5" thickBot="1" x14ac:dyDescent="0.25">
      <c r="A70" s="510">
        <v>69</v>
      </c>
      <c r="B70" s="511" t="s">
        <v>1697</v>
      </c>
      <c r="C70" s="511"/>
      <c r="D70" s="512"/>
      <c r="E70" s="512"/>
    </row>
    <row r="71" spans="1:5" ht="13.5" thickBot="1" x14ac:dyDescent="0.25">
      <c r="A71" s="510">
        <v>70</v>
      </c>
      <c r="B71" s="511" t="s">
        <v>1698</v>
      </c>
      <c r="C71" s="511" t="s">
        <v>1654</v>
      </c>
      <c r="D71" s="512"/>
      <c r="E71" s="512"/>
    </row>
    <row r="72" spans="1:5" ht="13.5" thickBot="1" x14ac:dyDescent="0.25">
      <c r="A72" s="510">
        <v>71</v>
      </c>
      <c r="B72" s="511" t="s">
        <v>1699</v>
      </c>
      <c r="C72" s="511" t="s">
        <v>1654</v>
      </c>
      <c r="D72" s="512"/>
      <c r="E72" s="512"/>
    </row>
    <row r="73" spans="1:5" ht="13.5" thickBot="1" x14ac:dyDescent="0.25">
      <c r="A73" s="510">
        <v>72</v>
      </c>
      <c r="B73" s="511" t="s">
        <v>1700</v>
      </c>
      <c r="C73" s="511"/>
      <c r="D73" s="512"/>
      <c r="E73" s="512"/>
    </row>
    <row r="74" spans="1:5" ht="13.5" thickBot="1" x14ac:dyDescent="0.25">
      <c r="A74" s="510">
        <v>73</v>
      </c>
      <c r="B74" s="511" t="s">
        <v>1184</v>
      </c>
      <c r="C74" s="511"/>
      <c r="D74" s="512"/>
      <c r="E74" s="512"/>
    </row>
    <row r="75" spans="1:5" ht="13.5" thickBot="1" x14ac:dyDescent="0.25">
      <c r="A75" s="510">
        <v>74</v>
      </c>
      <c r="B75" s="511" t="s">
        <v>1701</v>
      </c>
      <c r="C75" s="515" t="s">
        <v>1654</v>
      </c>
      <c r="D75" s="516"/>
      <c r="E75" s="516"/>
    </row>
    <row r="76" spans="1:5" ht="13.5" thickBot="1" x14ac:dyDescent="0.25">
      <c r="A76" s="510">
        <v>75</v>
      </c>
      <c r="B76" s="511" t="s">
        <v>1702</v>
      </c>
      <c r="C76" s="511"/>
      <c r="D76" s="512"/>
      <c r="E76" s="512"/>
    </row>
    <row r="77" spans="1:5" ht="13.5" thickBot="1" x14ac:dyDescent="0.25">
      <c r="A77" s="510">
        <v>76</v>
      </c>
      <c r="B77" s="511" t="s">
        <v>1223</v>
      </c>
      <c r="C77" s="511" t="s">
        <v>1654</v>
      </c>
      <c r="D77" s="512"/>
      <c r="E77" s="512"/>
    </row>
    <row r="78" spans="1:5" ht="13.5" thickBot="1" x14ac:dyDescent="0.25">
      <c r="A78" s="510">
        <v>77</v>
      </c>
      <c r="B78" s="511" t="s">
        <v>1202</v>
      </c>
      <c r="C78" s="511"/>
      <c r="D78" s="512"/>
      <c r="E78" s="512"/>
    </row>
    <row r="79" spans="1:5" ht="13.5" thickBot="1" x14ac:dyDescent="0.25">
      <c r="A79" s="510">
        <v>78</v>
      </c>
      <c r="B79" s="511" t="s">
        <v>1703</v>
      </c>
      <c r="C79" s="511" t="s">
        <v>1654</v>
      </c>
      <c r="D79" s="512"/>
      <c r="E79" s="512"/>
    </row>
    <row r="80" spans="1:5" ht="13.5" thickBot="1" x14ac:dyDescent="0.25">
      <c r="A80" s="510">
        <v>79</v>
      </c>
      <c r="B80" s="511" t="s">
        <v>1211</v>
      </c>
      <c r="C80" s="511" t="s">
        <v>1654</v>
      </c>
      <c r="D80" s="512"/>
      <c r="E80" s="512"/>
    </row>
    <row r="81" spans="1:5" ht="13.5" thickBot="1" x14ac:dyDescent="0.25">
      <c r="A81" s="510">
        <v>80</v>
      </c>
      <c r="B81" s="511" t="s">
        <v>1704</v>
      </c>
      <c r="C81" s="511"/>
      <c r="D81" s="512"/>
      <c r="E81" s="512"/>
    </row>
    <row r="82" spans="1:5" ht="13.5" thickBot="1" x14ac:dyDescent="0.25">
      <c r="A82" s="510">
        <v>81</v>
      </c>
      <c r="B82" s="511" t="s">
        <v>1182</v>
      </c>
      <c r="C82" s="511" t="s">
        <v>1654</v>
      </c>
      <c r="D82" s="512"/>
      <c r="E82" s="512"/>
    </row>
    <row r="83" spans="1:5" ht="13.5" thickBot="1" x14ac:dyDescent="0.25">
      <c r="A83" s="510">
        <v>82</v>
      </c>
      <c r="B83" s="511" t="s">
        <v>1705</v>
      </c>
      <c r="C83" s="511" t="s">
        <v>1654</v>
      </c>
      <c r="D83" s="512"/>
      <c r="E83" s="512"/>
    </row>
    <row r="84" spans="1:5" ht="13.5" thickBot="1" x14ac:dyDescent="0.25">
      <c r="A84" s="510">
        <v>83</v>
      </c>
      <c r="B84" s="511" t="s">
        <v>1503</v>
      </c>
      <c r="C84" s="511" t="s">
        <v>1654</v>
      </c>
      <c r="D84" s="512"/>
      <c r="E84" s="512"/>
    </row>
    <row r="85" spans="1:5" ht="13.5" thickBot="1" x14ac:dyDescent="0.25">
      <c r="A85" s="510">
        <v>84</v>
      </c>
      <c r="B85" s="511" t="s">
        <v>1190</v>
      </c>
      <c r="C85" s="511"/>
      <c r="D85" s="512"/>
      <c r="E85" s="512"/>
    </row>
    <row r="86" spans="1:5" ht="13.5" thickBot="1" x14ac:dyDescent="0.25">
      <c r="A86" s="510">
        <v>85</v>
      </c>
      <c r="B86" s="511" t="s">
        <v>1706</v>
      </c>
      <c r="C86" s="511" t="s">
        <v>1654</v>
      </c>
      <c r="D86" s="512"/>
      <c r="E86" s="512"/>
    </row>
    <row r="87" spans="1:5" ht="13.5" thickBot="1" x14ac:dyDescent="0.25">
      <c r="A87" s="510">
        <v>86</v>
      </c>
      <c r="B87" s="511" t="s">
        <v>1707</v>
      </c>
      <c r="C87" s="511"/>
      <c r="D87" s="512"/>
      <c r="E87" s="512"/>
    </row>
    <row r="88" spans="1:5" ht="13.5" thickBot="1" x14ac:dyDescent="0.25">
      <c r="A88" s="510">
        <v>87</v>
      </c>
      <c r="B88" s="515" t="s">
        <v>1708</v>
      </c>
      <c r="C88" s="511"/>
      <c r="D88" s="512"/>
      <c r="E88" s="512"/>
    </row>
    <row r="89" spans="1:5" ht="13.5" thickBot="1" x14ac:dyDescent="0.25">
      <c r="A89" s="510">
        <v>88</v>
      </c>
      <c r="B89" s="511" t="s">
        <v>1709</v>
      </c>
      <c r="C89" s="511"/>
      <c r="D89" s="512"/>
      <c r="E89" s="512"/>
    </row>
    <row r="90" spans="1:5" ht="13.5" thickBot="1" x14ac:dyDescent="0.25">
      <c r="A90" s="510">
        <v>89</v>
      </c>
      <c r="B90" s="511" t="s">
        <v>1203</v>
      </c>
      <c r="C90" s="511" t="s">
        <v>1654</v>
      </c>
      <c r="D90" s="512"/>
      <c r="E90" s="512"/>
    </row>
    <row r="91" spans="1:5" ht="13.5" thickBot="1" x14ac:dyDescent="0.25">
      <c r="A91" s="510">
        <v>90</v>
      </c>
      <c r="B91" s="511" t="s">
        <v>1282</v>
      </c>
      <c r="C91" s="511"/>
      <c r="D91" s="512"/>
      <c r="E91" s="512"/>
    </row>
    <row r="92" spans="1:5" ht="13.5" thickBot="1" x14ac:dyDescent="0.25">
      <c r="A92" s="510">
        <v>91</v>
      </c>
      <c r="B92" s="511" t="s">
        <v>1249</v>
      </c>
      <c r="C92" s="511" t="s">
        <v>1654</v>
      </c>
      <c r="D92" s="512"/>
      <c r="E92" s="512"/>
    </row>
    <row r="93" spans="1:5" ht="13.5" thickBot="1" x14ac:dyDescent="0.25">
      <c r="A93" s="510">
        <v>92</v>
      </c>
      <c r="B93" s="511" t="s">
        <v>1710</v>
      </c>
      <c r="C93" s="511" t="s">
        <v>1654</v>
      </c>
      <c r="D93" s="512"/>
      <c r="E93" s="512"/>
    </row>
    <row r="94" spans="1:5" ht="13.5" thickBot="1" x14ac:dyDescent="0.25">
      <c r="A94" s="510">
        <v>93</v>
      </c>
      <c r="B94" s="511" t="s">
        <v>1711</v>
      </c>
      <c r="C94" s="511" t="s">
        <v>1654</v>
      </c>
      <c r="D94" s="512"/>
      <c r="E94" s="512"/>
    </row>
    <row r="95" spans="1:5" ht="13.5" thickBot="1" x14ac:dyDescent="0.25">
      <c r="A95" s="510">
        <v>94</v>
      </c>
      <c r="B95" s="511" t="s">
        <v>1351</v>
      </c>
      <c r="C95" s="511"/>
      <c r="D95" s="512"/>
      <c r="E95" s="512"/>
    </row>
    <row r="96" spans="1:5" ht="13.5" thickBot="1" x14ac:dyDescent="0.25">
      <c r="A96" s="510">
        <v>95</v>
      </c>
      <c r="B96" s="511" t="s">
        <v>1712</v>
      </c>
      <c r="C96" s="511" t="s">
        <v>1654</v>
      </c>
      <c r="D96" s="512"/>
      <c r="E96" s="512"/>
    </row>
    <row r="97" spans="1:5" ht="13.5" thickBot="1" x14ac:dyDescent="0.25">
      <c r="A97" s="510">
        <v>96</v>
      </c>
      <c r="B97" s="511" t="s">
        <v>1713</v>
      </c>
      <c r="C97" s="511" t="s">
        <v>1654</v>
      </c>
      <c r="D97" s="512"/>
      <c r="E97" s="512"/>
    </row>
    <row r="98" spans="1:5" ht="13.5" thickBot="1" x14ac:dyDescent="0.25">
      <c r="A98" s="510">
        <v>97</v>
      </c>
      <c r="B98" s="511" t="s">
        <v>1714</v>
      </c>
      <c r="C98" s="511" t="s">
        <v>1654</v>
      </c>
      <c r="D98" s="512"/>
      <c r="E98" s="512"/>
    </row>
    <row r="99" spans="1:5" ht="13.5" thickBot="1" x14ac:dyDescent="0.25">
      <c r="A99" s="510">
        <v>98</v>
      </c>
      <c r="B99" s="511" t="s">
        <v>1715</v>
      </c>
      <c r="C99" s="511"/>
      <c r="D99" s="512"/>
      <c r="E99" s="512"/>
    </row>
    <row r="100" spans="1:5" ht="13.5" thickBot="1" x14ac:dyDescent="0.25">
      <c r="A100" s="510">
        <v>99</v>
      </c>
      <c r="B100" s="511" t="s">
        <v>1716</v>
      </c>
      <c r="C100" s="511" t="s">
        <v>1654</v>
      </c>
      <c r="D100" s="512"/>
      <c r="E100" s="512"/>
    </row>
    <row r="101" spans="1:5" ht="13.5" thickBot="1" x14ac:dyDescent="0.25">
      <c r="A101" s="510">
        <v>100</v>
      </c>
      <c r="B101" s="511" t="s">
        <v>1717</v>
      </c>
      <c r="C101" s="511" t="s">
        <v>1654</v>
      </c>
      <c r="D101" s="512"/>
      <c r="E101" s="512"/>
    </row>
    <row r="102" spans="1:5" ht="13.5" thickBot="1" x14ac:dyDescent="0.25">
      <c r="A102" s="510">
        <v>101</v>
      </c>
      <c r="B102" s="511" t="s">
        <v>1283</v>
      </c>
      <c r="C102" s="511"/>
      <c r="D102" s="512"/>
      <c r="E102" s="512"/>
    </row>
    <row r="103" spans="1:5" ht="13.5" thickBot="1" x14ac:dyDescent="0.25">
      <c r="A103" s="510">
        <v>102</v>
      </c>
      <c r="B103" s="511" t="s">
        <v>1718</v>
      </c>
      <c r="C103" s="511" t="s">
        <v>1654</v>
      </c>
      <c r="D103" s="512"/>
      <c r="E103" s="512"/>
    </row>
    <row r="104" spans="1:5" ht="13.5" thickBot="1" x14ac:dyDescent="0.25">
      <c r="A104" s="510">
        <v>103</v>
      </c>
      <c r="B104" s="511" t="s">
        <v>1719</v>
      </c>
      <c r="C104" s="511" t="s">
        <v>1654</v>
      </c>
      <c r="D104" s="512"/>
      <c r="E104" s="512"/>
    </row>
    <row r="105" spans="1:5" ht="13.5" thickBot="1" x14ac:dyDescent="0.25">
      <c r="A105" s="510">
        <v>104</v>
      </c>
      <c r="B105" s="511" t="s">
        <v>1210</v>
      </c>
      <c r="C105" s="511"/>
      <c r="D105" s="512"/>
      <c r="E105" s="512"/>
    </row>
    <row r="106" spans="1:5" ht="13.5" thickBot="1" x14ac:dyDescent="0.25">
      <c r="A106" s="510">
        <v>105</v>
      </c>
      <c r="B106" s="511" t="s">
        <v>1720</v>
      </c>
      <c r="C106" s="511" t="s">
        <v>1654</v>
      </c>
      <c r="D106" s="512"/>
      <c r="E106" s="512"/>
    </row>
    <row r="107" spans="1:5" ht="13.5" thickBot="1" x14ac:dyDescent="0.25">
      <c r="A107" s="510">
        <v>106</v>
      </c>
      <c r="B107" s="511" t="s">
        <v>1213</v>
      </c>
      <c r="C107" s="511"/>
      <c r="D107" s="512"/>
      <c r="E107" s="512"/>
    </row>
    <row r="108" spans="1:5" ht="13.5" thickBot="1" x14ac:dyDescent="0.25">
      <c r="A108" s="510">
        <v>107</v>
      </c>
      <c r="B108" s="511" t="s">
        <v>1721</v>
      </c>
      <c r="C108" s="511" t="s">
        <v>1654</v>
      </c>
      <c r="D108" s="512"/>
      <c r="E108" s="512"/>
    </row>
    <row r="109" spans="1:5" ht="13.5" thickBot="1" x14ac:dyDescent="0.25">
      <c r="A109" s="510">
        <v>108</v>
      </c>
      <c r="B109" s="511" t="s">
        <v>1722</v>
      </c>
      <c r="C109" s="511"/>
      <c r="D109" s="512"/>
      <c r="E109" s="512"/>
    </row>
    <row r="110" spans="1:5" ht="13.5" thickBot="1" x14ac:dyDescent="0.25">
      <c r="A110" s="510">
        <v>109</v>
      </c>
      <c r="B110" s="511" t="s">
        <v>1723</v>
      </c>
      <c r="C110" s="511" t="s">
        <v>1654</v>
      </c>
      <c r="D110" s="512"/>
      <c r="E110" s="512"/>
    </row>
    <row r="111" spans="1:5" ht="13.5" thickBot="1" x14ac:dyDescent="0.25">
      <c r="A111" s="510">
        <v>110</v>
      </c>
      <c r="B111" s="511" t="s">
        <v>1724</v>
      </c>
      <c r="C111" s="511"/>
      <c r="D111" s="512"/>
      <c r="E111" s="512"/>
    </row>
    <row r="112" spans="1:5" ht="13.5" thickBot="1" x14ac:dyDescent="0.25">
      <c r="A112" s="510">
        <v>111</v>
      </c>
      <c r="B112" s="511" t="s">
        <v>1725</v>
      </c>
      <c r="C112" s="511"/>
      <c r="D112" s="512"/>
      <c r="E112" s="512"/>
    </row>
    <row r="113" spans="1:5" ht="13.5" thickBot="1" x14ac:dyDescent="0.25">
      <c r="A113" s="510">
        <v>112</v>
      </c>
      <c r="B113" s="511" t="s">
        <v>1726</v>
      </c>
      <c r="C113" s="511"/>
      <c r="D113" s="512"/>
      <c r="E113" s="512"/>
    </row>
    <row r="114" spans="1:5" ht="13.5" thickBot="1" x14ac:dyDescent="0.25">
      <c r="A114" s="510">
        <v>113</v>
      </c>
      <c r="B114" s="511" t="s">
        <v>1727</v>
      </c>
      <c r="C114" s="511" t="s">
        <v>1654</v>
      </c>
      <c r="D114" s="512"/>
      <c r="E114" s="512"/>
    </row>
    <row r="115" spans="1:5" ht="13.5" thickBot="1" x14ac:dyDescent="0.25">
      <c r="A115" s="510">
        <v>114</v>
      </c>
      <c r="B115" s="511" t="s">
        <v>1728</v>
      </c>
      <c r="C115" s="511"/>
      <c r="D115" s="512"/>
      <c r="E115" s="512"/>
    </row>
    <row r="116" spans="1:5" ht="13.5" thickBot="1" x14ac:dyDescent="0.25">
      <c r="A116" s="510">
        <v>115</v>
      </c>
      <c r="B116" s="511" t="s">
        <v>1729</v>
      </c>
      <c r="C116" s="511"/>
      <c r="D116" s="512"/>
      <c r="E116" s="512"/>
    </row>
    <row r="117" spans="1:5" ht="13.5" thickBot="1" x14ac:dyDescent="0.25">
      <c r="A117" s="510">
        <v>116</v>
      </c>
      <c r="B117" s="511" t="s">
        <v>1730</v>
      </c>
      <c r="C117" s="511" t="s">
        <v>1654</v>
      </c>
      <c r="D117" s="512"/>
      <c r="E117" s="512"/>
    </row>
    <row r="118" spans="1:5" ht="13.5" thickBot="1" x14ac:dyDescent="0.25">
      <c r="A118" s="510">
        <v>117</v>
      </c>
      <c r="B118" s="511" t="s">
        <v>1257</v>
      </c>
      <c r="C118" s="511" t="s">
        <v>1654</v>
      </c>
      <c r="D118" s="512"/>
      <c r="E118" s="512"/>
    </row>
    <row r="119" spans="1:5" ht="13.5" thickBot="1" x14ac:dyDescent="0.25">
      <c r="A119" s="510">
        <v>118</v>
      </c>
      <c r="B119" s="511" t="s">
        <v>1731</v>
      </c>
      <c r="C119" s="511" t="s">
        <v>1654</v>
      </c>
      <c r="D119" s="512"/>
      <c r="E119" s="512"/>
    </row>
    <row r="120" spans="1:5" ht="13.5" thickBot="1" x14ac:dyDescent="0.25">
      <c r="A120" s="510">
        <v>119</v>
      </c>
      <c r="B120" s="511" t="s">
        <v>1732</v>
      </c>
      <c r="C120" s="511" t="s">
        <v>1654</v>
      </c>
      <c r="D120" s="512"/>
      <c r="E120" s="512"/>
    </row>
    <row r="121" spans="1:5" ht="13.5" thickBot="1" x14ac:dyDescent="0.25">
      <c r="A121" s="510">
        <v>120</v>
      </c>
      <c r="B121" s="511" t="s">
        <v>1272</v>
      </c>
      <c r="C121" s="511"/>
      <c r="D121" s="512"/>
      <c r="E121" s="512"/>
    </row>
    <row r="122" spans="1:5" ht="13.5" thickBot="1" x14ac:dyDescent="0.25">
      <c r="A122" s="510">
        <v>121</v>
      </c>
      <c r="B122" s="511" t="s">
        <v>1733</v>
      </c>
      <c r="C122" s="511" t="s">
        <v>1654</v>
      </c>
      <c r="D122" s="512"/>
      <c r="E122" s="512"/>
    </row>
    <row r="123" spans="1:5" ht="13.5" thickBot="1" x14ac:dyDescent="0.25">
      <c r="A123" s="510">
        <v>122</v>
      </c>
      <c r="B123" s="511" t="s">
        <v>1734</v>
      </c>
      <c r="C123" s="511" t="s">
        <v>1654</v>
      </c>
      <c r="D123" s="512"/>
      <c r="E123" s="512"/>
    </row>
    <row r="124" spans="1:5" ht="13.5" thickBot="1" x14ac:dyDescent="0.25">
      <c r="A124" s="510">
        <v>123</v>
      </c>
      <c r="B124" s="511" t="s">
        <v>1226</v>
      </c>
      <c r="C124" s="511"/>
      <c r="D124" s="512"/>
      <c r="E124" s="512"/>
    </row>
    <row r="125" spans="1:5" ht="13.5" thickBot="1" x14ac:dyDescent="0.25">
      <c r="A125" s="510">
        <v>124</v>
      </c>
      <c r="B125" s="511" t="s">
        <v>1735</v>
      </c>
      <c r="C125" s="518" t="s">
        <v>1654</v>
      </c>
      <c r="D125" s="519"/>
      <c r="E125" s="519"/>
    </row>
    <row r="126" spans="1:5" ht="13.5" thickBot="1" x14ac:dyDescent="0.25">
      <c r="A126" s="510">
        <v>125</v>
      </c>
      <c r="B126" s="511" t="s">
        <v>1253</v>
      </c>
      <c r="C126" s="511" t="s">
        <v>1654</v>
      </c>
      <c r="D126" s="512"/>
      <c r="E126" s="512"/>
    </row>
    <row r="127" spans="1:5" ht="13.5" thickBot="1" x14ac:dyDescent="0.25">
      <c r="A127" s="510">
        <v>126</v>
      </c>
      <c r="B127" s="511" t="s">
        <v>1736</v>
      </c>
      <c r="C127" s="511"/>
      <c r="D127" s="512"/>
      <c r="E127" s="512"/>
    </row>
    <row r="128" spans="1:5" ht="13.5" thickBot="1" x14ac:dyDescent="0.25">
      <c r="A128" s="510">
        <v>127</v>
      </c>
      <c r="B128" s="511" t="s">
        <v>1228</v>
      </c>
      <c r="C128" s="511" t="s">
        <v>1654</v>
      </c>
      <c r="D128" s="512"/>
      <c r="E128" s="512"/>
    </row>
    <row r="129" spans="1:5" ht="13.5" thickBot="1" x14ac:dyDescent="0.25">
      <c r="A129" s="510">
        <v>128</v>
      </c>
      <c r="B129" s="511" t="s">
        <v>1232</v>
      </c>
      <c r="C129" s="511"/>
      <c r="D129" s="512"/>
      <c r="E129" s="512"/>
    </row>
    <row r="130" spans="1:5" ht="13.5" thickBot="1" x14ac:dyDescent="0.25">
      <c r="A130" s="510">
        <v>129</v>
      </c>
      <c r="B130" s="511" t="s">
        <v>1236</v>
      </c>
      <c r="C130" s="511"/>
      <c r="D130" s="512"/>
      <c r="E130" s="512"/>
    </row>
    <row r="131" spans="1:5" ht="13.5" thickBot="1" x14ac:dyDescent="0.25">
      <c r="A131" s="510">
        <v>130</v>
      </c>
      <c r="B131" s="511" t="s">
        <v>1239</v>
      </c>
      <c r="C131" s="511"/>
      <c r="D131" s="512"/>
      <c r="E131" s="512"/>
    </row>
    <row r="132" spans="1:5" ht="13.5" thickBot="1" x14ac:dyDescent="0.25">
      <c r="A132" s="510">
        <v>131</v>
      </c>
      <c r="B132" s="511" t="s">
        <v>1318</v>
      </c>
      <c r="C132" s="511"/>
      <c r="D132" s="512"/>
      <c r="E132" s="512"/>
    </row>
    <row r="133" spans="1:5" ht="13.5" thickBot="1" x14ac:dyDescent="0.25">
      <c r="A133" s="510">
        <v>132</v>
      </c>
      <c r="B133" s="511" t="s">
        <v>1737</v>
      </c>
      <c r="C133" s="511"/>
      <c r="D133" s="512"/>
      <c r="E133" s="512"/>
    </row>
    <row r="134" spans="1:5" ht="13.5" thickBot="1" x14ac:dyDescent="0.25">
      <c r="A134" s="510">
        <v>133</v>
      </c>
      <c r="B134" s="511" t="s">
        <v>1559</v>
      </c>
      <c r="C134" s="511"/>
      <c r="D134" s="512"/>
      <c r="E134" s="512"/>
    </row>
    <row r="135" spans="1:5" ht="13.5" thickBot="1" x14ac:dyDescent="0.25">
      <c r="A135" s="510">
        <v>134</v>
      </c>
      <c r="B135" s="511" t="s">
        <v>1242</v>
      </c>
      <c r="C135" s="511"/>
      <c r="D135" s="512"/>
      <c r="E135" s="512"/>
    </row>
    <row r="136" spans="1:5" ht="13.5" thickBot="1" x14ac:dyDescent="0.25">
      <c r="A136" s="510">
        <v>135</v>
      </c>
      <c r="B136" s="511" t="s">
        <v>1233</v>
      </c>
      <c r="C136" s="511"/>
      <c r="D136" s="512"/>
      <c r="E136" s="512"/>
    </row>
    <row r="137" spans="1:5" ht="13.5" thickBot="1" x14ac:dyDescent="0.25">
      <c r="A137" s="510">
        <v>136</v>
      </c>
      <c r="B137" s="511" t="s">
        <v>1237</v>
      </c>
      <c r="C137" s="511"/>
      <c r="D137" s="512"/>
      <c r="E137" s="512"/>
    </row>
    <row r="138" spans="1:5" ht="13.5" thickBot="1" x14ac:dyDescent="0.25">
      <c r="A138" s="510">
        <v>137</v>
      </c>
      <c r="B138" s="511" t="s">
        <v>1348</v>
      </c>
      <c r="C138" s="511"/>
      <c r="D138" s="512"/>
      <c r="E138" s="512"/>
    </row>
    <row r="139" spans="1:5" ht="13.5" thickBot="1" x14ac:dyDescent="0.25">
      <c r="A139" s="510">
        <v>138</v>
      </c>
      <c r="B139" s="511" t="s">
        <v>1240</v>
      </c>
      <c r="C139" s="511"/>
      <c r="D139" s="512"/>
      <c r="E139" s="512"/>
    </row>
    <row r="140" spans="1:5" ht="13.5" thickBot="1" x14ac:dyDescent="0.25">
      <c r="A140" s="510">
        <v>139</v>
      </c>
      <c r="B140" s="511" t="s">
        <v>1246</v>
      </c>
      <c r="C140" s="511"/>
      <c r="D140" s="512"/>
      <c r="E140" s="512"/>
    </row>
    <row r="141" spans="1:5" ht="13.5" thickBot="1" x14ac:dyDescent="0.25">
      <c r="A141" s="510">
        <v>140</v>
      </c>
      <c r="B141" s="511" t="s">
        <v>1250</v>
      </c>
      <c r="C141" s="511"/>
      <c r="D141" s="512"/>
      <c r="E141" s="512"/>
    </row>
    <row r="142" spans="1:5" ht="13.5" thickBot="1" x14ac:dyDescent="0.25">
      <c r="A142" s="510">
        <v>141</v>
      </c>
      <c r="B142" s="511" t="s">
        <v>1255</v>
      </c>
      <c r="C142" s="511"/>
      <c r="D142" s="512"/>
      <c r="E142" s="512"/>
    </row>
    <row r="143" spans="1:5" ht="13.5" thickBot="1" x14ac:dyDescent="0.25">
      <c r="A143" s="510">
        <v>142</v>
      </c>
      <c r="B143" s="511" t="s">
        <v>1243</v>
      </c>
      <c r="C143" s="511"/>
      <c r="D143" s="512"/>
      <c r="E143" s="512"/>
    </row>
    <row r="144" spans="1:5" ht="13.5" thickBot="1" x14ac:dyDescent="0.25">
      <c r="A144" s="510">
        <v>143</v>
      </c>
      <c r="B144" s="511" t="s">
        <v>1244</v>
      </c>
      <c r="C144" s="511"/>
      <c r="D144" s="512"/>
      <c r="E144" s="512"/>
    </row>
    <row r="145" spans="1:5" ht="13.5" thickBot="1" x14ac:dyDescent="0.25">
      <c r="A145" s="510">
        <v>144</v>
      </c>
      <c r="B145" s="511" t="s">
        <v>1738</v>
      </c>
      <c r="C145" s="511"/>
      <c r="D145" s="512"/>
      <c r="E145" s="512"/>
    </row>
    <row r="146" spans="1:5" ht="13.5" thickBot="1" x14ac:dyDescent="0.25">
      <c r="A146" s="510">
        <v>145</v>
      </c>
      <c r="B146" s="511" t="s">
        <v>1247</v>
      </c>
      <c r="C146" s="511"/>
      <c r="D146" s="512"/>
      <c r="E146" s="512"/>
    </row>
    <row r="147" spans="1:5" ht="13.5" thickBot="1" x14ac:dyDescent="0.25">
      <c r="A147" s="510">
        <v>146</v>
      </c>
      <c r="B147" s="511" t="s">
        <v>1504</v>
      </c>
      <c r="C147" s="511"/>
      <c r="D147" s="512"/>
      <c r="E147" s="512"/>
    </row>
    <row r="148" spans="1:5" ht="13.5" thickBot="1" x14ac:dyDescent="0.25">
      <c r="A148" s="510">
        <v>147</v>
      </c>
      <c r="B148" s="515" t="s">
        <v>1259</v>
      </c>
      <c r="C148" s="511"/>
      <c r="D148" s="512"/>
      <c r="E148" s="512"/>
    </row>
    <row r="149" spans="1:5" ht="13.5" thickBot="1" x14ac:dyDescent="0.25">
      <c r="A149" s="510">
        <v>148</v>
      </c>
      <c r="B149" s="511" t="s">
        <v>1349</v>
      </c>
      <c r="C149" s="511"/>
      <c r="D149" s="512"/>
      <c r="E149" s="512"/>
    </row>
    <row r="150" spans="1:5" ht="13.5" thickBot="1" x14ac:dyDescent="0.25">
      <c r="A150" s="510">
        <v>149</v>
      </c>
      <c r="B150" s="511" t="s">
        <v>1320</v>
      </c>
      <c r="C150" s="511"/>
      <c r="D150" s="512"/>
      <c r="E150" s="512"/>
    </row>
    <row r="151" spans="1:5" ht="13.5" thickBot="1" x14ac:dyDescent="0.25">
      <c r="A151" s="510">
        <v>150</v>
      </c>
      <c r="B151" s="511" t="s">
        <v>1739</v>
      </c>
      <c r="C151" s="511"/>
      <c r="D151" s="512"/>
      <c r="E151" s="512"/>
    </row>
    <row r="152" spans="1:5" ht="13.5" thickBot="1" x14ac:dyDescent="0.25">
      <c r="A152" s="510">
        <v>151</v>
      </c>
      <c r="B152" s="511" t="s">
        <v>1258</v>
      </c>
      <c r="C152" s="511"/>
      <c r="D152" s="512"/>
      <c r="E152" s="512"/>
    </row>
    <row r="153" spans="1:5" ht="13.5" thickBot="1" x14ac:dyDescent="0.25">
      <c r="A153" s="510">
        <v>152</v>
      </c>
      <c r="B153" s="511" t="s">
        <v>1740</v>
      </c>
      <c r="C153" s="511"/>
      <c r="D153" s="512"/>
      <c r="E153" s="512"/>
    </row>
    <row r="154" spans="1:5" ht="13.5" thickBot="1" x14ac:dyDescent="0.25">
      <c r="A154" s="510">
        <v>153</v>
      </c>
      <c r="B154" s="515" t="s">
        <v>1260</v>
      </c>
      <c r="C154" s="511" t="s">
        <v>1654</v>
      </c>
      <c r="D154" s="512"/>
      <c r="E154" s="512"/>
    </row>
    <row r="155" spans="1:5" ht="13.5" thickBot="1" x14ac:dyDescent="0.25">
      <c r="A155" s="510">
        <v>154</v>
      </c>
      <c r="B155" s="511" t="s">
        <v>1505</v>
      </c>
      <c r="C155" s="511"/>
      <c r="D155" s="512"/>
      <c r="E155" s="512"/>
    </row>
    <row r="156" spans="1:5" ht="13.5" thickBot="1" x14ac:dyDescent="0.25">
      <c r="A156" s="510">
        <v>155</v>
      </c>
      <c r="B156" s="511" t="s">
        <v>1741</v>
      </c>
      <c r="C156" s="511"/>
      <c r="D156" s="512"/>
      <c r="E156" s="512"/>
    </row>
    <row r="157" spans="1:5" ht="13.5" thickBot="1" x14ac:dyDescent="0.25">
      <c r="A157" s="510">
        <v>156</v>
      </c>
      <c r="B157" s="511" t="s">
        <v>1540</v>
      </c>
      <c r="C157" s="511" t="s">
        <v>1654</v>
      </c>
      <c r="D157" s="512"/>
      <c r="E157" s="512"/>
    </row>
    <row r="158" spans="1:5" ht="15" x14ac:dyDescent="0.2">
      <c r="A158" s="517"/>
    </row>
  </sheetData>
  <autoFilter ref="A1:E157" xr:uid="{00000000-0009-0000-0000-00000F000000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I8"/>
  <sheetViews>
    <sheetView workbookViewId="0">
      <selection activeCell="D9" sqref="D9"/>
    </sheetView>
  </sheetViews>
  <sheetFormatPr defaultRowHeight="12.75" x14ac:dyDescent="0.2"/>
  <cols>
    <col min="2" max="2" width="5" bestFit="1" customWidth="1"/>
    <col min="3" max="3" width="2.7109375" bestFit="1" customWidth="1"/>
    <col min="4" max="4" width="36.7109375" customWidth="1"/>
    <col min="7" max="7" width="20.28515625" customWidth="1"/>
    <col min="8" max="8" width="13.85546875" customWidth="1"/>
    <col min="9" max="9" width="12.140625" bestFit="1" customWidth="1"/>
  </cols>
  <sheetData>
    <row r="3" spans="2:9" ht="13.5" thickBot="1" x14ac:dyDescent="0.25"/>
    <row r="4" spans="2:9" ht="13.5" thickBot="1" x14ac:dyDescent="0.25">
      <c r="B4" s="562" t="s">
        <v>1861</v>
      </c>
      <c r="C4" s="563" t="s">
        <v>59</v>
      </c>
      <c r="D4" s="564" t="s">
        <v>255</v>
      </c>
      <c r="E4" s="563" t="s">
        <v>256</v>
      </c>
      <c r="F4" s="565" t="s">
        <v>61</v>
      </c>
      <c r="G4" s="566" t="s">
        <v>1862</v>
      </c>
      <c r="H4" s="566" t="s">
        <v>1863</v>
      </c>
    </row>
    <row r="5" spans="2:9" ht="13.5" thickBot="1" x14ac:dyDescent="0.25">
      <c r="B5" s="567" t="s">
        <v>1864</v>
      </c>
      <c r="C5" s="568" t="s">
        <v>59</v>
      </c>
      <c r="D5" s="569" t="s">
        <v>236</v>
      </c>
      <c r="E5" s="568" t="s">
        <v>237</v>
      </c>
      <c r="F5" s="570" t="s">
        <v>61</v>
      </c>
      <c r="G5" s="571" t="s">
        <v>1865</v>
      </c>
      <c r="H5" s="571" t="s">
        <v>1377</v>
      </c>
    </row>
    <row r="6" spans="2:9" ht="13.5" thickBot="1" x14ac:dyDescent="0.25">
      <c r="B6" s="572" t="s">
        <v>1861</v>
      </c>
      <c r="C6" s="573" t="s">
        <v>59</v>
      </c>
      <c r="D6" s="574" t="s">
        <v>227</v>
      </c>
      <c r="E6" s="573" t="s">
        <v>228</v>
      </c>
      <c r="F6" s="575" t="s">
        <v>63</v>
      </c>
      <c r="G6" s="576" t="s">
        <v>1866</v>
      </c>
      <c r="H6" s="576" t="s">
        <v>1867</v>
      </c>
      <c r="I6" s="63" t="s">
        <v>1871</v>
      </c>
    </row>
    <row r="7" spans="2:9" ht="13.5" thickBot="1" x14ac:dyDescent="0.25">
      <c r="B7" s="577" t="s">
        <v>1864</v>
      </c>
      <c r="C7" s="578" t="s">
        <v>59</v>
      </c>
      <c r="D7" s="579" t="s">
        <v>277</v>
      </c>
      <c r="E7" s="578" t="s">
        <v>278</v>
      </c>
      <c r="F7" s="580" t="s">
        <v>63</v>
      </c>
      <c r="G7" s="581" t="s">
        <v>1868</v>
      </c>
      <c r="H7" s="581" t="s">
        <v>1869</v>
      </c>
    </row>
    <row r="8" spans="2:9" ht="26.25" thickBot="1" x14ac:dyDescent="0.25">
      <c r="B8" s="577" t="s">
        <v>1870</v>
      </c>
      <c r="C8" s="578" t="s">
        <v>59</v>
      </c>
      <c r="D8" s="579" t="s">
        <v>247</v>
      </c>
      <c r="E8" s="578" t="s">
        <v>248</v>
      </c>
      <c r="F8" s="580" t="s">
        <v>63</v>
      </c>
      <c r="G8" s="581"/>
      <c r="H8" s="582" t="s">
        <v>1872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F9"/>
  <sheetViews>
    <sheetView workbookViewId="0">
      <selection activeCell="B13" sqref="B13"/>
    </sheetView>
  </sheetViews>
  <sheetFormatPr defaultRowHeight="12.75" x14ac:dyDescent="0.2"/>
  <cols>
    <col min="3" max="3" width="10.7109375" bestFit="1" customWidth="1"/>
    <col min="4" max="4" width="11.85546875" bestFit="1" customWidth="1"/>
    <col min="5" max="5" width="11.7109375" bestFit="1" customWidth="1"/>
    <col min="6" max="6" width="10.140625" bestFit="1" customWidth="1"/>
  </cols>
  <sheetData>
    <row r="4" spans="2:6" x14ac:dyDescent="0.2">
      <c r="B4" s="583" t="s">
        <v>1877</v>
      </c>
      <c r="C4" s="583" t="s">
        <v>1880</v>
      </c>
      <c r="D4" s="583"/>
      <c r="E4" t="s">
        <v>1878</v>
      </c>
    </row>
    <row r="5" spans="2:6" x14ac:dyDescent="0.2">
      <c r="B5" t="s">
        <v>1883</v>
      </c>
      <c r="C5" t="s">
        <v>1881</v>
      </c>
      <c r="D5" t="s">
        <v>1889</v>
      </c>
      <c r="E5" t="s">
        <v>1879</v>
      </c>
      <c r="F5" t="s">
        <v>1888</v>
      </c>
    </row>
    <row r="6" spans="2:6" x14ac:dyDescent="0.2">
      <c r="E6" t="s">
        <v>1882</v>
      </c>
      <c r="F6" t="s">
        <v>1890</v>
      </c>
    </row>
    <row r="7" spans="2:6" x14ac:dyDescent="0.2">
      <c r="E7" t="s">
        <v>1884</v>
      </c>
      <c r="F7" t="s">
        <v>1891</v>
      </c>
    </row>
    <row r="8" spans="2:6" x14ac:dyDescent="0.2">
      <c r="E8" t="s">
        <v>1885</v>
      </c>
      <c r="F8" t="s">
        <v>1892</v>
      </c>
    </row>
    <row r="9" spans="2:6" x14ac:dyDescent="0.2">
      <c r="E9" t="s">
        <v>1886</v>
      </c>
      <c r="F9" s="520" t="s">
        <v>1887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182"/>
  <sheetViews>
    <sheetView showGridLines="0" topLeftCell="A100" zoomScale="80" zoomScaleNormal="80" workbookViewId="0">
      <selection activeCell="D113" sqref="D113"/>
    </sheetView>
  </sheetViews>
  <sheetFormatPr defaultColWidth="12.5703125" defaultRowHeight="15" customHeight="1" x14ac:dyDescent="0.2"/>
  <cols>
    <col min="1" max="1" width="39.7109375" customWidth="1"/>
    <col min="2" max="2" width="41.42578125" customWidth="1"/>
    <col min="3" max="3" width="45.85546875" customWidth="1"/>
    <col min="4" max="4" width="39.140625" customWidth="1"/>
    <col min="5" max="6" width="26.42578125" customWidth="1"/>
    <col min="7" max="7" width="16.5703125" bestFit="1" customWidth="1"/>
    <col min="8" max="14" width="9.140625" customWidth="1"/>
  </cols>
  <sheetData>
    <row r="1" spans="1:14" ht="23.25" x14ac:dyDescent="0.35">
      <c r="A1" s="632" t="s">
        <v>2161</v>
      </c>
      <c r="B1" s="633"/>
      <c r="C1" s="634"/>
      <c r="D1" s="382">
        <f ca="1">NOW()</f>
        <v>45362.620529745371</v>
      </c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4.25" customHeight="1" x14ac:dyDescent="0.2">
      <c r="A2" s="617">
        <f>SUM(A3+B3+C3+D3+B8+C8+B14+C14+B17+C19+D19+A21+A26+B26)-1</f>
        <v>76</v>
      </c>
      <c r="B2" s="617"/>
      <c r="C2" s="617"/>
      <c r="D2" s="617"/>
      <c r="E2" s="36"/>
      <c r="M2" s="36"/>
      <c r="N2" s="36"/>
    </row>
    <row r="3" spans="1:14" ht="14.25" customHeight="1" x14ac:dyDescent="0.2">
      <c r="A3" s="297">
        <f>COUNTA(A4:A20)</f>
        <v>11</v>
      </c>
      <c r="B3" s="298">
        <f>COUNTA($B$4:$B$7)</f>
        <v>3</v>
      </c>
      <c r="C3" s="299">
        <f>COUNTA($C$4:$C$7)</f>
        <v>4</v>
      </c>
      <c r="D3" s="300">
        <f>COUNTA($D$4:$D$7)</f>
        <v>4</v>
      </c>
      <c r="E3" s="36"/>
      <c r="G3" t="s">
        <v>1748</v>
      </c>
      <c r="M3" s="36"/>
      <c r="N3" s="36"/>
    </row>
    <row r="4" spans="1:14" ht="14.25" customHeight="1" x14ac:dyDescent="0.2">
      <c r="A4" s="620" t="s">
        <v>1401</v>
      </c>
      <c r="B4" s="626"/>
      <c r="C4" s="198" t="s">
        <v>1163</v>
      </c>
      <c r="D4" s="198" t="s">
        <v>2136</v>
      </c>
      <c r="E4" s="36"/>
      <c r="G4" t="s">
        <v>1749</v>
      </c>
      <c r="M4" s="36"/>
      <c r="N4" s="36"/>
    </row>
    <row r="5" spans="1:14" ht="14.25" customHeight="1" x14ac:dyDescent="0.2">
      <c r="A5" t="s">
        <v>2158</v>
      </c>
      <c r="B5" s="624" t="s">
        <v>1193</v>
      </c>
      <c r="C5" s="198" t="s">
        <v>1196</v>
      </c>
      <c r="D5" s="198" t="s">
        <v>1173</v>
      </c>
      <c r="E5" s="36"/>
      <c r="G5" t="s">
        <v>1750</v>
      </c>
      <c r="M5" s="36"/>
      <c r="N5" s="36"/>
    </row>
    <row r="6" spans="1:14" ht="14.25" customHeight="1" x14ac:dyDescent="0.2">
      <c r="A6" s="601"/>
      <c r="B6" s="198" t="s">
        <v>1171</v>
      </c>
      <c r="C6" s="198" t="s">
        <v>1270</v>
      </c>
      <c r="D6" s="198" t="s">
        <v>1205</v>
      </c>
      <c r="E6" s="36"/>
      <c r="G6" t="s">
        <v>1751</v>
      </c>
      <c r="M6" s="36"/>
      <c r="N6" s="36"/>
    </row>
    <row r="7" spans="1:14" ht="14.25" customHeight="1" x14ac:dyDescent="0.2">
      <c r="A7" s="411" t="s">
        <v>1174</v>
      </c>
      <c r="B7" s="626" t="s">
        <v>1167</v>
      </c>
      <c r="C7" s="198" t="s">
        <v>2135</v>
      </c>
      <c r="D7" s="413" t="s">
        <v>1168</v>
      </c>
      <c r="E7" s="36"/>
      <c r="M7" s="36"/>
      <c r="N7" s="36"/>
    </row>
    <row r="8" spans="1:14" ht="14.25" customHeight="1" x14ac:dyDescent="0.2">
      <c r="A8" s="57" t="s">
        <v>1177</v>
      </c>
      <c r="B8" s="303">
        <f>COUNTA(B9:B13)</f>
        <v>5</v>
      </c>
      <c r="C8" s="615">
        <f>COUNTA(C9:D13)</f>
        <v>8</v>
      </c>
      <c r="D8" s="615"/>
      <c r="E8" s="36"/>
      <c r="M8" s="36"/>
      <c r="N8" s="36"/>
    </row>
    <row r="9" spans="1:14" ht="14.25" customHeight="1" x14ac:dyDescent="0.2">
      <c r="A9" s="130" t="s">
        <v>1178</v>
      </c>
      <c r="B9" s="301" t="s">
        <v>2144</v>
      </c>
      <c r="C9" s="198" t="s">
        <v>1185</v>
      </c>
      <c r="D9" s="198" t="s">
        <v>1215</v>
      </c>
      <c r="E9" s="36"/>
      <c r="M9" s="36"/>
      <c r="N9" s="36"/>
    </row>
    <row r="10" spans="1:14" ht="14.25" customHeight="1" x14ac:dyDescent="0.2">
      <c r="A10" s="198" t="s">
        <v>1181</v>
      </c>
      <c r="B10" s="301" t="s">
        <v>2146</v>
      </c>
      <c r="C10" s="198" t="s">
        <v>2141</v>
      </c>
      <c r="D10" s="198" t="s">
        <v>1214</v>
      </c>
      <c r="E10" s="36"/>
      <c r="M10" s="36"/>
      <c r="N10" s="36"/>
    </row>
    <row r="11" spans="1:14" ht="14.25" customHeight="1" x14ac:dyDescent="0.2">
      <c r="A11" s="385" t="s">
        <v>2173</v>
      </c>
      <c r="B11" s="602" t="s">
        <v>1182</v>
      </c>
      <c r="C11" s="198" t="s">
        <v>1183</v>
      </c>
      <c r="D11" s="198" t="s">
        <v>1221</v>
      </c>
      <c r="E11" s="36"/>
      <c r="M11" s="36"/>
      <c r="N11" s="36"/>
    </row>
    <row r="12" spans="1:14" ht="14.25" customHeight="1" x14ac:dyDescent="0.2">
      <c r="A12" s="130" t="s">
        <v>1343</v>
      </c>
      <c r="B12" s="602" t="s">
        <v>1206</v>
      </c>
      <c r="C12" s="301"/>
      <c r="D12" s="198" t="s">
        <v>2142</v>
      </c>
      <c r="E12" s="36"/>
      <c r="M12" s="36"/>
      <c r="N12" s="36"/>
    </row>
    <row r="13" spans="1:14" ht="14.25" customHeight="1" x14ac:dyDescent="0.2">
      <c r="A13" s="385" t="s">
        <v>1189</v>
      </c>
      <c r="B13" s="198" t="s">
        <v>1179</v>
      </c>
      <c r="C13" s="198" t="s">
        <v>1203</v>
      </c>
      <c r="D13" s="46"/>
      <c r="M13" s="36"/>
      <c r="N13" s="36"/>
    </row>
    <row r="14" spans="1:14" ht="14.25" customHeight="1" x14ac:dyDescent="0.2">
      <c r="A14" s="130" t="s">
        <v>1197</v>
      </c>
      <c r="B14" s="603">
        <f>COUNTA($B$15:$B$16)</f>
        <v>2</v>
      </c>
      <c r="C14" s="616">
        <f>COUNTA($C$15:$D$18)</f>
        <v>4</v>
      </c>
      <c r="D14" s="616"/>
      <c r="M14" s="36"/>
      <c r="N14" s="36"/>
    </row>
    <row r="15" spans="1:14" ht="14.25" customHeight="1" x14ac:dyDescent="0.2">
      <c r="A15" s="411" t="s">
        <v>1194</v>
      </c>
      <c r="B15" s="198" t="s">
        <v>1195</v>
      </c>
      <c r="C15" s="626" t="s">
        <v>1192</v>
      </c>
      <c r="D15" s="198" t="s">
        <v>1328</v>
      </c>
      <c r="M15" s="36"/>
      <c r="N15" s="36"/>
    </row>
    <row r="16" spans="1:14" ht="14.25" customHeight="1" x14ac:dyDescent="0.2">
      <c r="A16" s="46"/>
      <c r="B16" s="198" t="s">
        <v>1191</v>
      </c>
      <c r="C16" s="626" t="s">
        <v>1162</v>
      </c>
      <c r="D16" s="198" t="s">
        <v>1893</v>
      </c>
      <c r="M16" s="36"/>
      <c r="N16" s="36"/>
    </row>
    <row r="17" spans="1:14" ht="14.25" customHeight="1" x14ac:dyDescent="0.2">
      <c r="A17" s="46"/>
      <c r="B17" s="329">
        <f>COUNTA($B$18:$B$19)</f>
        <v>0</v>
      </c>
      <c r="C17" s="198"/>
      <c r="D17" s="198"/>
      <c r="M17" s="36"/>
      <c r="N17" s="36"/>
    </row>
    <row r="18" spans="1:14" ht="14.25" customHeight="1" x14ac:dyDescent="0.2">
      <c r="A18" s="125"/>
      <c r="B18" s="198"/>
      <c r="C18" s="46"/>
      <c r="D18" s="46"/>
      <c r="M18" s="36"/>
      <c r="N18" s="36"/>
    </row>
    <row r="19" spans="1:14" ht="14.25" customHeight="1" x14ac:dyDescent="0.2">
      <c r="A19" s="125"/>
      <c r="B19" s="198"/>
      <c r="C19" s="306">
        <f>COUNTA($C$20:$C$47)</f>
        <v>13</v>
      </c>
      <c r="D19" s="307">
        <f>COUNTA($D$20:$D$39)</f>
        <v>16</v>
      </c>
      <c r="E19" s="36"/>
      <c r="M19" s="36"/>
      <c r="N19" s="36"/>
    </row>
    <row r="20" spans="1:14" ht="14.25" customHeight="1" x14ac:dyDescent="0.2">
      <c r="A20" s="130"/>
      <c r="B20" s="46"/>
      <c r="C20" s="585" t="s">
        <v>2164</v>
      </c>
      <c r="D20" s="412" t="s">
        <v>1233</v>
      </c>
      <c r="E20" s="36"/>
      <c r="M20" s="36"/>
      <c r="N20" s="36"/>
    </row>
    <row r="21" spans="1:14" ht="14.25" customHeight="1" x14ac:dyDescent="0.2">
      <c r="A21" s="618">
        <f>COUNTA($A$22:$B$25)</f>
        <v>5</v>
      </c>
      <c r="B21" s="374"/>
      <c r="C21" s="585" t="s">
        <v>1316</v>
      </c>
      <c r="D21" s="559" t="s">
        <v>1497</v>
      </c>
      <c r="E21" s="36"/>
      <c r="M21" s="36"/>
      <c r="N21" s="36"/>
    </row>
    <row r="22" spans="1:14" ht="14.25" customHeight="1" x14ac:dyDescent="0.2">
      <c r="A22" s="626" t="s">
        <v>1199</v>
      </c>
      <c r="B22" s="413" t="s">
        <v>1204</v>
      </c>
      <c r="C22" s="586" t="s">
        <v>2145</v>
      </c>
      <c r="D22" s="559" t="s">
        <v>1293</v>
      </c>
      <c r="E22" s="36"/>
      <c r="M22" s="36"/>
      <c r="N22" s="36"/>
    </row>
    <row r="23" spans="1:14" ht="14.25" customHeight="1" x14ac:dyDescent="0.2">
      <c r="A23" s="301" t="s">
        <v>1321</v>
      </c>
      <c r="B23" s="413" t="s">
        <v>1217</v>
      </c>
      <c r="C23" s="585" t="s">
        <v>1202</v>
      </c>
      <c r="D23" s="559" t="s">
        <v>1187</v>
      </c>
      <c r="E23" s="36"/>
      <c r="M23" s="36"/>
      <c r="N23" s="36"/>
    </row>
    <row r="24" spans="1:14" ht="14.25" customHeight="1" x14ac:dyDescent="0.2">
      <c r="A24" s="198"/>
      <c r="B24" s="46"/>
      <c r="C24" s="586" t="s">
        <v>1378</v>
      </c>
      <c r="D24" s="559" t="s">
        <v>1216</v>
      </c>
      <c r="E24" s="36"/>
      <c r="M24" s="36"/>
      <c r="N24" s="36"/>
    </row>
    <row r="25" spans="1:14" ht="14.25" customHeight="1" x14ac:dyDescent="0.2">
      <c r="A25" s="198" t="s">
        <v>1201</v>
      </c>
      <c r="B25" s="46"/>
      <c r="C25" s="404" t="s">
        <v>2152</v>
      </c>
      <c r="D25" s="559" t="s">
        <v>1329</v>
      </c>
      <c r="E25" s="36"/>
      <c r="M25" s="36"/>
      <c r="N25" s="36"/>
    </row>
    <row r="26" spans="1:14" ht="14.25" customHeight="1" x14ac:dyDescent="0.2">
      <c r="A26" s="309">
        <f>COUNTA($A$27:$A$29)</f>
        <v>0</v>
      </c>
      <c r="B26" s="310">
        <f>COUNTA(B27:B29)</f>
        <v>2</v>
      </c>
      <c r="C26" s="586" t="s">
        <v>1207</v>
      </c>
      <c r="D26" s="560" t="s">
        <v>1243</v>
      </c>
      <c r="E26" s="36"/>
      <c r="M26" s="36"/>
      <c r="N26" s="36"/>
    </row>
    <row r="27" spans="1:14" ht="14.25" customHeight="1" x14ac:dyDescent="0.2">
      <c r="B27" s="200" t="s">
        <v>1505</v>
      </c>
      <c r="C27" s="586" t="s">
        <v>1213</v>
      </c>
      <c r="D27" s="560" t="s">
        <v>1244</v>
      </c>
      <c r="E27" s="36"/>
      <c r="M27" s="36"/>
      <c r="N27" s="36"/>
    </row>
    <row r="28" spans="1:14" ht="14.25" customHeight="1" x14ac:dyDescent="0.2">
      <c r="A28" s="198"/>
      <c r="B28" s="198" t="s">
        <v>1212</v>
      </c>
      <c r="C28" s="621" t="s">
        <v>1226</v>
      </c>
      <c r="D28" s="560" t="s">
        <v>1247</v>
      </c>
      <c r="E28" s="36"/>
      <c r="M28" s="36"/>
      <c r="N28" s="36"/>
    </row>
    <row r="29" spans="1:14" ht="14.25" customHeight="1" x14ac:dyDescent="0.2">
      <c r="B29" s="198"/>
      <c r="C29" s="587" t="s">
        <v>1349</v>
      </c>
      <c r="D29" s="560" t="s">
        <v>1350</v>
      </c>
      <c r="E29" s="36"/>
      <c r="M29" s="36"/>
      <c r="N29" s="36"/>
    </row>
    <row r="30" spans="1:14" ht="14.25" customHeight="1" x14ac:dyDescent="0.2">
      <c r="A30" s="635">
        <f>COUNTA(A32:B32,A34:B35,A37:B37,A39:B40,A42:B47)</f>
        <v>17</v>
      </c>
      <c r="B30" s="636"/>
      <c r="C30" s="587" t="s">
        <v>1261</v>
      </c>
      <c r="D30" s="412" t="s">
        <v>1322</v>
      </c>
      <c r="E30" s="36"/>
      <c r="M30" s="36"/>
      <c r="N30" s="36"/>
    </row>
    <row r="31" spans="1:14" ht="14.25" customHeight="1" x14ac:dyDescent="0.25">
      <c r="A31" s="662" t="s">
        <v>1220</v>
      </c>
      <c r="B31" s="663"/>
      <c r="C31" s="614" t="s">
        <v>1228</v>
      </c>
      <c r="D31" s="559" t="s">
        <v>2151</v>
      </c>
      <c r="E31" s="36"/>
      <c r="M31" s="36"/>
      <c r="N31" s="36"/>
    </row>
    <row r="32" spans="1:14" ht="14.25" customHeight="1" x14ac:dyDescent="0.2">
      <c r="A32" s="198" t="s">
        <v>1743</v>
      </c>
      <c r="B32" s="198"/>
      <c r="C32" s="614" t="s">
        <v>1242</v>
      </c>
      <c r="D32" s="630" t="s">
        <v>2175</v>
      </c>
      <c r="E32" s="36"/>
      <c r="M32" s="36"/>
      <c r="N32" s="36"/>
    </row>
    <row r="33" spans="1:14" ht="14.25" customHeight="1" x14ac:dyDescent="0.25">
      <c r="A33" s="662" t="s">
        <v>230</v>
      </c>
      <c r="B33" s="663"/>
      <c r="C33" s="614"/>
      <c r="D33" s="630" t="s">
        <v>1315</v>
      </c>
      <c r="E33" s="36"/>
      <c r="M33" s="36"/>
      <c r="N33" s="36"/>
    </row>
    <row r="34" spans="1:14" ht="14.25" customHeight="1" x14ac:dyDescent="0.2">
      <c r="A34" s="626" t="s">
        <v>1225</v>
      </c>
      <c r="B34" s="200" t="s">
        <v>1241</v>
      </c>
      <c r="D34" s="623" t="s">
        <v>2170</v>
      </c>
      <c r="E34" s="36"/>
      <c r="M34" s="36"/>
      <c r="N34" s="36"/>
    </row>
    <row r="35" spans="1:14" ht="14.25" customHeight="1" x14ac:dyDescent="0.2">
      <c r="A35" s="626" t="s">
        <v>2140</v>
      </c>
      <c r="B35" s="198" t="s">
        <v>1314</v>
      </c>
      <c r="C35" s="621"/>
      <c r="D35" s="198" t="s">
        <v>1172</v>
      </c>
      <c r="E35" s="36"/>
      <c r="F35" s="63"/>
      <c r="M35" s="36"/>
      <c r="N35" s="36"/>
    </row>
    <row r="36" spans="1:14" ht="14.25" customHeight="1" x14ac:dyDescent="0.2">
      <c r="A36" s="314" t="s">
        <v>1230</v>
      </c>
      <c r="B36" s="314" t="s">
        <v>1231</v>
      </c>
      <c r="C36" s="46"/>
      <c r="D36" s="198"/>
      <c r="E36" s="36"/>
      <c r="M36" s="36"/>
      <c r="N36" s="36"/>
    </row>
    <row r="37" spans="1:14" ht="14.25" customHeight="1" x14ac:dyDescent="0.2">
      <c r="A37" s="198" t="s">
        <v>1234</v>
      </c>
      <c r="B37" s="198" t="s">
        <v>1235</v>
      </c>
      <c r="C37" s="46"/>
      <c r="D37" s="559"/>
      <c r="E37" s="36"/>
      <c r="M37" s="36"/>
      <c r="N37" s="36"/>
    </row>
    <row r="38" spans="1:14" ht="14.25" customHeight="1" x14ac:dyDescent="0.25">
      <c r="A38" s="315" t="s">
        <v>1238</v>
      </c>
      <c r="B38" s="315"/>
      <c r="C38" s="46"/>
      <c r="D38" s="560"/>
      <c r="E38" s="36"/>
      <c r="M38" s="36"/>
      <c r="N38" s="36"/>
    </row>
    <row r="39" spans="1:14" ht="14.25" customHeight="1" x14ac:dyDescent="0.2">
      <c r="A39" s="198" t="s">
        <v>1223</v>
      </c>
      <c r="D39" s="560"/>
      <c r="E39" s="36"/>
      <c r="M39" s="36"/>
      <c r="N39" s="36"/>
    </row>
    <row r="40" spans="1:14" ht="14.25" customHeight="1" x14ac:dyDescent="0.2">
      <c r="A40" s="198" t="s">
        <v>1248</v>
      </c>
      <c r="B40" s="198" t="s">
        <v>1253</v>
      </c>
      <c r="C40" s="130"/>
      <c r="D40" s="46"/>
      <c r="E40" s="36"/>
      <c r="M40" s="36"/>
      <c r="N40" s="36"/>
    </row>
    <row r="41" spans="1:14" ht="14.25" customHeight="1" x14ac:dyDescent="0.25">
      <c r="A41" s="315" t="s">
        <v>1245</v>
      </c>
      <c r="B41" s="315"/>
      <c r="C41" s="130"/>
      <c r="D41" s="46"/>
      <c r="E41" s="36"/>
      <c r="M41" s="36"/>
      <c r="N41" s="36"/>
    </row>
    <row r="42" spans="1:14" ht="14.25" customHeight="1" x14ac:dyDescent="0.2">
      <c r="B42" s="198" t="s">
        <v>1227</v>
      </c>
      <c r="C42" s="130"/>
      <c r="D42" s="46"/>
      <c r="E42" s="36"/>
      <c r="M42" s="36"/>
      <c r="N42" s="36"/>
    </row>
    <row r="43" spans="1:14" ht="14.25" customHeight="1" x14ac:dyDescent="0.2">
      <c r="A43" s="198" t="s">
        <v>1257</v>
      </c>
      <c r="B43" s="305" t="s">
        <v>1258</v>
      </c>
      <c r="C43" s="130"/>
      <c r="D43" s="46"/>
      <c r="E43" s="36"/>
      <c r="M43" s="36"/>
      <c r="N43" s="36"/>
    </row>
    <row r="44" spans="1:14" ht="14.25" customHeight="1" x14ac:dyDescent="0.2">
      <c r="A44" s="198" t="s">
        <v>2150</v>
      </c>
      <c r="B44" s="200" t="s">
        <v>1540</v>
      </c>
      <c r="C44" s="130"/>
      <c r="D44" s="46"/>
      <c r="E44" s="36"/>
      <c r="M44" s="36"/>
      <c r="N44" s="36"/>
    </row>
    <row r="45" spans="1:14" ht="14.25" customHeight="1" x14ac:dyDescent="0.2">
      <c r="A45" s="200" t="s">
        <v>1319</v>
      </c>
      <c r="B45" s="198" t="s">
        <v>1846</v>
      </c>
      <c r="C45" s="130"/>
      <c r="D45" s="46"/>
      <c r="E45" s="36"/>
      <c r="M45" s="36"/>
      <c r="N45" s="36"/>
    </row>
    <row r="46" spans="1:14" ht="14.25" customHeight="1" x14ac:dyDescent="0.2">
      <c r="A46" s="46"/>
      <c r="B46" s="46"/>
      <c r="C46" s="130"/>
      <c r="D46" s="46"/>
      <c r="E46" s="36"/>
      <c r="M46" s="36"/>
      <c r="N46" s="36"/>
    </row>
    <row r="47" spans="1:14" ht="14.25" customHeight="1" x14ac:dyDescent="0.2">
      <c r="A47" s="47"/>
      <c r="B47" s="561"/>
      <c r="C47" s="130"/>
      <c r="D47" s="46"/>
      <c r="E47" s="36"/>
      <c r="M47" s="36"/>
      <c r="N47" s="36"/>
    </row>
    <row r="48" spans="1:14" ht="14.25" customHeight="1" x14ac:dyDescent="0.2">
      <c r="A48" s="316">
        <f>SUM(A50,B50,A53,B57,A62,B62,B65,A65,C49)</f>
        <v>29</v>
      </c>
      <c r="B48" s="196"/>
      <c r="C48" s="196"/>
      <c r="D48" s="196"/>
      <c r="E48" s="36"/>
      <c r="M48" s="36"/>
      <c r="N48" s="36"/>
    </row>
    <row r="49" spans="1:14" ht="14.25" customHeight="1" x14ac:dyDescent="0.2">
      <c r="A49" s="317">
        <f>SUM(A50,B50,A53,B57,A62,B62,A65,B65)</f>
        <v>15</v>
      </c>
      <c r="B49" s="197"/>
      <c r="C49" s="318">
        <f>SUM(C50+C58+C66)</f>
        <v>14</v>
      </c>
      <c r="D49" s="318"/>
      <c r="E49" s="36"/>
      <c r="M49" s="36"/>
      <c r="N49" s="36"/>
    </row>
    <row r="50" spans="1:14" ht="14.25" customHeight="1" x14ac:dyDescent="0.2">
      <c r="A50" s="319">
        <f>COUNTA(A51:A52)</f>
        <v>1</v>
      </c>
      <c r="B50" s="320">
        <f>COUNTA(B51:B56)</f>
        <v>5</v>
      </c>
      <c r="C50" s="321">
        <f>COUNTA(C51:C57)</f>
        <v>5</v>
      </c>
      <c r="D50" s="383"/>
      <c r="E50" s="36"/>
      <c r="M50" s="36"/>
      <c r="N50" s="36"/>
    </row>
    <row r="51" spans="1:14" ht="14.25" customHeight="1" x14ac:dyDescent="0.2">
      <c r="A51" s="627" t="s">
        <v>1265</v>
      </c>
      <c r="B51" s="198" t="s">
        <v>1266</v>
      </c>
      <c r="C51" s="559" t="s">
        <v>1281</v>
      </c>
      <c r="D51" s="198" t="s">
        <v>1848</v>
      </c>
      <c r="E51" s="36"/>
      <c r="F51" s="47"/>
      <c r="G51" s="556"/>
      <c r="M51" s="36"/>
      <c r="N51" s="36"/>
    </row>
    <row r="52" spans="1:14" ht="14.25" customHeight="1" x14ac:dyDescent="0.2">
      <c r="A52" s="413"/>
      <c r="B52" s="198" t="s">
        <v>2149</v>
      </c>
      <c r="D52" s="57" t="s">
        <v>1849</v>
      </c>
      <c r="E52" s="36"/>
      <c r="F52" s="47"/>
      <c r="G52" s="556"/>
      <c r="M52" s="36"/>
      <c r="N52" s="36"/>
    </row>
    <row r="53" spans="1:14" ht="14.25" customHeight="1" x14ac:dyDescent="0.2">
      <c r="A53" s="333">
        <f>COUNTA(A54:A61)</f>
        <v>5</v>
      </c>
      <c r="B53" s="200" t="s">
        <v>1239</v>
      </c>
      <c r="C53" s="198" t="s">
        <v>1295</v>
      </c>
      <c r="D53" s="57" t="s">
        <v>1850</v>
      </c>
      <c r="E53" s="36"/>
      <c r="F53" s="47"/>
      <c r="G53" s="556"/>
      <c r="M53" s="36"/>
      <c r="N53" s="36"/>
    </row>
    <row r="54" spans="1:14" ht="14.25" customHeight="1" x14ac:dyDescent="0.2">
      <c r="A54" s="198" t="s">
        <v>1280</v>
      </c>
      <c r="B54" s="200" t="s">
        <v>1259</v>
      </c>
      <c r="C54" s="198"/>
      <c r="D54" s="57" t="s">
        <v>1851</v>
      </c>
      <c r="E54" s="36"/>
      <c r="F54" s="47"/>
      <c r="G54" s="556"/>
      <c r="M54" s="36"/>
      <c r="N54" s="36"/>
    </row>
    <row r="55" spans="1:14" ht="14.25" customHeight="1" x14ac:dyDescent="0.2">
      <c r="A55" s="198" t="s">
        <v>1256</v>
      </c>
      <c r="B55" s="198" t="s">
        <v>1266</v>
      </c>
      <c r="C55" s="198" t="s">
        <v>1502</v>
      </c>
      <c r="D55" s="57" t="s">
        <v>1852</v>
      </c>
      <c r="E55" s="36"/>
      <c r="F55" s="36"/>
      <c r="G55" s="556"/>
      <c r="M55" s="36"/>
      <c r="N55" s="36"/>
    </row>
    <row r="56" spans="1:14" ht="14.25" customHeight="1" x14ac:dyDescent="0.2">
      <c r="A56" s="301" t="s">
        <v>1285</v>
      </c>
      <c r="B56" s="46"/>
      <c r="C56" s="404" t="s">
        <v>2148</v>
      </c>
      <c r="D56" s="558" t="s">
        <v>1859</v>
      </c>
      <c r="E56" s="36"/>
      <c r="F56" s="47"/>
      <c r="G56" s="556"/>
      <c r="M56" s="36"/>
      <c r="N56" s="36"/>
    </row>
    <row r="57" spans="1:14" ht="14.25" customHeight="1" x14ac:dyDescent="0.2">
      <c r="A57" s="301" t="s">
        <v>1255</v>
      </c>
      <c r="B57" s="193">
        <f>COUNTA(#REF!,B59,B60,B61)</f>
        <v>1</v>
      </c>
      <c r="C57" s="301" t="s">
        <v>1274</v>
      </c>
      <c r="D57" s="558" t="s">
        <v>1855</v>
      </c>
      <c r="E57" s="36"/>
      <c r="F57" s="47"/>
      <c r="G57" s="556"/>
      <c r="M57" s="36"/>
      <c r="N57" s="36"/>
    </row>
    <row r="58" spans="1:14" ht="14.25" customHeight="1" x14ac:dyDescent="0.2">
      <c r="A58" s="626" t="s">
        <v>1278</v>
      </c>
      <c r="B58" s="626" t="s">
        <v>1279</v>
      </c>
      <c r="C58" s="334">
        <f>COUNTA(C59:C65)</f>
        <v>2</v>
      </c>
      <c r="D58" s="383"/>
      <c r="E58" s="36"/>
      <c r="F58" s="47"/>
      <c r="G58" s="556"/>
      <c r="M58" s="36"/>
      <c r="N58" s="36"/>
    </row>
    <row r="59" spans="1:14" ht="14.25" customHeight="1" x14ac:dyDescent="0.2">
      <c r="A59" s="46"/>
      <c r="B59" s="200"/>
      <c r="D59" s="57" t="s">
        <v>1853</v>
      </c>
      <c r="E59" s="36"/>
      <c r="F59" s="47"/>
      <c r="G59" s="556"/>
      <c r="M59" s="36"/>
      <c r="N59" s="36"/>
    </row>
    <row r="60" spans="1:14" ht="14.25" customHeight="1" x14ac:dyDescent="0.2">
      <c r="A60" s="46"/>
      <c r="B60" s="46"/>
      <c r="C60" s="587" t="s">
        <v>1232</v>
      </c>
      <c r="D60" s="57" t="s">
        <v>1854</v>
      </c>
      <c r="E60" s="36"/>
      <c r="F60" s="47"/>
      <c r="G60" s="556"/>
      <c r="M60" s="36"/>
      <c r="N60" s="36"/>
    </row>
    <row r="61" spans="1:14" ht="14.25" customHeight="1" x14ac:dyDescent="0.2">
      <c r="A61" s="130"/>
      <c r="B61" s="200"/>
      <c r="C61" s="46"/>
      <c r="D61" s="57" t="s">
        <v>1856</v>
      </c>
      <c r="E61" s="36"/>
      <c r="F61" s="556"/>
      <c r="G61" s="47"/>
      <c r="M61" s="36"/>
      <c r="N61" s="36"/>
    </row>
    <row r="62" spans="1:14" ht="14.25" customHeight="1" x14ac:dyDescent="0.2">
      <c r="A62" s="335">
        <f>COUNTA(A63:A64)</f>
        <v>0</v>
      </c>
      <c r="B62" s="336">
        <f>COUNTA(#REF!,B64)</f>
        <v>1</v>
      </c>
      <c r="C62" s="46"/>
      <c r="D62" s="57" t="s">
        <v>1857</v>
      </c>
      <c r="E62" s="36"/>
      <c r="F62" s="47"/>
      <c r="G62" s="556"/>
      <c r="M62" s="36"/>
      <c r="N62" s="36"/>
    </row>
    <row r="63" spans="1:14" ht="14.25" customHeight="1" x14ac:dyDescent="0.2">
      <c r="A63" s="404"/>
      <c r="B63" s="198" t="s">
        <v>1292</v>
      </c>
      <c r="C63" s="404" t="s">
        <v>1282</v>
      </c>
      <c r="D63" s="57" t="s">
        <v>2172</v>
      </c>
      <c r="E63" s="36"/>
      <c r="F63" s="557"/>
      <c r="G63" s="556"/>
      <c r="M63" s="36"/>
      <c r="N63" s="36"/>
    </row>
    <row r="64" spans="1:14" ht="14.25" customHeight="1" x14ac:dyDescent="0.2">
      <c r="A64" s="198"/>
      <c r="B64" s="198"/>
      <c r="C64" s="412"/>
      <c r="D64" s="558" t="s">
        <v>1852</v>
      </c>
      <c r="E64" s="36"/>
      <c r="F64" s="554"/>
      <c r="G64" s="556"/>
      <c r="M64" s="36"/>
      <c r="N64" s="36"/>
    </row>
    <row r="65" spans="1:14" ht="14.25" customHeight="1" x14ac:dyDescent="0.2">
      <c r="A65" s="194">
        <f>COUNTA(A66:A67)</f>
        <v>1</v>
      </c>
      <c r="B65" s="195">
        <f>COUNTA(#REF!)</f>
        <v>1</v>
      </c>
      <c r="C65" s="404"/>
      <c r="D65" s="558" t="s">
        <v>1855</v>
      </c>
      <c r="F65" s="554"/>
      <c r="G65" s="556"/>
      <c r="M65" s="36"/>
      <c r="N65" s="36"/>
    </row>
    <row r="66" spans="1:14" ht="14.25" customHeight="1" x14ac:dyDescent="0.2">
      <c r="A66" s="198" t="s">
        <v>1297</v>
      </c>
      <c r="B66" s="413" t="s">
        <v>1298</v>
      </c>
      <c r="C66" s="337">
        <f>COUNTA(C67:C73)</f>
        <v>7</v>
      </c>
      <c r="D66" s="383"/>
      <c r="M66" s="36"/>
      <c r="N66" s="36"/>
    </row>
    <row r="67" spans="1:14" ht="14.25" customHeight="1" x14ac:dyDescent="0.2">
      <c r="A67" s="200"/>
      <c r="B67" s="628"/>
      <c r="C67" s="559" t="s">
        <v>1317</v>
      </c>
      <c r="D67" s="57" t="s">
        <v>1853</v>
      </c>
      <c r="E67" s="36"/>
      <c r="M67" s="36"/>
      <c r="N67" s="36"/>
    </row>
    <row r="68" spans="1:14" ht="14.25" customHeight="1" x14ac:dyDescent="0.2">
      <c r="A68" s="130"/>
      <c r="B68" s="130"/>
      <c r="C68" s="423" t="s">
        <v>1320</v>
      </c>
      <c r="D68" s="57" t="s">
        <v>2165</v>
      </c>
      <c r="E68" s="36"/>
      <c r="M68" s="36"/>
      <c r="N68" s="36"/>
    </row>
    <row r="69" spans="1:14" ht="14.25" customHeight="1" x14ac:dyDescent="0.2">
      <c r="A69" s="130"/>
      <c r="B69" s="555"/>
      <c r="C69" s="587" t="s">
        <v>2197</v>
      </c>
      <c r="D69" s="57" t="s">
        <v>2198</v>
      </c>
      <c r="E69" s="36"/>
      <c r="M69" s="36"/>
      <c r="N69" s="36"/>
    </row>
    <row r="70" spans="1:14" ht="14.25" customHeight="1" x14ac:dyDescent="0.2">
      <c r="A70" s="554"/>
      <c r="B70" s="554"/>
      <c r="C70" s="560" t="s">
        <v>1260</v>
      </c>
      <c r="D70" s="57" t="s">
        <v>2171</v>
      </c>
      <c r="E70" s="36"/>
      <c r="M70" s="36"/>
      <c r="N70" s="36"/>
    </row>
    <row r="71" spans="1:14" ht="14.25" customHeight="1" x14ac:dyDescent="0.2">
      <c r="A71" s="554"/>
      <c r="B71" s="554"/>
      <c r="C71" s="413" t="s">
        <v>1286</v>
      </c>
      <c r="D71" s="57" t="s">
        <v>1858</v>
      </c>
      <c r="E71" s="36"/>
      <c r="M71" s="36"/>
      <c r="N71" s="36"/>
    </row>
    <row r="72" spans="1:14" ht="14.25" customHeight="1" x14ac:dyDescent="0.2">
      <c r="A72" s="554"/>
      <c r="B72" s="554"/>
      <c r="C72" s="198" t="s">
        <v>1351</v>
      </c>
      <c r="D72" s="558" t="s">
        <v>1858</v>
      </c>
      <c r="E72" s="36"/>
      <c r="M72" s="36"/>
      <c r="N72" s="36"/>
    </row>
    <row r="73" spans="1:14" ht="14.25" customHeight="1" x14ac:dyDescent="0.2">
      <c r="A73" s="554"/>
      <c r="B73" s="554"/>
      <c r="C73" s="404" t="s">
        <v>1272</v>
      </c>
      <c r="D73" s="558" t="s">
        <v>1855</v>
      </c>
      <c r="E73" s="36"/>
      <c r="M73" s="36"/>
      <c r="N73" s="36"/>
    </row>
    <row r="74" spans="1:14" ht="14.25" customHeight="1" x14ac:dyDescent="0.2">
      <c r="A74" s="554"/>
      <c r="B74" s="554"/>
      <c r="E74" s="36"/>
      <c r="M74" s="36"/>
      <c r="N74" s="36"/>
    </row>
    <row r="75" spans="1:14" ht="14.25" customHeight="1" x14ac:dyDescent="0.2">
      <c r="A75" s="56"/>
      <c r="E75" s="36"/>
      <c r="M75" s="36"/>
      <c r="N75" s="36"/>
    </row>
    <row r="76" spans="1:14" ht="14.25" customHeight="1" x14ac:dyDescent="0.2">
      <c r="A76" s="646">
        <f>SUM(A77+A80+A82+A85)</f>
        <v>0</v>
      </c>
      <c r="B76" s="647"/>
      <c r="C76" s="647"/>
      <c r="D76" s="648"/>
      <c r="E76" s="36"/>
      <c r="M76" s="36"/>
      <c r="N76" s="36"/>
    </row>
    <row r="77" spans="1:14" ht="14.25" customHeight="1" x14ac:dyDescent="0.2">
      <c r="A77" s="659">
        <f>COUNTA(A79)</f>
        <v>0</v>
      </c>
      <c r="B77" s="660"/>
      <c r="C77" s="660"/>
      <c r="D77" s="661"/>
      <c r="E77" s="36"/>
      <c r="M77" s="36"/>
      <c r="N77" s="36"/>
    </row>
    <row r="78" spans="1:14" ht="14.25" customHeight="1" x14ac:dyDescent="0.2">
      <c r="A78" s="381" t="s">
        <v>1373</v>
      </c>
      <c r="B78" s="155" t="s">
        <v>1164</v>
      </c>
      <c r="C78" s="155" t="s">
        <v>1198</v>
      </c>
      <c r="D78" s="155" t="s">
        <v>1166</v>
      </c>
      <c r="E78" s="36"/>
      <c r="M78" s="36"/>
      <c r="N78" s="36"/>
    </row>
    <row r="79" spans="1:14" ht="14.25" customHeight="1" x14ac:dyDescent="0.2">
      <c r="A79" s="130"/>
      <c r="B79" s="311"/>
      <c r="C79" s="312"/>
      <c r="D79" s="312"/>
      <c r="E79" s="36"/>
      <c r="M79" s="36"/>
      <c r="N79" s="36"/>
    </row>
    <row r="80" spans="1:14" ht="14.25" customHeight="1" x14ac:dyDescent="0.2">
      <c r="A80" s="431">
        <f>COUNTA(A81)</f>
        <v>0</v>
      </c>
      <c r="B80" s="425" t="s">
        <v>1251</v>
      </c>
      <c r="C80" s="425" t="s">
        <v>51</v>
      </c>
      <c r="D80" s="425" t="s">
        <v>1252</v>
      </c>
      <c r="E80" s="36"/>
      <c r="M80" s="36"/>
      <c r="N80" s="36"/>
    </row>
    <row r="81" spans="1:14" ht="14.25" customHeight="1" x14ac:dyDescent="0.2">
      <c r="B81" s="416"/>
      <c r="C81" s="416"/>
      <c r="D81" s="405"/>
      <c r="E81" s="36"/>
      <c r="M81" s="36"/>
      <c r="N81" s="36"/>
    </row>
    <row r="82" spans="1:14" ht="14.25" customHeight="1" x14ac:dyDescent="0.2">
      <c r="A82" s="657">
        <f>COUNTA(A84)</f>
        <v>0</v>
      </c>
      <c r="B82" s="657"/>
      <c r="C82" s="657"/>
      <c r="D82" s="658"/>
      <c r="E82" s="36"/>
      <c r="M82" s="36"/>
      <c r="N82" s="36"/>
    </row>
    <row r="83" spans="1:14" ht="14.25" customHeight="1" x14ac:dyDescent="0.2">
      <c r="A83" s="156" t="s">
        <v>1373</v>
      </c>
      <c r="B83" s="155" t="s">
        <v>1164</v>
      </c>
      <c r="C83" s="155" t="s">
        <v>1198</v>
      </c>
      <c r="D83" s="155" t="s">
        <v>1166</v>
      </c>
      <c r="E83" s="36"/>
      <c r="M83" s="36"/>
      <c r="N83" s="36"/>
    </row>
    <row r="84" spans="1:14" ht="14.25" customHeight="1" x14ac:dyDescent="0.2">
      <c r="A84" s="301"/>
      <c r="B84" s="130"/>
      <c r="C84" s="387"/>
      <c r="D84" s="387">
        <f>C84+B84-1</f>
        <v>-1</v>
      </c>
      <c r="E84" s="36"/>
      <c r="M84" s="36"/>
      <c r="N84" s="36"/>
    </row>
    <row r="85" spans="1:14" ht="14.25" customHeight="1" x14ac:dyDescent="0.2">
      <c r="A85" s="655">
        <f>COUNTA(A87)</f>
        <v>0</v>
      </c>
      <c r="B85" s="655"/>
      <c r="C85" s="655"/>
      <c r="D85" s="656"/>
      <c r="E85" s="36"/>
      <c r="M85" s="36"/>
      <c r="N85" s="36"/>
    </row>
    <row r="86" spans="1:14" ht="14.25" customHeight="1" x14ac:dyDescent="0.2">
      <c r="A86" s="381" t="s">
        <v>1373</v>
      </c>
      <c r="B86" s="155" t="s">
        <v>1164</v>
      </c>
      <c r="C86" s="155" t="s">
        <v>1198</v>
      </c>
      <c r="D86" s="155" t="s">
        <v>1166</v>
      </c>
      <c r="E86" s="36"/>
      <c r="M86" s="36"/>
      <c r="N86" s="36"/>
    </row>
    <row r="87" spans="1:14" ht="14.25" customHeight="1" x14ac:dyDescent="0.2">
      <c r="A87" s="301"/>
      <c r="B87" s="130"/>
      <c r="C87" s="387"/>
      <c r="D87" s="387">
        <f>C87+B87-1</f>
        <v>-1</v>
      </c>
      <c r="E87" s="36"/>
      <c r="M87" s="36"/>
      <c r="N87" s="36"/>
    </row>
    <row r="88" spans="1:14" ht="14.25" customHeight="1" x14ac:dyDescent="0.2">
      <c r="A88" s="443"/>
      <c r="B88" s="443"/>
      <c r="C88" s="443"/>
      <c r="D88" s="443"/>
      <c r="E88" s="36"/>
      <c r="M88" s="36"/>
      <c r="N88" s="36"/>
    </row>
    <row r="89" spans="1:14" ht="14.25" customHeight="1" x14ac:dyDescent="0.2">
      <c r="A89" s="652">
        <f>SUM(A90+A105+A110+A118+A121+A127+A131+A134+A137+A145+A147+A151+A153+A155+A158+A161)</f>
        <v>17</v>
      </c>
      <c r="B89" s="653"/>
      <c r="C89" s="653"/>
      <c r="D89" s="654"/>
      <c r="E89" s="386"/>
      <c r="H89" s="384"/>
      <c r="I89" s="384"/>
      <c r="J89" s="384"/>
      <c r="K89" s="384"/>
      <c r="L89" s="384"/>
      <c r="M89" s="36"/>
      <c r="N89" s="36"/>
    </row>
    <row r="90" spans="1:14" ht="14.25" customHeight="1" x14ac:dyDescent="0.2">
      <c r="A90" s="469">
        <f>COUNTA($A$92:$A$104)</f>
        <v>9</v>
      </c>
      <c r="B90" s="408"/>
      <c r="C90" s="408"/>
      <c r="D90" s="409"/>
      <c r="E90" s="386"/>
      <c r="H90" s="384"/>
      <c r="I90" s="384"/>
      <c r="J90" s="384"/>
      <c r="K90" s="384"/>
      <c r="L90" s="384"/>
      <c r="M90" s="36"/>
      <c r="N90" s="36"/>
    </row>
    <row r="91" spans="1:14" ht="14.25" customHeight="1" x14ac:dyDescent="0.2">
      <c r="A91" s="410" t="s">
        <v>1373</v>
      </c>
      <c r="B91" s="403" t="s">
        <v>1164</v>
      </c>
      <c r="C91" s="403" t="s">
        <v>1198</v>
      </c>
      <c r="D91" s="403" t="s">
        <v>1166</v>
      </c>
      <c r="E91" s="386"/>
      <c r="H91" s="384"/>
      <c r="I91" s="384"/>
      <c r="J91" s="384"/>
      <c r="K91" s="384"/>
      <c r="L91" s="384"/>
      <c r="M91" s="36"/>
      <c r="N91" s="36"/>
    </row>
    <row r="92" spans="1:14" ht="14.25" customHeight="1" x14ac:dyDescent="0.2">
      <c r="A92" s="46" t="s">
        <v>2183</v>
      </c>
      <c r="B92" s="405">
        <v>30</v>
      </c>
      <c r="C92" s="418">
        <v>45352</v>
      </c>
      <c r="D92" s="406">
        <f>C92+B92-1</f>
        <v>45381</v>
      </c>
      <c r="E92" s="386"/>
      <c r="F92" s="386"/>
      <c r="H92" s="384"/>
      <c r="I92" s="384"/>
      <c r="J92" s="384"/>
      <c r="K92" s="384"/>
      <c r="L92" s="384"/>
      <c r="M92" s="36"/>
      <c r="N92" s="36"/>
    </row>
    <row r="93" spans="1:14" ht="14.25" customHeight="1" x14ac:dyDescent="0.2">
      <c r="B93" s="405">
        <v>22</v>
      </c>
      <c r="C93" s="418">
        <v>45337</v>
      </c>
      <c r="D93" s="406">
        <f>(C93+B93)-1</f>
        <v>45358</v>
      </c>
      <c r="E93" s="386"/>
      <c r="F93" s="384"/>
      <c r="G93" s="384"/>
      <c r="H93" s="384"/>
      <c r="I93" s="384"/>
      <c r="J93" s="384"/>
      <c r="K93" s="384"/>
      <c r="L93" s="384"/>
      <c r="M93" s="36"/>
      <c r="N93" s="36"/>
    </row>
    <row r="94" spans="1:14" ht="14.25" customHeight="1" x14ac:dyDescent="0.2">
      <c r="B94" s="405">
        <v>22</v>
      </c>
      <c r="C94" s="418">
        <v>45337</v>
      </c>
      <c r="D94" s="406">
        <f t="shared" ref="D94" si="0">(C94+B94)-1</f>
        <v>45358</v>
      </c>
      <c r="E94" s="386"/>
      <c r="F94" s="384"/>
      <c r="G94" s="384"/>
      <c r="H94" s="384"/>
      <c r="I94" s="384"/>
      <c r="J94" s="384"/>
      <c r="K94" s="384"/>
      <c r="L94" s="384"/>
      <c r="M94" s="36"/>
      <c r="N94" s="36"/>
    </row>
    <row r="95" spans="1:14" ht="14.25" customHeight="1" x14ac:dyDescent="0.2">
      <c r="B95" s="405">
        <v>22</v>
      </c>
      <c r="C95" s="418">
        <v>45337</v>
      </c>
      <c r="D95" s="406">
        <f t="shared" ref="D95:D104" si="1">(C95+B95)-1</f>
        <v>45358</v>
      </c>
      <c r="E95" s="386"/>
      <c r="F95" s="384"/>
      <c r="G95" s="384"/>
      <c r="H95" s="384"/>
      <c r="I95" s="384"/>
      <c r="J95" s="384"/>
      <c r="K95" s="384"/>
      <c r="L95" s="384"/>
      <c r="M95" s="36"/>
      <c r="N95" s="36"/>
    </row>
    <row r="96" spans="1:14" ht="14.25" customHeight="1" x14ac:dyDescent="0.2">
      <c r="B96" s="405">
        <v>22</v>
      </c>
      <c r="C96" s="418">
        <v>45337</v>
      </c>
      <c r="D96" s="406">
        <f t="shared" si="1"/>
        <v>45358</v>
      </c>
      <c r="E96" s="386"/>
      <c r="F96" s="384"/>
      <c r="G96" s="384"/>
      <c r="H96" s="384"/>
      <c r="I96" s="384"/>
      <c r="J96" s="384"/>
      <c r="K96" s="384"/>
      <c r="L96" s="384"/>
      <c r="M96" s="36"/>
      <c r="N96" s="36"/>
    </row>
    <row r="97" spans="1:14" ht="14.25" customHeight="1" x14ac:dyDescent="0.2">
      <c r="A97" s="601" t="s">
        <v>2163</v>
      </c>
      <c r="B97" s="405">
        <v>30</v>
      </c>
      <c r="C97" s="418">
        <v>45352</v>
      </c>
      <c r="D97" s="406">
        <f t="shared" si="1"/>
        <v>45381</v>
      </c>
      <c r="E97" s="386"/>
      <c r="F97" s="384"/>
      <c r="G97" s="384"/>
      <c r="H97" s="384"/>
      <c r="I97" s="384"/>
      <c r="J97" s="384"/>
      <c r="K97" s="384"/>
      <c r="L97" s="384"/>
      <c r="M97" s="36"/>
      <c r="N97" s="36"/>
    </row>
    <row r="98" spans="1:14" ht="14.25" customHeight="1" x14ac:dyDescent="0.2">
      <c r="A98" s="198" t="s">
        <v>1176</v>
      </c>
      <c r="B98" s="405">
        <v>30</v>
      </c>
      <c r="C98" s="418">
        <v>45352</v>
      </c>
      <c r="D98" s="406">
        <f t="shared" si="1"/>
        <v>45381</v>
      </c>
      <c r="E98" s="386"/>
      <c r="F98" s="384"/>
      <c r="G98" s="384"/>
      <c r="H98" s="384"/>
      <c r="I98" s="384"/>
      <c r="J98" s="384"/>
      <c r="K98" s="384"/>
      <c r="L98" s="384"/>
      <c r="M98" s="36"/>
      <c r="N98" s="36"/>
    </row>
    <row r="99" spans="1:14" ht="14.25" customHeight="1" x14ac:dyDescent="0.2">
      <c r="A99" s="198" t="s">
        <v>1200</v>
      </c>
      <c r="B99" s="405">
        <v>15</v>
      </c>
      <c r="C99" s="418">
        <v>45352</v>
      </c>
      <c r="D99" s="406">
        <v>45366</v>
      </c>
      <c r="E99" s="386"/>
      <c r="F99" s="384"/>
      <c r="G99" s="384"/>
      <c r="H99" s="384"/>
      <c r="I99" s="384"/>
      <c r="J99" s="384"/>
      <c r="K99" s="384"/>
      <c r="L99" s="384"/>
      <c r="M99" s="36"/>
      <c r="N99" s="36"/>
    </row>
    <row r="100" spans="1:14" ht="14.25" customHeight="1" x14ac:dyDescent="0.2">
      <c r="A100" s="404" t="s">
        <v>1291</v>
      </c>
      <c r="B100" s="405">
        <v>30</v>
      </c>
      <c r="C100" s="418">
        <v>45352</v>
      </c>
      <c r="D100" s="406">
        <f t="shared" si="1"/>
        <v>45381</v>
      </c>
      <c r="E100" s="386"/>
      <c r="F100" s="384"/>
      <c r="G100" s="384"/>
      <c r="H100" s="384"/>
      <c r="I100" s="384"/>
      <c r="J100" s="384"/>
      <c r="K100" s="384"/>
      <c r="L100" s="384"/>
      <c r="M100" s="36"/>
      <c r="N100" s="36"/>
    </row>
    <row r="101" spans="1:14" ht="14.25" customHeight="1" x14ac:dyDescent="0.2">
      <c r="A101" s="587" t="s">
        <v>1250</v>
      </c>
      <c r="B101" s="405">
        <v>30</v>
      </c>
      <c r="C101" s="418">
        <v>45352</v>
      </c>
      <c r="D101" s="406">
        <f t="shared" ref="D101:D102" si="2">(C101+B101)-1</f>
        <v>45381</v>
      </c>
      <c r="E101" s="386"/>
      <c r="F101" s="384"/>
      <c r="G101" s="384"/>
      <c r="H101" s="384"/>
      <c r="I101" s="384"/>
      <c r="J101" s="384"/>
      <c r="K101" s="384"/>
      <c r="L101" s="384"/>
      <c r="M101" s="36"/>
      <c r="N101" s="36"/>
    </row>
    <row r="102" spans="1:14" ht="14.25" customHeight="1" x14ac:dyDescent="0.2">
      <c r="A102" s="198" t="s">
        <v>2179</v>
      </c>
      <c r="B102" s="405">
        <v>30</v>
      </c>
      <c r="C102" s="418">
        <v>45352</v>
      </c>
      <c r="D102" s="406">
        <f t="shared" si="2"/>
        <v>45381</v>
      </c>
      <c r="E102" s="386"/>
      <c r="F102" s="384"/>
      <c r="G102" s="384"/>
      <c r="H102" s="384"/>
      <c r="I102" s="384"/>
      <c r="J102" s="384"/>
      <c r="K102" s="384"/>
      <c r="L102" s="384"/>
      <c r="M102" s="36"/>
      <c r="N102" s="36"/>
    </row>
    <row r="103" spans="1:14" ht="14.25" customHeight="1" x14ac:dyDescent="0.2">
      <c r="A103" s="301" t="s">
        <v>2147</v>
      </c>
      <c r="B103" s="405">
        <v>30</v>
      </c>
      <c r="C103" s="418">
        <v>45352</v>
      </c>
      <c r="D103" s="406">
        <f t="shared" si="1"/>
        <v>45381</v>
      </c>
      <c r="E103" s="386"/>
      <c r="F103" s="384"/>
      <c r="G103" s="384"/>
      <c r="H103" s="384"/>
      <c r="I103" s="384"/>
      <c r="J103" s="384"/>
      <c r="K103" s="384"/>
      <c r="L103" s="384"/>
      <c r="M103" s="36"/>
      <c r="N103" s="36"/>
    </row>
    <row r="104" spans="1:14" ht="14.25" customHeight="1" x14ac:dyDescent="0.2">
      <c r="A104" s="198" t="s">
        <v>1190</v>
      </c>
      <c r="B104" s="405">
        <v>30</v>
      </c>
      <c r="C104" s="418">
        <v>45352</v>
      </c>
      <c r="D104" s="406">
        <f t="shared" si="1"/>
        <v>45381</v>
      </c>
      <c r="E104" s="386"/>
      <c r="F104" s="384"/>
      <c r="G104" s="384"/>
      <c r="H104" s="384"/>
      <c r="I104" s="384"/>
      <c r="J104" s="384"/>
      <c r="K104" s="384"/>
      <c r="L104" s="384"/>
      <c r="M104" s="36"/>
      <c r="N104" s="36"/>
    </row>
    <row r="105" spans="1:14" ht="14.25" customHeight="1" x14ac:dyDescent="0.2">
      <c r="A105" s="398">
        <f>COUNTA($A$107:$A$109)</f>
        <v>2</v>
      </c>
      <c r="B105" s="399"/>
      <c r="C105" s="400"/>
      <c r="D105" s="401"/>
      <c r="E105" s="386"/>
      <c r="F105" s="384"/>
      <c r="G105" s="384"/>
      <c r="H105" s="384"/>
      <c r="I105" s="384"/>
      <c r="J105" s="384"/>
      <c r="K105" s="384"/>
      <c r="L105" s="384"/>
      <c r="M105" s="36"/>
      <c r="N105" s="36"/>
    </row>
    <row r="106" spans="1:14" ht="14.25" customHeight="1" x14ac:dyDescent="0.2">
      <c r="A106" s="402" t="s">
        <v>1373</v>
      </c>
      <c r="B106" s="403" t="s">
        <v>1164</v>
      </c>
      <c r="C106" s="403" t="s">
        <v>1165</v>
      </c>
      <c r="D106" s="403" t="s">
        <v>1166</v>
      </c>
      <c r="E106" s="386"/>
      <c r="F106" s="384"/>
      <c r="G106" s="384"/>
      <c r="H106" s="384"/>
      <c r="I106" s="384"/>
      <c r="J106" s="384"/>
      <c r="K106" s="384"/>
      <c r="L106" s="384"/>
      <c r="M106" s="36"/>
      <c r="N106" s="36"/>
    </row>
    <row r="107" spans="1:14" ht="14.25" customHeight="1" x14ac:dyDescent="0.2">
      <c r="A107" s="404" t="s">
        <v>1186</v>
      </c>
      <c r="B107" s="405" t="s">
        <v>1169</v>
      </c>
      <c r="C107" s="406">
        <v>44561</v>
      </c>
      <c r="D107" s="406" t="s">
        <v>1170</v>
      </c>
      <c r="E107" s="386"/>
      <c r="F107" s="384"/>
      <c r="G107" s="384"/>
      <c r="H107" s="384"/>
      <c r="I107" s="384"/>
      <c r="J107" s="384"/>
      <c r="K107" s="384"/>
      <c r="L107" s="384"/>
      <c r="M107" s="36"/>
      <c r="N107" s="36"/>
    </row>
    <row r="108" spans="1:14" ht="14.25" customHeight="1" x14ac:dyDescent="0.2">
      <c r="A108" s="629" t="s">
        <v>1267</v>
      </c>
      <c r="B108" s="405">
        <v>180</v>
      </c>
      <c r="C108" s="418">
        <v>45639</v>
      </c>
      <c r="D108" s="406"/>
      <c r="E108" s="386"/>
      <c r="F108" s="384"/>
      <c r="G108" s="384"/>
      <c r="H108" s="384"/>
      <c r="I108" s="384"/>
      <c r="J108" s="384"/>
      <c r="K108" s="384"/>
      <c r="L108" s="384"/>
      <c r="M108" s="36"/>
      <c r="N108" s="36"/>
    </row>
    <row r="109" spans="1:14" ht="14.25" customHeight="1" x14ac:dyDescent="0.2">
      <c r="A109" s="438"/>
      <c r="B109" s="411"/>
      <c r="C109" s="411"/>
      <c r="D109" s="411"/>
      <c r="E109" s="386"/>
      <c r="F109" s="384"/>
      <c r="G109" s="384"/>
      <c r="H109" s="384"/>
      <c r="I109" s="384"/>
      <c r="J109" s="384"/>
      <c r="K109" s="384"/>
      <c r="L109" s="384"/>
      <c r="M109" s="36"/>
      <c r="N109" s="36"/>
    </row>
    <row r="110" spans="1:14" ht="14.25" customHeight="1" x14ac:dyDescent="0.2">
      <c r="A110" s="414">
        <f>COUNTA(A112:A117)</f>
        <v>4</v>
      </c>
      <c r="B110" s="415"/>
      <c r="C110" s="415"/>
      <c r="D110" s="415"/>
      <c r="E110" s="386"/>
      <c r="F110" s="384"/>
      <c r="G110" s="384"/>
      <c r="H110" s="384"/>
      <c r="I110" s="384"/>
      <c r="J110" s="384"/>
      <c r="K110" s="384"/>
      <c r="L110" s="384"/>
      <c r="M110" s="36"/>
      <c r="N110" s="36"/>
    </row>
    <row r="111" spans="1:14" ht="14.25" customHeight="1" x14ac:dyDescent="0.2">
      <c r="A111" s="410" t="s">
        <v>1373</v>
      </c>
      <c r="B111" s="403" t="s">
        <v>1164</v>
      </c>
      <c r="C111" s="403" t="s">
        <v>1198</v>
      </c>
      <c r="D111" s="403" t="s">
        <v>1166</v>
      </c>
      <c r="E111" s="386"/>
      <c r="F111" s="384"/>
      <c r="G111" s="384"/>
      <c r="H111" s="384"/>
      <c r="I111" s="384"/>
      <c r="J111" s="384"/>
      <c r="K111" s="384"/>
      <c r="L111" s="384"/>
      <c r="M111" s="36"/>
      <c r="N111" s="36"/>
    </row>
    <row r="112" spans="1:14" ht="14.25" customHeight="1" x14ac:dyDescent="0.2">
      <c r="A112" s="301" t="s">
        <v>1285</v>
      </c>
      <c r="B112" s="405">
        <v>60</v>
      </c>
      <c r="C112" s="418">
        <v>45357</v>
      </c>
      <c r="D112" s="406">
        <f>(C112+B112)-1</f>
        <v>45416</v>
      </c>
      <c r="E112" s="386"/>
      <c r="F112" s="384"/>
      <c r="G112" s="384"/>
      <c r="H112" s="384"/>
      <c r="I112" s="384"/>
      <c r="J112" s="384"/>
      <c r="K112" s="384"/>
      <c r="L112" s="384"/>
      <c r="M112" s="36"/>
      <c r="N112" s="36"/>
    </row>
    <row r="113" spans="1:14" ht="14.25" customHeight="1" x14ac:dyDescent="0.2">
      <c r="A113" s="412" t="s">
        <v>1513</v>
      </c>
      <c r="B113" s="405">
        <v>45</v>
      </c>
      <c r="C113" s="416">
        <v>45309</v>
      </c>
      <c r="D113" s="406">
        <f>(C113+B113)-1</f>
        <v>45353</v>
      </c>
      <c r="E113" s="386" t="s">
        <v>2180</v>
      </c>
      <c r="F113" s="384"/>
      <c r="G113" s="384"/>
      <c r="H113" s="384"/>
      <c r="I113" s="384"/>
      <c r="J113" s="384"/>
      <c r="K113" s="384"/>
      <c r="L113" s="384"/>
      <c r="M113" s="36"/>
      <c r="N113" s="36"/>
    </row>
    <row r="114" spans="1:14" ht="14.25" customHeight="1" x14ac:dyDescent="0.2">
      <c r="A114" s="404" t="s">
        <v>1219</v>
      </c>
      <c r="B114" s="417">
        <v>102</v>
      </c>
      <c r="C114" s="418">
        <v>45261</v>
      </c>
      <c r="D114" s="406">
        <f t="shared" ref="D114" si="3">(C114+B114)-1</f>
        <v>45362</v>
      </c>
      <c r="E114" s="386" t="s">
        <v>2181</v>
      </c>
      <c r="F114" s="384"/>
      <c r="G114" s="384"/>
      <c r="H114" s="384"/>
      <c r="I114" s="384"/>
      <c r="J114" s="384"/>
      <c r="K114" s="384"/>
      <c r="L114" s="384"/>
      <c r="M114" s="36"/>
      <c r="N114" s="36"/>
    </row>
    <row r="115" spans="1:14" ht="14.25" customHeight="1" x14ac:dyDescent="0.2">
      <c r="A115" s="413" t="s">
        <v>1211</v>
      </c>
      <c r="B115" s="417">
        <v>95</v>
      </c>
      <c r="C115" s="418">
        <v>45276</v>
      </c>
      <c r="D115" s="406">
        <f>(C115+B115)-1</f>
        <v>45370</v>
      </c>
      <c r="E115" s="386" t="s">
        <v>2181</v>
      </c>
      <c r="F115" s="384"/>
      <c r="G115" s="384"/>
      <c r="H115" s="384"/>
      <c r="I115" s="384"/>
      <c r="J115" s="384"/>
      <c r="K115" s="384"/>
      <c r="L115" s="384"/>
      <c r="M115" s="36"/>
      <c r="N115" s="36"/>
    </row>
    <row r="116" spans="1:14" ht="14.25" customHeight="1" x14ac:dyDescent="0.2">
      <c r="B116" s="417"/>
      <c r="C116" s="418"/>
      <c r="D116" s="406"/>
      <c r="E116" s="386"/>
      <c r="F116" s="386"/>
      <c r="G116" s="384"/>
      <c r="H116" s="384"/>
      <c r="I116" s="384"/>
      <c r="J116" s="384"/>
      <c r="K116" s="384"/>
      <c r="L116" s="384"/>
      <c r="M116" s="36"/>
      <c r="N116" s="36"/>
    </row>
    <row r="117" spans="1:14" ht="14.25" customHeight="1" x14ac:dyDescent="0.2">
      <c r="A117" s="560"/>
      <c r="B117" s="417"/>
      <c r="C117" s="418"/>
      <c r="D117" s="406"/>
      <c r="E117" s="386"/>
      <c r="F117" s="386"/>
      <c r="G117" s="384"/>
      <c r="H117" s="384"/>
      <c r="I117" s="384"/>
      <c r="J117" s="384"/>
      <c r="K117" s="384"/>
      <c r="L117" s="384"/>
      <c r="M117" s="36"/>
      <c r="N117" s="36"/>
    </row>
    <row r="118" spans="1:14" ht="14.25" customHeight="1" x14ac:dyDescent="0.2">
      <c r="A118" s="422">
        <f>COUNTA($A$119:$A$120)</f>
        <v>0</v>
      </c>
      <c r="B118" s="403" t="s">
        <v>1164</v>
      </c>
      <c r="C118" s="403" t="s">
        <v>1198</v>
      </c>
      <c r="D118" s="403" t="s">
        <v>1166</v>
      </c>
      <c r="E118" s="386"/>
      <c r="F118" s="384"/>
      <c r="G118" s="384"/>
      <c r="H118" s="384"/>
      <c r="I118" s="384"/>
      <c r="J118" s="384"/>
      <c r="K118" s="384"/>
      <c r="L118" s="384"/>
      <c r="M118" s="36"/>
      <c r="N118" s="36"/>
    </row>
    <row r="119" spans="1:14" ht="14.25" customHeight="1" x14ac:dyDescent="0.2">
      <c r="B119" s="405"/>
      <c r="C119" s="416"/>
      <c r="D119" s="406"/>
      <c r="E119" s="386"/>
      <c r="F119" s="384"/>
      <c r="G119" s="384"/>
      <c r="H119" s="384"/>
      <c r="I119" s="384"/>
      <c r="J119" s="384"/>
      <c r="K119" s="384"/>
      <c r="L119" s="384"/>
      <c r="M119" s="36"/>
      <c r="N119" s="36"/>
    </row>
    <row r="120" spans="1:14" ht="14.25" customHeight="1" x14ac:dyDescent="0.2">
      <c r="A120" s="423"/>
      <c r="B120" s="405"/>
      <c r="C120" s="416"/>
      <c r="D120" s="406"/>
      <c r="E120" s="386"/>
      <c r="F120" s="384"/>
      <c r="G120" s="384"/>
      <c r="H120" s="384"/>
      <c r="I120" s="384"/>
      <c r="J120" s="384"/>
      <c r="K120" s="384"/>
      <c r="L120" s="384"/>
      <c r="M120" s="36"/>
      <c r="N120" s="36"/>
    </row>
    <row r="121" spans="1:14" ht="14.25" customHeight="1" x14ac:dyDescent="0.2">
      <c r="A121" s="424">
        <f>COUNTA($A$122:$A$126)</f>
        <v>1</v>
      </c>
      <c r="B121" s="425" t="s">
        <v>1251</v>
      </c>
      <c r="C121" s="425" t="s">
        <v>51</v>
      </c>
      <c r="D121" s="425" t="s">
        <v>1252</v>
      </c>
      <c r="E121" s="386"/>
      <c r="F121" s="384"/>
      <c r="G121" s="384"/>
      <c r="H121" s="384"/>
      <c r="I121" s="384"/>
      <c r="J121" s="384"/>
      <c r="K121" s="384"/>
      <c r="L121" s="384"/>
      <c r="M121" s="36"/>
      <c r="N121" s="36"/>
    </row>
    <row r="122" spans="1:14" ht="14.25" customHeight="1" x14ac:dyDescent="0.2">
      <c r="A122" s="560" t="s">
        <v>1236</v>
      </c>
      <c r="B122" s="416">
        <v>45316</v>
      </c>
      <c r="C122" s="416">
        <f>B122+120-1</f>
        <v>45435</v>
      </c>
      <c r="D122" s="405" t="s">
        <v>2182</v>
      </c>
      <c r="E122" s="386"/>
      <c r="F122" s="384"/>
      <c r="G122" s="384"/>
      <c r="H122" s="384"/>
      <c r="I122" s="384"/>
      <c r="J122" s="384"/>
      <c r="K122" s="384"/>
      <c r="L122" s="384"/>
      <c r="M122" s="36"/>
      <c r="N122" s="36"/>
    </row>
    <row r="123" spans="1:14" ht="14.25" customHeight="1" x14ac:dyDescent="0.2">
      <c r="A123" s="423"/>
      <c r="B123" s="417"/>
      <c r="C123" s="418"/>
      <c r="D123" s="406"/>
      <c r="E123" s="386"/>
      <c r="F123" s="384"/>
      <c r="G123" s="384"/>
      <c r="H123" s="384"/>
      <c r="I123" s="384"/>
      <c r="J123" s="384"/>
      <c r="K123" s="384"/>
      <c r="L123" s="384"/>
      <c r="M123" s="36"/>
      <c r="N123" s="36"/>
    </row>
    <row r="124" spans="1:14" ht="14.25" customHeight="1" x14ac:dyDescent="0.2">
      <c r="A124" s="423"/>
      <c r="B124" s="417"/>
      <c r="C124" s="418"/>
      <c r="D124" s="406"/>
      <c r="E124" s="386"/>
      <c r="F124" s="384"/>
      <c r="G124" s="384"/>
      <c r="H124" s="384"/>
      <c r="I124" s="384"/>
      <c r="J124" s="384"/>
      <c r="K124" s="384"/>
      <c r="L124" s="384"/>
      <c r="M124" s="36"/>
      <c r="N124" s="36"/>
    </row>
    <row r="125" spans="1:14" ht="14.25" customHeight="1" x14ac:dyDescent="0.2">
      <c r="A125" s="423"/>
      <c r="B125" s="417"/>
      <c r="C125" s="418"/>
      <c r="D125" s="406"/>
      <c r="E125" s="386"/>
      <c r="F125" s="384"/>
      <c r="G125" s="384"/>
      <c r="H125" s="384"/>
      <c r="I125" s="384"/>
      <c r="J125" s="384"/>
      <c r="K125" s="384"/>
      <c r="L125" s="384"/>
      <c r="M125" s="36"/>
      <c r="N125" s="36"/>
    </row>
    <row r="126" spans="1:14" ht="14.25" customHeight="1" x14ac:dyDescent="0.2">
      <c r="A126" s="423"/>
      <c r="B126" s="417"/>
      <c r="C126" s="418"/>
      <c r="D126" s="406"/>
      <c r="E126" s="386"/>
      <c r="F126" s="384"/>
      <c r="G126" s="384"/>
      <c r="H126" s="384"/>
      <c r="I126" s="384"/>
      <c r="J126" s="384"/>
      <c r="K126" s="384"/>
      <c r="L126" s="384"/>
      <c r="M126" s="36"/>
      <c r="N126" s="36"/>
    </row>
    <row r="127" spans="1:14" ht="14.25" customHeight="1" x14ac:dyDescent="0.2">
      <c r="A127" s="426">
        <f>COUNTA($A$128:$A$130)</f>
        <v>0</v>
      </c>
      <c r="B127" s="403" t="s">
        <v>1164</v>
      </c>
      <c r="C127" s="403" t="s">
        <v>1198</v>
      </c>
      <c r="D127" s="403" t="s">
        <v>1166</v>
      </c>
      <c r="E127" s="386"/>
      <c r="F127" s="384"/>
      <c r="G127" s="384"/>
      <c r="H127" s="384"/>
      <c r="I127" s="384"/>
      <c r="J127" s="384"/>
      <c r="K127" s="384"/>
      <c r="L127" s="384"/>
      <c r="M127" s="36"/>
      <c r="N127" s="36"/>
    </row>
    <row r="128" spans="1:14" ht="14.25" customHeight="1" x14ac:dyDescent="0.2">
      <c r="A128" s="621"/>
      <c r="B128" s="405"/>
      <c r="C128" s="416"/>
      <c r="D128" s="406"/>
      <c r="E128" s="386"/>
      <c r="F128" s="384"/>
      <c r="G128" s="384"/>
      <c r="H128" s="384"/>
      <c r="I128" s="384"/>
      <c r="J128" s="384"/>
      <c r="K128" s="384"/>
      <c r="L128" s="384"/>
      <c r="M128" s="36"/>
      <c r="N128" s="36"/>
    </row>
    <row r="129" spans="1:14" ht="14.25" customHeight="1" x14ac:dyDescent="0.2">
      <c r="A129" s="404"/>
      <c r="B129" s="405"/>
      <c r="C129" s="416"/>
      <c r="D129" s="406"/>
      <c r="E129" s="386"/>
      <c r="F129" s="384"/>
      <c r="G129" s="384"/>
      <c r="H129" s="384"/>
      <c r="I129" s="384"/>
      <c r="J129" s="384"/>
      <c r="K129" s="384"/>
      <c r="L129" s="384"/>
      <c r="M129" s="36"/>
      <c r="N129" s="36"/>
    </row>
    <row r="130" spans="1:14" ht="14.25" customHeight="1" x14ac:dyDescent="0.2">
      <c r="A130" s="423"/>
      <c r="B130" s="417"/>
      <c r="C130" s="418"/>
      <c r="D130" s="406"/>
      <c r="E130" s="386"/>
      <c r="F130" s="384"/>
      <c r="G130" s="384"/>
      <c r="H130" s="384"/>
      <c r="I130" s="384"/>
      <c r="J130" s="384"/>
      <c r="K130" s="384"/>
      <c r="L130" s="384"/>
      <c r="M130" s="36"/>
      <c r="N130" s="36"/>
    </row>
    <row r="131" spans="1:14" ht="14.25" customHeight="1" x14ac:dyDescent="0.2">
      <c r="A131" s="432">
        <f>COUNTA($A$132:$A$133)</f>
        <v>0</v>
      </c>
      <c r="B131" s="425" t="s">
        <v>1251</v>
      </c>
      <c r="C131" s="425" t="s">
        <v>51</v>
      </c>
      <c r="D131" s="425" t="s">
        <v>1252</v>
      </c>
      <c r="E131" s="386"/>
      <c r="F131" s="384"/>
      <c r="G131" s="384"/>
      <c r="H131" s="384"/>
      <c r="I131" s="384"/>
      <c r="J131" s="384"/>
      <c r="K131" s="384"/>
      <c r="L131" s="384"/>
      <c r="M131" s="36"/>
      <c r="N131" s="36"/>
    </row>
    <row r="132" spans="1:14" ht="14.25" customHeight="1" x14ac:dyDescent="0.2">
      <c r="A132" s="407"/>
      <c r="B132" s="416"/>
      <c r="C132" s="416"/>
      <c r="D132" s="405"/>
      <c r="E132" s="386"/>
      <c r="F132" s="384"/>
      <c r="G132" s="384"/>
      <c r="H132" s="384"/>
      <c r="I132" s="384"/>
      <c r="J132" s="384"/>
      <c r="K132" s="384"/>
      <c r="L132" s="384"/>
      <c r="M132" s="36"/>
      <c r="N132" s="36"/>
    </row>
    <row r="133" spans="1:14" ht="14.25" customHeight="1" x14ac:dyDescent="0.2">
      <c r="A133" s="423"/>
      <c r="B133" s="417"/>
      <c r="C133" s="418"/>
      <c r="D133" s="406"/>
      <c r="E133" s="386"/>
      <c r="F133" s="384"/>
      <c r="G133" s="384"/>
      <c r="H133" s="384"/>
      <c r="I133" s="384"/>
      <c r="J133" s="384"/>
      <c r="K133" s="384"/>
      <c r="L133" s="384"/>
      <c r="M133" s="36"/>
      <c r="N133" s="36"/>
    </row>
    <row r="134" spans="1:14" ht="14.25" customHeight="1" x14ac:dyDescent="0.2">
      <c r="A134" s="431">
        <f>COUNTA($A$135:$A$136)</f>
        <v>0</v>
      </c>
      <c r="B134" s="425" t="s">
        <v>1251</v>
      </c>
      <c r="C134" s="425" t="s">
        <v>51</v>
      </c>
      <c r="D134" s="425" t="s">
        <v>1252</v>
      </c>
      <c r="E134" s="386"/>
      <c r="F134" s="384"/>
      <c r="G134" s="384"/>
      <c r="H134" s="384"/>
      <c r="I134" s="384"/>
      <c r="J134" s="384"/>
      <c r="K134" s="384"/>
      <c r="L134" s="384"/>
      <c r="M134" s="36"/>
      <c r="N134" s="36"/>
    </row>
    <row r="135" spans="1:14" ht="14.25" customHeight="1" x14ac:dyDescent="0.2">
      <c r="A135" s="411"/>
      <c r="B135" s="416"/>
      <c r="C135" s="416"/>
      <c r="D135" s="405"/>
      <c r="E135" s="386"/>
      <c r="F135" s="384"/>
      <c r="G135" s="384"/>
      <c r="H135" s="384"/>
      <c r="I135" s="384"/>
      <c r="J135" s="384"/>
      <c r="K135" s="384"/>
      <c r="L135" s="384"/>
      <c r="M135" s="36"/>
      <c r="N135" s="36"/>
    </row>
    <row r="136" spans="1:14" ht="14.25" customHeight="1" x14ac:dyDescent="0.2">
      <c r="A136" s="423"/>
      <c r="B136" s="417"/>
      <c r="C136" s="418"/>
      <c r="D136" s="406"/>
      <c r="E136" s="386"/>
      <c r="F136" s="384"/>
      <c r="G136" s="384"/>
      <c r="H136" s="384"/>
      <c r="I136" s="384"/>
      <c r="J136" s="384"/>
      <c r="K136" s="384"/>
      <c r="L136" s="384"/>
      <c r="M136" s="36"/>
      <c r="N136" s="36"/>
    </row>
    <row r="137" spans="1:14" ht="14.25" customHeight="1" x14ac:dyDescent="0.2">
      <c r="A137" s="427">
        <f>COUNTA($A$138:$A$144)</f>
        <v>0</v>
      </c>
      <c r="B137" s="425" t="s">
        <v>1251</v>
      </c>
      <c r="C137" s="425" t="s">
        <v>51</v>
      </c>
      <c r="D137" s="425" t="s">
        <v>1252</v>
      </c>
      <c r="E137" s="386"/>
      <c r="F137" s="384"/>
      <c r="G137" s="384"/>
      <c r="H137" s="384"/>
      <c r="I137" s="384"/>
      <c r="J137" s="384"/>
      <c r="K137" s="384"/>
      <c r="L137" s="384"/>
      <c r="M137" s="36"/>
      <c r="N137" s="36"/>
    </row>
    <row r="138" spans="1:14" ht="14.25" customHeight="1" x14ac:dyDescent="0.2">
      <c r="A138" s="385"/>
      <c r="B138" s="428"/>
      <c r="C138" s="428"/>
      <c r="D138" s="588"/>
      <c r="E138" s="386"/>
      <c r="F138" s="384"/>
      <c r="G138" s="384"/>
      <c r="H138" s="384"/>
      <c r="I138" s="384"/>
      <c r="J138" s="384"/>
      <c r="K138" s="384"/>
      <c r="L138" s="384"/>
      <c r="M138" s="36"/>
      <c r="N138" s="36"/>
    </row>
    <row r="139" spans="1:14" ht="14.25" customHeight="1" x14ac:dyDescent="0.2">
      <c r="A139" s="423"/>
      <c r="B139" s="428"/>
      <c r="C139" s="428"/>
      <c r="D139" s="429"/>
      <c r="E139" s="386"/>
      <c r="F139" s="384"/>
      <c r="G139" s="384"/>
      <c r="H139" s="384"/>
      <c r="I139" s="384"/>
      <c r="J139" s="384"/>
      <c r="K139" s="384"/>
      <c r="L139" s="384"/>
      <c r="M139" s="36"/>
      <c r="N139" s="36"/>
    </row>
    <row r="140" spans="1:14" ht="14.25" customHeight="1" x14ac:dyDescent="0.2">
      <c r="A140" s="423"/>
      <c r="B140" s="428"/>
      <c r="C140" s="428"/>
      <c r="D140" s="429"/>
      <c r="E140" s="386"/>
      <c r="F140" s="384"/>
      <c r="G140" s="384"/>
      <c r="H140" s="384"/>
      <c r="I140" s="384"/>
      <c r="J140" s="384"/>
      <c r="K140" s="384"/>
      <c r="L140" s="384"/>
      <c r="M140" s="36"/>
      <c r="N140" s="36"/>
    </row>
    <row r="141" spans="1:14" ht="14.25" customHeight="1" x14ac:dyDescent="0.2">
      <c r="A141" s="423"/>
      <c r="B141" s="428"/>
      <c r="C141" s="428"/>
      <c r="D141" s="429"/>
      <c r="E141" s="386"/>
      <c r="F141" s="384"/>
      <c r="G141" s="384"/>
      <c r="H141" s="384"/>
      <c r="I141" s="384"/>
      <c r="J141" s="384"/>
      <c r="K141" s="384"/>
      <c r="L141" s="384"/>
      <c r="M141" s="36"/>
      <c r="N141" s="36"/>
    </row>
    <row r="142" spans="1:14" ht="14.25" customHeight="1" x14ac:dyDescent="0.2">
      <c r="A142" s="423"/>
      <c r="B142" s="428"/>
      <c r="C142" s="428"/>
      <c r="D142" s="429"/>
      <c r="E142" s="386"/>
      <c r="F142" s="384"/>
      <c r="G142" s="384"/>
      <c r="H142" s="384"/>
      <c r="I142" s="384"/>
      <c r="J142" s="384"/>
      <c r="K142" s="384"/>
      <c r="L142" s="384"/>
      <c r="M142" s="36"/>
      <c r="N142" s="36"/>
    </row>
    <row r="143" spans="1:14" ht="14.25" customHeight="1" x14ac:dyDescent="0.2">
      <c r="A143" s="423"/>
      <c r="B143" s="428"/>
      <c r="C143" s="428"/>
      <c r="D143" s="429"/>
      <c r="E143" s="386"/>
      <c r="F143" s="384"/>
      <c r="G143" s="384"/>
      <c r="H143" s="384"/>
      <c r="I143" s="384"/>
      <c r="J143" s="384"/>
      <c r="K143" s="384"/>
      <c r="L143" s="384"/>
      <c r="M143" s="36"/>
      <c r="N143" s="36"/>
    </row>
    <row r="144" spans="1:14" ht="14.25" customHeight="1" x14ac:dyDescent="0.2">
      <c r="A144" s="423"/>
      <c r="B144" s="417"/>
      <c r="C144" s="418"/>
      <c r="D144" s="406"/>
      <c r="E144" s="386"/>
      <c r="F144" s="384"/>
      <c r="G144" s="384"/>
      <c r="H144" s="384"/>
      <c r="I144" s="384"/>
      <c r="J144" s="384"/>
      <c r="K144" s="384"/>
      <c r="L144" s="384"/>
      <c r="M144" s="36"/>
      <c r="N144" s="36"/>
    </row>
    <row r="145" spans="1:14" ht="14.25" customHeight="1" x14ac:dyDescent="0.2">
      <c r="A145" s="439">
        <f>COUNTA($A$146:$A$146)</f>
        <v>0</v>
      </c>
      <c r="B145" s="403" t="s">
        <v>1164</v>
      </c>
      <c r="C145" s="403" t="s">
        <v>1198</v>
      </c>
      <c r="D145" s="403" t="s">
        <v>1166</v>
      </c>
      <c r="E145" s="386"/>
      <c r="F145" s="384"/>
      <c r="G145" s="384"/>
      <c r="H145" s="384"/>
      <c r="I145" s="384"/>
      <c r="J145" s="384"/>
      <c r="K145" s="384"/>
      <c r="L145" s="384"/>
      <c r="M145" s="36"/>
      <c r="N145" s="36"/>
    </row>
    <row r="146" spans="1:14" ht="14.25" customHeight="1" x14ac:dyDescent="0.2">
      <c r="A146" s="413"/>
      <c r="B146" s="405">
        <v>10</v>
      </c>
      <c r="C146" s="416">
        <v>44993</v>
      </c>
      <c r="D146" s="406">
        <f>C146+B146-1</f>
        <v>45002</v>
      </c>
      <c r="E146" s="386"/>
      <c r="F146" s="384"/>
      <c r="G146" s="384"/>
      <c r="H146" s="384"/>
      <c r="I146" s="384"/>
      <c r="J146" s="384"/>
      <c r="K146" s="384"/>
      <c r="L146" s="384"/>
      <c r="M146" s="36"/>
      <c r="N146" s="36"/>
    </row>
    <row r="147" spans="1:14" ht="14.25" customHeight="1" x14ac:dyDescent="0.2">
      <c r="A147" s="441">
        <f>COUNTA($A$148:$A$150)</f>
        <v>1</v>
      </c>
      <c r="B147" s="403" t="s">
        <v>1164</v>
      </c>
      <c r="C147" s="403" t="s">
        <v>1198</v>
      </c>
      <c r="D147" s="403" t="s">
        <v>1614</v>
      </c>
      <c r="E147" s="386"/>
      <c r="F147" s="384"/>
      <c r="G147" s="384"/>
      <c r="H147" s="384"/>
      <c r="I147" s="384"/>
      <c r="J147" s="384"/>
      <c r="K147" s="384"/>
      <c r="L147" s="384"/>
      <c r="M147" s="36"/>
      <c r="N147" s="36"/>
    </row>
    <row r="148" spans="1:14" ht="14.25" customHeight="1" x14ac:dyDescent="0.2">
      <c r="A148" s="404" t="s">
        <v>1209</v>
      </c>
      <c r="B148" s="417"/>
      <c r="C148" s="418">
        <v>45202</v>
      </c>
      <c r="D148" s="416" t="s">
        <v>1615</v>
      </c>
      <c r="E148" s="386"/>
      <c r="F148" s="384"/>
      <c r="G148" s="384"/>
      <c r="H148" s="384"/>
      <c r="I148" s="384"/>
      <c r="J148" s="384"/>
      <c r="K148" s="384"/>
      <c r="L148" s="384"/>
      <c r="M148" s="36"/>
      <c r="N148" s="36"/>
    </row>
    <row r="149" spans="1:14" ht="14.25" customHeight="1" x14ac:dyDescent="0.2">
      <c r="A149" s="419"/>
      <c r="B149" s="417"/>
      <c r="C149" s="421"/>
      <c r="D149" s="416"/>
      <c r="E149" s="386"/>
      <c r="F149" s="384"/>
      <c r="G149" s="384"/>
      <c r="H149" s="384"/>
      <c r="I149" s="384"/>
      <c r="J149" s="384"/>
      <c r="K149" s="384"/>
      <c r="L149" s="384"/>
      <c r="M149" s="36"/>
      <c r="N149" s="36"/>
    </row>
    <row r="150" spans="1:14" ht="14.25" customHeight="1" x14ac:dyDescent="0.2">
      <c r="A150" s="420"/>
      <c r="B150" s="417"/>
      <c r="C150" s="421"/>
      <c r="D150" s="416"/>
      <c r="E150" s="386"/>
      <c r="F150" s="384"/>
      <c r="G150" s="384"/>
      <c r="H150" s="384"/>
      <c r="I150" s="384"/>
      <c r="J150" s="384"/>
      <c r="K150" s="384"/>
      <c r="L150" s="384"/>
      <c r="M150" s="36"/>
      <c r="N150" s="36"/>
    </row>
    <row r="151" spans="1:14" ht="14.25" customHeight="1" x14ac:dyDescent="0.2">
      <c r="A151" s="442">
        <f>COUNTA($A$152)</f>
        <v>0</v>
      </c>
      <c r="B151" s="403" t="s">
        <v>1164</v>
      </c>
      <c r="C151" s="403" t="s">
        <v>1198</v>
      </c>
      <c r="D151" s="403" t="s">
        <v>1166</v>
      </c>
      <c r="E151" s="386"/>
      <c r="F151" s="384"/>
      <c r="G151" s="384"/>
      <c r="H151" s="384"/>
      <c r="I151" s="384"/>
      <c r="J151" s="384"/>
      <c r="K151" s="384"/>
      <c r="L151" s="384"/>
      <c r="M151" s="36"/>
      <c r="N151" s="36"/>
    </row>
    <row r="152" spans="1:14" ht="14.25" customHeight="1" x14ac:dyDescent="0.2">
      <c r="A152" s="413"/>
      <c r="B152" s="405"/>
      <c r="C152" s="416">
        <v>44993</v>
      </c>
      <c r="D152" s="406">
        <f>C152+B152-1</f>
        <v>44992</v>
      </c>
      <c r="E152" s="386"/>
      <c r="F152" s="384"/>
      <c r="G152" s="384"/>
      <c r="H152" s="384"/>
      <c r="I152" s="384"/>
      <c r="J152" s="384"/>
      <c r="K152" s="384"/>
      <c r="L152" s="384"/>
      <c r="M152" s="36"/>
      <c r="N152" s="36"/>
    </row>
    <row r="153" spans="1:14" ht="14.25" customHeight="1" x14ac:dyDescent="0.2">
      <c r="A153" s="440">
        <f>COUNTA($A$154)</f>
        <v>0</v>
      </c>
      <c r="B153" s="403" t="s">
        <v>1164</v>
      </c>
      <c r="C153" s="403" t="s">
        <v>1198</v>
      </c>
      <c r="D153" s="403" t="s">
        <v>1166</v>
      </c>
      <c r="E153" s="386"/>
      <c r="F153" s="384"/>
      <c r="G153" s="384"/>
      <c r="H153" s="384"/>
      <c r="I153" s="384"/>
      <c r="J153" s="384"/>
      <c r="K153" s="384"/>
      <c r="L153" s="384"/>
      <c r="M153" s="36"/>
      <c r="N153" s="36"/>
    </row>
    <row r="154" spans="1:14" ht="14.25" customHeight="1" x14ac:dyDescent="0.2">
      <c r="A154" s="413"/>
      <c r="B154" s="405"/>
      <c r="C154" s="416">
        <v>44993</v>
      </c>
      <c r="D154" s="406">
        <f>C154+B154-1</f>
        <v>44992</v>
      </c>
      <c r="E154" s="386"/>
      <c r="F154" s="384"/>
      <c r="G154" s="384"/>
      <c r="H154" s="384"/>
      <c r="I154" s="384"/>
      <c r="J154" s="384"/>
      <c r="K154" s="384"/>
      <c r="L154" s="384"/>
      <c r="M154" s="36"/>
      <c r="N154" s="36"/>
    </row>
    <row r="155" spans="1:14" ht="14.25" customHeight="1" x14ac:dyDescent="0.2">
      <c r="A155" s="430">
        <f>COUNTA($A$156:$A$157)</f>
        <v>0</v>
      </c>
      <c r="B155" s="425" t="s">
        <v>1251</v>
      </c>
      <c r="C155" s="425" t="s">
        <v>51</v>
      </c>
      <c r="D155" s="425" t="s">
        <v>1252</v>
      </c>
      <c r="E155" s="386"/>
      <c r="F155" s="384"/>
      <c r="G155" s="384"/>
      <c r="H155" s="384"/>
      <c r="I155" s="384"/>
      <c r="J155" s="384"/>
      <c r="K155" s="384"/>
      <c r="L155" s="384"/>
      <c r="M155" s="36"/>
      <c r="N155" s="36"/>
    </row>
    <row r="156" spans="1:14" ht="14.25" customHeight="1" x14ac:dyDescent="0.2">
      <c r="A156" s="411"/>
      <c r="B156" s="428"/>
      <c r="C156" s="428"/>
      <c r="D156" s="429"/>
      <c r="E156" s="386"/>
      <c r="F156" s="386"/>
      <c r="G156" s="386"/>
      <c r="H156" s="386"/>
      <c r="I156" s="386"/>
      <c r="J156" s="386"/>
      <c r="K156" s="386"/>
      <c r="L156" s="386"/>
      <c r="M156" s="36"/>
      <c r="N156" s="36"/>
    </row>
    <row r="157" spans="1:14" ht="14.25" customHeight="1" x14ac:dyDescent="0.2">
      <c r="A157" s="411"/>
      <c r="B157" s="411"/>
      <c r="C157" s="411"/>
      <c r="D157" s="411"/>
      <c r="E157" s="386"/>
      <c r="F157" s="386"/>
      <c r="G157" s="386"/>
      <c r="H157" s="386"/>
      <c r="I157" s="386"/>
      <c r="J157" s="386"/>
      <c r="K157" s="386"/>
      <c r="L157" s="386"/>
      <c r="M157" s="36"/>
      <c r="N157" s="36"/>
    </row>
    <row r="158" spans="1:14" ht="14.25" customHeight="1" x14ac:dyDescent="0.2">
      <c r="A158" s="433">
        <f>COUNTA($A$159:$A$160)</f>
        <v>0</v>
      </c>
      <c r="B158" s="425" t="s">
        <v>1251</v>
      </c>
      <c r="C158" s="425" t="s">
        <v>51</v>
      </c>
      <c r="D158" s="425" t="s">
        <v>1252</v>
      </c>
      <c r="E158" s="386"/>
      <c r="F158" s="386"/>
      <c r="G158" s="386"/>
      <c r="H158" s="386"/>
      <c r="I158" s="386"/>
      <c r="J158" s="386"/>
      <c r="K158" s="386"/>
      <c r="L158" s="386"/>
      <c r="M158" s="36"/>
      <c r="N158" s="36"/>
    </row>
    <row r="159" spans="1:14" ht="14.25" customHeight="1" x14ac:dyDescent="0.2">
      <c r="A159" s="434"/>
      <c r="B159" s="416"/>
      <c r="C159" s="416"/>
      <c r="D159" s="406"/>
      <c r="E159" s="386"/>
      <c r="F159" s="386"/>
      <c r="G159" s="386"/>
      <c r="H159" s="386"/>
      <c r="I159" s="386"/>
      <c r="J159" s="386"/>
      <c r="K159" s="386"/>
      <c r="L159" s="386"/>
      <c r="M159" s="36"/>
      <c r="N159" s="36"/>
    </row>
    <row r="160" spans="1:14" ht="14.25" customHeight="1" x14ac:dyDescent="0.2">
      <c r="A160" s="411"/>
      <c r="B160" s="417"/>
      <c r="C160" s="418"/>
      <c r="D160" s="406"/>
      <c r="E160" s="386"/>
      <c r="F160" s="386"/>
      <c r="G160" s="386"/>
      <c r="H160" s="386"/>
      <c r="I160" s="386"/>
      <c r="J160" s="386"/>
      <c r="K160" s="386"/>
      <c r="L160" s="386"/>
      <c r="M160" s="36"/>
      <c r="N160" s="36"/>
    </row>
    <row r="161" spans="1:14" ht="14.25" customHeight="1" x14ac:dyDescent="0.2">
      <c r="A161" s="435">
        <f>COUNTA($A$162)</f>
        <v>0</v>
      </c>
      <c r="B161" s="425" t="s">
        <v>1251</v>
      </c>
      <c r="C161" s="425" t="s">
        <v>51</v>
      </c>
      <c r="D161" s="425" t="s">
        <v>1252</v>
      </c>
      <c r="E161" s="386"/>
      <c r="F161" s="386"/>
      <c r="G161" s="386"/>
      <c r="H161" s="386"/>
      <c r="I161" s="386"/>
      <c r="J161" s="386"/>
      <c r="K161" s="386"/>
      <c r="L161" s="386"/>
      <c r="M161" s="36"/>
      <c r="N161" s="36"/>
    </row>
    <row r="162" spans="1:14" ht="14.25" customHeight="1" x14ac:dyDescent="0.2">
      <c r="A162" s="436"/>
      <c r="B162" s="416"/>
      <c r="C162" s="416"/>
      <c r="D162" s="437"/>
      <c r="E162" s="386"/>
      <c r="F162" s="386"/>
      <c r="G162" s="386"/>
      <c r="H162" s="386"/>
      <c r="I162" s="386"/>
      <c r="J162" s="386"/>
      <c r="K162" s="386"/>
      <c r="L162" s="386"/>
      <c r="M162" s="36"/>
      <c r="N162" s="36"/>
    </row>
    <row r="163" spans="1:14" ht="14.25" customHeight="1" x14ac:dyDescent="0.2">
      <c r="E163" s="386"/>
      <c r="F163" s="386"/>
      <c r="G163" s="386"/>
      <c r="H163" s="386"/>
      <c r="I163" s="386"/>
      <c r="J163" s="386"/>
      <c r="K163" s="386"/>
      <c r="L163" s="386"/>
      <c r="M163" s="36"/>
      <c r="N163" s="36"/>
    </row>
    <row r="164" spans="1:14" ht="14.25" customHeight="1" x14ac:dyDescent="0.2">
      <c r="A164" s="649">
        <f>SUM(A165+A183+A188+A197+A203+A206+A212+A216+A219+A222+A230+A232+A236+A238+A240+A243+A246)</f>
        <v>17</v>
      </c>
      <c r="B164" s="650"/>
      <c r="C164" s="650"/>
      <c r="D164" s="651"/>
      <c r="E164" s="386"/>
      <c r="F164" s="386"/>
      <c r="G164" s="386"/>
      <c r="H164" s="386"/>
      <c r="I164" s="386"/>
      <c r="J164" s="386"/>
      <c r="K164" s="386"/>
      <c r="L164" s="386"/>
      <c r="M164" s="36"/>
      <c r="N164" s="36"/>
    </row>
    <row r="165" spans="1:14" ht="14.25" customHeight="1" x14ac:dyDescent="0.2">
      <c r="A165" s="637">
        <f>COUNTA(A168:A177,A180:A182)</f>
        <v>6</v>
      </c>
      <c r="B165" s="638"/>
      <c r="C165" s="638"/>
      <c r="D165" s="639"/>
      <c r="E165" s="386"/>
      <c r="F165" s="386"/>
      <c r="G165" s="386"/>
      <c r="H165" s="386"/>
      <c r="I165" s="386"/>
      <c r="J165" s="386"/>
      <c r="K165" s="386"/>
      <c r="L165" s="386"/>
      <c r="M165" s="36"/>
      <c r="N165" s="36"/>
    </row>
    <row r="166" spans="1:14" ht="14.25" customHeight="1" x14ac:dyDescent="0.2">
      <c r="A166" s="640">
        <f>COUNTA(A168:A177)</f>
        <v>5</v>
      </c>
      <c r="B166" s="641"/>
      <c r="C166" s="641"/>
      <c r="D166" s="642"/>
      <c r="E166" s="386"/>
      <c r="F166" s="386"/>
      <c r="G166" s="386"/>
      <c r="H166" s="386"/>
      <c r="I166" s="386"/>
      <c r="J166" s="386"/>
      <c r="K166" s="386"/>
      <c r="L166" s="386"/>
      <c r="M166" s="36"/>
      <c r="N166" s="36"/>
    </row>
    <row r="167" spans="1:14" ht="14.25" customHeight="1" x14ac:dyDescent="0.2">
      <c r="A167" s="444" t="s">
        <v>1373</v>
      </c>
      <c r="B167" s="445" t="s">
        <v>1164</v>
      </c>
      <c r="C167" s="445" t="s">
        <v>1198</v>
      </c>
      <c r="D167" s="445" t="s">
        <v>1166</v>
      </c>
      <c r="E167" s="386"/>
      <c r="F167" s="386"/>
      <c r="G167" s="386"/>
      <c r="H167" s="386"/>
      <c r="I167" s="386"/>
      <c r="J167" s="386"/>
      <c r="K167" s="386"/>
      <c r="L167" s="386"/>
      <c r="M167" s="36"/>
      <c r="N167" s="36"/>
    </row>
    <row r="168" spans="1:14" ht="14.25" customHeight="1" x14ac:dyDescent="0.2">
      <c r="B168" s="405">
        <v>22</v>
      </c>
      <c r="C168" s="418">
        <v>45337</v>
      </c>
      <c r="D168" s="406">
        <f t="shared" ref="D168" si="4">(C168+B168)-1</f>
        <v>45358</v>
      </c>
      <c r="E168" s="386"/>
      <c r="F168" s="386"/>
      <c r="G168" s="386"/>
      <c r="H168" s="386"/>
      <c r="I168" s="386"/>
      <c r="J168" s="386"/>
      <c r="K168" s="386"/>
      <c r="L168" s="386"/>
      <c r="M168" s="36"/>
      <c r="N168" s="36"/>
    </row>
    <row r="169" spans="1:14" ht="14.25" customHeight="1" x14ac:dyDescent="0.2">
      <c r="B169" s="405">
        <v>22</v>
      </c>
      <c r="C169" s="418">
        <v>45337</v>
      </c>
      <c r="D169" s="406">
        <f t="shared" ref="D169" si="5">(C169+B169)-1</f>
        <v>45358</v>
      </c>
      <c r="E169" s="386"/>
      <c r="F169" s="386"/>
      <c r="G169" s="386"/>
      <c r="H169" s="386"/>
      <c r="I169" s="386"/>
      <c r="J169" s="386"/>
      <c r="K169" s="386"/>
      <c r="L169" s="386"/>
      <c r="M169" s="36"/>
      <c r="N169" s="36"/>
    </row>
    <row r="170" spans="1:14" ht="14.25" customHeight="1" x14ac:dyDescent="0.2">
      <c r="B170" s="405">
        <v>22</v>
      </c>
      <c r="C170" s="418">
        <v>45337</v>
      </c>
      <c r="D170" s="406">
        <f t="shared" ref="D170" si="6">(C170+B170)-1</f>
        <v>45358</v>
      </c>
      <c r="E170" s="386"/>
      <c r="F170" s="386"/>
      <c r="G170" s="386"/>
      <c r="H170" s="386"/>
      <c r="I170" s="386"/>
      <c r="J170" s="386"/>
      <c r="K170" s="386"/>
      <c r="L170" s="386"/>
      <c r="M170" s="36"/>
      <c r="N170" s="36"/>
    </row>
    <row r="171" spans="1:14" ht="14.25" customHeight="1" x14ac:dyDescent="0.2">
      <c r="A171" s="560" t="s">
        <v>1240</v>
      </c>
      <c r="B171" s="405">
        <v>30</v>
      </c>
      <c r="C171" s="418">
        <v>45352</v>
      </c>
      <c r="D171" s="418">
        <v>45352</v>
      </c>
      <c r="E171" s="386"/>
      <c r="F171" s="386"/>
      <c r="G171" s="386"/>
      <c r="H171" s="386"/>
      <c r="I171" s="386"/>
      <c r="J171" s="386"/>
      <c r="K171" s="386"/>
      <c r="L171" s="386"/>
      <c r="M171" s="36"/>
      <c r="N171" s="36"/>
    </row>
    <row r="172" spans="1:14" ht="14.25" customHeight="1" x14ac:dyDescent="0.2">
      <c r="A172" s="198"/>
      <c r="B172" s="405"/>
      <c r="C172" s="418"/>
      <c r="D172" s="406"/>
      <c r="E172" s="386"/>
      <c r="F172" s="386"/>
      <c r="G172" s="386"/>
      <c r="H172" s="386"/>
      <c r="I172" s="386"/>
      <c r="J172" s="386"/>
      <c r="K172" s="386"/>
      <c r="L172" s="386"/>
      <c r="M172" s="36"/>
      <c r="N172" s="36"/>
    </row>
    <row r="173" spans="1:14" ht="14.25" customHeight="1" x14ac:dyDescent="0.2">
      <c r="A173" s="626" t="s">
        <v>1175</v>
      </c>
      <c r="B173" s="405">
        <v>30</v>
      </c>
      <c r="C173" s="418">
        <v>45352</v>
      </c>
      <c r="D173" s="418">
        <v>45352</v>
      </c>
      <c r="E173" s="386"/>
      <c r="F173" s="386"/>
      <c r="G173" s="386"/>
      <c r="H173" s="386"/>
      <c r="I173" s="386"/>
      <c r="J173" s="386"/>
      <c r="K173" s="386"/>
      <c r="L173" s="386"/>
      <c r="M173" s="36"/>
      <c r="N173" s="36"/>
    </row>
    <row r="174" spans="1:14" ht="14.25" customHeight="1" x14ac:dyDescent="0.2">
      <c r="A174" s="198" t="s">
        <v>2143</v>
      </c>
      <c r="B174" s="405">
        <v>30</v>
      </c>
      <c r="C174" s="418">
        <v>45352</v>
      </c>
      <c r="D174" s="418">
        <v>45352</v>
      </c>
      <c r="E174" s="386"/>
      <c r="F174" s="386"/>
      <c r="G174" s="386"/>
      <c r="H174" s="386"/>
      <c r="I174" s="386"/>
      <c r="J174" s="386"/>
      <c r="K174" s="386"/>
      <c r="L174" s="386"/>
      <c r="M174" s="36"/>
      <c r="N174" s="36"/>
    </row>
    <row r="175" spans="1:14" ht="14.25" customHeight="1" x14ac:dyDescent="0.2">
      <c r="A175" s="586" t="s">
        <v>1559</v>
      </c>
      <c r="B175" s="405">
        <v>30</v>
      </c>
      <c r="C175" s="418">
        <v>45352</v>
      </c>
      <c r="D175" s="418">
        <v>45352</v>
      </c>
      <c r="E175" s="386"/>
      <c r="F175" s="386"/>
      <c r="G175" s="386"/>
      <c r="H175" s="386"/>
      <c r="I175" s="386"/>
      <c r="J175" s="386"/>
      <c r="K175" s="386"/>
      <c r="L175" s="386"/>
      <c r="M175" s="36"/>
      <c r="N175" s="36"/>
    </row>
    <row r="176" spans="1:14" ht="14.25" customHeight="1" x14ac:dyDescent="0.2">
      <c r="A176" s="198" t="s">
        <v>1299</v>
      </c>
      <c r="B176" s="405">
        <v>30</v>
      </c>
      <c r="C176" s="418">
        <v>45352</v>
      </c>
      <c r="D176" s="418">
        <v>45352</v>
      </c>
      <c r="E176" s="386"/>
      <c r="F176" s="386"/>
      <c r="G176" s="386"/>
      <c r="H176" s="386"/>
      <c r="I176" s="386"/>
      <c r="J176" s="386"/>
      <c r="K176" s="386"/>
      <c r="L176" s="386"/>
      <c r="M176" s="36"/>
      <c r="N176" s="36"/>
    </row>
    <row r="177" spans="1:14" ht="14.25" customHeight="1" x14ac:dyDescent="0.2">
      <c r="E177" s="386"/>
      <c r="F177" s="386"/>
      <c r="G177" s="386"/>
      <c r="H177" s="386"/>
      <c r="I177" s="386"/>
      <c r="J177" s="386"/>
      <c r="K177" s="386"/>
      <c r="L177" s="386"/>
      <c r="M177" s="36"/>
      <c r="N177" s="36"/>
    </row>
    <row r="178" spans="1:14" ht="14.25" customHeight="1" x14ac:dyDescent="0.2">
      <c r="A178" s="643">
        <f>COUNTA($A$180:$A$182)</f>
        <v>1</v>
      </c>
      <c r="B178" s="644"/>
      <c r="C178" s="644"/>
      <c r="D178" s="645"/>
      <c r="E178" s="386"/>
      <c r="F178" s="386"/>
      <c r="G178" s="386"/>
      <c r="H178" s="386"/>
      <c r="I178" s="386"/>
      <c r="J178" s="386"/>
      <c r="K178" s="386"/>
      <c r="L178" s="386"/>
      <c r="M178" s="36"/>
      <c r="N178" s="36"/>
    </row>
    <row r="179" spans="1:14" ht="14.25" customHeight="1" x14ac:dyDescent="0.2">
      <c r="A179" s="444" t="s">
        <v>1373</v>
      </c>
      <c r="B179" s="445" t="s">
        <v>1164</v>
      </c>
      <c r="C179" s="445" t="s">
        <v>1198</v>
      </c>
      <c r="D179" s="445" t="s">
        <v>1166</v>
      </c>
      <c r="E179" s="386"/>
      <c r="F179" s="386"/>
      <c r="G179" s="386"/>
      <c r="H179" s="386"/>
      <c r="I179" s="386"/>
      <c r="J179" s="386"/>
      <c r="K179" s="386"/>
      <c r="L179" s="386"/>
      <c r="M179" s="36"/>
      <c r="N179" s="36"/>
    </row>
    <row r="180" spans="1:14" ht="14.25" customHeight="1" x14ac:dyDescent="0.2">
      <c r="B180" s="311">
        <v>22</v>
      </c>
      <c r="C180" s="312">
        <v>45337</v>
      </c>
      <c r="D180" s="308">
        <f>(C180+B180)-1</f>
        <v>45358</v>
      </c>
      <c r="E180" s="386"/>
      <c r="F180" s="386"/>
      <c r="G180" s="386"/>
      <c r="H180" s="386"/>
      <c r="I180" s="386"/>
      <c r="J180" s="386"/>
      <c r="K180" s="386"/>
      <c r="L180" s="386"/>
      <c r="M180" s="36"/>
      <c r="N180" s="36"/>
    </row>
    <row r="181" spans="1:14" ht="14.25" customHeight="1" x14ac:dyDescent="0.2">
      <c r="A181" s="198" t="s">
        <v>1222</v>
      </c>
      <c r="B181" s="405">
        <v>30</v>
      </c>
      <c r="C181" s="418">
        <v>45352</v>
      </c>
      <c r="D181" s="406">
        <f t="shared" ref="D181" si="7">(C181+B181)-1</f>
        <v>45381</v>
      </c>
      <c r="E181" s="386"/>
      <c r="F181" s="386"/>
      <c r="G181" s="386"/>
      <c r="H181" s="386"/>
      <c r="I181" s="386"/>
      <c r="J181" s="386"/>
      <c r="K181" s="386"/>
      <c r="L181" s="386"/>
      <c r="M181" s="36"/>
      <c r="N181" s="36"/>
    </row>
    <row r="182" spans="1:14" ht="14.25" customHeight="1" x14ac:dyDescent="0.2">
      <c r="A182" s="412"/>
      <c r="B182" s="411"/>
      <c r="C182" s="411"/>
      <c r="D182" s="411"/>
      <c r="E182" s="386"/>
      <c r="F182" s="386"/>
      <c r="G182" s="386"/>
      <c r="H182" s="386"/>
      <c r="I182" s="386"/>
      <c r="J182" s="386"/>
      <c r="K182" s="386"/>
      <c r="L182" s="386"/>
      <c r="M182" s="36"/>
      <c r="N182" s="36"/>
    </row>
    <row r="183" spans="1:14" ht="14.25" customHeight="1" x14ac:dyDescent="0.2">
      <c r="A183" s="446">
        <f>COUNTA(A185:A187)</f>
        <v>1</v>
      </c>
      <c r="B183" s="589"/>
      <c r="C183" s="447"/>
      <c r="D183" s="448"/>
      <c r="E183" s="386"/>
      <c r="F183" s="386"/>
      <c r="G183" s="386"/>
      <c r="H183" s="386"/>
      <c r="I183" s="386"/>
      <c r="J183" s="386"/>
      <c r="K183" s="386"/>
      <c r="L183" s="386"/>
      <c r="M183" s="36"/>
      <c r="N183" s="36"/>
    </row>
    <row r="184" spans="1:14" ht="14.25" customHeight="1" x14ac:dyDescent="0.2">
      <c r="A184" s="449" t="s">
        <v>1373</v>
      </c>
      <c r="B184" s="445" t="s">
        <v>1164</v>
      </c>
      <c r="C184" s="445" t="s">
        <v>1165</v>
      </c>
      <c r="D184" s="445" t="s">
        <v>1166</v>
      </c>
      <c r="E184" s="386"/>
      <c r="F184" s="386"/>
      <c r="G184" s="386"/>
      <c r="H184" s="386"/>
      <c r="I184" s="386"/>
      <c r="J184" s="386"/>
      <c r="K184" s="386"/>
      <c r="L184" s="386"/>
      <c r="M184" s="36"/>
      <c r="N184" s="36"/>
    </row>
    <row r="185" spans="1:14" ht="14.25" customHeight="1" x14ac:dyDescent="0.2">
      <c r="A185" s="625" t="s">
        <v>2174</v>
      </c>
      <c r="B185" s="227">
        <v>365</v>
      </c>
      <c r="C185" s="302">
        <v>45337</v>
      </c>
      <c r="D185" s="302">
        <f>(C185+B185)-1</f>
        <v>45701</v>
      </c>
      <c r="E185" s="386"/>
      <c r="F185" s="386"/>
      <c r="G185" s="386"/>
      <c r="H185" s="386"/>
      <c r="I185" s="386"/>
      <c r="J185" s="386"/>
      <c r="K185" s="386"/>
      <c r="L185" s="386"/>
      <c r="M185" s="36"/>
      <c r="N185" s="36"/>
    </row>
    <row r="186" spans="1:14" ht="14.25" customHeight="1" x14ac:dyDescent="0.2">
      <c r="A186" s="411"/>
      <c r="B186" s="405"/>
      <c r="C186" s="406"/>
      <c r="D186" s="406"/>
      <c r="E186" s="386"/>
      <c r="F186" s="386"/>
      <c r="G186" s="386"/>
      <c r="H186" s="386"/>
      <c r="I186" s="386"/>
      <c r="J186" s="386"/>
      <c r="K186" s="386"/>
      <c r="L186" s="386"/>
      <c r="M186" s="36"/>
      <c r="N186" s="36"/>
    </row>
    <row r="187" spans="1:14" ht="14.25" customHeight="1" x14ac:dyDescent="0.2">
      <c r="A187" s="412"/>
      <c r="B187" s="411"/>
      <c r="C187" s="411"/>
      <c r="D187" s="411"/>
      <c r="E187" s="386"/>
      <c r="F187" s="386"/>
      <c r="G187" s="386"/>
      <c r="H187" s="386"/>
      <c r="I187" s="386"/>
      <c r="J187" s="386"/>
      <c r="K187" s="386"/>
      <c r="L187" s="386"/>
      <c r="M187" s="36"/>
      <c r="N187" s="36"/>
    </row>
    <row r="188" spans="1:14" ht="14.25" customHeight="1" x14ac:dyDescent="0.2">
      <c r="A188" s="465">
        <f>COUNTA($A$190:$A$196)</f>
        <v>4</v>
      </c>
      <c r="B188" s="450"/>
      <c r="C188" s="450"/>
      <c r="D188" s="450"/>
      <c r="E188" s="386"/>
      <c r="F188" s="386"/>
      <c r="G188" s="386"/>
      <c r="H188" s="386"/>
      <c r="I188" s="386"/>
      <c r="J188" s="386"/>
      <c r="K188" s="386"/>
      <c r="L188" s="386"/>
      <c r="M188" s="36"/>
      <c r="N188" s="36"/>
    </row>
    <row r="189" spans="1:14" ht="14.25" customHeight="1" x14ac:dyDescent="0.2">
      <c r="A189" s="444" t="s">
        <v>1373</v>
      </c>
      <c r="B189" s="445" t="s">
        <v>1164</v>
      </c>
      <c r="C189" s="445" t="s">
        <v>1198</v>
      </c>
      <c r="D189" s="445" t="s">
        <v>1166</v>
      </c>
      <c r="E189" s="386"/>
      <c r="F189" s="386"/>
      <c r="G189" s="386"/>
      <c r="H189" s="386"/>
      <c r="I189" s="386"/>
      <c r="J189" s="386"/>
      <c r="K189" s="386"/>
      <c r="L189" s="386"/>
      <c r="M189" s="36"/>
      <c r="N189" s="36"/>
    </row>
    <row r="190" spans="1:14" ht="14.25" customHeight="1" x14ac:dyDescent="0.2">
      <c r="A190" s="301"/>
      <c r="B190" s="311"/>
      <c r="C190" s="312"/>
      <c r="D190" s="308"/>
      <c r="E190" s="386"/>
      <c r="F190" s="386"/>
      <c r="G190" s="386"/>
      <c r="H190" s="386"/>
      <c r="I190" s="386"/>
      <c r="J190" s="386"/>
      <c r="K190" s="386"/>
      <c r="L190" s="386"/>
      <c r="M190" s="36"/>
      <c r="N190" s="36"/>
    </row>
    <row r="191" spans="1:14" ht="14.25" customHeight="1" x14ac:dyDescent="0.2">
      <c r="A191" s="385" t="s">
        <v>1503</v>
      </c>
      <c r="B191" s="311">
        <v>152</v>
      </c>
      <c r="C191" s="312">
        <v>45234</v>
      </c>
      <c r="D191" s="308">
        <f>(C191+B191)-1</f>
        <v>45385</v>
      </c>
      <c r="E191" s="386"/>
      <c r="F191" s="386"/>
      <c r="G191" s="386"/>
      <c r="H191" s="386"/>
      <c r="I191" s="386"/>
      <c r="J191" s="386"/>
      <c r="K191" s="386"/>
      <c r="L191" s="386"/>
      <c r="M191" s="36"/>
      <c r="N191" s="36"/>
    </row>
    <row r="192" spans="1:14" ht="14.25" customHeight="1" x14ac:dyDescent="0.2">
      <c r="A192" s="605" t="s">
        <v>1218</v>
      </c>
      <c r="B192" s="311">
        <v>132</v>
      </c>
      <c r="C192" s="312">
        <v>45236</v>
      </c>
      <c r="D192" s="308">
        <f>(C192+B192)-1</f>
        <v>45367</v>
      </c>
      <c r="E192" s="386"/>
      <c r="F192" s="386"/>
      <c r="G192" s="386"/>
      <c r="H192" s="386"/>
      <c r="I192" s="386"/>
      <c r="J192" s="386"/>
      <c r="K192" s="386"/>
      <c r="L192" s="386"/>
      <c r="M192" s="36"/>
      <c r="N192" s="36"/>
    </row>
    <row r="193" spans="1:14" ht="14.25" customHeight="1" x14ac:dyDescent="0.2">
      <c r="A193" s="560" t="s">
        <v>1504</v>
      </c>
      <c r="B193" s="311">
        <v>120</v>
      </c>
      <c r="C193" s="312">
        <v>45273</v>
      </c>
      <c r="D193" s="308">
        <f>(C193+B193)-1</f>
        <v>45392</v>
      </c>
      <c r="F193" s="386"/>
      <c r="G193" s="386"/>
      <c r="H193" s="386"/>
      <c r="I193" s="386"/>
      <c r="J193" s="386"/>
      <c r="K193" s="386"/>
      <c r="L193" s="386"/>
      <c r="M193" s="36"/>
      <c r="N193" s="36"/>
    </row>
    <row r="194" spans="1:14" ht="14.25" customHeight="1" x14ac:dyDescent="0.2">
      <c r="A194" s="198" t="s">
        <v>1686</v>
      </c>
      <c r="B194" s="311">
        <v>51</v>
      </c>
      <c r="C194" s="312">
        <v>45323</v>
      </c>
      <c r="D194" s="308">
        <f t="shared" ref="D194" si="8">(C194+B194)-1</f>
        <v>45373</v>
      </c>
      <c r="E194" s="386" t="s">
        <v>2166</v>
      </c>
      <c r="F194" s="386"/>
      <c r="G194" s="386"/>
      <c r="H194" s="386"/>
      <c r="I194" s="386"/>
      <c r="J194" s="386"/>
      <c r="K194" s="386"/>
      <c r="L194" s="386"/>
      <c r="M194" s="36"/>
      <c r="N194" s="36"/>
    </row>
    <row r="195" spans="1:14" ht="14.25" customHeight="1" x14ac:dyDescent="0.2">
      <c r="A195" s="559"/>
      <c r="B195" s="417"/>
      <c r="C195" s="418"/>
      <c r="D195" s="308"/>
      <c r="E195" s="386"/>
      <c r="F195" s="386"/>
      <c r="G195" s="386"/>
      <c r="H195" s="386"/>
      <c r="I195" s="386"/>
      <c r="J195" s="386"/>
      <c r="K195" s="386"/>
      <c r="L195" s="386"/>
      <c r="M195" s="36"/>
      <c r="N195" s="36"/>
    </row>
    <row r="196" spans="1:14" ht="14.25" customHeight="1" x14ac:dyDescent="0.2">
      <c r="A196" s="198"/>
      <c r="B196" s="417"/>
      <c r="C196" s="418"/>
      <c r="D196" s="308"/>
      <c r="E196" s="386"/>
      <c r="F196" s="386"/>
      <c r="G196" s="386"/>
      <c r="H196" s="386"/>
      <c r="I196" s="386"/>
      <c r="J196" s="386"/>
      <c r="K196" s="386"/>
      <c r="L196" s="386"/>
      <c r="M196" s="36"/>
      <c r="N196" s="36"/>
    </row>
    <row r="197" spans="1:14" ht="14.25" customHeight="1" x14ac:dyDescent="0.2">
      <c r="A197" s="466">
        <f>COUNTA(A199:A202)</f>
        <v>3</v>
      </c>
      <c r="B197" s="450"/>
      <c r="C197" s="450"/>
      <c r="D197" s="450"/>
      <c r="E197" s="386"/>
      <c r="F197" s="386"/>
      <c r="G197" s="386"/>
      <c r="H197" s="386"/>
      <c r="I197" s="386"/>
      <c r="J197" s="386"/>
      <c r="K197" s="386"/>
      <c r="L197" s="386"/>
      <c r="M197" s="36"/>
      <c r="N197" s="36"/>
    </row>
    <row r="198" spans="1:14" ht="14.25" customHeight="1" x14ac:dyDescent="0.2">
      <c r="A198" s="444" t="s">
        <v>1373</v>
      </c>
      <c r="B198" s="445" t="s">
        <v>1164</v>
      </c>
      <c r="C198" s="445" t="s">
        <v>1198</v>
      </c>
      <c r="D198" s="445" t="s">
        <v>1166</v>
      </c>
      <c r="E198" s="386"/>
      <c r="F198" s="386"/>
      <c r="G198" s="386"/>
      <c r="H198" s="386"/>
      <c r="I198" s="386"/>
      <c r="J198" s="386"/>
      <c r="K198" s="386"/>
      <c r="L198" s="386"/>
      <c r="M198" s="36"/>
      <c r="N198" s="36"/>
    </row>
    <row r="199" spans="1:14" ht="14.25" customHeight="1" x14ac:dyDescent="0.2">
      <c r="A199" s="198"/>
      <c r="B199" s="227"/>
      <c r="C199" s="308"/>
      <c r="D199" s="302"/>
      <c r="G199" s="386"/>
      <c r="H199" s="386"/>
      <c r="I199" s="386"/>
      <c r="J199" s="386"/>
      <c r="K199" s="386"/>
      <c r="L199" s="386"/>
      <c r="M199" s="36"/>
      <c r="N199" s="36"/>
    </row>
    <row r="200" spans="1:14" ht="14.25" customHeight="1" x14ac:dyDescent="0.2">
      <c r="A200" s="198" t="s">
        <v>1229</v>
      </c>
      <c r="B200" s="304">
        <v>433</v>
      </c>
      <c r="C200" s="313">
        <v>44953</v>
      </c>
      <c r="D200" s="302">
        <f>(C200+B200)-1</f>
        <v>45385</v>
      </c>
      <c r="E200" s="386"/>
      <c r="F200" s="386"/>
      <c r="G200" s="386"/>
      <c r="H200" s="386"/>
      <c r="I200" s="386"/>
      <c r="J200" s="386"/>
      <c r="K200" s="386"/>
      <c r="L200" s="386"/>
      <c r="M200" s="36"/>
      <c r="N200" s="36"/>
    </row>
    <row r="201" spans="1:14" ht="14.25" customHeight="1" x14ac:dyDescent="0.2">
      <c r="A201" s="200" t="s">
        <v>1188</v>
      </c>
      <c r="B201" s="304">
        <v>96</v>
      </c>
      <c r="C201" s="313">
        <v>45309</v>
      </c>
      <c r="D201" s="619">
        <f>(C201+B201)-1</f>
        <v>45404</v>
      </c>
      <c r="E201" s="386"/>
      <c r="F201" s="386"/>
      <c r="G201" s="386"/>
      <c r="H201" s="386"/>
      <c r="I201" s="386"/>
      <c r="J201" s="386"/>
      <c r="K201" s="386"/>
      <c r="L201" s="386"/>
      <c r="M201" s="36"/>
      <c r="N201" s="36"/>
    </row>
    <row r="202" spans="1:14" ht="14.25" customHeight="1" x14ac:dyDescent="0.2">
      <c r="A202" s="198" t="s">
        <v>1254</v>
      </c>
      <c r="B202" s="311">
        <v>150</v>
      </c>
      <c r="C202" s="312">
        <v>45218</v>
      </c>
      <c r="D202" s="302">
        <f>(C202+B202)-1</f>
        <v>45367</v>
      </c>
      <c r="E202" s="386"/>
      <c r="F202" s="386"/>
      <c r="G202" s="386"/>
      <c r="H202" s="386"/>
      <c r="I202" s="386"/>
      <c r="J202" s="386"/>
      <c r="K202" s="386"/>
      <c r="L202" s="386"/>
      <c r="M202" s="36"/>
      <c r="N202" s="36"/>
    </row>
    <row r="203" spans="1:14" ht="14.25" customHeight="1" x14ac:dyDescent="0.2">
      <c r="A203" s="451">
        <f>COUNTA($A$204:$A$205)</f>
        <v>0</v>
      </c>
      <c r="B203" s="445" t="s">
        <v>1164</v>
      </c>
      <c r="C203" s="445" t="s">
        <v>1198</v>
      </c>
      <c r="D203" s="445" t="s">
        <v>1166</v>
      </c>
      <c r="E203" s="386"/>
      <c r="F203" s="386"/>
      <c r="G203" s="386"/>
      <c r="H203" s="386"/>
      <c r="I203" s="386"/>
      <c r="J203" s="386"/>
      <c r="K203" s="386"/>
      <c r="L203" s="386"/>
      <c r="M203" s="36"/>
      <c r="N203" s="36"/>
    </row>
    <row r="204" spans="1:14" ht="14.25" customHeight="1" x14ac:dyDescent="0.2">
      <c r="A204" s="560"/>
      <c r="B204" s="405">
        <v>10</v>
      </c>
      <c r="C204" s="416"/>
      <c r="D204" s="406">
        <f>(B204+C204)-1</f>
        <v>9</v>
      </c>
      <c r="E204" s="386"/>
      <c r="F204" s="386"/>
      <c r="G204" s="386"/>
      <c r="H204" s="386"/>
      <c r="I204" s="386"/>
      <c r="J204" s="386"/>
      <c r="K204" s="386"/>
      <c r="L204" s="386"/>
      <c r="M204" s="36"/>
      <c r="N204" s="36"/>
    </row>
    <row r="205" spans="1:14" ht="14.25" customHeight="1" x14ac:dyDescent="0.2">
      <c r="A205" s="200"/>
      <c r="B205" s="405">
        <v>10</v>
      </c>
      <c r="C205" s="416"/>
      <c r="D205" s="406">
        <f>(B205+C205)-1</f>
        <v>9</v>
      </c>
      <c r="E205" s="386"/>
      <c r="F205" s="386"/>
      <c r="G205" s="386"/>
      <c r="H205" s="386"/>
      <c r="I205" s="386"/>
      <c r="J205" s="386"/>
      <c r="K205" s="386"/>
      <c r="L205" s="386"/>
      <c r="M205" s="36"/>
      <c r="N205" s="36"/>
    </row>
    <row r="206" spans="1:14" ht="14.25" customHeight="1" x14ac:dyDescent="0.2">
      <c r="A206" s="452">
        <f>COUNTA($A$207:$A$211)</f>
        <v>1</v>
      </c>
      <c r="B206" s="453" t="s">
        <v>1251</v>
      </c>
      <c r="C206" s="453" t="s">
        <v>51</v>
      </c>
      <c r="D206" s="453" t="s">
        <v>1252</v>
      </c>
      <c r="E206" s="386"/>
      <c r="F206" s="386"/>
      <c r="G206" s="386"/>
      <c r="H206" s="386"/>
      <c r="I206" s="386"/>
      <c r="J206" s="386"/>
      <c r="K206" s="386"/>
      <c r="L206" s="386"/>
      <c r="M206" s="36"/>
      <c r="N206" s="36"/>
    </row>
    <row r="207" spans="1:14" ht="14.25" customHeight="1" x14ac:dyDescent="0.2">
      <c r="A207" s="198" t="s">
        <v>1208</v>
      </c>
      <c r="B207" s="308">
        <v>45315</v>
      </c>
      <c r="C207" s="308">
        <f>B207+120-1</f>
        <v>45434</v>
      </c>
      <c r="D207" s="405" t="s">
        <v>2160</v>
      </c>
      <c r="E207" s="386"/>
      <c r="F207" s="386"/>
      <c r="G207" s="386"/>
      <c r="H207" s="386"/>
      <c r="I207" s="386"/>
      <c r="J207" s="386"/>
      <c r="K207" s="386"/>
      <c r="L207" s="386"/>
      <c r="M207" s="36"/>
      <c r="N207" s="36"/>
    </row>
    <row r="208" spans="1:14" ht="14.25" customHeight="1" x14ac:dyDescent="0.2">
      <c r="A208" s="423"/>
      <c r="B208" s="417"/>
      <c r="C208" s="418"/>
      <c r="D208" s="406"/>
      <c r="E208" s="386"/>
      <c r="F208" s="386"/>
      <c r="G208" s="386"/>
      <c r="H208" s="386"/>
      <c r="I208" s="386"/>
      <c r="J208" s="386"/>
      <c r="K208" s="386"/>
      <c r="L208" s="386"/>
      <c r="M208" s="36"/>
      <c r="N208" s="36"/>
    </row>
    <row r="209" spans="1:14" ht="14.25" customHeight="1" x14ac:dyDescent="0.2">
      <c r="A209" s="423"/>
      <c r="B209" s="417"/>
      <c r="C209" s="418"/>
      <c r="D209" s="406"/>
      <c r="E209" s="386"/>
      <c r="F209" s="386"/>
      <c r="G209" s="386"/>
      <c r="H209" s="386"/>
      <c r="I209" s="386"/>
      <c r="J209" s="386"/>
      <c r="K209" s="386"/>
      <c r="L209" s="386"/>
      <c r="M209" s="36"/>
      <c r="N209" s="36"/>
    </row>
    <row r="210" spans="1:14" ht="14.25" customHeight="1" x14ac:dyDescent="0.2">
      <c r="A210" s="423"/>
      <c r="B210" s="417"/>
      <c r="C210" s="418"/>
      <c r="D210" s="406"/>
      <c r="E210" s="386"/>
      <c r="F210" s="386"/>
      <c r="G210" s="386"/>
      <c r="H210" s="386"/>
      <c r="I210" s="386"/>
      <c r="J210" s="386"/>
      <c r="K210" s="386"/>
      <c r="L210" s="386"/>
      <c r="M210" s="36"/>
      <c r="N210" s="36"/>
    </row>
    <row r="211" spans="1:14" ht="14.25" customHeight="1" x14ac:dyDescent="0.2">
      <c r="A211" s="423"/>
      <c r="B211" s="417"/>
      <c r="C211" s="418"/>
      <c r="D211" s="406"/>
      <c r="E211" s="386"/>
      <c r="F211" s="386"/>
      <c r="G211" s="386"/>
      <c r="H211" s="386"/>
      <c r="I211" s="386"/>
      <c r="J211" s="386"/>
      <c r="K211" s="386"/>
      <c r="L211" s="386"/>
      <c r="M211" s="36"/>
      <c r="N211" s="36"/>
    </row>
    <row r="212" spans="1:14" ht="14.25" customHeight="1" x14ac:dyDescent="0.2">
      <c r="A212" s="454">
        <f>COUNTA($A$213:$A$215)</f>
        <v>0</v>
      </c>
      <c r="B212" s="445" t="s">
        <v>1164</v>
      </c>
      <c r="C212" s="445" t="s">
        <v>1198</v>
      </c>
      <c r="D212" s="445" t="s">
        <v>1166</v>
      </c>
      <c r="E212" s="386"/>
      <c r="F212" s="386"/>
      <c r="G212" s="386"/>
      <c r="H212" s="386"/>
      <c r="I212" s="386"/>
      <c r="J212" s="386"/>
      <c r="K212" s="386"/>
      <c r="L212" s="386"/>
      <c r="M212" s="36"/>
      <c r="N212" s="36"/>
    </row>
    <row r="213" spans="1:14" ht="14.25" customHeight="1" x14ac:dyDescent="0.2">
      <c r="A213" s="560"/>
      <c r="B213" s="405"/>
      <c r="C213" s="416"/>
      <c r="D213" s="406"/>
      <c r="E213" s="386"/>
      <c r="F213" s="386"/>
      <c r="G213" s="386"/>
      <c r="H213" s="386"/>
      <c r="I213" s="386"/>
      <c r="J213" s="386"/>
      <c r="K213" s="386"/>
      <c r="L213" s="386"/>
      <c r="M213" s="36"/>
      <c r="N213" s="36"/>
    </row>
    <row r="214" spans="1:14" ht="14.25" customHeight="1" x14ac:dyDescent="0.2">
      <c r="A214" s="423"/>
      <c r="B214" s="417"/>
      <c r="C214" s="418">
        <v>45350</v>
      </c>
      <c r="D214" s="406">
        <f>(C214+B214)-1</f>
        <v>45349</v>
      </c>
      <c r="E214" s="386"/>
      <c r="F214" s="386"/>
      <c r="G214" s="386"/>
      <c r="H214" s="386"/>
      <c r="I214" s="386"/>
      <c r="J214" s="386"/>
      <c r="K214" s="386"/>
      <c r="L214" s="386"/>
      <c r="M214" s="36"/>
      <c r="N214" s="36"/>
    </row>
    <row r="215" spans="1:14" ht="14.25" customHeight="1" x14ac:dyDescent="0.2">
      <c r="A215" s="423"/>
      <c r="B215" s="417"/>
      <c r="C215" s="418"/>
      <c r="D215" s="406"/>
      <c r="E215" s="386"/>
      <c r="F215" s="386"/>
      <c r="G215" s="386"/>
      <c r="H215" s="386"/>
      <c r="I215" s="386"/>
      <c r="J215" s="386"/>
      <c r="K215" s="386"/>
      <c r="L215" s="386"/>
      <c r="M215" s="36"/>
      <c r="N215" s="36"/>
    </row>
    <row r="216" spans="1:14" ht="14.25" customHeight="1" x14ac:dyDescent="0.2">
      <c r="A216" s="455">
        <f>COUNTA($A$217:$A$218)</f>
        <v>0</v>
      </c>
      <c r="B216" s="453" t="s">
        <v>1251</v>
      </c>
      <c r="C216" s="453" t="s">
        <v>51</v>
      </c>
      <c r="D216" s="453" t="s">
        <v>1252</v>
      </c>
      <c r="E216" s="386"/>
      <c r="F216" s="386"/>
      <c r="G216" s="386"/>
      <c r="H216" s="386"/>
      <c r="I216" s="386"/>
      <c r="J216" s="386"/>
      <c r="K216" s="386"/>
      <c r="L216" s="386"/>
      <c r="M216" s="36"/>
      <c r="N216" s="36"/>
    </row>
    <row r="217" spans="1:14" ht="14.25" customHeight="1" x14ac:dyDescent="0.2">
      <c r="A217" s="200"/>
      <c r="B217" s="416">
        <v>45216</v>
      </c>
      <c r="C217" s="416">
        <f>(B217+8)-1</f>
        <v>45223</v>
      </c>
      <c r="D217" s="405" t="s">
        <v>1598</v>
      </c>
      <c r="E217" s="386"/>
      <c r="F217" s="386"/>
      <c r="G217" s="386"/>
      <c r="H217" s="386"/>
      <c r="I217" s="386"/>
      <c r="J217" s="386"/>
      <c r="K217" s="386"/>
      <c r="L217" s="386"/>
      <c r="M217" s="36"/>
      <c r="N217" s="36"/>
    </row>
    <row r="218" spans="1:14" ht="14.25" customHeight="1" x14ac:dyDescent="0.2">
      <c r="A218" s="423"/>
      <c r="B218" s="417"/>
      <c r="C218" s="418"/>
      <c r="D218" s="406"/>
      <c r="E218" s="386"/>
      <c r="F218" s="386"/>
      <c r="G218" s="386"/>
      <c r="H218" s="386"/>
      <c r="I218" s="386"/>
      <c r="J218" s="386"/>
      <c r="K218" s="386"/>
      <c r="L218" s="386"/>
      <c r="M218" s="36"/>
      <c r="N218" s="36"/>
    </row>
    <row r="219" spans="1:14" ht="14.25" customHeight="1" x14ac:dyDescent="0.2">
      <c r="A219" s="456">
        <f>COUNTA(A220:A221)</f>
        <v>0</v>
      </c>
      <c r="B219" s="453" t="s">
        <v>1251</v>
      </c>
      <c r="C219" s="453" t="s">
        <v>51</v>
      </c>
      <c r="D219" s="453" t="s">
        <v>1252</v>
      </c>
      <c r="E219" s="386"/>
      <c r="F219" s="386"/>
      <c r="G219" s="386"/>
      <c r="H219" s="386"/>
      <c r="I219" s="386"/>
      <c r="J219" s="386"/>
      <c r="K219" s="386"/>
      <c r="L219" s="386"/>
      <c r="M219" s="36"/>
      <c r="N219" s="36"/>
    </row>
    <row r="220" spans="1:14" ht="14.25" customHeight="1" x14ac:dyDescent="0.2">
      <c r="A220" s="198"/>
      <c r="B220" s="416">
        <v>45271</v>
      </c>
      <c r="C220" s="416">
        <f>(B220+8)-1</f>
        <v>45278</v>
      </c>
      <c r="D220" s="405"/>
      <c r="E220" s="386"/>
      <c r="F220" s="386"/>
      <c r="G220" s="386"/>
      <c r="H220" s="386"/>
      <c r="I220" s="386"/>
      <c r="J220" s="386"/>
      <c r="K220" s="386"/>
      <c r="L220" s="386"/>
      <c r="M220" s="36"/>
      <c r="N220" s="36"/>
    </row>
    <row r="221" spans="1:14" ht="14.25" customHeight="1" x14ac:dyDescent="0.2">
      <c r="A221" s="423"/>
      <c r="B221" s="417"/>
      <c r="C221" s="418"/>
      <c r="D221" s="406"/>
      <c r="E221" s="386"/>
      <c r="F221" s="386"/>
      <c r="G221" s="386"/>
      <c r="H221" s="386"/>
      <c r="I221" s="386"/>
      <c r="J221" s="386"/>
      <c r="K221" s="386"/>
      <c r="L221" s="386"/>
      <c r="M221" s="36"/>
      <c r="N221" s="36"/>
    </row>
    <row r="222" spans="1:14" ht="14.25" customHeight="1" x14ac:dyDescent="0.2">
      <c r="A222" s="457">
        <f>COUNTA($A$223:$A$228)</f>
        <v>1</v>
      </c>
      <c r="B222" s="453" t="s">
        <v>1251</v>
      </c>
      <c r="C222" s="453" t="s">
        <v>51</v>
      </c>
      <c r="D222" s="453" t="s">
        <v>1252</v>
      </c>
      <c r="E222" s="386"/>
      <c r="F222" s="386"/>
      <c r="G222" s="386"/>
      <c r="H222" s="386"/>
      <c r="I222" s="386"/>
      <c r="J222" s="386"/>
      <c r="K222" s="386"/>
      <c r="L222" s="386"/>
      <c r="M222" s="36"/>
      <c r="N222" s="36"/>
    </row>
    <row r="223" spans="1:14" ht="14.25" customHeight="1" x14ac:dyDescent="0.2">
      <c r="A223" s="200" t="s">
        <v>1318</v>
      </c>
      <c r="B223" s="388">
        <v>45272</v>
      </c>
      <c r="C223" s="388"/>
      <c r="D223" s="389" t="s">
        <v>2133</v>
      </c>
      <c r="E223" s="386"/>
      <c r="F223" s="386"/>
      <c r="G223" s="386"/>
      <c r="H223" s="386"/>
      <c r="I223" s="386"/>
      <c r="J223" s="386"/>
      <c r="K223" s="386"/>
      <c r="L223" s="386"/>
      <c r="M223" s="36"/>
      <c r="N223" s="36"/>
    </row>
    <row r="224" spans="1:14" ht="14.25" customHeight="1" x14ac:dyDescent="0.2">
      <c r="A224" s="305"/>
      <c r="B224" s="388"/>
      <c r="C224" s="388"/>
      <c r="D224" s="389"/>
      <c r="E224" s="386"/>
      <c r="F224" s="386"/>
      <c r="G224" s="386"/>
      <c r="H224" s="386"/>
      <c r="I224" s="386"/>
      <c r="J224" s="386"/>
      <c r="K224" s="386"/>
      <c r="L224" s="386"/>
      <c r="M224" s="36"/>
      <c r="N224" s="36"/>
    </row>
    <row r="225" spans="1:14" ht="14.25" customHeight="1" x14ac:dyDescent="0.2">
      <c r="A225" s="46"/>
      <c r="B225" s="46"/>
      <c r="C225" s="46"/>
      <c r="D225" s="46"/>
      <c r="E225" s="386"/>
      <c r="F225" s="386"/>
      <c r="G225" s="386"/>
      <c r="H225" s="386"/>
      <c r="I225" s="386"/>
      <c r="J225" s="386"/>
      <c r="K225" s="386"/>
      <c r="L225" s="386"/>
      <c r="M225" s="36"/>
      <c r="N225" s="36"/>
    </row>
    <row r="226" spans="1:14" ht="14.25" customHeight="1" x14ac:dyDescent="0.2">
      <c r="A226" s="423"/>
      <c r="B226" s="428"/>
      <c r="C226" s="428"/>
      <c r="D226" s="429"/>
      <c r="E226" s="386"/>
      <c r="F226" s="386"/>
      <c r="G226" s="386"/>
      <c r="H226" s="386"/>
      <c r="I226" s="386"/>
      <c r="J226" s="386"/>
      <c r="K226" s="386"/>
      <c r="L226" s="386"/>
      <c r="M226" s="36"/>
      <c r="N226" s="36"/>
    </row>
    <row r="227" spans="1:14" ht="14.25" customHeight="1" x14ac:dyDescent="0.2">
      <c r="A227" s="423"/>
      <c r="B227" s="428"/>
      <c r="C227" s="428"/>
      <c r="D227" s="429"/>
      <c r="E227" s="386"/>
      <c r="F227" s="386"/>
      <c r="G227" s="386"/>
      <c r="H227" s="386"/>
      <c r="I227" s="386"/>
      <c r="J227" s="386"/>
      <c r="K227" s="386"/>
      <c r="L227" s="386"/>
      <c r="M227" s="36"/>
      <c r="N227" s="36"/>
    </row>
    <row r="228" spans="1:14" ht="14.25" customHeight="1" x14ac:dyDescent="0.2">
      <c r="A228" s="423"/>
      <c r="B228" s="428"/>
      <c r="C228" s="428"/>
      <c r="D228" s="429"/>
      <c r="E228" s="386"/>
      <c r="F228" s="386"/>
      <c r="G228" s="386"/>
      <c r="H228" s="386"/>
      <c r="I228" s="386"/>
      <c r="J228" s="386"/>
      <c r="K228" s="386"/>
      <c r="L228" s="386"/>
      <c r="M228" s="36"/>
      <c r="N228" s="36"/>
    </row>
    <row r="229" spans="1:14" ht="14.25" customHeight="1" x14ac:dyDescent="0.2">
      <c r="B229" s="417"/>
      <c r="C229" s="418"/>
      <c r="D229" s="406"/>
      <c r="E229" s="386"/>
      <c r="F229" s="386"/>
      <c r="G229" s="386"/>
      <c r="H229" s="386"/>
      <c r="I229" s="386"/>
      <c r="J229" s="386"/>
      <c r="K229" s="386"/>
      <c r="L229" s="386"/>
      <c r="M229" s="36"/>
      <c r="N229" s="36"/>
    </row>
    <row r="230" spans="1:14" ht="14.25" customHeight="1" x14ac:dyDescent="0.2">
      <c r="A230" s="458">
        <f>COUNTA(A231:A231)</f>
        <v>0</v>
      </c>
      <c r="B230" s="445" t="s">
        <v>1164</v>
      </c>
      <c r="C230" s="445" t="s">
        <v>1198</v>
      </c>
      <c r="D230" s="445" t="s">
        <v>1166</v>
      </c>
      <c r="E230" s="386"/>
      <c r="F230" s="386"/>
      <c r="G230" s="386"/>
      <c r="H230" s="386"/>
      <c r="I230" s="386"/>
      <c r="J230" s="386"/>
      <c r="K230" s="386"/>
      <c r="L230" s="386"/>
      <c r="M230" s="36"/>
      <c r="N230" s="36"/>
    </row>
    <row r="231" spans="1:14" ht="14.25" customHeight="1" x14ac:dyDescent="0.2">
      <c r="A231" s="413"/>
      <c r="B231" s="405"/>
      <c r="C231" s="416">
        <v>44993</v>
      </c>
      <c r="D231" s="406">
        <f>C231+B231-1</f>
        <v>44992</v>
      </c>
      <c r="E231" s="386"/>
      <c r="F231" s="386"/>
      <c r="G231" s="386"/>
      <c r="H231" s="386"/>
      <c r="I231" s="386"/>
      <c r="J231" s="386"/>
      <c r="K231" s="386"/>
      <c r="L231" s="386"/>
      <c r="M231" s="36"/>
      <c r="N231" s="36"/>
    </row>
    <row r="232" spans="1:14" ht="14.25" customHeight="1" x14ac:dyDescent="0.2">
      <c r="A232" s="459">
        <f>COUNTA(A233:A235)</f>
        <v>0</v>
      </c>
      <c r="B232" s="445" t="s">
        <v>1164</v>
      </c>
      <c r="C232" s="445" t="s">
        <v>1198</v>
      </c>
      <c r="D232" s="445" t="s">
        <v>1166</v>
      </c>
      <c r="E232" s="386"/>
      <c r="F232" s="386"/>
      <c r="G232" s="386"/>
      <c r="H232" s="386"/>
      <c r="I232" s="386"/>
      <c r="J232" s="386"/>
      <c r="K232" s="386"/>
      <c r="L232" s="386"/>
      <c r="M232" s="36"/>
      <c r="N232" s="36"/>
    </row>
    <row r="233" spans="1:14" ht="14.25" customHeight="1" x14ac:dyDescent="0.2">
      <c r="A233" s="419"/>
      <c r="B233" s="417"/>
      <c r="C233" s="418">
        <v>45170</v>
      </c>
      <c r="D233" s="416"/>
      <c r="E233" s="386"/>
      <c r="F233" s="386"/>
      <c r="G233" s="386"/>
      <c r="H233" s="386"/>
      <c r="I233" s="386"/>
      <c r="J233" s="386"/>
      <c r="K233" s="386"/>
      <c r="L233" s="386"/>
      <c r="M233" s="36"/>
      <c r="N233" s="36"/>
    </row>
    <row r="234" spans="1:14" ht="14.25" customHeight="1" x14ac:dyDescent="0.2">
      <c r="A234" s="419"/>
      <c r="B234" s="417"/>
      <c r="C234" s="421"/>
      <c r="D234" s="416"/>
      <c r="E234" s="386"/>
      <c r="F234" s="386"/>
      <c r="G234" s="386"/>
      <c r="H234" s="386"/>
      <c r="I234" s="386"/>
      <c r="J234" s="386"/>
      <c r="K234" s="386"/>
      <c r="L234" s="386"/>
      <c r="M234" s="36"/>
      <c r="N234" s="36"/>
    </row>
    <row r="235" spans="1:14" ht="14.25" customHeight="1" x14ac:dyDescent="0.2">
      <c r="A235" s="420"/>
      <c r="B235" s="417"/>
      <c r="C235" s="421"/>
      <c r="D235" s="416"/>
      <c r="E235" s="386"/>
      <c r="F235" s="386"/>
      <c r="G235" s="386"/>
      <c r="H235" s="386"/>
      <c r="I235" s="386"/>
      <c r="J235" s="386"/>
      <c r="K235" s="386"/>
      <c r="L235" s="386"/>
      <c r="M235" s="36"/>
      <c r="N235" s="36"/>
    </row>
    <row r="236" spans="1:14" ht="14.25" customHeight="1" x14ac:dyDescent="0.2">
      <c r="A236" s="460">
        <f>COUNTA(A237)</f>
        <v>0</v>
      </c>
      <c r="B236" s="445" t="s">
        <v>1164</v>
      </c>
      <c r="C236" s="445" t="s">
        <v>1198</v>
      </c>
      <c r="D236" s="445" t="s">
        <v>1166</v>
      </c>
      <c r="E236" s="386"/>
      <c r="F236" s="386"/>
      <c r="G236" s="386"/>
      <c r="H236" s="386"/>
      <c r="I236" s="386"/>
      <c r="J236" s="386"/>
      <c r="K236" s="386"/>
      <c r="L236" s="386"/>
      <c r="M236" s="36"/>
      <c r="N236" s="36"/>
    </row>
    <row r="237" spans="1:14" ht="14.25" customHeight="1" x14ac:dyDescent="0.2">
      <c r="A237" s="413"/>
      <c r="B237" s="405"/>
      <c r="C237" s="416">
        <v>44993</v>
      </c>
      <c r="D237" s="406">
        <f>C237+B237-1</f>
        <v>44992</v>
      </c>
      <c r="E237" s="386"/>
      <c r="F237" s="386"/>
      <c r="G237" s="386"/>
      <c r="H237" s="386"/>
      <c r="I237" s="386"/>
      <c r="J237" s="386"/>
      <c r="K237" s="386"/>
      <c r="L237" s="386"/>
      <c r="M237" s="36"/>
      <c r="N237" s="36"/>
    </row>
    <row r="238" spans="1:14" ht="14.25" customHeight="1" x14ac:dyDescent="0.2">
      <c r="A238" s="461">
        <f>COUNTA(A239:A239)</f>
        <v>0</v>
      </c>
      <c r="B238" s="445" t="s">
        <v>1164</v>
      </c>
      <c r="C238" s="445" t="s">
        <v>1198</v>
      </c>
      <c r="D238" s="445" t="s">
        <v>1166</v>
      </c>
      <c r="E238" s="386"/>
      <c r="F238" s="386"/>
      <c r="G238" s="386"/>
      <c r="H238" s="386"/>
      <c r="I238" s="386"/>
      <c r="J238" s="386"/>
      <c r="K238" s="386"/>
      <c r="L238" s="386"/>
      <c r="M238" s="36"/>
      <c r="N238" s="36"/>
    </row>
    <row r="239" spans="1:14" ht="14.25" customHeight="1" x14ac:dyDescent="0.2">
      <c r="A239" s="413"/>
      <c r="B239" s="405"/>
      <c r="C239" s="416">
        <v>44993</v>
      </c>
      <c r="D239" s="406">
        <f>C239+B239-1</f>
        <v>44992</v>
      </c>
      <c r="E239" s="386"/>
      <c r="F239" s="386"/>
      <c r="G239" s="386"/>
      <c r="H239" s="386"/>
      <c r="I239" s="386"/>
      <c r="J239" s="386"/>
      <c r="K239" s="386"/>
      <c r="L239" s="386"/>
      <c r="M239" s="36"/>
      <c r="N239" s="36"/>
    </row>
    <row r="240" spans="1:14" ht="14.25" customHeight="1" x14ac:dyDescent="0.2">
      <c r="A240" s="462">
        <f>COUNTA(A241:A242)</f>
        <v>0</v>
      </c>
      <c r="B240" s="453" t="s">
        <v>1251</v>
      </c>
      <c r="C240" s="453" t="s">
        <v>51</v>
      </c>
      <c r="D240" s="453" t="s">
        <v>1252</v>
      </c>
      <c r="E240" s="386"/>
      <c r="F240" s="386"/>
      <c r="G240" s="386"/>
      <c r="H240" s="386"/>
      <c r="I240" s="386"/>
      <c r="J240" s="386"/>
      <c r="K240" s="386"/>
      <c r="L240" s="386"/>
      <c r="M240" s="36"/>
      <c r="N240" s="36"/>
    </row>
    <row r="241" spans="1:14" ht="14.25" customHeight="1" x14ac:dyDescent="0.2">
      <c r="A241" s="411"/>
      <c r="B241" s="428"/>
      <c r="C241" s="428"/>
      <c r="D241" s="429"/>
      <c r="E241" s="386"/>
      <c r="F241" s="386"/>
      <c r="G241" s="386"/>
      <c r="H241" s="386"/>
      <c r="I241" s="386"/>
      <c r="J241" s="386"/>
      <c r="K241" s="386"/>
      <c r="L241" s="386"/>
      <c r="M241" s="36"/>
      <c r="N241" s="36"/>
    </row>
    <row r="242" spans="1:14" ht="14.25" customHeight="1" x14ac:dyDescent="0.2">
      <c r="A242" s="411"/>
      <c r="B242" s="411"/>
      <c r="C242" s="411"/>
      <c r="D242" s="411"/>
      <c r="E242" s="386"/>
      <c r="F242" s="386"/>
      <c r="G242" s="386"/>
      <c r="H242" s="386"/>
      <c r="I242" s="386"/>
      <c r="J242" s="386"/>
      <c r="K242" s="386"/>
      <c r="L242" s="386"/>
      <c r="M242" s="36"/>
      <c r="N242" s="36"/>
    </row>
    <row r="243" spans="1:14" ht="14.25" customHeight="1" x14ac:dyDescent="0.2">
      <c r="A243" s="463">
        <f>COUNTA($A$244)</f>
        <v>1</v>
      </c>
      <c r="B243" s="453" t="s">
        <v>1251</v>
      </c>
      <c r="C243" s="453" t="s">
        <v>51</v>
      </c>
      <c r="D243" s="453" t="s">
        <v>1252</v>
      </c>
      <c r="E243" s="386"/>
      <c r="F243" s="386"/>
      <c r="G243" s="386"/>
      <c r="H243" s="386"/>
      <c r="I243" s="386"/>
      <c r="J243" s="386"/>
      <c r="K243" s="386"/>
      <c r="L243" s="386"/>
      <c r="M243" s="36"/>
      <c r="N243" s="36"/>
    </row>
    <row r="244" spans="1:14" ht="14.25" customHeight="1" x14ac:dyDescent="0.2">
      <c r="A244" s="305" t="s">
        <v>1224</v>
      </c>
      <c r="B244" s="308">
        <v>44656</v>
      </c>
      <c r="C244" s="308" t="s">
        <v>1377</v>
      </c>
      <c r="D244" s="302" t="s">
        <v>1376</v>
      </c>
      <c r="E244" s="386"/>
      <c r="F244" s="386"/>
      <c r="G244" s="386"/>
      <c r="H244" s="386"/>
      <c r="I244" s="386"/>
      <c r="J244" s="386"/>
      <c r="K244" s="386"/>
      <c r="L244" s="386"/>
      <c r="M244" s="36"/>
      <c r="N244" s="36"/>
    </row>
    <row r="245" spans="1:14" ht="14.25" customHeight="1" x14ac:dyDescent="0.2">
      <c r="A245" s="130" t="s">
        <v>10</v>
      </c>
      <c r="B245" s="311">
        <v>210</v>
      </c>
      <c r="C245" s="312">
        <v>45101</v>
      </c>
      <c r="D245" s="302">
        <f>(C245+B245)-1</f>
        <v>45310</v>
      </c>
      <c r="E245" s="386"/>
      <c r="F245" s="386"/>
      <c r="G245" s="386"/>
      <c r="H245" s="386"/>
      <c r="I245" s="386"/>
      <c r="J245" s="386"/>
      <c r="K245" s="386"/>
      <c r="L245" s="386"/>
      <c r="M245" s="36"/>
      <c r="N245" s="36"/>
    </row>
    <row r="246" spans="1:14" ht="14.25" customHeight="1" x14ac:dyDescent="0.2">
      <c r="A246" s="464">
        <f>COUNTA($A$247)</f>
        <v>0</v>
      </c>
      <c r="B246" s="453" t="s">
        <v>1251</v>
      </c>
      <c r="C246" s="453" t="s">
        <v>51</v>
      </c>
      <c r="D246" s="453" t="s">
        <v>1252</v>
      </c>
      <c r="E246" s="386"/>
      <c r="F246" s="386"/>
      <c r="G246" s="386"/>
      <c r="H246" s="386"/>
      <c r="I246" s="386"/>
      <c r="J246" s="386"/>
      <c r="K246" s="386"/>
      <c r="L246" s="386"/>
      <c r="M246" s="36"/>
      <c r="N246" s="36"/>
    </row>
    <row r="247" spans="1:14" ht="14.25" customHeight="1" x14ac:dyDescent="0.2">
      <c r="A247" s="436"/>
      <c r="B247" s="416"/>
      <c r="C247" s="416"/>
      <c r="D247" s="437"/>
      <c r="E247" s="386"/>
      <c r="F247" s="386"/>
      <c r="G247" s="386"/>
      <c r="H247" s="386"/>
      <c r="I247" s="386"/>
      <c r="J247" s="386"/>
      <c r="K247" s="386"/>
      <c r="L247" s="386"/>
      <c r="M247" s="36"/>
      <c r="N247" s="36"/>
    </row>
    <row r="248" spans="1:14" ht="14.25" customHeight="1" x14ac:dyDescent="0.2">
      <c r="E248" s="386"/>
      <c r="F248" s="386"/>
      <c r="G248" s="386"/>
      <c r="H248" s="386"/>
      <c r="I248" s="386"/>
      <c r="J248" s="386"/>
      <c r="K248" s="386"/>
      <c r="L248" s="386"/>
      <c r="M248" s="36"/>
      <c r="N248" s="36"/>
    </row>
    <row r="249" spans="1:14" ht="14.25" customHeight="1" x14ac:dyDescent="0.2">
      <c r="A249" s="666" t="s">
        <v>1262</v>
      </c>
      <c r="B249" s="667"/>
      <c r="C249" s="667"/>
      <c r="D249" s="667"/>
      <c r="E249" s="386"/>
      <c r="F249" s="386"/>
      <c r="G249" s="386"/>
      <c r="H249" s="386"/>
      <c r="I249" s="386"/>
      <c r="J249" s="386"/>
      <c r="K249" s="386"/>
      <c r="L249" s="386"/>
      <c r="M249" s="36"/>
      <c r="N249" s="36"/>
    </row>
    <row r="250" spans="1:14" ht="14.25" customHeight="1" x14ac:dyDescent="0.2">
      <c r="A250" s="478" t="s">
        <v>1610</v>
      </c>
      <c r="B250" s="478"/>
      <c r="C250" s="477" t="s">
        <v>1275</v>
      </c>
      <c r="D250" s="477"/>
      <c r="E250" s="386"/>
      <c r="F250" s="386"/>
      <c r="I250" s="386"/>
      <c r="J250" s="386"/>
      <c r="K250" s="386"/>
      <c r="L250" s="386"/>
      <c r="M250" s="36"/>
      <c r="N250" s="36"/>
    </row>
    <row r="251" spans="1:14" ht="14.25" customHeight="1" x14ac:dyDescent="0.2">
      <c r="A251" s="475" t="s">
        <v>1263</v>
      </c>
      <c r="B251" s="476">
        <f>B265-1</f>
        <v>156</v>
      </c>
      <c r="C251" s="301" t="s">
        <v>9</v>
      </c>
      <c r="D251" s="326">
        <f>$A$77+$A$90+$A$165</f>
        <v>15</v>
      </c>
      <c r="E251" s="386"/>
      <c r="F251" s="386"/>
      <c r="I251" s="386"/>
      <c r="J251" s="386"/>
      <c r="K251" s="386"/>
      <c r="L251" s="386"/>
      <c r="M251" s="36"/>
      <c r="N251" s="36"/>
    </row>
    <row r="252" spans="1:14" ht="14.25" customHeight="1" x14ac:dyDescent="0.2">
      <c r="A252" s="301" t="s">
        <v>1264</v>
      </c>
      <c r="B252" s="322">
        <f>B260</f>
        <v>76</v>
      </c>
      <c r="C252" s="301" t="s">
        <v>1288</v>
      </c>
      <c r="D252" s="326">
        <f>A82+A105+A183</f>
        <v>3</v>
      </c>
      <c r="E252" s="386"/>
      <c r="F252" s="386"/>
      <c r="I252" s="386"/>
      <c r="J252" s="386"/>
      <c r="K252" s="386"/>
      <c r="L252" s="386"/>
      <c r="M252" s="36"/>
      <c r="N252" s="36"/>
    </row>
    <row r="253" spans="1:14" ht="14.25" customHeight="1" x14ac:dyDescent="0.2">
      <c r="A253" s="301" t="s">
        <v>1269</v>
      </c>
      <c r="B253" s="322">
        <f>B259</f>
        <v>17</v>
      </c>
      <c r="C253" s="301" t="s">
        <v>1290</v>
      </c>
      <c r="D253" s="326">
        <f>A85+A110+A188+A197</f>
        <v>11</v>
      </c>
      <c r="E253" s="386"/>
      <c r="F253" s="386"/>
      <c r="I253" s="386"/>
      <c r="J253" s="386"/>
      <c r="K253" s="386"/>
      <c r="L253" s="386"/>
      <c r="M253" s="36"/>
      <c r="N253" s="36"/>
    </row>
    <row r="254" spans="1:14" ht="14.25" customHeight="1" x14ac:dyDescent="0.2">
      <c r="A254" s="301" t="s">
        <v>289</v>
      </c>
      <c r="B254" s="322">
        <f>B261</f>
        <v>15</v>
      </c>
      <c r="C254" s="301" t="s">
        <v>1506</v>
      </c>
      <c r="D254" s="472">
        <f>B351</f>
        <v>0</v>
      </c>
      <c r="E254" s="386"/>
      <c r="F254" s="386"/>
      <c r="I254" s="386"/>
      <c r="J254" s="386"/>
      <c r="K254" s="386"/>
      <c r="L254" s="386"/>
      <c r="M254" s="36"/>
      <c r="N254" s="36"/>
    </row>
    <row r="255" spans="1:14" ht="14.25" customHeight="1" x14ac:dyDescent="0.2">
      <c r="A255" s="301" t="s">
        <v>1273</v>
      </c>
      <c r="B255" s="322">
        <f>B262</f>
        <v>14</v>
      </c>
      <c r="C255" s="301" t="s">
        <v>12</v>
      </c>
      <c r="D255" s="326">
        <f>A121+A206</f>
        <v>2</v>
      </c>
      <c r="E255" s="386"/>
      <c r="F255" s="386"/>
      <c r="I255" s="386"/>
      <c r="J255" s="386"/>
      <c r="K255" s="386"/>
      <c r="L255" s="386"/>
      <c r="M255" s="36"/>
      <c r="N255" s="36"/>
    </row>
    <row r="256" spans="1:14" ht="14.25" customHeight="1" x14ac:dyDescent="0.25">
      <c r="A256" s="323" t="s">
        <v>1276</v>
      </c>
      <c r="B256" s="324">
        <f>SUM(B252:B255)</f>
        <v>122</v>
      </c>
      <c r="C256" s="301" t="s">
        <v>1592</v>
      </c>
      <c r="D256" s="471">
        <f>A127+A212</f>
        <v>0</v>
      </c>
      <c r="E256" s="386"/>
      <c r="F256" s="386"/>
      <c r="I256" s="386"/>
      <c r="J256" s="386"/>
      <c r="K256" s="386"/>
      <c r="L256" s="386"/>
      <c r="M256" s="36"/>
      <c r="N256" s="36"/>
    </row>
    <row r="257" spans="1:14" ht="14.25" customHeight="1" x14ac:dyDescent="0.2">
      <c r="C257" s="301" t="s">
        <v>1597</v>
      </c>
      <c r="D257" s="326">
        <f>A216</f>
        <v>0</v>
      </c>
      <c r="E257" s="386"/>
      <c r="F257" s="386"/>
      <c r="I257" s="386"/>
      <c r="J257" s="386"/>
      <c r="K257" s="386"/>
      <c r="L257" s="386"/>
      <c r="M257" s="36"/>
      <c r="N257" s="36"/>
    </row>
    <row r="258" spans="1:14" ht="14.25" customHeight="1" x14ac:dyDescent="0.2">
      <c r="A258" s="668" t="s">
        <v>1611</v>
      </c>
      <c r="B258" s="669"/>
      <c r="C258" s="301" t="s">
        <v>1352</v>
      </c>
      <c r="D258" s="471">
        <f>SUM(A219+A134+A80)</f>
        <v>0</v>
      </c>
      <c r="E258" s="386"/>
      <c r="F258" s="386"/>
      <c r="G258" s="386"/>
      <c r="H258" s="386"/>
      <c r="I258" s="386"/>
      <c r="J258" s="386"/>
      <c r="K258" s="386"/>
      <c r="L258" s="386"/>
      <c r="M258" s="36"/>
      <c r="N258" s="36"/>
    </row>
    <row r="259" spans="1:14" ht="14.25" customHeight="1" x14ac:dyDescent="0.2">
      <c r="A259" s="198" t="s">
        <v>1268</v>
      </c>
      <c r="B259" s="322">
        <f>A30</f>
        <v>17</v>
      </c>
      <c r="C259" s="301" t="s">
        <v>15</v>
      </c>
      <c r="D259" s="471">
        <f>A137+A222</f>
        <v>1</v>
      </c>
      <c r="E259" s="386"/>
      <c r="F259" s="386"/>
      <c r="I259" s="386"/>
      <c r="J259" s="386"/>
      <c r="K259" s="386"/>
      <c r="L259" s="386"/>
      <c r="M259" s="36"/>
      <c r="N259" s="36"/>
    </row>
    <row r="260" spans="1:14" ht="14.25" customHeight="1" x14ac:dyDescent="0.2">
      <c r="A260" s="198" t="s">
        <v>1264</v>
      </c>
      <c r="B260" s="322">
        <f>A2</f>
        <v>76</v>
      </c>
      <c r="C260" s="301" t="s">
        <v>1496</v>
      </c>
      <c r="D260" s="471">
        <f>A230</f>
        <v>0</v>
      </c>
      <c r="E260" s="386"/>
      <c r="F260" s="386"/>
      <c r="I260" s="386"/>
      <c r="J260" s="386"/>
      <c r="K260" s="386"/>
      <c r="L260" s="386"/>
      <c r="M260" s="36"/>
      <c r="N260" s="36"/>
    </row>
    <row r="261" spans="1:14" ht="14.25" customHeight="1" x14ac:dyDescent="0.2">
      <c r="A261" s="198" t="s">
        <v>1271</v>
      </c>
      <c r="B261" s="322">
        <f>A49</f>
        <v>15</v>
      </c>
      <c r="C261" s="301" t="s">
        <v>1607</v>
      </c>
      <c r="D261" s="471">
        <f>A147+A232</f>
        <v>1</v>
      </c>
      <c r="E261" s="386"/>
      <c r="F261" s="386"/>
      <c r="I261" s="386"/>
      <c r="J261" s="386"/>
      <c r="K261" s="386"/>
      <c r="L261" s="386"/>
      <c r="M261" s="36"/>
      <c r="N261" s="36"/>
    </row>
    <row r="262" spans="1:14" ht="14.25" customHeight="1" x14ac:dyDescent="0.2">
      <c r="A262" s="198" t="s">
        <v>1273</v>
      </c>
      <c r="B262" s="322">
        <f>C49</f>
        <v>14</v>
      </c>
      <c r="C262" s="301" t="s">
        <v>16</v>
      </c>
      <c r="D262" s="471">
        <f>A151+A236</f>
        <v>0</v>
      </c>
      <c r="E262" s="386"/>
      <c r="F262" s="386"/>
      <c r="I262" s="386"/>
      <c r="J262" s="386"/>
      <c r="K262" s="386"/>
      <c r="L262" s="386"/>
      <c r="M262" s="36"/>
      <c r="N262" s="36"/>
    </row>
    <row r="263" spans="1:14" ht="14.25" customHeight="1" x14ac:dyDescent="0.2">
      <c r="A263" s="198" t="s">
        <v>1275</v>
      </c>
      <c r="B263" s="322">
        <f>A164+A89+A76</f>
        <v>34</v>
      </c>
      <c r="C263" s="301" t="s">
        <v>1608</v>
      </c>
      <c r="D263" s="471">
        <f>A153+A238</f>
        <v>0</v>
      </c>
      <c r="E263" s="386"/>
      <c r="F263" s="386"/>
      <c r="I263" s="386"/>
      <c r="J263" s="386"/>
      <c r="K263" s="386"/>
      <c r="L263" s="386"/>
      <c r="M263" s="36"/>
      <c r="N263" s="36"/>
    </row>
    <row r="264" spans="1:14" ht="14.25" customHeight="1" x14ac:dyDescent="0.2">
      <c r="A264" s="200" t="s">
        <v>1277</v>
      </c>
      <c r="B264" s="304">
        <v>1</v>
      </c>
      <c r="C264" s="301" t="s">
        <v>1609</v>
      </c>
      <c r="D264" s="471">
        <f>A155+A240</f>
        <v>0</v>
      </c>
      <c r="E264" s="386"/>
      <c r="F264" s="386"/>
      <c r="I264" s="386"/>
      <c r="J264" s="386"/>
      <c r="K264" s="386"/>
      <c r="L264" s="386"/>
      <c r="M264" s="36"/>
      <c r="N264" s="36"/>
    </row>
    <row r="265" spans="1:14" ht="14.25" customHeight="1" x14ac:dyDescent="0.25">
      <c r="A265" s="325" t="s">
        <v>27</v>
      </c>
      <c r="B265" s="324">
        <f>SUM(B259:B264)</f>
        <v>157</v>
      </c>
      <c r="C265" s="301" t="s">
        <v>8</v>
      </c>
      <c r="D265" s="473">
        <f>A158+A243</f>
        <v>1</v>
      </c>
      <c r="E265" s="386"/>
      <c r="F265" s="386"/>
      <c r="I265" s="386"/>
      <c r="J265" s="386"/>
      <c r="K265" s="386"/>
      <c r="L265" s="386"/>
      <c r="M265" s="36"/>
      <c r="N265" s="36"/>
    </row>
    <row r="266" spans="1:14" ht="14.25" customHeight="1" x14ac:dyDescent="0.2">
      <c r="A266" s="479" t="s">
        <v>1284</v>
      </c>
      <c r="B266" s="479"/>
      <c r="C266" s="301" t="s">
        <v>1554</v>
      </c>
      <c r="D266" s="474">
        <f>A246</f>
        <v>0</v>
      </c>
      <c r="E266" s="386"/>
      <c r="F266" s="386"/>
      <c r="G266" s="386"/>
      <c r="H266" s="386"/>
      <c r="I266" s="386"/>
      <c r="J266" s="386"/>
      <c r="K266" s="386"/>
      <c r="L266" s="386"/>
      <c r="M266" s="36"/>
      <c r="N266" s="36"/>
    </row>
    <row r="267" spans="1:14" ht="14.25" customHeight="1" x14ac:dyDescent="0.2">
      <c r="A267" s="198" t="s">
        <v>1287</v>
      </c>
      <c r="B267" s="338">
        <f>plano!F2</f>
        <v>2</v>
      </c>
      <c r="C267" s="340" t="s">
        <v>27</v>
      </c>
      <c r="D267" s="341">
        <f>SUM(D251:D266)</f>
        <v>34</v>
      </c>
      <c r="E267" s="386"/>
      <c r="F267" s="386"/>
      <c r="G267" s="386"/>
      <c r="H267" s="386"/>
      <c r="I267" s="386"/>
      <c r="J267" s="386"/>
      <c r="K267" s="386"/>
      <c r="L267" s="386"/>
      <c r="M267" s="36"/>
      <c r="N267" s="36"/>
    </row>
    <row r="268" spans="1:14" ht="14.25" customHeight="1" x14ac:dyDescent="0.2">
      <c r="A268" s="198" t="s">
        <v>1289</v>
      </c>
      <c r="B268" s="338">
        <f>plano!F3</f>
        <v>71</v>
      </c>
      <c r="E268" s="386"/>
      <c r="F268" s="386"/>
      <c r="G268" s="386"/>
      <c r="H268" s="386"/>
      <c r="I268" s="386"/>
      <c r="J268" s="386"/>
      <c r="K268" s="386"/>
      <c r="L268" s="386"/>
      <c r="M268" s="36"/>
      <c r="N268" s="36"/>
    </row>
    <row r="269" spans="1:14" ht="14.25" customHeight="1" x14ac:dyDescent="0.2">
      <c r="A269" s="198" t="s">
        <v>1294</v>
      </c>
      <c r="B269" s="338">
        <f>plano!F4</f>
        <v>59</v>
      </c>
      <c r="E269" s="386"/>
      <c r="F269" s="386"/>
      <c r="G269" s="386"/>
      <c r="H269" s="386"/>
      <c r="I269" s="386"/>
      <c r="J269" s="386"/>
      <c r="K269" s="386"/>
      <c r="L269" s="386"/>
      <c r="M269" s="36"/>
      <c r="N269" s="36"/>
    </row>
    <row r="270" spans="1:14" ht="14.25" customHeight="1" x14ac:dyDescent="0.2">
      <c r="A270" s="198" t="s">
        <v>1296</v>
      </c>
      <c r="B270" s="338">
        <f>plano!F5</f>
        <v>23</v>
      </c>
      <c r="G270" s="386"/>
      <c r="H270" s="386"/>
      <c r="I270" s="386"/>
      <c r="J270" s="386"/>
      <c r="K270" s="386"/>
      <c r="L270" s="386"/>
      <c r="M270" s="36"/>
      <c r="N270" s="36"/>
    </row>
    <row r="271" spans="1:14" ht="14.25" customHeight="1" x14ac:dyDescent="0.2">
      <c r="A271" s="198" t="s">
        <v>1277</v>
      </c>
      <c r="B271" s="338">
        <v>1</v>
      </c>
      <c r="G271" s="386"/>
      <c r="H271" s="386"/>
      <c r="I271" s="386"/>
      <c r="J271" s="386"/>
      <c r="K271" s="386"/>
      <c r="L271" s="386"/>
      <c r="M271" s="36"/>
      <c r="N271" s="36"/>
    </row>
    <row r="272" spans="1:14" ht="14.25" customHeight="1" x14ac:dyDescent="0.2">
      <c r="A272" s="327" t="s">
        <v>1300</v>
      </c>
      <c r="B272" s="339">
        <f>SUM(B267:B271)</f>
        <v>156</v>
      </c>
      <c r="G272" s="386"/>
      <c r="H272" s="386"/>
      <c r="I272" s="386"/>
      <c r="J272" s="386"/>
      <c r="K272" s="386"/>
      <c r="L272" s="386"/>
      <c r="M272" s="36"/>
      <c r="N272" s="36"/>
    </row>
    <row r="273" spans="1:14" ht="14.25" customHeight="1" x14ac:dyDescent="0.2">
      <c r="E273" s="386"/>
      <c r="F273" s="386"/>
      <c r="G273" s="386"/>
      <c r="H273" s="386"/>
      <c r="I273" s="386"/>
      <c r="J273" s="386"/>
      <c r="K273" s="386"/>
      <c r="L273" s="386"/>
      <c r="M273" s="36"/>
      <c r="N273" s="36"/>
    </row>
    <row r="274" spans="1:14" ht="14.25" customHeight="1" x14ac:dyDescent="0.2">
      <c r="A274" s="296">
        <f>COUNTA(A275:A276)</f>
        <v>2</v>
      </c>
      <c r="B274" s="390"/>
      <c r="C274" s="670"/>
      <c r="D274" s="671"/>
      <c r="E274" s="386"/>
      <c r="F274" s="386"/>
      <c r="G274" s="386"/>
      <c r="H274" s="386"/>
      <c r="I274" s="386"/>
      <c r="J274" s="386"/>
      <c r="K274" s="386"/>
      <c r="L274" s="386"/>
      <c r="M274" s="36"/>
      <c r="N274" s="36"/>
    </row>
    <row r="275" spans="1:14" ht="14.25" customHeight="1" x14ac:dyDescent="0.2">
      <c r="A275" s="391" t="s">
        <v>1224</v>
      </c>
      <c r="B275" s="63" t="s">
        <v>1613</v>
      </c>
      <c r="C275" s="672" t="s">
        <v>1612</v>
      </c>
      <c r="D275" s="673"/>
      <c r="E275" s="386"/>
      <c r="F275" s="386"/>
      <c r="G275" s="386"/>
      <c r="H275" s="386"/>
      <c r="I275" s="386"/>
      <c r="J275" s="386"/>
      <c r="K275" s="386"/>
      <c r="L275" s="386"/>
      <c r="M275" s="36"/>
      <c r="N275" s="36"/>
    </row>
    <row r="276" spans="1:14" ht="14.25" customHeight="1" x14ac:dyDescent="0.2">
      <c r="A276" s="200" t="s">
        <v>1209</v>
      </c>
      <c r="B276" s="390" t="s">
        <v>1599</v>
      </c>
      <c r="C276" s="674" t="s">
        <v>1860</v>
      </c>
      <c r="D276" s="675"/>
      <c r="E276" s="386"/>
      <c r="F276" s="386"/>
      <c r="G276" s="386"/>
      <c r="H276" s="386"/>
      <c r="I276" s="386"/>
      <c r="J276" s="386"/>
      <c r="K276" s="386"/>
      <c r="L276" s="386"/>
      <c r="M276" s="36"/>
      <c r="N276" s="36"/>
    </row>
    <row r="277" spans="1:14" ht="14.25" customHeight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6"/>
      <c r="N277" s="36"/>
    </row>
    <row r="278" spans="1:14" ht="14.25" customHeight="1" x14ac:dyDescent="0.25">
      <c r="A278" s="392" t="s">
        <v>1345</v>
      </c>
      <c r="B278" s="394"/>
      <c r="C278" s="394"/>
      <c r="D278" s="394"/>
      <c r="E278" s="386"/>
      <c r="F278" s="386"/>
      <c r="G278" s="386"/>
      <c r="H278" s="386"/>
      <c r="I278" s="386"/>
      <c r="J278" s="386"/>
      <c r="K278" s="386"/>
      <c r="L278" s="386"/>
      <c r="M278" s="36"/>
      <c r="N278" s="36"/>
    </row>
    <row r="279" spans="1:14" ht="14.25" customHeight="1" x14ac:dyDescent="0.25">
      <c r="A279" s="392" t="s">
        <v>0</v>
      </c>
      <c r="B279" s="392" t="s">
        <v>1344</v>
      </c>
      <c r="C279" s="392" t="s">
        <v>61</v>
      </c>
      <c r="D279" s="392" t="s">
        <v>63</v>
      </c>
      <c r="E279" s="386"/>
      <c r="F279" s="386"/>
      <c r="G279" s="386"/>
      <c r="H279" s="386"/>
      <c r="I279" s="386"/>
      <c r="J279" s="386"/>
      <c r="K279" s="386"/>
      <c r="L279" s="386"/>
      <c r="M279" s="36"/>
      <c r="N279" s="36"/>
    </row>
    <row r="280" spans="1:14" ht="14.25" customHeight="1" x14ac:dyDescent="0.2">
      <c r="A280" s="390" t="s">
        <v>58</v>
      </c>
      <c r="B280" s="125">
        <f t="shared" ref="B280:B291" si="9">C280+D280</f>
        <v>0</v>
      </c>
      <c r="C280" s="125">
        <f t="shared" ref="C280:C290" si="10">COUNTIFS($C$51:$C$75,A280&amp;"*",$C$51:$C$75,"*"&amp;"1º ESQD")</f>
        <v>0</v>
      </c>
      <c r="D280" s="125">
        <f t="shared" ref="D280:D290" si="11">COUNTIFS($C$51:$C$75,A280&amp;"*",$C$51:$C$75,"*"&amp;"2º ESQD")</f>
        <v>0</v>
      </c>
      <c r="E280" s="386"/>
      <c r="F280" s="386"/>
      <c r="G280" s="386"/>
      <c r="H280" s="386"/>
      <c r="I280" s="386"/>
      <c r="J280" s="386"/>
      <c r="K280" s="386"/>
      <c r="L280" s="386"/>
      <c r="M280" s="36"/>
      <c r="N280" s="36"/>
    </row>
    <row r="281" spans="1:14" ht="14.25" customHeight="1" x14ac:dyDescent="0.2">
      <c r="A281" s="390" t="s">
        <v>21</v>
      </c>
      <c r="B281" s="125">
        <f t="shared" si="9"/>
        <v>0</v>
      </c>
      <c r="C281" s="125">
        <f t="shared" si="10"/>
        <v>0</v>
      </c>
      <c r="D281" s="125">
        <f t="shared" si="11"/>
        <v>0</v>
      </c>
      <c r="E281" s="386"/>
      <c r="F281" s="386"/>
      <c r="G281" s="386"/>
      <c r="H281" s="386"/>
      <c r="I281" s="386"/>
      <c r="J281" s="386"/>
      <c r="K281" s="386"/>
      <c r="L281" s="386"/>
      <c r="M281" s="36"/>
      <c r="N281" s="36"/>
    </row>
    <row r="282" spans="1:14" ht="14.25" customHeight="1" x14ac:dyDescent="0.2">
      <c r="A282" s="390" t="s">
        <v>64</v>
      </c>
      <c r="B282" s="125">
        <f t="shared" si="9"/>
        <v>0</v>
      </c>
      <c r="C282" s="125">
        <f t="shared" si="10"/>
        <v>0</v>
      </c>
      <c r="D282" s="125">
        <f t="shared" si="11"/>
        <v>0</v>
      </c>
      <c r="E282" s="386"/>
      <c r="F282" s="386"/>
      <c r="G282" s="386"/>
      <c r="H282" s="386"/>
      <c r="I282" s="386"/>
      <c r="J282" s="386"/>
      <c r="K282" s="386"/>
      <c r="L282" s="386"/>
      <c r="M282" s="36"/>
      <c r="N282" s="36"/>
    </row>
    <row r="283" spans="1:14" ht="14.25" customHeight="1" x14ac:dyDescent="0.2">
      <c r="A283" s="395" t="s">
        <v>1325</v>
      </c>
      <c r="B283" s="125">
        <f t="shared" si="9"/>
        <v>0</v>
      </c>
      <c r="C283" s="125">
        <f t="shared" si="10"/>
        <v>0</v>
      </c>
      <c r="D283" s="125">
        <f t="shared" si="11"/>
        <v>0</v>
      </c>
      <c r="E283" s="386"/>
      <c r="F283" s="386"/>
      <c r="G283" s="386"/>
      <c r="H283" s="386"/>
      <c r="I283" s="386"/>
      <c r="J283" s="386"/>
      <c r="K283" s="386"/>
      <c r="L283" s="386"/>
      <c r="M283" s="36"/>
      <c r="N283" s="36"/>
    </row>
    <row r="284" spans="1:14" ht="14.25" customHeight="1" x14ac:dyDescent="0.2">
      <c r="A284" s="395" t="s">
        <v>1326</v>
      </c>
      <c r="B284" s="125">
        <f t="shared" si="9"/>
        <v>0</v>
      </c>
      <c r="C284" s="125">
        <f t="shared" si="10"/>
        <v>0</v>
      </c>
      <c r="D284" s="125">
        <f t="shared" si="11"/>
        <v>0</v>
      </c>
      <c r="E284" s="386"/>
      <c r="F284" s="386"/>
      <c r="G284" s="386"/>
      <c r="H284" s="386"/>
      <c r="I284" s="386"/>
      <c r="J284" s="386"/>
      <c r="K284" s="386"/>
      <c r="L284" s="386"/>
      <c r="M284" s="36"/>
      <c r="N284" s="36"/>
    </row>
    <row r="285" spans="1:14" ht="14.25" customHeight="1" x14ac:dyDescent="0.2">
      <c r="A285" s="390" t="s">
        <v>59</v>
      </c>
      <c r="B285" s="125">
        <f t="shared" si="9"/>
        <v>0</v>
      </c>
      <c r="C285" s="125">
        <f t="shared" si="10"/>
        <v>0</v>
      </c>
      <c r="D285" s="125">
        <f t="shared" si="11"/>
        <v>0</v>
      </c>
      <c r="E285" s="386"/>
      <c r="F285" s="386"/>
      <c r="G285" s="386"/>
      <c r="H285" s="386"/>
      <c r="I285" s="386"/>
      <c r="J285" s="386"/>
      <c r="K285" s="386"/>
      <c r="L285" s="386"/>
      <c r="M285" s="36"/>
      <c r="N285" s="36"/>
    </row>
    <row r="286" spans="1:14" ht="14.25" customHeight="1" x14ac:dyDescent="0.2">
      <c r="A286" s="390" t="s">
        <v>62</v>
      </c>
      <c r="B286" s="125">
        <f t="shared" si="9"/>
        <v>0</v>
      </c>
      <c r="C286" s="125">
        <f t="shared" si="10"/>
        <v>0</v>
      </c>
      <c r="D286" s="125">
        <f t="shared" si="11"/>
        <v>0</v>
      </c>
      <c r="E286" s="386"/>
      <c r="F286" s="386"/>
      <c r="G286" s="386"/>
      <c r="H286" s="386"/>
      <c r="I286" s="386"/>
      <c r="J286" s="386"/>
      <c r="K286" s="386"/>
      <c r="L286" s="386"/>
      <c r="M286" s="36"/>
      <c r="N286" s="36"/>
    </row>
    <row r="287" spans="1:14" ht="14.25" customHeight="1" x14ac:dyDescent="0.2">
      <c r="A287" s="390" t="s">
        <v>65</v>
      </c>
      <c r="B287" s="125">
        <f t="shared" si="9"/>
        <v>0</v>
      </c>
      <c r="C287" s="125">
        <f t="shared" si="10"/>
        <v>0</v>
      </c>
      <c r="D287" s="125">
        <f t="shared" si="11"/>
        <v>0</v>
      </c>
      <c r="E287" s="386"/>
      <c r="F287" s="386"/>
      <c r="G287" s="386"/>
      <c r="H287" s="386"/>
      <c r="I287" s="386"/>
      <c r="J287" s="386"/>
      <c r="K287" s="386"/>
      <c r="L287" s="386"/>
      <c r="M287" s="36"/>
      <c r="N287" s="36"/>
    </row>
    <row r="288" spans="1:14" ht="14.25" customHeight="1" x14ac:dyDescent="0.2">
      <c r="A288" s="390" t="s">
        <v>1327</v>
      </c>
      <c r="B288" s="125">
        <f t="shared" si="9"/>
        <v>3</v>
      </c>
      <c r="C288" s="125">
        <f t="shared" si="10"/>
        <v>2</v>
      </c>
      <c r="D288" s="125">
        <f t="shared" si="11"/>
        <v>1</v>
      </c>
      <c r="E288" s="386"/>
      <c r="F288" s="386"/>
      <c r="G288" s="386"/>
      <c r="H288" s="386"/>
      <c r="I288" s="386"/>
      <c r="J288" s="386"/>
      <c r="K288" s="386"/>
      <c r="L288" s="386"/>
      <c r="M288" s="36"/>
      <c r="N288" s="36"/>
    </row>
    <row r="289" spans="1:14" ht="14.25" customHeight="1" x14ac:dyDescent="0.2">
      <c r="A289" s="390" t="s">
        <v>70</v>
      </c>
      <c r="B289" s="125">
        <f t="shared" si="9"/>
        <v>4</v>
      </c>
      <c r="C289" s="125">
        <f t="shared" si="10"/>
        <v>4</v>
      </c>
      <c r="D289" s="125">
        <f t="shared" si="11"/>
        <v>0</v>
      </c>
      <c r="E289" s="386"/>
      <c r="F289" s="386"/>
      <c r="G289" s="386"/>
      <c r="H289" s="386"/>
      <c r="I289" s="386"/>
      <c r="J289" s="386"/>
      <c r="K289" s="386"/>
      <c r="L289" s="386"/>
      <c r="M289" s="36"/>
      <c r="N289" s="36"/>
    </row>
    <row r="290" spans="1:14" ht="14.25" customHeight="1" x14ac:dyDescent="0.2">
      <c r="A290" s="390" t="s">
        <v>60</v>
      </c>
      <c r="B290" s="125">
        <f t="shared" si="9"/>
        <v>7</v>
      </c>
      <c r="C290" s="125">
        <f t="shared" si="10"/>
        <v>4</v>
      </c>
      <c r="D290" s="125">
        <f t="shared" si="11"/>
        <v>3</v>
      </c>
      <c r="E290" s="386"/>
      <c r="F290" s="386"/>
      <c r="G290" s="386"/>
      <c r="H290" s="386"/>
      <c r="I290" s="386"/>
      <c r="J290" s="386"/>
      <c r="K290" s="386"/>
      <c r="L290" s="386"/>
      <c r="M290" s="36"/>
      <c r="N290" s="36"/>
    </row>
    <row r="291" spans="1:14" ht="14.25" customHeight="1" x14ac:dyDescent="0.2">
      <c r="A291" s="390" t="s">
        <v>27</v>
      </c>
      <c r="B291" s="390">
        <f t="shared" si="9"/>
        <v>14</v>
      </c>
      <c r="C291" s="390">
        <f>SUM(C280:C290)</f>
        <v>10</v>
      </c>
      <c r="D291" s="390">
        <f>SUM(D280:D290)</f>
        <v>4</v>
      </c>
      <c r="E291" s="386"/>
      <c r="F291" s="386"/>
      <c r="G291" s="386"/>
      <c r="H291" s="386"/>
      <c r="I291" s="386"/>
      <c r="J291" s="386"/>
      <c r="K291" s="386"/>
      <c r="L291" s="386"/>
      <c r="M291" s="36"/>
      <c r="N291" s="36"/>
    </row>
    <row r="292" spans="1:14" ht="14.25" customHeight="1" x14ac:dyDescent="0.2">
      <c r="E292" s="386"/>
      <c r="F292" s="386"/>
      <c r="G292" s="386"/>
      <c r="H292" s="386"/>
      <c r="I292" s="386"/>
      <c r="J292" s="386"/>
      <c r="K292" s="386"/>
      <c r="L292" s="386"/>
      <c r="M292" s="36"/>
      <c r="N292" s="36"/>
    </row>
    <row r="293" spans="1:14" ht="14.25" customHeight="1" x14ac:dyDescent="0.25">
      <c r="A293" s="392" t="s">
        <v>9</v>
      </c>
      <c r="B293" s="386"/>
      <c r="C293" s="386"/>
      <c r="D293" s="386"/>
      <c r="E293" s="664" t="s">
        <v>1606</v>
      </c>
      <c r="F293" s="386"/>
      <c r="G293" s="386"/>
      <c r="H293" s="386"/>
      <c r="I293" s="386"/>
      <c r="J293" s="386"/>
      <c r="K293" s="386"/>
      <c r="L293" s="386"/>
      <c r="M293" s="36"/>
      <c r="N293" s="36"/>
    </row>
    <row r="294" spans="1:14" ht="14.25" customHeight="1" x14ac:dyDescent="0.25">
      <c r="A294" s="392" t="s">
        <v>0</v>
      </c>
      <c r="B294" s="392" t="s">
        <v>57</v>
      </c>
      <c r="C294" s="392" t="s">
        <v>61</v>
      </c>
      <c r="D294" s="392" t="s">
        <v>63</v>
      </c>
      <c r="E294" s="665"/>
      <c r="F294" s="392" t="s">
        <v>1538</v>
      </c>
      <c r="G294" s="386"/>
      <c r="H294" s="386"/>
      <c r="I294" s="386"/>
      <c r="J294" s="386"/>
      <c r="K294" s="386"/>
      <c r="L294" s="386"/>
      <c r="M294" s="36"/>
      <c r="N294" s="36"/>
    </row>
    <row r="295" spans="1:14" ht="14.25" customHeight="1" x14ac:dyDescent="0.2">
      <c r="A295" s="390" t="s">
        <v>58</v>
      </c>
      <c r="B295" s="332">
        <f>A77</f>
        <v>0</v>
      </c>
      <c r="C295" s="125">
        <f t="shared" ref="C295:C305" si="12">COUNTIFS($A$92:$A$104,A295&amp;"*",$A$92:$A$104,"*"&amp;"1º ESQD")</f>
        <v>0</v>
      </c>
      <c r="D295" s="125">
        <f>COUNTIFS($A$168:$A$177,A295&amp;"*",$A$168:$A$177,"*"&amp;"2º ESQD")</f>
        <v>0</v>
      </c>
      <c r="E295" s="125">
        <f t="shared" ref="E295:E305" si="13">COUNTIFS($A$180:$A$182,A295&amp;"*",$A$180:$A$182,"*"&amp;"3ºPEL/2º ESQD")</f>
        <v>0</v>
      </c>
      <c r="F295" s="125">
        <f>D295+E295</f>
        <v>0</v>
      </c>
      <c r="G295" s="386"/>
      <c r="H295" s="386"/>
      <c r="I295" s="386"/>
      <c r="J295" s="386"/>
      <c r="K295" s="386"/>
      <c r="L295" s="386"/>
      <c r="M295" s="36"/>
      <c r="N295" s="36"/>
    </row>
    <row r="296" spans="1:14" ht="14.25" customHeight="1" x14ac:dyDescent="0.2">
      <c r="A296" s="390" t="s">
        <v>21</v>
      </c>
      <c r="B296" s="125">
        <f t="shared" ref="B296:B305" si="14">C296+F296</f>
        <v>0</v>
      </c>
      <c r="C296" s="125">
        <f t="shared" si="12"/>
        <v>0</v>
      </c>
      <c r="D296" s="125">
        <f t="shared" ref="D296:D305" si="15">COUNTIFS($A$168:$A$177,A296&amp;"*",$A$168:$A$177,"*"&amp;"2º ESQD")</f>
        <v>0</v>
      </c>
      <c r="E296" s="125">
        <f t="shared" si="13"/>
        <v>0</v>
      </c>
      <c r="F296" s="125">
        <f t="shared" ref="F296:F305" si="16">D296+E296</f>
        <v>0</v>
      </c>
      <c r="G296" s="386"/>
      <c r="H296" s="386"/>
      <c r="I296" s="386"/>
      <c r="J296" s="386"/>
      <c r="K296" s="386"/>
      <c r="L296" s="386"/>
      <c r="M296" s="36"/>
      <c r="N296" s="36"/>
    </row>
    <row r="297" spans="1:14" ht="14.25" customHeight="1" x14ac:dyDescent="0.2">
      <c r="A297" s="390" t="s">
        <v>64</v>
      </c>
      <c r="B297" s="125">
        <f t="shared" si="14"/>
        <v>0</v>
      </c>
      <c r="C297" s="125">
        <f t="shared" si="12"/>
        <v>0</v>
      </c>
      <c r="D297" s="125">
        <f t="shared" si="15"/>
        <v>0</v>
      </c>
      <c r="E297" s="125">
        <f t="shared" si="13"/>
        <v>0</v>
      </c>
      <c r="F297" s="125">
        <f t="shared" si="16"/>
        <v>0</v>
      </c>
      <c r="G297" s="386"/>
      <c r="H297" s="386"/>
      <c r="I297" s="386"/>
      <c r="J297" s="386"/>
      <c r="K297" s="386"/>
      <c r="L297" s="386"/>
      <c r="M297" s="36"/>
      <c r="N297" s="36"/>
    </row>
    <row r="298" spans="1:14" ht="14.25" customHeight="1" x14ac:dyDescent="0.2">
      <c r="A298" s="395" t="s">
        <v>1325</v>
      </c>
      <c r="B298" s="125">
        <f t="shared" si="14"/>
        <v>0</v>
      </c>
      <c r="C298" s="125">
        <f t="shared" si="12"/>
        <v>0</v>
      </c>
      <c r="D298" s="125">
        <f t="shared" si="15"/>
        <v>0</v>
      </c>
      <c r="E298" s="125">
        <f t="shared" si="13"/>
        <v>0</v>
      </c>
      <c r="F298" s="125">
        <f t="shared" si="16"/>
        <v>0</v>
      </c>
      <c r="G298" s="386"/>
      <c r="H298" s="386"/>
      <c r="I298" s="386"/>
      <c r="J298" s="386"/>
      <c r="K298" s="386"/>
      <c r="L298" s="386"/>
      <c r="M298" s="36"/>
      <c r="N298" s="36"/>
    </row>
    <row r="299" spans="1:14" ht="14.25" customHeight="1" x14ac:dyDescent="0.2">
      <c r="A299" s="395" t="s">
        <v>1326</v>
      </c>
      <c r="B299" s="125">
        <f t="shared" si="14"/>
        <v>1</v>
      </c>
      <c r="C299" s="125">
        <f t="shared" si="12"/>
        <v>0</v>
      </c>
      <c r="D299" s="125">
        <f t="shared" si="15"/>
        <v>0</v>
      </c>
      <c r="E299" s="125">
        <f t="shared" si="13"/>
        <v>1</v>
      </c>
      <c r="F299" s="125">
        <f t="shared" si="16"/>
        <v>1</v>
      </c>
      <c r="G299" s="386"/>
      <c r="H299" s="386"/>
      <c r="I299" s="386"/>
      <c r="J299" s="386"/>
      <c r="K299" s="386"/>
      <c r="L299" s="386"/>
      <c r="M299" s="36"/>
      <c r="N299" s="36"/>
    </row>
    <row r="300" spans="1:14" ht="14.25" customHeight="1" x14ac:dyDescent="0.2">
      <c r="A300" s="390" t="s">
        <v>59</v>
      </c>
      <c r="B300" s="125">
        <f t="shared" si="14"/>
        <v>1</v>
      </c>
      <c r="C300" s="125">
        <f t="shared" si="12"/>
        <v>0</v>
      </c>
      <c r="D300" s="125">
        <f t="shared" si="15"/>
        <v>1</v>
      </c>
      <c r="E300" s="125">
        <f t="shared" si="13"/>
        <v>0</v>
      </c>
      <c r="F300" s="125">
        <f t="shared" si="16"/>
        <v>1</v>
      </c>
      <c r="G300" s="386"/>
      <c r="H300" s="386"/>
      <c r="I300" s="386"/>
      <c r="J300" s="386"/>
      <c r="K300" s="386"/>
      <c r="L300" s="386"/>
      <c r="M300" s="36"/>
      <c r="N300" s="36"/>
    </row>
    <row r="301" spans="1:14" ht="14.25" customHeight="1" x14ac:dyDescent="0.2">
      <c r="A301" s="390" t="s">
        <v>62</v>
      </c>
      <c r="B301" s="125">
        <f t="shared" si="14"/>
        <v>0</v>
      </c>
      <c r="C301" s="125">
        <f t="shared" si="12"/>
        <v>0</v>
      </c>
      <c r="D301" s="125">
        <f t="shared" si="15"/>
        <v>0</v>
      </c>
      <c r="E301" s="125">
        <f t="shared" si="13"/>
        <v>0</v>
      </c>
      <c r="F301" s="125">
        <f t="shared" si="16"/>
        <v>0</v>
      </c>
      <c r="G301" s="386"/>
      <c r="H301" s="386"/>
      <c r="I301" s="386"/>
      <c r="J301" s="386"/>
      <c r="K301" s="386"/>
      <c r="L301" s="386"/>
      <c r="M301" s="36"/>
      <c r="N301" s="36"/>
    </row>
    <row r="302" spans="1:14" ht="14.25" customHeight="1" x14ac:dyDescent="0.2">
      <c r="A302" s="390" t="s">
        <v>65</v>
      </c>
      <c r="B302" s="125">
        <f t="shared" si="14"/>
        <v>1</v>
      </c>
      <c r="C302" s="125">
        <f t="shared" si="12"/>
        <v>0</v>
      </c>
      <c r="D302" s="125">
        <f t="shared" si="15"/>
        <v>1</v>
      </c>
      <c r="E302" s="125">
        <f t="shared" si="13"/>
        <v>0</v>
      </c>
      <c r="F302" s="125">
        <f t="shared" si="16"/>
        <v>1</v>
      </c>
      <c r="G302" s="386"/>
      <c r="H302" s="386"/>
      <c r="I302" s="386"/>
      <c r="J302" s="386"/>
      <c r="K302" s="386"/>
      <c r="L302" s="386"/>
      <c r="M302" s="36"/>
      <c r="N302" s="36"/>
    </row>
    <row r="303" spans="1:14" ht="14.25" customHeight="1" x14ac:dyDescent="0.2">
      <c r="A303" s="390" t="s">
        <v>1327</v>
      </c>
      <c r="B303" s="125">
        <f t="shared" si="14"/>
        <v>2</v>
      </c>
      <c r="C303" s="125">
        <f t="shared" si="12"/>
        <v>2</v>
      </c>
      <c r="D303" s="125">
        <f t="shared" si="15"/>
        <v>0</v>
      </c>
      <c r="E303" s="125">
        <f t="shared" si="13"/>
        <v>0</v>
      </c>
      <c r="F303" s="125">
        <f t="shared" si="16"/>
        <v>0</v>
      </c>
      <c r="G303" s="386"/>
      <c r="H303" s="386"/>
      <c r="I303" s="386"/>
      <c r="J303" s="386"/>
      <c r="K303" s="386"/>
      <c r="L303" s="386"/>
      <c r="M303" s="36"/>
      <c r="N303" s="36"/>
    </row>
    <row r="304" spans="1:14" ht="14.25" customHeight="1" x14ac:dyDescent="0.2">
      <c r="A304" s="390" t="s">
        <v>70</v>
      </c>
      <c r="B304" s="125">
        <f t="shared" si="14"/>
        <v>2</v>
      </c>
      <c r="C304" s="125">
        <f t="shared" si="12"/>
        <v>1</v>
      </c>
      <c r="D304" s="125">
        <f t="shared" si="15"/>
        <v>1</v>
      </c>
      <c r="E304" s="125">
        <f t="shared" si="13"/>
        <v>0</v>
      </c>
      <c r="F304" s="125">
        <f t="shared" si="16"/>
        <v>1</v>
      </c>
      <c r="G304" s="386"/>
      <c r="H304" s="386"/>
      <c r="I304" s="386"/>
      <c r="J304" s="386"/>
      <c r="K304" s="386"/>
      <c r="L304" s="386"/>
      <c r="M304" s="36"/>
      <c r="N304" s="36"/>
    </row>
    <row r="305" spans="1:14" ht="14.25" customHeight="1" x14ac:dyDescent="0.2">
      <c r="A305" s="390" t="s">
        <v>60</v>
      </c>
      <c r="B305" s="125">
        <f t="shared" si="14"/>
        <v>5</v>
      </c>
      <c r="C305" s="125">
        <f t="shared" si="12"/>
        <v>3</v>
      </c>
      <c r="D305" s="125">
        <f t="shared" si="15"/>
        <v>2</v>
      </c>
      <c r="E305" s="125">
        <f t="shared" si="13"/>
        <v>0</v>
      </c>
      <c r="F305" s="125">
        <f t="shared" si="16"/>
        <v>2</v>
      </c>
      <c r="G305" s="386"/>
      <c r="H305" s="386"/>
      <c r="I305" s="386"/>
      <c r="J305" s="386"/>
      <c r="K305" s="386"/>
      <c r="L305" s="386"/>
      <c r="M305" s="36"/>
      <c r="N305" s="36"/>
    </row>
    <row r="306" spans="1:14" ht="14.25" customHeight="1" x14ac:dyDescent="0.2">
      <c r="A306" s="390" t="s">
        <v>27</v>
      </c>
      <c r="B306" s="125">
        <f>SUM(B295:B305)</f>
        <v>12</v>
      </c>
      <c r="C306" s="390">
        <f>SUM(C296:C305)</f>
        <v>6</v>
      </c>
      <c r="D306" s="390">
        <f>SUM(D296:D305)</f>
        <v>5</v>
      </c>
      <c r="E306" s="390">
        <f>SUM(E295:E305)</f>
        <v>1</v>
      </c>
      <c r="F306" s="390">
        <f>SUM(F295:F305)</f>
        <v>6</v>
      </c>
      <c r="G306" s="386"/>
      <c r="H306" s="386"/>
      <c r="I306" s="386"/>
      <c r="J306" s="386"/>
      <c r="K306" s="386"/>
      <c r="L306" s="386"/>
      <c r="M306" s="36"/>
      <c r="N306" s="36"/>
    </row>
    <row r="307" spans="1:14" ht="14.25" customHeight="1" x14ac:dyDescent="0.2">
      <c r="A307" s="386"/>
      <c r="B307" s="394"/>
      <c r="C307" s="394"/>
      <c r="D307" s="394"/>
      <c r="G307" s="386"/>
      <c r="H307" s="386"/>
      <c r="I307" s="386"/>
      <c r="J307" s="386"/>
      <c r="K307" s="386"/>
      <c r="L307" s="386"/>
      <c r="M307" s="36"/>
      <c r="N307" s="36"/>
    </row>
    <row r="308" spans="1:14" ht="14.25" customHeight="1" x14ac:dyDescent="0.25">
      <c r="A308" s="392" t="s">
        <v>1288</v>
      </c>
      <c r="B308" s="394"/>
      <c r="C308" s="394"/>
      <c r="D308" s="394"/>
      <c r="E308" s="664" t="s">
        <v>1606</v>
      </c>
      <c r="F308" s="386"/>
      <c r="G308" s="386"/>
      <c r="H308" s="386"/>
      <c r="I308" s="386"/>
      <c r="J308" s="386"/>
      <c r="K308" s="386"/>
      <c r="L308" s="386"/>
      <c r="M308" s="36"/>
      <c r="N308" s="36"/>
    </row>
    <row r="309" spans="1:14" ht="14.25" customHeight="1" x14ac:dyDescent="0.25">
      <c r="A309" s="392" t="s">
        <v>0</v>
      </c>
      <c r="B309" s="392" t="s">
        <v>57</v>
      </c>
      <c r="C309" s="392" t="s">
        <v>61</v>
      </c>
      <c r="D309" s="392" t="s">
        <v>63</v>
      </c>
      <c r="E309" s="665"/>
      <c r="F309" s="392" t="s">
        <v>1538</v>
      </c>
      <c r="G309" s="386"/>
      <c r="H309" s="386"/>
      <c r="I309" s="386"/>
      <c r="J309" s="386"/>
      <c r="K309" s="386"/>
      <c r="L309" s="386"/>
      <c r="M309" s="36"/>
      <c r="N309" s="36"/>
    </row>
    <row r="310" spans="1:14" ht="14.25" customHeight="1" x14ac:dyDescent="0.2">
      <c r="A310" s="390" t="s">
        <v>58</v>
      </c>
      <c r="B310" s="125"/>
      <c r="C310" s="125">
        <f t="shared" ref="C310:C320" si="17">COUNTIFS($A$107:$A$109,A295&amp;"*",$A$107:$A$109,"*"&amp;"1º ESQD")</f>
        <v>0</v>
      </c>
      <c r="D310" s="125">
        <f t="shared" ref="D310:D320" si="18">COUNTIFS($A$169:$A$187,A310&amp;"*",$A$169:$A$187,"*"&amp;"2º ESQD")</f>
        <v>0</v>
      </c>
      <c r="E310" s="125">
        <f t="shared" ref="E310:E320" si="19">COUNTIFS($A$169:$A$187,A310&amp;"*",$A$169:$A$187,"*"&amp;"3ºPEL/2º ESQD")</f>
        <v>0</v>
      </c>
      <c r="F310" s="125">
        <f>D310+E310</f>
        <v>0</v>
      </c>
      <c r="G310" s="386"/>
      <c r="H310" s="386"/>
      <c r="I310" s="386"/>
      <c r="J310" s="386"/>
      <c r="K310" s="386"/>
      <c r="L310" s="386"/>
      <c r="M310" s="36"/>
      <c r="N310" s="36"/>
    </row>
    <row r="311" spans="1:14" ht="14.25" customHeight="1" x14ac:dyDescent="0.2">
      <c r="A311" s="390" t="s">
        <v>21</v>
      </c>
      <c r="B311" s="125">
        <f t="shared" ref="B311:B320" si="20">C311+D311</f>
        <v>0</v>
      </c>
      <c r="C311" s="125">
        <f t="shared" si="17"/>
        <v>0</v>
      </c>
      <c r="D311" s="125">
        <f t="shared" si="18"/>
        <v>0</v>
      </c>
      <c r="E311" s="125">
        <f t="shared" si="19"/>
        <v>0</v>
      </c>
      <c r="F311" s="125">
        <f t="shared" ref="F311:F320" si="21">D311+E311</f>
        <v>0</v>
      </c>
      <c r="G311" s="386"/>
      <c r="H311" s="386"/>
      <c r="I311" s="386"/>
      <c r="J311" s="386"/>
      <c r="K311" s="386"/>
      <c r="L311" s="386"/>
      <c r="M311" s="36"/>
      <c r="N311" s="36"/>
    </row>
    <row r="312" spans="1:14" ht="14.25" customHeight="1" x14ac:dyDescent="0.2">
      <c r="A312" s="390" t="s">
        <v>64</v>
      </c>
      <c r="B312" s="125">
        <f t="shared" si="20"/>
        <v>1</v>
      </c>
      <c r="C312" s="125">
        <f t="shared" si="17"/>
        <v>1</v>
      </c>
      <c r="D312" s="125">
        <f t="shared" si="18"/>
        <v>0</v>
      </c>
      <c r="E312" s="125">
        <f t="shared" si="19"/>
        <v>0</v>
      </c>
      <c r="F312" s="125">
        <f t="shared" si="21"/>
        <v>0</v>
      </c>
      <c r="G312" s="386"/>
      <c r="H312" s="386"/>
      <c r="I312" s="386"/>
      <c r="J312" s="386"/>
      <c r="K312" s="386"/>
      <c r="L312" s="386"/>
      <c r="M312" s="36"/>
      <c r="N312" s="36"/>
    </row>
    <row r="313" spans="1:14" ht="14.25" customHeight="1" x14ac:dyDescent="0.2">
      <c r="A313" s="395" t="s">
        <v>1325</v>
      </c>
      <c r="B313" s="125">
        <f t="shared" si="20"/>
        <v>0</v>
      </c>
      <c r="C313" s="125">
        <f t="shared" si="17"/>
        <v>0</v>
      </c>
      <c r="D313" s="125">
        <f t="shared" si="18"/>
        <v>0</v>
      </c>
      <c r="E313" s="125">
        <f t="shared" si="19"/>
        <v>0</v>
      </c>
      <c r="F313" s="125">
        <f t="shared" si="21"/>
        <v>0</v>
      </c>
      <c r="G313" s="386"/>
      <c r="H313" s="386"/>
      <c r="I313" s="386"/>
      <c r="J313" s="386"/>
      <c r="K313" s="386"/>
      <c r="L313" s="386"/>
      <c r="M313" s="36"/>
      <c r="N313" s="36"/>
    </row>
    <row r="314" spans="1:14" ht="14.25" customHeight="1" x14ac:dyDescent="0.2">
      <c r="A314" s="395" t="s">
        <v>1326</v>
      </c>
      <c r="B314" s="125">
        <f t="shared" si="20"/>
        <v>1</v>
      </c>
      <c r="C314" s="125">
        <f t="shared" si="17"/>
        <v>0</v>
      </c>
      <c r="D314" s="125">
        <f t="shared" si="18"/>
        <v>1</v>
      </c>
      <c r="E314" s="125">
        <f t="shared" si="19"/>
        <v>1</v>
      </c>
      <c r="F314" s="125">
        <f t="shared" si="21"/>
        <v>2</v>
      </c>
      <c r="G314" s="386"/>
      <c r="H314" s="386"/>
      <c r="I314" s="386"/>
      <c r="J314" s="386"/>
      <c r="K314" s="386"/>
      <c r="L314" s="386"/>
      <c r="M314" s="36"/>
      <c r="N314" s="36"/>
    </row>
    <row r="315" spans="1:14" ht="14.25" customHeight="1" x14ac:dyDescent="0.2">
      <c r="A315" s="390" t="s">
        <v>59</v>
      </c>
      <c r="B315" s="125">
        <f t="shared" si="20"/>
        <v>2</v>
      </c>
      <c r="C315" s="125">
        <f t="shared" si="17"/>
        <v>1</v>
      </c>
      <c r="D315" s="125">
        <f t="shared" si="18"/>
        <v>1</v>
      </c>
      <c r="E315" s="125">
        <f t="shared" si="19"/>
        <v>0</v>
      </c>
      <c r="F315" s="125">
        <f t="shared" si="21"/>
        <v>1</v>
      </c>
      <c r="G315" s="386"/>
      <c r="H315" s="386"/>
      <c r="I315" s="386"/>
      <c r="J315" s="386"/>
      <c r="K315" s="386"/>
      <c r="L315" s="386"/>
      <c r="M315" s="36"/>
      <c r="N315" s="36"/>
    </row>
    <row r="316" spans="1:14" ht="14.25" customHeight="1" x14ac:dyDescent="0.2">
      <c r="A316" s="390" t="s">
        <v>62</v>
      </c>
      <c r="B316" s="125">
        <f t="shared" si="20"/>
        <v>0</v>
      </c>
      <c r="C316" s="125">
        <f t="shared" si="17"/>
        <v>0</v>
      </c>
      <c r="D316" s="125">
        <f t="shared" si="18"/>
        <v>0</v>
      </c>
      <c r="E316" s="125">
        <f t="shared" si="19"/>
        <v>0</v>
      </c>
      <c r="F316" s="125">
        <f t="shared" si="21"/>
        <v>0</v>
      </c>
      <c r="G316" s="386"/>
      <c r="H316" s="386"/>
      <c r="I316" s="386"/>
      <c r="J316" s="386"/>
      <c r="K316" s="386"/>
      <c r="L316" s="386"/>
      <c r="M316" s="36"/>
      <c r="N316" s="36"/>
    </row>
    <row r="317" spans="1:14" ht="14.25" customHeight="1" x14ac:dyDescent="0.2">
      <c r="A317" s="390" t="s">
        <v>65</v>
      </c>
      <c r="B317" s="125">
        <f t="shared" si="20"/>
        <v>1</v>
      </c>
      <c r="C317" s="125">
        <f t="shared" si="17"/>
        <v>0</v>
      </c>
      <c r="D317" s="125">
        <f t="shared" si="18"/>
        <v>1</v>
      </c>
      <c r="E317" s="125">
        <f t="shared" si="19"/>
        <v>0</v>
      </c>
      <c r="F317" s="125">
        <f t="shared" si="21"/>
        <v>1</v>
      </c>
      <c r="G317" s="386"/>
      <c r="H317" s="386"/>
      <c r="I317" s="386"/>
      <c r="J317" s="386"/>
      <c r="K317" s="386"/>
      <c r="L317" s="386"/>
      <c r="M317" s="36"/>
      <c r="N317" s="36"/>
    </row>
    <row r="318" spans="1:14" ht="14.25" customHeight="1" x14ac:dyDescent="0.2">
      <c r="A318" s="390" t="s">
        <v>1327</v>
      </c>
      <c r="B318" s="125">
        <f t="shared" si="20"/>
        <v>0</v>
      </c>
      <c r="C318" s="125">
        <f t="shared" si="17"/>
        <v>0</v>
      </c>
      <c r="D318" s="125">
        <f t="shared" si="18"/>
        <v>0</v>
      </c>
      <c r="E318" s="125">
        <f t="shared" si="19"/>
        <v>0</v>
      </c>
      <c r="F318" s="125">
        <f t="shared" si="21"/>
        <v>0</v>
      </c>
      <c r="G318" s="386"/>
      <c r="H318" s="386"/>
      <c r="I318" s="386"/>
      <c r="J318" s="386"/>
      <c r="K318" s="386"/>
      <c r="L318" s="386"/>
      <c r="M318" s="36"/>
      <c r="N318" s="36"/>
    </row>
    <row r="319" spans="1:14" ht="14.25" customHeight="1" x14ac:dyDescent="0.2">
      <c r="A319" s="390" t="s">
        <v>70</v>
      </c>
      <c r="B319" s="125">
        <f t="shared" si="20"/>
        <v>1</v>
      </c>
      <c r="C319" s="125">
        <f t="shared" si="17"/>
        <v>0</v>
      </c>
      <c r="D319" s="125">
        <f t="shared" si="18"/>
        <v>1</v>
      </c>
      <c r="E319" s="125">
        <f t="shared" si="19"/>
        <v>0</v>
      </c>
      <c r="F319" s="125">
        <f t="shared" si="21"/>
        <v>1</v>
      </c>
      <c r="G319" s="386"/>
      <c r="H319" s="386"/>
      <c r="I319" s="386"/>
      <c r="J319" s="386"/>
      <c r="K319" s="386"/>
      <c r="L319" s="386"/>
      <c r="M319" s="36"/>
      <c r="N319" s="36"/>
    </row>
    <row r="320" spans="1:14" ht="14.25" customHeight="1" x14ac:dyDescent="0.2">
      <c r="A320" s="390" t="s">
        <v>60</v>
      </c>
      <c r="B320" s="125">
        <f t="shared" si="20"/>
        <v>2</v>
      </c>
      <c r="C320" s="125">
        <f t="shared" si="17"/>
        <v>0</v>
      </c>
      <c r="D320" s="125">
        <f t="shared" si="18"/>
        <v>2</v>
      </c>
      <c r="E320" s="125">
        <f t="shared" si="19"/>
        <v>0</v>
      </c>
      <c r="F320" s="125">
        <f t="shared" si="21"/>
        <v>2</v>
      </c>
      <c r="G320" s="386"/>
      <c r="H320" s="386"/>
      <c r="I320" s="386"/>
      <c r="J320" s="386"/>
      <c r="K320" s="386"/>
      <c r="L320" s="386"/>
      <c r="M320" s="36"/>
      <c r="N320" s="36"/>
    </row>
    <row r="321" spans="1:14" ht="14.25" customHeight="1" x14ac:dyDescent="0.2">
      <c r="A321" s="390" t="s">
        <v>27</v>
      </c>
      <c r="B321" s="390">
        <f>SUM(B310:B320)</f>
        <v>8</v>
      </c>
      <c r="C321" s="390">
        <f>SUM(C310:C320)</f>
        <v>2</v>
      </c>
      <c r="D321" s="390">
        <f>SUM(D310:D320)</f>
        <v>6</v>
      </c>
      <c r="E321" s="390">
        <f>SUM(E310:E320)</f>
        <v>1</v>
      </c>
      <c r="F321" s="390">
        <f>SUM(F310:F320)</f>
        <v>7</v>
      </c>
      <c r="G321" s="386"/>
      <c r="H321" s="386"/>
      <c r="I321" s="386"/>
      <c r="J321" s="386"/>
      <c r="K321" s="386"/>
      <c r="L321" s="386"/>
      <c r="M321" s="36"/>
      <c r="N321" s="36"/>
    </row>
    <row r="322" spans="1:14" ht="14.25" customHeight="1" x14ac:dyDescent="0.2">
      <c r="A322" s="386"/>
      <c r="B322" s="394"/>
      <c r="C322" s="394"/>
      <c r="D322" s="394"/>
      <c r="E322" s="394"/>
      <c r="F322" s="394"/>
      <c r="G322" s="386"/>
      <c r="H322" s="386"/>
      <c r="I322" s="386"/>
      <c r="J322" s="386"/>
      <c r="K322" s="386"/>
      <c r="L322" s="386"/>
      <c r="M322" s="36"/>
      <c r="N322" s="36"/>
    </row>
    <row r="323" spans="1:14" ht="14.25" customHeight="1" x14ac:dyDescent="0.25">
      <c r="A323" s="392" t="s">
        <v>10</v>
      </c>
      <c r="B323" s="394"/>
      <c r="C323" s="394"/>
      <c r="D323" s="394"/>
      <c r="E323" s="664" t="s">
        <v>1606</v>
      </c>
      <c r="F323" s="386"/>
      <c r="G323" s="386"/>
      <c r="H323" s="386"/>
      <c r="I323" s="386"/>
      <c r="J323" s="386"/>
      <c r="K323" s="386"/>
      <c r="L323" s="386"/>
      <c r="M323" s="36"/>
      <c r="N323" s="36"/>
    </row>
    <row r="324" spans="1:14" ht="14.25" customHeight="1" x14ac:dyDescent="0.25">
      <c r="A324" s="392" t="s">
        <v>0</v>
      </c>
      <c r="B324" s="392" t="s">
        <v>1344</v>
      </c>
      <c r="C324" s="392" t="s">
        <v>61</v>
      </c>
      <c r="D324" s="392" t="s">
        <v>63</v>
      </c>
      <c r="E324" s="665"/>
      <c r="F324" s="392" t="s">
        <v>1538</v>
      </c>
      <c r="G324" s="386"/>
      <c r="H324" s="386"/>
      <c r="I324" s="386"/>
      <c r="J324" s="386"/>
      <c r="K324" s="386"/>
      <c r="L324" s="386"/>
      <c r="M324" s="36"/>
      <c r="N324" s="36"/>
    </row>
    <row r="325" spans="1:14" ht="14.25" customHeight="1" x14ac:dyDescent="0.2">
      <c r="A325" s="390" t="s">
        <v>58</v>
      </c>
      <c r="B325" s="125">
        <f t="shared" ref="B325:B335" si="22">C325+D325+E325</f>
        <v>0</v>
      </c>
      <c r="C325" s="125">
        <f t="shared" ref="C325:C335" si="23">COUNTIFS($A$112:$A$117,A325&amp;"*",$A$112:$A$117,"*"&amp;"1º ESQD")</f>
        <v>0</v>
      </c>
      <c r="D325" s="125">
        <f>COUNTIFS($A$190:$A$196,A325&amp;"*",$A$190:$A$196,"*"&amp;"2º ESQD")</f>
        <v>0</v>
      </c>
      <c r="E325" s="125">
        <f t="shared" ref="E325:E335" si="24">COUNTIFS($A$199:$A$202,A325&amp;"*",$A$199:$A$202,"*"&amp;"3ºPEL/2º ESQD")</f>
        <v>0</v>
      </c>
      <c r="F325" s="125">
        <f t="shared" ref="F325:F335" si="25">D325+E325</f>
        <v>0</v>
      </c>
      <c r="G325" s="386"/>
      <c r="H325" s="386"/>
      <c r="I325" s="386"/>
      <c r="J325" s="386"/>
      <c r="K325" s="386"/>
      <c r="L325" s="386"/>
      <c r="M325" s="36"/>
      <c r="N325" s="36"/>
    </row>
    <row r="326" spans="1:14" ht="14.25" customHeight="1" x14ac:dyDescent="0.2">
      <c r="A326" s="390" t="s">
        <v>21</v>
      </c>
      <c r="B326" s="125">
        <f t="shared" si="22"/>
        <v>0</v>
      </c>
      <c r="C326" s="125">
        <f t="shared" si="23"/>
        <v>0</v>
      </c>
      <c r="D326" s="125">
        <f t="shared" ref="D326:D335" si="26">COUNTIFS($A$190:$A$196,A326&amp;"*",$A$190:$A$196,"*"&amp;"2º ESQD")</f>
        <v>0</v>
      </c>
      <c r="E326" s="125">
        <f t="shared" si="24"/>
        <v>0</v>
      </c>
      <c r="F326" s="125">
        <f t="shared" si="25"/>
        <v>0</v>
      </c>
      <c r="G326" s="386"/>
      <c r="H326" s="386"/>
      <c r="I326" s="386"/>
      <c r="J326" s="386"/>
      <c r="K326" s="386"/>
      <c r="L326" s="386"/>
      <c r="M326" s="36"/>
      <c r="N326" s="36"/>
    </row>
    <row r="327" spans="1:14" ht="14.25" customHeight="1" x14ac:dyDescent="0.2">
      <c r="A327" s="390" t="s">
        <v>64</v>
      </c>
      <c r="B327" s="125">
        <f t="shared" si="22"/>
        <v>0</v>
      </c>
      <c r="C327" s="125">
        <f t="shared" si="23"/>
        <v>0</v>
      </c>
      <c r="D327" s="125">
        <f t="shared" si="26"/>
        <v>0</v>
      </c>
      <c r="E327" s="125">
        <f t="shared" si="24"/>
        <v>0</v>
      </c>
      <c r="F327" s="125">
        <f t="shared" si="25"/>
        <v>0</v>
      </c>
      <c r="G327" s="386"/>
      <c r="H327" s="386"/>
      <c r="I327" s="386"/>
      <c r="J327" s="386"/>
      <c r="K327" s="386"/>
      <c r="L327" s="386"/>
      <c r="M327" s="36"/>
      <c r="N327" s="36"/>
    </row>
    <row r="328" spans="1:14" ht="14.25" customHeight="1" x14ac:dyDescent="0.2">
      <c r="A328" s="395" t="s">
        <v>1325</v>
      </c>
      <c r="B328" s="125">
        <f t="shared" si="22"/>
        <v>0</v>
      </c>
      <c r="C328" s="125">
        <f t="shared" si="23"/>
        <v>0</v>
      </c>
      <c r="D328" s="125">
        <f t="shared" si="26"/>
        <v>0</v>
      </c>
      <c r="E328" s="125">
        <f t="shared" si="24"/>
        <v>0</v>
      </c>
      <c r="F328" s="125">
        <f t="shared" si="25"/>
        <v>0</v>
      </c>
      <c r="G328" s="386"/>
      <c r="H328" s="386"/>
      <c r="I328" s="386"/>
      <c r="J328" s="386"/>
      <c r="K328" s="386"/>
      <c r="L328" s="386"/>
      <c r="M328" s="36"/>
      <c r="N328" s="36"/>
    </row>
    <row r="329" spans="1:14" ht="14.25" customHeight="1" x14ac:dyDescent="0.2">
      <c r="A329" s="395" t="s">
        <v>1326</v>
      </c>
      <c r="B329" s="125">
        <f t="shared" si="22"/>
        <v>0</v>
      </c>
      <c r="C329" s="125">
        <f t="shared" si="23"/>
        <v>0</v>
      </c>
      <c r="D329" s="125">
        <f t="shared" si="26"/>
        <v>0</v>
      </c>
      <c r="E329" s="125">
        <f t="shared" si="24"/>
        <v>0</v>
      </c>
      <c r="F329" s="125">
        <f t="shared" si="25"/>
        <v>0</v>
      </c>
      <c r="G329" s="386"/>
      <c r="H329" s="386"/>
      <c r="I329" s="386"/>
      <c r="J329" s="386"/>
      <c r="K329" s="386"/>
      <c r="L329" s="386"/>
      <c r="M329" s="36"/>
      <c r="N329" s="36"/>
    </row>
    <row r="330" spans="1:14" ht="14.25" customHeight="1" x14ac:dyDescent="0.2">
      <c r="A330" s="390" t="s">
        <v>59</v>
      </c>
      <c r="B330" s="125">
        <f t="shared" si="22"/>
        <v>0</v>
      </c>
      <c r="C330" s="125">
        <f t="shared" si="23"/>
        <v>0</v>
      </c>
      <c r="D330" s="125">
        <f t="shared" si="26"/>
        <v>0</v>
      </c>
      <c r="E330" s="125">
        <f t="shared" si="24"/>
        <v>0</v>
      </c>
      <c r="F330" s="125">
        <f t="shared" si="25"/>
        <v>0</v>
      </c>
      <c r="G330" s="386"/>
      <c r="H330" s="386"/>
      <c r="I330" s="386"/>
      <c r="J330" s="386"/>
      <c r="K330" s="386"/>
      <c r="L330" s="386"/>
      <c r="M330" s="36"/>
      <c r="N330" s="36"/>
    </row>
    <row r="331" spans="1:14" ht="14.25" customHeight="1" x14ac:dyDescent="0.2">
      <c r="A331" s="390" t="s">
        <v>62</v>
      </c>
      <c r="B331" s="125">
        <f t="shared" si="22"/>
        <v>0</v>
      </c>
      <c r="C331" s="125">
        <f t="shared" si="23"/>
        <v>0</v>
      </c>
      <c r="D331" s="125">
        <f t="shared" si="26"/>
        <v>0</v>
      </c>
      <c r="E331" s="125">
        <f t="shared" si="24"/>
        <v>0</v>
      </c>
      <c r="F331" s="125">
        <f t="shared" si="25"/>
        <v>0</v>
      </c>
      <c r="G331" s="386"/>
      <c r="H331" s="386"/>
      <c r="I331" s="386"/>
      <c r="J331" s="386"/>
      <c r="K331" s="386"/>
      <c r="L331" s="386"/>
      <c r="M331" s="36"/>
      <c r="N331" s="36"/>
    </row>
    <row r="332" spans="1:14" ht="14.25" customHeight="1" x14ac:dyDescent="0.2">
      <c r="A332" s="390" t="s">
        <v>65</v>
      </c>
      <c r="B332" s="125">
        <f t="shared" si="22"/>
        <v>0</v>
      </c>
      <c r="C332" s="125">
        <f t="shared" si="23"/>
        <v>0</v>
      </c>
      <c r="D332" s="125">
        <f t="shared" si="26"/>
        <v>0</v>
      </c>
      <c r="E332" s="125">
        <f t="shared" si="24"/>
        <v>0</v>
      </c>
      <c r="F332" s="125">
        <f t="shared" si="25"/>
        <v>0</v>
      </c>
      <c r="G332" s="386"/>
      <c r="H332" s="386"/>
      <c r="I332" s="386"/>
      <c r="J332" s="386"/>
      <c r="K332" s="386"/>
      <c r="L332" s="386"/>
      <c r="M332" s="36"/>
      <c r="N332" s="36"/>
    </row>
    <row r="333" spans="1:14" ht="14.25" customHeight="1" x14ac:dyDescent="0.2">
      <c r="A333" s="390" t="s">
        <v>1327</v>
      </c>
      <c r="B333" s="125">
        <f t="shared" si="22"/>
        <v>1</v>
      </c>
      <c r="C333" s="125">
        <f t="shared" si="23"/>
        <v>0</v>
      </c>
      <c r="D333" s="125">
        <f t="shared" si="26"/>
        <v>1</v>
      </c>
      <c r="E333" s="125">
        <f t="shared" si="24"/>
        <v>0</v>
      </c>
      <c r="F333" s="125">
        <f t="shared" si="25"/>
        <v>1</v>
      </c>
      <c r="G333" s="386"/>
      <c r="H333" s="386"/>
      <c r="I333" s="386"/>
      <c r="J333" s="386"/>
      <c r="K333" s="386"/>
      <c r="L333" s="386"/>
      <c r="M333" s="36"/>
      <c r="N333" s="36"/>
    </row>
    <row r="334" spans="1:14" ht="14.25" customHeight="1" x14ac:dyDescent="0.2">
      <c r="A334" s="390" t="s">
        <v>70</v>
      </c>
      <c r="B334" s="125">
        <f t="shared" si="22"/>
        <v>3</v>
      </c>
      <c r="C334" s="125">
        <f t="shared" si="23"/>
        <v>1</v>
      </c>
      <c r="D334" s="125">
        <f t="shared" si="26"/>
        <v>1</v>
      </c>
      <c r="E334" s="125">
        <f t="shared" si="24"/>
        <v>1</v>
      </c>
      <c r="F334" s="125">
        <f t="shared" si="25"/>
        <v>2</v>
      </c>
      <c r="G334" s="386"/>
      <c r="H334" s="386"/>
      <c r="I334" s="386"/>
      <c r="J334" s="386"/>
      <c r="K334" s="386"/>
      <c r="L334" s="386"/>
      <c r="M334" s="36"/>
      <c r="N334" s="36"/>
    </row>
    <row r="335" spans="1:14" ht="14.25" customHeight="1" x14ac:dyDescent="0.2">
      <c r="A335" s="390" t="s">
        <v>60</v>
      </c>
      <c r="B335" s="125">
        <f t="shared" si="22"/>
        <v>7</v>
      </c>
      <c r="C335" s="125">
        <f t="shared" si="23"/>
        <v>3</v>
      </c>
      <c r="D335" s="125">
        <f t="shared" si="26"/>
        <v>2</v>
      </c>
      <c r="E335" s="125">
        <f t="shared" si="24"/>
        <v>2</v>
      </c>
      <c r="F335" s="125">
        <f t="shared" si="25"/>
        <v>4</v>
      </c>
      <c r="G335" s="386"/>
      <c r="H335" s="386"/>
      <c r="I335" s="386"/>
      <c r="J335" s="386"/>
      <c r="K335" s="386"/>
      <c r="L335" s="386"/>
      <c r="M335" s="36"/>
      <c r="N335" s="36"/>
    </row>
    <row r="336" spans="1:14" ht="14.25" customHeight="1" x14ac:dyDescent="0.25">
      <c r="A336" s="396" t="s">
        <v>27</v>
      </c>
      <c r="B336" s="390">
        <f>SUM(B325:B335)</f>
        <v>11</v>
      </c>
      <c r="C336" s="390">
        <f>SUM(C325:C335)</f>
        <v>4</v>
      </c>
      <c r="D336" s="390">
        <f>SUM(D325:D335)</f>
        <v>4</v>
      </c>
      <c r="E336" s="390">
        <f>SUM(E325:E335)</f>
        <v>3</v>
      </c>
      <c r="F336" s="390">
        <f>SUM(F325:F335)</f>
        <v>7</v>
      </c>
      <c r="G336" s="386"/>
      <c r="H336" s="386"/>
      <c r="I336" s="386"/>
      <c r="J336" s="386"/>
      <c r="K336" s="386"/>
      <c r="L336" s="386"/>
      <c r="M336" s="36"/>
      <c r="N336" s="36"/>
    </row>
    <row r="337" spans="1:14" ht="14.25" customHeight="1" x14ac:dyDescent="0.2">
      <c r="A337" s="384"/>
      <c r="B337" s="384"/>
      <c r="C337" s="384"/>
      <c r="D337" s="384"/>
      <c r="E337" s="384"/>
      <c r="F337" s="384"/>
      <c r="G337" s="386"/>
      <c r="H337" s="386"/>
      <c r="I337" s="386"/>
      <c r="J337" s="386"/>
      <c r="K337" s="386"/>
      <c r="L337" s="386"/>
      <c r="M337" s="36"/>
      <c r="N337" s="36"/>
    </row>
    <row r="338" spans="1:14" ht="14.25" customHeight="1" x14ac:dyDescent="0.25">
      <c r="A338" s="392" t="s">
        <v>1555</v>
      </c>
      <c r="B338" s="394"/>
      <c r="C338" s="394"/>
      <c r="D338" s="394"/>
      <c r="E338" s="386"/>
      <c r="F338" s="384"/>
      <c r="G338" s="386"/>
      <c r="H338" s="386"/>
      <c r="I338" s="386"/>
      <c r="J338" s="386"/>
      <c r="K338" s="386"/>
      <c r="L338" s="386"/>
      <c r="M338" s="36"/>
      <c r="N338" s="36"/>
    </row>
    <row r="339" spans="1:14" ht="14.25" customHeight="1" x14ac:dyDescent="0.25">
      <c r="A339" s="392" t="s">
        <v>0</v>
      </c>
      <c r="B339" s="392" t="s">
        <v>1344</v>
      </c>
      <c r="C339" s="392" t="s">
        <v>61</v>
      </c>
      <c r="D339" s="392" t="s">
        <v>63</v>
      </c>
      <c r="E339" s="386"/>
      <c r="F339" s="384"/>
      <c r="G339" s="386"/>
      <c r="H339" s="386"/>
      <c r="I339" s="386"/>
      <c r="J339" s="386"/>
      <c r="K339" s="386"/>
      <c r="L339" s="386"/>
      <c r="M339" s="36"/>
      <c r="N339" s="36"/>
    </row>
    <row r="340" spans="1:14" ht="14.25" customHeight="1" x14ac:dyDescent="0.2">
      <c r="A340" s="390" t="s">
        <v>58</v>
      </c>
      <c r="B340" s="125">
        <f t="shared" ref="B340:B350" si="27">C340+D340</f>
        <v>0</v>
      </c>
      <c r="C340" s="125">
        <f t="shared" ref="C340:C350" si="28">COUNTIFS($A$119:$A$120,A340&amp;"*",$A$119:$A$120,"*"&amp;"1º ESQD")</f>
        <v>0</v>
      </c>
      <c r="D340" s="125">
        <f t="shared" ref="D340:D350" si="29">COUNTIFS($A$204:$A$205,A340&amp;"*",$A$204:$A$205,"*"&amp;"2º ESQD")</f>
        <v>0</v>
      </c>
      <c r="E340" s="386"/>
      <c r="F340" s="384"/>
      <c r="G340" s="386"/>
      <c r="H340" s="386"/>
      <c r="I340" s="386"/>
      <c r="J340" s="386"/>
      <c r="K340" s="386"/>
      <c r="L340" s="386"/>
      <c r="M340" s="36"/>
      <c r="N340" s="36"/>
    </row>
    <row r="341" spans="1:14" ht="14.25" customHeight="1" x14ac:dyDescent="0.2">
      <c r="A341" s="390" t="s">
        <v>21</v>
      </c>
      <c r="B341" s="125">
        <f t="shared" si="27"/>
        <v>0</v>
      </c>
      <c r="C341" s="125">
        <f t="shared" si="28"/>
        <v>0</v>
      </c>
      <c r="D341" s="125">
        <f t="shared" si="29"/>
        <v>0</v>
      </c>
      <c r="E341" s="386"/>
      <c r="F341" s="384"/>
      <c r="G341" s="386"/>
      <c r="H341" s="386"/>
      <c r="I341" s="386"/>
      <c r="J341" s="386"/>
      <c r="K341" s="386"/>
      <c r="L341" s="386"/>
      <c r="M341" s="36"/>
      <c r="N341" s="36"/>
    </row>
    <row r="342" spans="1:14" ht="14.25" customHeight="1" x14ac:dyDescent="0.2">
      <c r="A342" s="390" t="s">
        <v>64</v>
      </c>
      <c r="B342" s="125">
        <f t="shared" si="27"/>
        <v>0</v>
      </c>
      <c r="C342" s="125">
        <f t="shared" si="28"/>
        <v>0</v>
      </c>
      <c r="D342" s="125">
        <f t="shared" si="29"/>
        <v>0</v>
      </c>
      <c r="E342" s="386"/>
      <c r="F342" s="384"/>
      <c r="G342" s="386"/>
      <c r="H342" s="386"/>
      <c r="I342" s="386"/>
      <c r="J342" s="386"/>
      <c r="K342" s="386"/>
      <c r="L342" s="386"/>
      <c r="M342" s="36"/>
      <c r="N342" s="36"/>
    </row>
    <row r="343" spans="1:14" ht="14.25" customHeight="1" x14ac:dyDescent="0.2">
      <c r="A343" s="395" t="s">
        <v>1325</v>
      </c>
      <c r="B343" s="125">
        <f t="shared" si="27"/>
        <v>0</v>
      </c>
      <c r="C343" s="125">
        <f t="shared" si="28"/>
        <v>0</v>
      </c>
      <c r="D343" s="125">
        <f t="shared" si="29"/>
        <v>0</v>
      </c>
      <c r="E343" s="386"/>
      <c r="F343" s="384"/>
      <c r="G343" s="386"/>
      <c r="H343" s="386"/>
      <c r="I343" s="386"/>
      <c r="J343" s="386"/>
      <c r="K343" s="386"/>
      <c r="L343" s="386"/>
      <c r="M343" s="36"/>
      <c r="N343" s="36"/>
    </row>
    <row r="344" spans="1:14" ht="14.25" customHeight="1" x14ac:dyDescent="0.2">
      <c r="A344" s="395" t="s">
        <v>1326</v>
      </c>
      <c r="B344" s="125">
        <f t="shared" si="27"/>
        <v>0</v>
      </c>
      <c r="C344" s="125">
        <f t="shared" si="28"/>
        <v>0</v>
      </c>
      <c r="D344" s="125">
        <f t="shared" si="29"/>
        <v>0</v>
      </c>
      <c r="E344" s="386"/>
      <c r="F344" s="384"/>
      <c r="G344" s="386"/>
      <c r="H344" s="386"/>
      <c r="I344" s="386"/>
      <c r="J344" s="386"/>
      <c r="K344" s="386"/>
      <c r="L344" s="386"/>
      <c r="M344" s="36"/>
      <c r="N344" s="36"/>
    </row>
    <row r="345" spans="1:14" ht="14.25" customHeight="1" x14ac:dyDescent="0.2">
      <c r="A345" s="390" t="s">
        <v>59</v>
      </c>
      <c r="B345" s="125">
        <f t="shared" si="27"/>
        <v>0</v>
      </c>
      <c r="C345" s="125">
        <f t="shared" si="28"/>
        <v>0</v>
      </c>
      <c r="D345" s="125">
        <f t="shared" si="29"/>
        <v>0</v>
      </c>
      <c r="E345" s="386"/>
      <c r="F345" s="384"/>
      <c r="G345" s="386"/>
      <c r="H345" s="386"/>
      <c r="I345" s="386"/>
      <c r="J345" s="386"/>
      <c r="K345" s="386"/>
      <c r="L345" s="386"/>
      <c r="M345" s="36"/>
      <c r="N345" s="36"/>
    </row>
    <row r="346" spans="1:14" ht="14.25" customHeight="1" x14ac:dyDescent="0.2">
      <c r="A346" s="390" t="s">
        <v>62</v>
      </c>
      <c r="B346" s="125">
        <f t="shared" si="27"/>
        <v>0</v>
      </c>
      <c r="C346" s="125">
        <f t="shared" si="28"/>
        <v>0</v>
      </c>
      <c r="D346" s="125">
        <f t="shared" si="29"/>
        <v>0</v>
      </c>
      <c r="E346" s="386"/>
      <c r="F346" s="384"/>
      <c r="G346" s="386"/>
      <c r="H346" s="386"/>
      <c r="I346" s="386"/>
      <c r="J346" s="386"/>
      <c r="K346" s="386"/>
      <c r="L346" s="386"/>
      <c r="M346" s="36"/>
      <c r="N346" s="36"/>
    </row>
    <row r="347" spans="1:14" ht="14.25" customHeight="1" x14ac:dyDescent="0.2">
      <c r="A347" s="390" t="s">
        <v>65</v>
      </c>
      <c r="B347" s="125">
        <f t="shared" si="27"/>
        <v>0</v>
      </c>
      <c r="C347" s="125">
        <f t="shared" si="28"/>
        <v>0</v>
      </c>
      <c r="D347" s="125">
        <f t="shared" si="29"/>
        <v>0</v>
      </c>
      <c r="E347" s="386"/>
      <c r="F347" s="384"/>
      <c r="G347" s="386"/>
      <c r="H347" s="386"/>
      <c r="I347" s="386"/>
      <c r="J347" s="386"/>
      <c r="K347" s="386"/>
      <c r="L347" s="386"/>
      <c r="M347" s="36"/>
      <c r="N347" s="36"/>
    </row>
    <row r="348" spans="1:14" ht="14.25" customHeight="1" x14ac:dyDescent="0.2">
      <c r="A348" s="390" t="s">
        <v>1327</v>
      </c>
      <c r="B348" s="125">
        <f t="shared" si="27"/>
        <v>0</v>
      </c>
      <c r="C348" s="125">
        <f t="shared" si="28"/>
        <v>0</v>
      </c>
      <c r="D348" s="125">
        <f t="shared" si="29"/>
        <v>0</v>
      </c>
      <c r="E348" s="386"/>
      <c r="F348" s="384"/>
      <c r="G348" s="386"/>
      <c r="H348" s="386"/>
      <c r="I348" s="386"/>
      <c r="J348" s="386"/>
      <c r="K348" s="386"/>
      <c r="L348" s="386"/>
      <c r="M348" s="36"/>
      <c r="N348" s="36"/>
    </row>
    <row r="349" spans="1:14" ht="14.25" customHeight="1" x14ac:dyDescent="0.2">
      <c r="A349" s="390" t="s">
        <v>70</v>
      </c>
      <c r="B349" s="125">
        <f t="shared" si="27"/>
        <v>0</v>
      </c>
      <c r="C349" s="125">
        <f t="shared" si="28"/>
        <v>0</v>
      </c>
      <c r="D349" s="125">
        <f t="shared" si="29"/>
        <v>0</v>
      </c>
      <c r="E349" s="386"/>
      <c r="F349" s="384"/>
      <c r="G349" s="386"/>
      <c r="H349" s="386"/>
      <c r="I349" s="386"/>
      <c r="J349" s="386"/>
      <c r="K349" s="386"/>
      <c r="L349" s="386"/>
      <c r="M349" s="36"/>
      <c r="N349" s="36"/>
    </row>
    <row r="350" spans="1:14" ht="14.25" customHeight="1" x14ac:dyDescent="0.2">
      <c r="A350" s="390" t="s">
        <v>60</v>
      </c>
      <c r="B350" s="125">
        <f t="shared" si="27"/>
        <v>0</v>
      </c>
      <c r="C350" s="125">
        <f t="shared" si="28"/>
        <v>0</v>
      </c>
      <c r="D350" s="125">
        <f t="shared" si="29"/>
        <v>0</v>
      </c>
      <c r="E350" s="386"/>
      <c r="F350" s="384"/>
      <c r="G350" s="386"/>
      <c r="H350" s="386"/>
      <c r="I350" s="386"/>
      <c r="J350" s="386"/>
      <c r="K350" s="386"/>
      <c r="L350" s="386"/>
      <c r="M350" s="36"/>
      <c r="N350" s="36"/>
    </row>
    <row r="351" spans="1:14" ht="14.25" customHeight="1" x14ac:dyDescent="0.25">
      <c r="A351" s="396" t="s">
        <v>27</v>
      </c>
      <c r="B351" s="390">
        <f>SUM(B340:B350)</f>
        <v>0</v>
      </c>
      <c r="C351" s="125"/>
      <c r="D351" s="125">
        <f>SUM(D340:D350)</f>
        <v>0</v>
      </c>
      <c r="E351" s="386"/>
      <c r="F351" s="384"/>
      <c r="G351" s="386"/>
      <c r="H351" s="386"/>
      <c r="I351" s="386"/>
      <c r="J351" s="386"/>
      <c r="K351" s="386"/>
      <c r="L351" s="386"/>
      <c r="M351" s="36"/>
      <c r="N351" s="36"/>
    </row>
    <row r="352" spans="1:14" ht="14.25" customHeight="1" x14ac:dyDescent="0.25">
      <c r="A352" s="467"/>
      <c r="B352" s="394"/>
      <c r="C352" s="393"/>
      <c r="D352" s="393"/>
      <c r="E352" s="386"/>
      <c r="F352" s="384"/>
      <c r="G352" s="386"/>
      <c r="H352" s="386"/>
      <c r="I352" s="386"/>
      <c r="J352" s="386"/>
      <c r="K352" s="386"/>
      <c r="L352" s="386"/>
      <c r="M352" s="36"/>
      <c r="N352" s="36"/>
    </row>
    <row r="353" spans="1:14" ht="14.25" customHeight="1" x14ac:dyDescent="0.25">
      <c r="A353" s="392" t="s">
        <v>1539</v>
      </c>
      <c r="B353" s="394"/>
      <c r="C353" s="394"/>
      <c r="D353" s="394"/>
      <c r="E353" s="386"/>
      <c r="F353" s="384"/>
      <c r="G353" s="386"/>
      <c r="H353" s="386"/>
      <c r="I353" s="386"/>
      <c r="J353" s="386"/>
      <c r="K353" s="386"/>
      <c r="L353" s="386"/>
      <c r="M353" s="36"/>
      <c r="N353" s="36"/>
    </row>
    <row r="354" spans="1:14" ht="14.25" customHeight="1" x14ac:dyDescent="0.25">
      <c r="A354" s="392" t="s">
        <v>0</v>
      </c>
      <c r="B354" s="392" t="s">
        <v>1344</v>
      </c>
      <c r="C354" s="392" t="s">
        <v>61</v>
      </c>
      <c r="D354" s="392" t="s">
        <v>63</v>
      </c>
      <c r="E354" s="386"/>
      <c r="F354" s="384"/>
      <c r="G354" s="386"/>
      <c r="H354" s="386"/>
      <c r="I354" s="386"/>
      <c r="J354" s="386"/>
      <c r="K354" s="386"/>
      <c r="L354" s="386"/>
      <c r="M354" s="36"/>
      <c r="N354" s="36"/>
    </row>
    <row r="355" spans="1:14" ht="14.25" customHeight="1" x14ac:dyDescent="0.2">
      <c r="A355" s="390" t="s">
        <v>58</v>
      </c>
      <c r="B355" s="125">
        <f t="shared" ref="B355:B365" si="30">C355+D355</f>
        <v>0</v>
      </c>
      <c r="C355" s="125">
        <f t="shared" ref="C355:C365" si="31">COUNTIFS($A$122:$A$126,A355&amp;"*",$A$122:$A$126,"*"&amp;"1º ESQD")</f>
        <v>0</v>
      </c>
      <c r="D355" s="125">
        <f>COUNTIFS($A$207:$A$211,A355&amp;"*",$A$207:$A$211,"*"&amp;"2º ESQD")</f>
        <v>0</v>
      </c>
      <c r="E355" s="386"/>
      <c r="F355" s="384"/>
      <c r="G355" s="386"/>
      <c r="H355" s="386"/>
      <c r="I355" s="386"/>
      <c r="J355" s="386"/>
      <c r="K355" s="386"/>
      <c r="L355" s="386"/>
      <c r="M355" s="36"/>
      <c r="N355" s="36"/>
    </row>
    <row r="356" spans="1:14" ht="14.25" customHeight="1" x14ac:dyDescent="0.2">
      <c r="A356" s="390" t="s">
        <v>21</v>
      </c>
      <c r="B356" s="125">
        <f t="shared" si="30"/>
        <v>0</v>
      </c>
      <c r="C356" s="125">
        <f t="shared" si="31"/>
        <v>0</v>
      </c>
      <c r="D356" s="125">
        <f t="shared" ref="D356:D365" si="32">COUNTIFS($A$207:$A$211,A356&amp;"*",$A$207:$A$211,"*"&amp;"2º ESQD")</f>
        <v>0</v>
      </c>
      <c r="E356" s="386"/>
      <c r="F356" s="384"/>
      <c r="G356" s="386"/>
      <c r="H356" s="386"/>
      <c r="I356" s="386"/>
      <c r="J356" s="386"/>
      <c r="K356" s="386"/>
      <c r="L356" s="386"/>
      <c r="M356" s="36"/>
      <c r="N356" s="36"/>
    </row>
    <row r="357" spans="1:14" ht="14.25" customHeight="1" x14ac:dyDescent="0.2">
      <c r="A357" s="390" t="s">
        <v>64</v>
      </c>
      <c r="B357" s="125">
        <f t="shared" si="30"/>
        <v>0</v>
      </c>
      <c r="C357" s="125">
        <f t="shared" si="31"/>
        <v>0</v>
      </c>
      <c r="D357" s="125">
        <f t="shared" si="32"/>
        <v>0</v>
      </c>
      <c r="E357" s="386"/>
      <c r="F357" s="384"/>
      <c r="G357" s="386"/>
      <c r="H357" s="386"/>
      <c r="I357" s="386"/>
      <c r="J357" s="386"/>
      <c r="K357" s="386"/>
      <c r="L357" s="386"/>
      <c r="M357" s="36"/>
      <c r="N357" s="36"/>
    </row>
    <row r="358" spans="1:14" ht="14.25" customHeight="1" x14ac:dyDescent="0.2">
      <c r="A358" s="395" t="s">
        <v>1325</v>
      </c>
      <c r="B358" s="125">
        <f t="shared" si="30"/>
        <v>0</v>
      </c>
      <c r="C358" s="125">
        <f t="shared" si="31"/>
        <v>0</v>
      </c>
      <c r="D358" s="125">
        <f t="shared" si="32"/>
        <v>0</v>
      </c>
      <c r="E358" s="386"/>
      <c r="F358" s="384"/>
      <c r="G358" s="386"/>
      <c r="H358" s="386"/>
      <c r="I358" s="386"/>
      <c r="J358" s="386"/>
      <c r="K358" s="386"/>
      <c r="L358" s="386"/>
      <c r="M358" s="36"/>
      <c r="N358" s="36"/>
    </row>
    <row r="359" spans="1:14" ht="14.25" customHeight="1" x14ac:dyDescent="0.2">
      <c r="A359" s="395" t="s">
        <v>1326</v>
      </c>
      <c r="B359" s="125">
        <f t="shared" si="30"/>
        <v>0</v>
      </c>
      <c r="C359" s="125">
        <f t="shared" si="31"/>
        <v>0</v>
      </c>
      <c r="D359" s="125">
        <f t="shared" si="32"/>
        <v>0</v>
      </c>
      <c r="E359" s="386"/>
      <c r="F359" s="384"/>
      <c r="G359" s="386"/>
      <c r="H359" s="386"/>
      <c r="I359" s="386"/>
      <c r="J359" s="386"/>
      <c r="K359" s="386"/>
      <c r="L359" s="386"/>
      <c r="M359" s="36"/>
      <c r="N359" s="36"/>
    </row>
    <row r="360" spans="1:14" ht="14.25" customHeight="1" x14ac:dyDescent="0.2">
      <c r="A360" s="390" t="s">
        <v>59</v>
      </c>
      <c r="B360" s="125">
        <f t="shared" si="30"/>
        <v>0</v>
      </c>
      <c r="C360" s="125">
        <f t="shared" si="31"/>
        <v>0</v>
      </c>
      <c r="D360" s="125">
        <f t="shared" si="32"/>
        <v>0</v>
      </c>
      <c r="E360" s="386"/>
      <c r="F360" s="384"/>
      <c r="G360" s="386"/>
      <c r="H360" s="386"/>
      <c r="I360" s="386"/>
      <c r="J360" s="386"/>
      <c r="K360" s="386"/>
      <c r="L360" s="386"/>
      <c r="M360" s="36"/>
      <c r="N360" s="36"/>
    </row>
    <row r="361" spans="1:14" ht="14.25" customHeight="1" x14ac:dyDescent="0.2">
      <c r="A361" s="390" t="s">
        <v>62</v>
      </c>
      <c r="B361" s="125">
        <f t="shared" si="30"/>
        <v>0</v>
      </c>
      <c r="C361" s="125">
        <f t="shared" si="31"/>
        <v>0</v>
      </c>
      <c r="D361" s="125">
        <f t="shared" si="32"/>
        <v>0</v>
      </c>
      <c r="E361" s="386"/>
      <c r="F361" s="384"/>
      <c r="G361" s="386"/>
      <c r="H361" s="386"/>
      <c r="I361" s="386"/>
      <c r="J361" s="386"/>
      <c r="K361" s="386"/>
      <c r="L361" s="386"/>
      <c r="M361" s="36"/>
      <c r="N361" s="36"/>
    </row>
    <row r="362" spans="1:14" ht="14.25" customHeight="1" x14ac:dyDescent="0.2">
      <c r="A362" s="390" t="s">
        <v>65</v>
      </c>
      <c r="B362" s="125">
        <f t="shared" si="30"/>
        <v>0</v>
      </c>
      <c r="C362" s="125">
        <f t="shared" si="31"/>
        <v>0</v>
      </c>
      <c r="D362" s="125">
        <f t="shared" si="32"/>
        <v>0</v>
      </c>
      <c r="E362" s="386"/>
      <c r="F362" s="384"/>
      <c r="G362" s="386"/>
      <c r="H362" s="386"/>
      <c r="I362" s="386"/>
      <c r="J362" s="386"/>
      <c r="K362" s="386"/>
      <c r="L362" s="386"/>
      <c r="M362" s="36"/>
      <c r="N362" s="36"/>
    </row>
    <row r="363" spans="1:14" ht="14.25" customHeight="1" x14ac:dyDescent="0.2">
      <c r="A363" s="390" t="s">
        <v>1327</v>
      </c>
      <c r="B363" s="125">
        <f t="shared" si="30"/>
        <v>0</v>
      </c>
      <c r="C363" s="125">
        <f t="shared" si="31"/>
        <v>0</v>
      </c>
      <c r="D363" s="125">
        <f t="shared" si="32"/>
        <v>0</v>
      </c>
      <c r="E363" s="386"/>
      <c r="F363" s="384"/>
      <c r="G363" s="386"/>
      <c r="H363" s="386"/>
      <c r="I363" s="386"/>
      <c r="J363" s="386"/>
      <c r="K363" s="386"/>
      <c r="L363" s="386"/>
      <c r="M363" s="36"/>
      <c r="N363" s="36"/>
    </row>
    <row r="364" spans="1:14" ht="14.25" customHeight="1" x14ac:dyDescent="0.2">
      <c r="A364" s="390" t="s">
        <v>70</v>
      </c>
      <c r="B364" s="125">
        <f t="shared" si="30"/>
        <v>1</v>
      </c>
      <c r="C364" s="125">
        <f t="shared" si="31"/>
        <v>0</v>
      </c>
      <c r="D364" s="125">
        <f t="shared" si="32"/>
        <v>1</v>
      </c>
      <c r="E364" s="386"/>
      <c r="F364" s="384"/>
      <c r="G364" s="386"/>
      <c r="H364" s="386"/>
      <c r="I364" s="386"/>
      <c r="J364" s="386"/>
      <c r="K364" s="386"/>
      <c r="L364" s="386"/>
      <c r="M364" s="36"/>
      <c r="N364" s="36"/>
    </row>
    <row r="365" spans="1:14" ht="14.25" customHeight="1" x14ac:dyDescent="0.2">
      <c r="A365" s="390" t="s">
        <v>60</v>
      </c>
      <c r="B365" s="125">
        <f t="shared" si="30"/>
        <v>1</v>
      </c>
      <c r="C365" s="125">
        <f t="shared" si="31"/>
        <v>1</v>
      </c>
      <c r="D365" s="125">
        <f t="shared" si="32"/>
        <v>0</v>
      </c>
      <c r="E365" s="386"/>
      <c r="F365" s="384"/>
      <c r="G365" s="386"/>
      <c r="H365" s="386"/>
      <c r="I365" s="386"/>
      <c r="J365" s="386"/>
      <c r="K365" s="386"/>
      <c r="L365" s="386"/>
      <c r="M365" s="36"/>
      <c r="N365" s="36"/>
    </row>
    <row r="366" spans="1:14" ht="14.25" customHeight="1" x14ac:dyDescent="0.25">
      <c r="A366" s="396" t="s">
        <v>27</v>
      </c>
      <c r="B366" s="390">
        <f>SUM(B355:B365)</f>
        <v>2</v>
      </c>
      <c r="C366" s="125"/>
      <c r="D366" s="125">
        <f>SUM(D355:D365)</f>
        <v>1</v>
      </c>
      <c r="E366" s="386"/>
      <c r="F366" s="384"/>
      <c r="G366" s="386"/>
      <c r="H366" s="386"/>
      <c r="I366" s="386"/>
      <c r="J366" s="386"/>
      <c r="K366" s="386"/>
      <c r="L366" s="386"/>
      <c r="M366" s="36"/>
      <c r="N366" s="36"/>
    </row>
    <row r="367" spans="1:14" ht="14.25" customHeight="1" x14ac:dyDescent="0.2">
      <c r="A367" s="384"/>
      <c r="B367" s="384"/>
      <c r="C367" s="384"/>
      <c r="D367" s="384"/>
      <c r="E367" s="386"/>
      <c r="F367" s="386"/>
      <c r="G367" s="386"/>
      <c r="H367" s="386"/>
      <c r="I367" s="386"/>
      <c r="J367" s="386"/>
      <c r="K367" s="386"/>
      <c r="L367" s="386"/>
      <c r="M367" s="36"/>
      <c r="N367" s="36"/>
    </row>
    <row r="368" spans="1:14" ht="14.25" customHeight="1" x14ac:dyDescent="0.25">
      <c r="A368" s="392" t="s">
        <v>1592</v>
      </c>
      <c r="B368" s="394"/>
      <c r="C368" s="394"/>
      <c r="D368" s="394"/>
      <c r="E368" s="386"/>
      <c r="G368" s="386"/>
      <c r="H368" s="386"/>
      <c r="I368" s="386"/>
      <c r="J368" s="386"/>
      <c r="K368" s="386"/>
      <c r="L368" s="386"/>
      <c r="M368" s="36"/>
      <c r="N368" s="36"/>
    </row>
    <row r="369" spans="1:14" ht="14.25" customHeight="1" x14ac:dyDescent="0.25">
      <c r="A369" s="392" t="s">
        <v>0</v>
      </c>
      <c r="B369" s="392" t="s">
        <v>1344</v>
      </c>
      <c r="C369" s="392" t="s">
        <v>61</v>
      </c>
      <c r="D369" s="392" t="s">
        <v>63</v>
      </c>
      <c r="E369" s="386"/>
      <c r="G369" s="386"/>
      <c r="H369" s="386"/>
      <c r="I369" s="386"/>
      <c r="J369" s="386"/>
      <c r="K369" s="386"/>
      <c r="L369" s="386"/>
      <c r="M369" s="36"/>
      <c r="N369" s="36"/>
    </row>
    <row r="370" spans="1:14" ht="14.25" customHeight="1" x14ac:dyDescent="0.2">
      <c r="A370" s="390" t="s">
        <v>58</v>
      </c>
      <c r="B370" s="125">
        <f t="shared" ref="B370:B380" si="33">C370+D370</f>
        <v>0</v>
      </c>
      <c r="C370" s="125">
        <f t="shared" ref="C370:C380" si="34">COUNTIFS($A$128:$A$130,A370&amp;"*",$A$128:$A$130,"*"&amp;"1º ESQD")</f>
        <v>0</v>
      </c>
      <c r="D370" s="125">
        <f t="shared" ref="D370:D380" si="35">COUNTIFS($A$213:$A$215,A370&amp;"*",$A$213:$A$215,"*"&amp;"2º ESQD")</f>
        <v>0</v>
      </c>
      <c r="E370" s="386"/>
      <c r="G370" s="386"/>
      <c r="H370" s="386"/>
      <c r="I370" s="386"/>
      <c r="J370" s="386"/>
      <c r="K370" s="386"/>
      <c r="L370" s="386"/>
      <c r="M370" s="36"/>
      <c r="N370" s="36"/>
    </row>
    <row r="371" spans="1:14" ht="14.25" customHeight="1" x14ac:dyDescent="0.2">
      <c r="A371" s="390" t="s">
        <v>21</v>
      </c>
      <c r="B371" s="125">
        <f t="shared" si="33"/>
        <v>0</v>
      </c>
      <c r="C371" s="125">
        <f t="shared" si="34"/>
        <v>0</v>
      </c>
      <c r="D371" s="125">
        <f t="shared" si="35"/>
        <v>0</v>
      </c>
      <c r="E371" s="386"/>
      <c r="G371" s="386"/>
      <c r="H371" s="386"/>
      <c r="I371" s="386"/>
      <c r="J371" s="386"/>
      <c r="K371" s="386"/>
      <c r="L371" s="386"/>
      <c r="M371" s="36"/>
      <c r="N371" s="36"/>
    </row>
    <row r="372" spans="1:14" ht="14.25" customHeight="1" x14ac:dyDescent="0.2">
      <c r="A372" s="390" t="s">
        <v>64</v>
      </c>
      <c r="B372" s="125">
        <f t="shared" si="33"/>
        <v>0</v>
      </c>
      <c r="C372" s="125">
        <f t="shared" si="34"/>
        <v>0</v>
      </c>
      <c r="D372" s="125">
        <f t="shared" si="35"/>
        <v>0</v>
      </c>
      <c r="E372" s="386"/>
      <c r="G372" s="386"/>
      <c r="H372" s="386"/>
      <c r="I372" s="386"/>
      <c r="J372" s="386"/>
      <c r="K372" s="386"/>
      <c r="L372" s="386"/>
      <c r="M372" s="36"/>
      <c r="N372" s="36"/>
    </row>
    <row r="373" spans="1:14" ht="14.25" customHeight="1" x14ac:dyDescent="0.2">
      <c r="A373" s="395" t="s">
        <v>1325</v>
      </c>
      <c r="B373" s="125">
        <f t="shared" si="33"/>
        <v>0</v>
      </c>
      <c r="C373" s="125">
        <f t="shared" si="34"/>
        <v>0</v>
      </c>
      <c r="D373" s="125">
        <f t="shared" si="35"/>
        <v>0</v>
      </c>
      <c r="E373" s="386"/>
      <c r="G373" s="386"/>
      <c r="H373" s="386"/>
      <c r="I373" s="386"/>
      <c r="J373" s="386"/>
      <c r="K373" s="386"/>
      <c r="L373" s="386"/>
      <c r="M373" s="36"/>
      <c r="N373" s="36"/>
    </row>
    <row r="374" spans="1:14" ht="14.25" customHeight="1" x14ac:dyDescent="0.2">
      <c r="A374" s="395" t="s">
        <v>1326</v>
      </c>
      <c r="B374" s="125">
        <f t="shared" si="33"/>
        <v>0</v>
      </c>
      <c r="C374" s="125">
        <f t="shared" si="34"/>
        <v>0</v>
      </c>
      <c r="D374" s="125">
        <f t="shared" si="35"/>
        <v>0</v>
      </c>
      <c r="E374" s="386"/>
      <c r="G374" s="386"/>
      <c r="H374" s="386"/>
      <c r="I374" s="386"/>
      <c r="J374" s="386"/>
      <c r="K374" s="386"/>
      <c r="L374" s="386"/>
      <c r="M374" s="36"/>
      <c r="N374" s="36"/>
    </row>
    <row r="375" spans="1:14" ht="14.25" customHeight="1" x14ac:dyDescent="0.2">
      <c r="A375" s="390" t="s">
        <v>59</v>
      </c>
      <c r="B375" s="125">
        <f t="shared" si="33"/>
        <v>0</v>
      </c>
      <c r="C375" s="125">
        <f t="shared" si="34"/>
        <v>0</v>
      </c>
      <c r="D375" s="125">
        <f t="shared" si="35"/>
        <v>0</v>
      </c>
      <c r="E375" s="386"/>
      <c r="G375" s="386"/>
      <c r="H375" s="386"/>
      <c r="I375" s="386"/>
      <c r="J375" s="386"/>
      <c r="K375" s="386"/>
      <c r="L375" s="386"/>
      <c r="M375" s="36"/>
      <c r="N375" s="36"/>
    </row>
    <row r="376" spans="1:14" ht="14.25" customHeight="1" x14ac:dyDescent="0.2">
      <c r="A376" s="390" t="s">
        <v>62</v>
      </c>
      <c r="B376" s="125">
        <f t="shared" si="33"/>
        <v>0</v>
      </c>
      <c r="C376" s="125">
        <f t="shared" si="34"/>
        <v>0</v>
      </c>
      <c r="D376" s="125">
        <f t="shared" si="35"/>
        <v>0</v>
      </c>
      <c r="E376" s="386"/>
      <c r="G376" s="386"/>
      <c r="H376" s="386"/>
      <c r="I376" s="386"/>
      <c r="J376" s="386"/>
      <c r="K376" s="386"/>
      <c r="L376" s="386"/>
      <c r="M376" s="36"/>
      <c r="N376" s="36"/>
    </row>
    <row r="377" spans="1:14" ht="14.25" customHeight="1" x14ac:dyDescent="0.2">
      <c r="A377" s="390" t="s">
        <v>65</v>
      </c>
      <c r="B377" s="125">
        <f t="shared" si="33"/>
        <v>0</v>
      </c>
      <c r="C377" s="125">
        <f t="shared" si="34"/>
        <v>0</v>
      </c>
      <c r="D377" s="125">
        <f t="shared" si="35"/>
        <v>0</v>
      </c>
      <c r="E377" s="386"/>
      <c r="G377" s="386"/>
      <c r="H377" s="386"/>
      <c r="I377" s="386"/>
      <c r="J377" s="386"/>
      <c r="K377" s="386"/>
      <c r="L377" s="386"/>
      <c r="M377" s="36"/>
      <c r="N377" s="36"/>
    </row>
    <row r="378" spans="1:14" ht="14.25" customHeight="1" x14ac:dyDescent="0.2">
      <c r="A378" s="390" t="s">
        <v>1327</v>
      </c>
      <c r="B378" s="125">
        <f t="shared" si="33"/>
        <v>0</v>
      </c>
      <c r="C378" s="125">
        <f t="shared" si="34"/>
        <v>0</v>
      </c>
      <c r="D378" s="125">
        <f t="shared" si="35"/>
        <v>0</v>
      </c>
      <c r="E378" s="386"/>
      <c r="G378" s="386"/>
      <c r="H378" s="386"/>
      <c r="I378" s="386"/>
      <c r="J378" s="386"/>
      <c r="K378" s="386"/>
      <c r="L378" s="386"/>
      <c r="M378" s="36"/>
      <c r="N378" s="36"/>
    </row>
    <row r="379" spans="1:14" ht="14.25" customHeight="1" x14ac:dyDescent="0.2">
      <c r="A379" s="390" t="s">
        <v>70</v>
      </c>
      <c r="B379" s="125">
        <f t="shared" si="33"/>
        <v>0</v>
      </c>
      <c r="C379" s="125">
        <f t="shared" si="34"/>
        <v>0</v>
      </c>
      <c r="D379" s="125">
        <f t="shared" si="35"/>
        <v>0</v>
      </c>
      <c r="E379" s="386"/>
      <c r="G379" s="386"/>
      <c r="H379" s="386"/>
      <c r="I379" s="386"/>
      <c r="J379" s="386"/>
      <c r="K379" s="386"/>
      <c r="L379" s="386"/>
      <c r="M379" s="36"/>
      <c r="N379" s="36"/>
    </row>
    <row r="380" spans="1:14" ht="14.25" customHeight="1" x14ac:dyDescent="0.2">
      <c r="A380" s="390" t="s">
        <v>60</v>
      </c>
      <c r="B380" s="125">
        <f t="shared" si="33"/>
        <v>0</v>
      </c>
      <c r="C380" s="125">
        <f t="shared" si="34"/>
        <v>0</v>
      </c>
      <c r="D380" s="125">
        <f t="shared" si="35"/>
        <v>0</v>
      </c>
      <c r="E380" s="386"/>
      <c r="G380" s="386"/>
      <c r="H380" s="386"/>
      <c r="I380" s="386"/>
      <c r="J380" s="386"/>
      <c r="K380" s="386"/>
      <c r="L380" s="386"/>
      <c r="M380" s="36"/>
      <c r="N380" s="36"/>
    </row>
    <row r="381" spans="1:14" ht="14.25" customHeight="1" x14ac:dyDescent="0.25">
      <c r="A381" s="396" t="s">
        <v>27</v>
      </c>
      <c r="B381" s="390">
        <f>SUM(B370:B380)</f>
        <v>0</v>
      </c>
      <c r="C381" s="125"/>
      <c r="D381" s="125">
        <f>SUM(D370:D380)</f>
        <v>0</v>
      </c>
      <c r="E381" s="386"/>
      <c r="G381" s="386"/>
      <c r="H381" s="386"/>
      <c r="I381" s="386"/>
      <c r="J381" s="386"/>
      <c r="K381" s="386"/>
      <c r="L381" s="386"/>
      <c r="M381" s="36"/>
      <c r="N381" s="36"/>
    </row>
    <row r="382" spans="1:14" ht="14.25" customHeight="1" x14ac:dyDescent="0.2">
      <c r="A382" s="384"/>
      <c r="B382" s="384"/>
      <c r="C382" s="384"/>
      <c r="D382" s="384"/>
      <c r="E382" s="386"/>
      <c r="F382" s="384"/>
      <c r="G382" s="386"/>
      <c r="H382" s="386"/>
      <c r="I382" s="386"/>
      <c r="J382" s="386"/>
      <c r="K382" s="386"/>
      <c r="L382" s="386"/>
      <c r="M382" s="36"/>
      <c r="N382" s="36"/>
    </row>
    <row r="383" spans="1:14" ht="14.25" customHeight="1" x14ac:dyDescent="0.25">
      <c r="A383" s="392" t="s">
        <v>1597</v>
      </c>
      <c r="B383" s="394"/>
      <c r="C383" s="394"/>
      <c r="D383" s="394"/>
      <c r="E383" s="386"/>
      <c r="G383" s="386"/>
      <c r="H383" s="386"/>
      <c r="I383" s="386"/>
      <c r="J383" s="386"/>
      <c r="K383" s="386"/>
      <c r="L383" s="386"/>
      <c r="M383" s="36"/>
      <c r="N383" s="36"/>
    </row>
    <row r="384" spans="1:14" ht="14.25" customHeight="1" x14ac:dyDescent="0.25">
      <c r="A384" s="392" t="s">
        <v>0</v>
      </c>
      <c r="B384" s="392" t="s">
        <v>1344</v>
      </c>
      <c r="C384" s="392" t="s">
        <v>61</v>
      </c>
      <c r="D384" s="392" t="s">
        <v>63</v>
      </c>
      <c r="E384" s="386"/>
      <c r="G384" s="386"/>
      <c r="H384" s="386"/>
      <c r="I384" s="386"/>
      <c r="J384" s="386"/>
      <c r="K384" s="386"/>
      <c r="L384" s="386"/>
      <c r="M384" s="36"/>
      <c r="N384" s="36"/>
    </row>
    <row r="385" spans="1:14" ht="14.25" customHeight="1" x14ac:dyDescent="0.2">
      <c r="A385" s="390" t="s">
        <v>58</v>
      </c>
      <c r="B385" s="125">
        <f t="shared" ref="B385:B395" si="36">C385+D385</f>
        <v>0</v>
      </c>
      <c r="C385" s="125">
        <f t="shared" ref="C385:C395" si="37">COUNTIFS($A$132:$A$133,A385&amp;"*",$A$132:$A$133,"*"&amp;"1º ESQD")</f>
        <v>0</v>
      </c>
      <c r="D385" s="125">
        <f t="shared" ref="D385:D395" si="38">COUNTIFS($A$217:$A$218,A385&amp;"*",$A$217:$A$218,"*"&amp;"2º ESQD")</f>
        <v>0</v>
      </c>
      <c r="E385" s="386"/>
      <c r="G385" s="386"/>
      <c r="H385" s="386"/>
      <c r="I385" s="386"/>
      <c r="J385" s="386"/>
      <c r="K385" s="386"/>
      <c r="L385" s="386"/>
      <c r="M385" s="36"/>
      <c r="N385" s="36"/>
    </row>
    <row r="386" spans="1:14" ht="14.25" customHeight="1" x14ac:dyDescent="0.2">
      <c r="A386" s="390" t="s">
        <v>21</v>
      </c>
      <c r="B386" s="125">
        <f t="shared" si="36"/>
        <v>0</v>
      </c>
      <c r="C386" s="125">
        <f t="shared" si="37"/>
        <v>0</v>
      </c>
      <c r="D386" s="125">
        <f t="shared" si="38"/>
        <v>0</v>
      </c>
      <c r="E386" s="386"/>
      <c r="G386" s="386"/>
      <c r="H386" s="386"/>
      <c r="I386" s="386"/>
      <c r="J386" s="386"/>
      <c r="K386" s="386"/>
      <c r="L386" s="386"/>
      <c r="M386" s="36"/>
      <c r="N386" s="36"/>
    </row>
    <row r="387" spans="1:14" ht="14.25" customHeight="1" x14ac:dyDescent="0.2">
      <c r="A387" s="390" t="s">
        <v>64</v>
      </c>
      <c r="B387" s="125">
        <f t="shared" si="36"/>
        <v>0</v>
      </c>
      <c r="C387" s="125">
        <f t="shared" si="37"/>
        <v>0</v>
      </c>
      <c r="D387" s="125">
        <f t="shared" si="38"/>
        <v>0</v>
      </c>
      <c r="E387" s="386"/>
      <c r="G387" s="386"/>
      <c r="H387" s="386"/>
      <c r="I387" s="386"/>
      <c r="J387" s="386"/>
      <c r="K387" s="386"/>
      <c r="L387" s="386"/>
      <c r="M387" s="36"/>
      <c r="N387" s="36"/>
    </row>
    <row r="388" spans="1:14" ht="14.25" customHeight="1" x14ac:dyDescent="0.2">
      <c r="A388" s="395" t="s">
        <v>1325</v>
      </c>
      <c r="B388" s="125">
        <f t="shared" si="36"/>
        <v>0</v>
      </c>
      <c r="C388" s="125">
        <f t="shared" si="37"/>
        <v>0</v>
      </c>
      <c r="D388" s="125">
        <f t="shared" si="38"/>
        <v>0</v>
      </c>
      <c r="E388" s="386"/>
      <c r="G388" s="386"/>
      <c r="H388" s="386"/>
      <c r="I388" s="386"/>
      <c r="J388" s="386"/>
      <c r="K388" s="386"/>
      <c r="L388" s="386"/>
      <c r="M388" s="36"/>
      <c r="N388" s="36"/>
    </row>
    <row r="389" spans="1:14" ht="14.25" customHeight="1" x14ac:dyDescent="0.2">
      <c r="A389" s="395" t="s">
        <v>1326</v>
      </c>
      <c r="B389" s="125">
        <f t="shared" si="36"/>
        <v>0</v>
      </c>
      <c r="C389" s="125">
        <f t="shared" si="37"/>
        <v>0</v>
      </c>
      <c r="D389" s="125">
        <f t="shared" si="38"/>
        <v>0</v>
      </c>
      <c r="E389" s="386"/>
      <c r="G389" s="386"/>
      <c r="H389" s="386"/>
      <c r="I389" s="386"/>
      <c r="J389" s="386"/>
      <c r="K389" s="386"/>
      <c r="L389" s="386"/>
      <c r="M389" s="36"/>
      <c r="N389" s="36"/>
    </row>
    <row r="390" spans="1:14" ht="14.25" customHeight="1" x14ac:dyDescent="0.2">
      <c r="A390" s="390" t="s">
        <v>59</v>
      </c>
      <c r="B390" s="125">
        <f t="shared" si="36"/>
        <v>0</v>
      </c>
      <c r="C390" s="125">
        <f t="shared" si="37"/>
        <v>0</v>
      </c>
      <c r="D390" s="125">
        <f t="shared" si="38"/>
        <v>0</v>
      </c>
      <c r="E390" s="386"/>
      <c r="G390" s="386"/>
      <c r="H390" s="386"/>
      <c r="I390" s="386"/>
      <c r="J390" s="386"/>
      <c r="K390" s="386"/>
      <c r="L390" s="386"/>
      <c r="M390" s="36"/>
      <c r="N390" s="36"/>
    </row>
    <row r="391" spans="1:14" ht="14.25" customHeight="1" x14ac:dyDescent="0.2">
      <c r="A391" s="390" t="s">
        <v>62</v>
      </c>
      <c r="B391" s="125">
        <f t="shared" si="36"/>
        <v>0</v>
      </c>
      <c r="C391" s="125">
        <f t="shared" si="37"/>
        <v>0</v>
      </c>
      <c r="D391" s="125">
        <f t="shared" si="38"/>
        <v>0</v>
      </c>
      <c r="E391" s="386"/>
      <c r="G391" s="386"/>
      <c r="H391" s="386"/>
      <c r="I391" s="386"/>
      <c r="J391" s="386"/>
      <c r="K391" s="386"/>
      <c r="L391" s="386"/>
      <c r="M391" s="36"/>
      <c r="N391" s="36"/>
    </row>
    <row r="392" spans="1:14" ht="14.25" customHeight="1" x14ac:dyDescent="0.2">
      <c r="A392" s="390" t="s">
        <v>65</v>
      </c>
      <c r="B392" s="125">
        <f t="shared" si="36"/>
        <v>0</v>
      </c>
      <c r="C392" s="125">
        <f t="shared" si="37"/>
        <v>0</v>
      </c>
      <c r="D392" s="125">
        <f t="shared" si="38"/>
        <v>0</v>
      </c>
      <c r="E392" s="386"/>
      <c r="G392" s="386"/>
      <c r="H392" s="386"/>
      <c r="I392" s="386"/>
      <c r="J392" s="386"/>
      <c r="K392" s="386"/>
      <c r="L392" s="386"/>
      <c r="M392" s="36"/>
      <c r="N392" s="36"/>
    </row>
    <row r="393" spans="1:14" ht="14.25" customHeight="1" x14ac:dyDescent="0.2">
      <c r="A393" s="390" t="s">
        <v>1327</v>
      </c>
      <c r="B393" s="125">
        <f t="shared" si="36"/>
        <v>0</v>
      </c>
      <c r="C393" s="125">
        <f t="shared" si="37"/>
        <v>0</v>
      </c>
      <c r="D393" s="125">
        <f t="shared" si="38"/>
        <v>0</v>
      </c>
      <c r="E393" s="386"/>
      <c r="G393" s="386"/>
      <c r="H393" s="386"/>
      <c r="I393" s="386"/>
      <c r="J393" s="386"/>
      <c r="K393" s="386"/>
      <c r="L393" s="386"/>
      <c r="M393" s="36"/>
      <c r="N393" s="36"/>
    </row>
    <row r="394" spans="1:14" ht="14.25" customHeight="1" x14ac:dyDescent="0.2">
      <c r="A394" s="390" t="s">
        <v>70</v>
      </c>
      <c r="B394" s="125">
        <f t="shared" si="36"/>
        <v>0</v>
      </c>
      <c r="C394" s="125">
        <f t="shared" si="37"/>
        <v>0</v>
      </c>
      <c r="D394" s="125">
        <f t="shared" si="38"/>
        <v>0</v>
      </c>
      <c r="E394" s="386"/>
      <c r="G394" s="386"/>
      <c r="H394" s="386"/>
      <c r="I394" s="386"/>
      <c r="J394" s="386"/>
      <c r="K394" s="386"/>
      <c r="L394" s="386"/>
      <c r="M394" s="36"/>
      <c r="N394" s="36"/>
    </row>
    <row r="395" spans="1:14" ht="14.25" customHeight="1" x14ac:dyDescent="0.2">
      <c r="A395" s="390" t="s">
        <v>60</v>
      </c>
      <c r="B395" s="125">
        <f t="shared" si="36"/>
        <v>0</v>
      </c>
      <c r="C395" s="125">
        <f t="shared" si="37"/>
        <v>0</v>
      </c>
      <c r="D395" s="125">
        <f t="shared" si="38"/>
        <v>0</v>
      </c>
      <c r="E395" s="386"/>
      <c r="G395" s="386"/>
      <c r="H395" s="386"/>
      <c r="I395" s="386"/>
      <c r="J395" s="386"/>
      <c r="K395" s="386"/>
      <c r="L395" s="386"/>
      <c r="M395" s="36"/>
      <c r="N395" s="36"/>
    </row>
    <row r="396" spans="1:14" ht="14.25" customHeight="1" x14ac:dyDescent="0.25">
      <c r="A396" s="396" t="s">
        <v>27</v>
      </c>
      <c r="B396" s="390">
        <f>SUM(B385:B395)</f>
        <v>0</v>
      </c>
      <c r="C396" s="125">
        <f>SUM(C385:C395)</f>
        <v>0</v>
      </c>
      <c r="D396" s="125">
        <f>SUM(D385:D395)</f>
        <v>0</v>
      </c>
      <c r="E396" s="386"/>
      <c r="G396" s="386"/>
      <c r="H396" s="386"/>
      <c r="I396" s="386"/>
      <c r="J396" s="386"/>
      <c r="K396" s="386"/>
      <c r="L396" s="386"/>
      <c r="M396" s="36"/>
      <c r="N396" s="36"/>
    </row>
    <row r="397" spans="1:14" ht="14.25" customHeight="1" x14ac:dyDescent="0.2">
      <c r="A397" s="384"/>
      <c r="B397" s="384"/>
      <c r="C397" s="384"/>
      <c r="D397" s="384"/>
      <c r="E397" s="384"/>
      <c r="F397" s="384"/>
      <c r="G397" s="386"/>
      <c r="H397" s="386"/>
      <c r="I397" s="386"/>
      <c r="J397" s="386"/>
      <c r="K397" s="386"/>
      <c r="L397" s="386"/>
      <c r="M397" s="36"/>
      <c r="N397" s="36"/>
    </row>
    <row r="398" spans="1:14" ht="14.25" customHeight="1" x14ac:dyDescent="0.25">
      <c r="A398" s="392" t="s">
        <v>1352</v>
      </c>
      <c r="B398" s="394"/>
      <c r="C398" s="394"/>
      <c r="D398" s="394"/>
      <c r="E398" s="384"/>
      <c r="F398" s="384"/>
      <c r="G398" s="386"/>
      <c r="H398" s="386"/>
      <c r="I398" s="386"/>
      <c r="J398" s="386"/>
      <c r="K398" s="386"/>
      <c r="L398" s="386"/>
      <c r="M398" s="36"/>
      <c r="N398" s="36"/>
    </row>
    <row r="399" spans="1:14" ht="14.25" customHeight="1" x14ac:dyDescent="0.25">
      <c r="A399" s="392" t="s">
        <v>0</v>
      </c>
      <c r="B399" s="392" t="s">
        <v>1344</v>
      </c>
      <c r="C399" s="392" t="s">
        <v>61</v>
      </c>
      <c r="D399" s="392" t="s">
        <v>63</v>
      </c>
      <c r="E399" s="384"/>
      <c r="G399" s="386"/>
      <c r="H399" s="386"/>
      <c r="I399" s="386"/>
      <c r="J399" s="386"/>
      <c r="K399" s="386"/>
      <c r="L399" s="386"/>
      <c r="M399" s="36"/>
      <c r="N399" s="36"/>
    </row>
    <row r="400" spans="1:14" ht="14.25" customHeight="1" x14ac:dyDescent="0.2">
      <c r="A400" s="390" t="s">
        <v>58</v>
      </c>
      <c r="B400" s="125">
        <v>1</v>
      </c>
      <c r="C400" s="125">
        <f t="shared" ref="C400:C410" si="39">COUNTIFS($A$135:$A$136,A400&amp;"*",$A$135:$A$136,"*"&amp;"1º ESQD")</f>
        <v>0</v>
      </c>
      <c r="D400" s="125">
        <f>COUNTIFS($A$220:$A$221,A400&amp;"*",$A$220:$A$221,"*"&amp;"2º ESQD")</f>
        <v>0</v>
      </c>
      <c r="E400" s="386"/>
      <c r="G400" s="386"/>
      <c r="H400" s="386"/>
      <c r="I400" s="386"/>
      <c r="J400" s="386"/>
      <c r="K400" s="386"/>
      <c r="L400" s="386"/>
      <c r="M400" s="36"/>
      <c r="N400" s="36"/>
    </row>
    <row r="401" spans="1:14" ht="14.25" customHeight="1" x14ac:dyDescent="0.2">
      <c r="A401" s="390" t="s">
        <v>21</v>
      </c>
      <c r="B401" s="125">
        <f t="shared" ref="B401:B410" si="40">C401+D401</f>
        <v>0</v>
      </c>
      <c r="C401" s="125">
        <f t="shared" si="39"/>
        <v>0</v>
      </c>
      <c r="D401" s="125">
        <f t="shared" ref="D401:D410" si="41">COUNTIFS($A$220:$A$221,A401&amp;"*",$A$220:$A$221,"*"&amp;"2º ESQD")</f>
        <v>0</v>
      </c>
      <c r="E401" s="386"/>
      <c r="G401" s="386"/>
      <c r="H401" s="386"/>
      <c r="I401" s="386"/>
      <c r="J401" s="386"/>
      <c r="K401" s="386"/>
      <c r="L401" s="386"/>
      <c r="M401" s="36"/>
      <c r="N401" s="36"/>
    </row>
    <row r="402" spans="1:14" ht="14.25" customHeight="1" x14ac:dyDescent="0.2">
      <c r="A402" s="390" t="s">
        <v>64</v>
      </c>
      <c r="B402" s="125">
        <f t="shared" si="40"/>
        <v>0</v>
      </c>
      <c r="C402" s="125">
        <f t="shared" si="39"/>
        <v>0</v>
      </c>
      <c r="D402" s="125">
        <f t="shared" si="41"/>
        <v>0</v>
      </c>
      <c r="E402" s="386"/>
      <c r="G402" s="386"/>
      <c r="H402" s="386"/>
      <c r="I402" s="386"/>
      <c r="J402" s="386"/>
      <c r="K402" s="386"/>
      <c r="L402" s="386"/>
      <c r="M402" s="36"/>
      <c r="N402" s="36"/>
    </row>
    <row r="403" spans="1:14" ht="14.25" customHeight="1" x14ac:dyDescent="0.2">
      <c r="A403" s="395" t="s">
        <v>1325</v>
      </c>
      <c r="B403" s="125">
        <f t="shared" si="40"/>
        <v>0</v>
      </c>
      <c r="C403" s="125">
        <f t="shared" si="39"/>
        <v>0</v>
      </c>
      <c r="D403" s="125">
        <f t="shared" si="41"/>
        <v>0</v>
      </c>
      <c r="E403" s="386"/>
      <c r="G403" s="386"/>
      <c r="H403" s="386"/>
      <c r="I403" s="386"/>
      <c r="J403" s="386"/>
      <c r="K403" s="386"/>
      <c r="L403" s="386"/>
      <c r="M403" s="36"/>
      <c r="N403" s="36"/>
    </row>
    <row r="404" spans="1:14" ht="14.25" customHeight="1" x14ac:dyDescent="0.2">
      <c r="A404" s="395" t="s">
        <v>1326</v>
      </c>
      <c r="B404" s="125">
        <f t="shared" si="40"/>
        <v>0</v>
      </c>
      <c r="C404" s="125">
        <f t="shared" si="39"/>
        <v>0</v>
      </c>
      <c r="D404" s="125">
        <f t="shared" si="41"/>
        <v>0</v>
      </c>
      <c r="E404" s="386"/>
      <c r="G404" s="386"/>
      <c r="H404" s="386"/>
      <c r="I404" s="386"/>
      <c r="J404" s="386"/>
      <c r="K404" s="386"/>
      <c r="L404" s="386"/>
      <c r="M404" s="36"/>
      <c r="N404" s="36"/>
    </row>
    <row r="405" spans="1:14" ht="14.25" customHeight="1" x14ac:dyDescent="0.2">
      <c r="A405" s="390" t="s">
        <v>59</v>
      </c>
      <c r="B405" s="125">
        <f t="shared" si="40"/>
        <v>0</v>
      </c>
      <c r="C405" s="125">
        <f t="shared" si="39"/>
        <v>0</v>
      </c>
      <c r="D405" s="125">
        <f t="shared" si="41"/>
        <v>0</v>
      </c>
      <c r="E405" s="386"/>
      <c r="G405" s="386"/>
      <c r="H405" s="386"/>
      <c r="I405" s="386"/>
      <c r="J405" s="386"/>
      <c r="K405" s="386"/>
      <c r="L405" s="386"/>
      <c r="M405" s="36"/>
      <c r="N405" s="36"/>
    </row>
    <row r="406" spans="1:14" ht="14.25" customHeight="1" x14ac:dyDescent="0.2">
      <c r="A406" s="390" t="s">
        <v>62</v>
      </c>
      <c r="B406" s="125">
        <f t="shared" si="40"/>
        <v>0</v>
      </c>
      <c r="C406" s="125">
        <f t="shared" si="39"/>
        <v>0</v>
      </c>
      <c r="D406" s="125">
        <f t="shared" si="41"/>
        <v>0</v>
      </c>
      <c r="E406" s="386"/>
      <c r="G406" s="386"/>
      <c r="H406" s="386"/>
      <c r="I406" s="386"/>
      <c r="J406" s="386"/>
      <c r="K406" s="386"/>
      <c r="L406" s="386"/>
      <c r="M406" s="36"/>
      <c r="N406" s="36"/>
    </row>
    <row r="407" spans="1:14" ht="14.25" customHeight="1" x14ac:dyDescent="0.2">
      <c r="A407" s="390" t="s">
        <v>65</v>
      </c>
      <c r="B407" s="125">
        <f t="shared" si="40"/>
        <v>0</v>
      </c>
      <c r="C407" s="125">
        <f t="shared" si="39"/>
        <v>0</v>
      </c>
      <c r="D407" s="125">
        <f t="shared" si="41"/>
        <v>0</v>
      </c>
      <c r="E407" s="386"/>
      <c r="G407" s="386"/>
      <c r="H407" s="386"/>
      <c r="I407" s="386"/>
      <c r="J407" s="386"/>
      <c r="K407" s="386"/>
      <c r="L407" s="386"/>
      <c r="M407" s="36"/>
      <c r="N407" s="36"/>
    </row>
    <row r="408" spans="1:14" ht="14.25" customHeight="1" x14ac:dyDescent="0.2">
      <c r="A408" s="390" t="s">
        <v>1327</v>
      </c>
      <c r="B408" s="125">
        <f t="shared" si="40"/>
        <v>0</v>
      </c>
      <c r="C408" s="125">
        <f t="shared" si="39"/>
        <v>0</v>
      </c>
      <c r="D408" s="125">
        <f t="shared" si="41"/>
        <v>0</v>
      </c>
      <c r="E408" s="386"/>
      <c r="G408" s="386"/>
      <c r="H408" s="386"/>
      <c r="I408" s="386"/>
      <c r="J408" s="386"/>
      <c r="K408" s="386"/>
      <c r="L408" s="386"/>
      <c r="M408" s="36"/>
      <c r="N408" s="36"/>
    </row>
    <row r="409" spans="1:14" ht="14.25" customHeight="1" x14ac:dyDescent="0.2">
      <c r="A409" s="390" t="s">
        <v>70</v>
      </c>
      <c r="B409" s="125">
        <f t="shared" si="40"/>
        <v>0</v>
      </c>
      <c r="C409" s="125">
        <f t="shared" si="39"/>
        <v>0</v>
      </c>
      <c r="D409" s="125">
        <f t="shared" si="41"/>
        <v>0</v>
      </c>
      <c r="E409" s="386"/>
      <c r="G409" s="386"/>
      <c r="H409" s="386"/>
      <c r="I409" s="386"/>
      <c r="J409" s="386"/>
      <c r="K409" s="386"/>
      <c r="L409" s="386"/>
      <c r="M409" s="36"/>
      <c r="N409" s="36"/>
    </row>
    <row r="410" spans="1:14" ht="14.25" customHeight="1" x14ac:dyDescent="0.2">
      <c r="A410" s="390" t="s">
        <v>60</v>
      </c>
      <c r="B410" s="125">
        <f t="shared" si="40"/>
        <v>0</v>
      </c>
      <c r="C410" s="125">
        <f t="shared" si="39"/>
        <v>0</v>
      </c>
      <c r="D410" s="125">
        <f t="shared" si="41"/>
        <v>0</v>
      </c>
      <c r="E410" s="386"/>
      <c r="G410" s="386"/>
      <c r="H410" s="386"/>
      <c r="I410" s="386"/>
      <c r="J410" s="386"/>
      <c r="K410" s="386"/>
      <c r="L410" s="386"/>
      <c r="M410" s="36"/>
      <c r="N410" s="36"/>
    </row>
    <row r="411" spans="1:14" ht="14.25" customHeight="1" x14ac:dyDescent="0.25">
      <c r="A411" s="396" t="s">
        <v>27</v>
      </c>
      <c r="B411" s="390">
        <f>SUM(B400:B410)</f>
        <v>1</v>
      </c>
      <c r="C411" s="125">
        <f>SUM(C400:C410)</f>
        <v>0</v>
      </c>
      <c r="D411" s="125">
        <f>SUM(D400:D410)</f>
        <v>0</v>
      </c>
      <c r="E411" s="386"/>
      <c r="G411" s="386"/>
      <c r="H411" s="386"/>
      <c r="I411" s="386"/>
      <c r="J411" s="386"/>
      <c r="K411" s="386"/>
      <c r="L411" s="386"/>
      <c r="M411" s="36"/>
      <c r="N411" s="36"/>
    </row>
    <row r="412" spans="1:14" ht="14.25" customHeight="1" x14ac:dyDescent="0.2">
      <c r="E412" s="386"/>
      <c r="G412" s="386"/>
      <c r="H412" s="386"/>
      <c r="I412" s="386"/>
      <c r="J412" s="386"/>
      <c r="K412" s="386"/>
      <c r="L412" s="386"/>
      <c r="M412" s="36"/>
      <c r="N412" s="36"/>
    </row>
    <row r="413" spans="1:14" ht="14.25" customHeight="1" x14ac:dyDescent="0.25">
      <c r="A413" s="392" t="s">
        <v>15</v>
      </c>
      <c r="B413" s="394"/>
      <c r="C413" s="394"/>
      <c r="D413" s="394"/>
      <c r="E413" s="386"/>
      <c r="F413" s="386"/>
      <c r="G413" s="386"/>
      <c r="H413" s="386"/>
      <c r="I413" s="386"/>
      <c r="J413" s="386"/>
      <c r="K413" s="386"/>
      <c r="L413" s="386"/>
      <c r="M413" s="36"/>
      <c r="N413" s="36"/>
    </row>
    <row r="414" spans="1:14" ht="14.25" customHeight="1" x14ac:dyDescent="0.25">
      <c r="A414" s="392" t="s">
        <v>0</v>
      </c>
      <c r="B414" s="392" t="s">
        <v>1344</v>
      </c>
      <c r="C414" s="392" t="s">
        <v>61</v>
      </c>
      <c r="D414" s="392" t="s">
        <v>63</v>
      </c>
      <c r="E414" s="386"/>
      <c r="F414" s="386"/>
      <c r="G414" s="386"/>
      <c r="H414" s="386"/>
      <c r="I414" s="386"/>
      <c r="J414" s="386"/>
      <c r="K414" s="386"/>
      <c r="L414" s="386"/>
      <c r="M414" s="36"/>
      <c r="N414" s="36"/>
    </row>
    <row r="415" spans="1:14" ht="14.25" customHeight="1" x14ac:dyDescent="0.2">
      <c r="A415" s="390" t="s">
        <v>58</v>
      </c>
      <c r="B415" s="125">
        <f t="shared" ref="B415:B425" si="42">C415+D415</f>
        <v>0</v>
      </c>
      <c r="C415" s="125">
        <f t="shared" ref="C415:C425" si="43">COUNTIFS($A$138:$A$144,A415&amp;"*",$A$138:$A$144,"*"&amp;"1º ESQD")</f>
        <v>0</v>
      </c>
      <c r="D415" s="125">
        <f t="shared" ref="D415:D425" si="44">COUNTIFS($A$223:$A$228,A415&amp;"*",$A$223:$A$228,"*"&amp;"2º ESQD")</f>
        <v>0</v>
      </c>
      <c r="E415" s="386"/>
      <c r="F415" s="386"/>
      <c r="G415" s="386"/>
      <c r="H415" s="386"/>
      <c r="I415" s="386"/>
      <c r="J415" s="386"/>
      <c r="K415" s="386"/>
      <c r="L415" s="386"/>
      <c r="M415" s="36"/>
      <c r="N415" s="36"/>
    </row>
    <row r="416" spans="1:14" ht="14.25" customHeight="1" x14ac:dyDescent="0.2">
      <c r="A416" s="390" t="s">
        <v>21</v>
      </c>
      <c r="B416" s="125">
        <f t="shared" si="42"/>
        <v>0</v>
      </c>
      <c r="C416" s="125">
        <f t="shared" si="43"/>
        <v>0</v>
      </c>
      <c r="D416" s="125">
        <f t="shared" si="44"/>
        <v>0</v>
      </c>
      <c r="E416" s="386"/>
      <c r="F416" s="386"/>
      <c r="G416" s="386"/>
      <c r="H416" s="386"/>
      <c r="I416" s="386"/>
      <c r="J416" s="386"/>
      <c r="K416" s="386"/>
      <c r="L416" s="386"/>
      <c r="M416" s="36"/>
      <c r="N416" s="36"/>
    </row>
    <row r="417" spans="1:14" ht="14.25" customHeight="1" x14ac:dyDescent="0.2">
      <c r="A417" s="390" t="s">
        <v>64</v>
      </c>
      <c r="B417" s="125">
        <f t="shared" si="42"/>
        <v>0</v>
      </c>
      <c r="C417" s="125">
        <f t="shared" si="43"/>
        <v>0</v>
      </c>
      <c r="D417" s="125">
        <f t="shared" si="44"/>
        <v>0</v>
      </c>
      <c r="E417" s="386"/>
      <c r="F417" s="386"/>
      <c r="G417" s="386"/>
      <c r="H417" s="386"/>
      <c r="I417" s="386"/>
      <c r="J417" s="386"/>
      <c r="K417" s="386"/>
      <c r="L417" s="386"/>
      <c r="M417" s="36"/>
      <c r="N417" s="36"/>
    </row>
    <row r="418" spans="1:14" ht="14.25" customHeight="1" x14ac:dyDescent="0.2">
      <c r="A418" s="395" t="s">
        <v>1325</v>
      </c>
      <c r="B418" s="125">
        <f t="shared" si="42"/>
        <v>0</v>
      </c>
      <c r="C418" s="125">
        <f t="shared" si="43"/>
        <v>0</v>
      </c>
      <c r="D418" s="125">
        <f t="shared" si="44"/>
        <v>0</v>
      </c>
      <c r="E418" s="386"/>
      <c r="F418" s="386"/>
      <c r="G418" s="386"/>
      <c r="H418" s="386"/>
      <c r="I418" s="386"/>
      <c r="J418" s="386"/>
      <c r="K418" s="386"/>
      <c r="L418" s="386"/>
      <c r="M418" s="36"/>
      <c r="N418" s="36"/>
    </row>
    <row r="419" spans="1:14" ht="14.25" customHeight="1" x14ac:dyDescent="0.2">
      <c r="A419" s="395" t="s">
        <v>1326</v>
      </c>
      <c r="B419" s="125">
        <f t="shared" si="42"/>
        <v>0</v>
      </c>
      <c r="C419" s="125">
        <f t="shared" si="43"/>
        <v>0</v>
      </c>
      <c r="D419" s="125">
        <f t="shared" si="44"/>
        <v>0</v>
      </c>
      <c r="E419" s="386"/>
      <c r="F419" s="386"/>
      <c r="G419" s="386"/>
      <c r="H419" s="386"/>
      <c r="I419" s="386"/>
      <c r="J419" s="386"/>
      <c r="K419" s="386"/>
      <c r="L419" s="386"/>
      <c r="M419" s="36"/>
      <c r="N419" s="36"/>
    </row>
    <row r="420" spans="1:14" ht="14.25" customHeight="1" x14ac:dyDescent="0.2">
      <c r="A420" s="390" t="s">
        <v>59</v>
      </c>
      <c r="B420" s="125">
        <f t="shared" si="42"/>
        <v>0</v>
      </c>
      <c r="C420" s="125">
        <f t="shared" si="43"/>
        <v>0</v>
      </c>
      <c r="D420" s="125">
        <f t="shared" si="44"/>
        <v>0</v>
      </c>
      <c r="E420" s="386"/>
      <c r="F420" s="386"/>
      <c r="G420" s="386"/>
      <c r="H420" s="386"/>
      <c r="I420" s="386"/>
      <c r="J420" s="386"/>
      <c r="K420" s="386"/>
      <c r="L420" s="386"/>
      <c r="M420" s="36"/>
      <c r="N420" s="36"/>
    </row>
    <row r="421" spans="1:14" ht="14.25" customHeight="1" x14ac:dyDescent="0.2">
      <c r="A421" s="390" t="s">
        <v>62</v>
      </c>
      <c r="B421" s="125">
        <f t="shared" si="42"/>
        <v>0</v>
      </c>
      <c r="C421" s="125">
        <f t="shared" si="43"/>
        <v>0</v>
      </c>
      <c r="D421" s="125">
        <f t="shared" si="44"/>
        <v>0</v>
      </c>
      <c r="E421" s="386"/>
      <c r="F421" s="386"/>
      <c r="G421" s="386"/>
      <c r="H421" s="386"/>
      <c r="I421" s="386"/>
      <c r="J421" s="386"/>
      <c r="K421" s="386"/>
      <c r="L421" s="386"/>
      <c r="M421" s="36"/>
      <c r="N421" s="36"/>
    </row>
    <row r="422" spans="1:14" ht="14.25" customHeight="1" x14ac:dyDescent="0.2">
      <c r="A422" s="390" t="s">
        <v>65</v>
      </c>
      <c r="B422" s="125">
        <f t="shared" si="42"/>
        <v>0</v>
      </c>
      <c r="C422" s="125">
        <f t="shared" si="43"/>
        <v>0</v>
      </c>
      <c r="D422" s="125">
        <f t="shared" si="44"/>
        <v>0</v>
      </c>
      <c r="E422" s="386"/>
      <c r="F422" s="386"/>
      <c r="G422" s="386"/>
      <c r="H422" s="386"/>
      <c r="I422" s="386"/>
      <c r="J422" s="386"/>
      <c r="K422" s="386"/>
      <c r="L422" s="386"/>
      <c r="M422" s="36"/>
      <c r="N422" s="36"/>
    </row>
    <row r="423" spans="1:14" ht="14.25" customHeight="1" x14ac:dyDescent="0.2">
      <c r="A423" s="390" t="s">
        <v>1327</v>
      </c>
      <c r="B423" s="125">
        <f t="shared" si="42"/>
        <v>0</v>
      </c>
      <c r="C423" s="125">
        <f t="shared" si="43"/>
        <v>0</v>
      </c>
      <c r="D423" s="125">
        <f t="shared" si="44"/>
        <v>0</v>
      </c>
      <c r="E423" s="386"/>
      <c r="F423" s="386"/>
      <c r="G423" s="386"/>
      <c r="H423" s="386"/>
      <c r="I423" s="386"/>
      <c r="J423" s="386"/>
      <c r="K423" s="386"/>
      <c r="L423" s="386"/>
      <c r="M423" s="36"/>
      <c r="N423" s="36"/>
    </row>
    <row r="424" spans="1:14" ht="14.25" customHeight="1" x14ac:dyDescent="0.2">
      <c r="A424" s="390" t="s">
        <v>70</v>
      </c>
      <c r="B424" s="125">
        <f t="shared" si="42"/>
        <v>0</v>
      </c>
      <c r="C424" s="125">
        <f t="shared" si="43"/>
        <v>0</v>
      </c>
      <c r="D424" s="125">
        <f t="shared" si="44"/>
        <v>0</v>
      </c>
      <c r="E424" s="386"/>
      <c r="F424" s="386"/>
      <c r="G424" s="386"/>
      <c r="H424" s="386"/>
      <c r="I424" s="386"/>
      <c r="J424" s="386"/>
      <c r="K424" s="386"/>
      <c r="L424" s="386"/>
      <c r="M424" s="36"/>
      <c r="N424" s="36"/>
    </row>
    <row r="425" spans="1:14" ht="14.25" customHeight="1" x14ac:dyDescent="0.2">
      <c r="A425" s="390" t="s">
        <v>60</v>
      </c>
      <c r="B425" s="125">
        <f t="shared" si="42"/>
        <v>1</v>
      </c>
      <c r="C425" s="125">
        <f t="shared" si="43"/>
        <v>0</v>
      </c>
      <c r="D425" s="125">
        <f t="shared" si="44"/>
        <v>1</v>
      </c>
      <c r="E425" s="386"/>
      <c r="F425" s="386"/>
      <c r="G425" s="386"/>
      <c r="H425" s="386"/>
      <c r="I425" s="386"/>
      <c r="J425" s="386"/>
      <c r="K425" s="386"/>
      <c r="L425" s="386"/>
      <c r="M425" s="36"/>
      <c r="N425" s="36"/>
    </row>
    <row r="426" spans="1:14" ht="14.25" customHeight="1" x14ac:dyDescent="0.25">
      <c r="A426" s="396" t="s">
        <v>27</v>
      </c>
      <c r="B426" s="390">
        <f>SUM(B415:B425)</f>
        <v>1</v>
      </c>
      <c r="C426" s="390">
        <f>SUM(C415:C425)</f>
        <v>0</v>
      </c>
      <c r="D426" s="125">
        <f>SUM(D415:D425)</f>
        <v>1</v>
      </c>
      <c r="E426" s="386"/>
      <c r="F426" s="386"/>
      <c r="G426" s="386"/>
      <c r="H426" s="386"/>
      <c r="I426" s="386"/>
      <c r="J426" s="386"/>
      <c r="K426" s="386"/>
      <c r="L426" s="386"/>
      <c r="M426" s="36"/>
      <c r="N426" s="36"/>
    </row>
    <row r="427" spans="1:14" ht="14.25" customHeight="1" x14ac:dyDescent="0.2">
      <c r="A427" s="386"/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6"/>
      <c r="N427" s="36"/>
    </row>
    <row r="428" spans="1:14" ht="14.25" customHeight="1" x14ac:dyDescent="0.25">
      <c r="A428" s="392" t="s">
        <v>1496</v>
      </c>
      <c r="B428" s="394"/>
      <c r="C428" s="394"/>
      <c r="D428" s="394"/>
      <c r="E428" s="386"/>
      <c r="F428" s="386"/>
      <c r="G428" s="386"/>
      <c r="H428" s="386"/>
      <c r="I428" s="386"/>
      <c r="J428" s="386"/>
      <c r="K428" s="386"/>
      <c r="L428" s="386"/>
      <c r="M428" s="36"/>
      <c r="N428" s="36"/>
    </row>
    <row r="429" spans="1:14" ht="14.25" customHeight="1" x14ac:dyDescent="0.25">
      <c r="A429" s="392" t="s">
        <v>0</v>
      </c>
      <c r="B429" s="392" t="s">
        <v>1344</v>
      </c>
      <c r="C429" s="392" t="s">
        <v>61</v>
      </c>
      <c r="D429" s="392" t="s">
        <v>63</v>
      </c>
      <c r="E429" s="386"/>
      <c r="F429" s="386"/>
      <c r="G429" s="386"/>
      <c r="H429" s="386"/>
      <c r="I429" s="386"/>
      <c r="J429" s="386"/>
      <c r="K429" s="386"/>
      <c r="L429" s="386"/>
      <c r="M429" s="36"/>
      <c r="N429" s="36"/>
    </row>
    <row r="430" spans="1:14" ht="14.25" customHeight="1" x14ac:dyDescent="0.2">
      <c r="A430" s="390" t="s">
        <v>58</v>
      </c>
      <c r="B430" s="125">
        <f t="shared" ref="B430:B440" si="45">C430+D430</f>
        <v>0</v>
      </c>
      <c r="C430" s="125">
        <f t="shared" ref="C430:C440" si="46">COUNTIFS($A$146,A430&amp;"*",$A$146,"*"&amp;"1º ESQD")</f>
        <v>0</v>
      </c>
      <c r="D430" s="125">
        <f>COUNTIFS($A$231,A430&amp;"*",$A$231,"*"&amp;"2º ESQD")</f>
        <v>0</v>
      </c>
      <c r="E430" s="386"/>
      <c r="F430" s="386"/>
      <c r="G430" s="386"/>
      <c r="H430" s="386"/>
      <c r="I430" s="386"/>
      <c r="J430" s="386"/>
      <c r="K430" s="386"/>
      <c r="L430" s="386"/>
      <c r="M430" s="36"/>
      <c r="N430" s="36"/>
    </row>
    <row r="431" spans="1:14" ht="14.25" customHeight="1" x14ac:dyDescent="0.2">
      <c r="A431" s="390" t="s">
        <v>21</v>
      </c>
      <c r="B431" s="125">
        <f t="shared" si="45"/>
        <v>0</v>
      </c>
      <c r="C431" s="125">
        <f t="shared" si="46"/>
        <v>0</v>
      </c>
      <c r="D431" s="125">
        <f t="shared" ref="D431:D440" si="47">COUNTIFS($A$231,A431&amp;"*",$A$231,"*"&amp;"2º ESQD")</f>
        <v>0</v>
      </c>
      <c r="E431" s="386"/>
      <c r="F431" s="386"/>
      <c r="G431" s="386"/>
      <c r="H431" s="386"/>
      <c r="I431" s="386"/>
      <c r="J431" s="386"/>
      <c r="K431" s="386"/>
      <c r="L431" s="386"/>
      <c r="M431" s="36"/>
      <c r="N431" s="36"/>
    </row>
    <row r="432" spans="1:14" ht="14.25" customHeight="1" x14ac:dyDescent="0.2">
      <c r="A432" s="390" t="s">
        <v>64</v>
      </c>
      <c r="B432" s="125">
        <f t="shared" si="45"/>
        <v>0</v>
      </c>
      <c r="C432" s="125">
        <f t="shared" si="46"/>
        <v>0</v>
      </c>
      <c r="D432" s="125">
        <f t="shared" si="47"/>
        <v>0</v>
      </c>
      <c r="E432" s="386"/>
      <c r="F432" s="386"/>
      <c r="G432" s="386"/>
      <c r="H432" s="386"/>
      <c r="I432" s="386"/>
      <c r="J432" s="386"/>
      <c r="K432" s="386"/>
      <c r="L432" s="386"/>
      <c r="M432" s="36"/>
      <c r="N432" s="36"/>
    </row>
    <row r="433" spans="1:14" ht="14.25" customHeight="1" x14ac:dyDescent="0.2">
      <c r="A433" s="395" t="s">
        <v>1325</v>
      </c>
      <c r="B433" s="125">
        <f t="shared" si="45"/>
        <v>0</v>
      </c>
      <c r="C433" s="125">
        <f t="shared" si="46"/>
        <v>0</v>
      </c>
      <c r="D433" s="125">
        <f t="shared" si="47"/>
        <v>0</v>
      </c>
      <c r="E433" s="386"/>
      <c r="F433" s="386"/>
      <c r="G433" s="386"/>
      <c r="H433" s="386"/>
      <c r="I433" s="386"/>
      <c r="J433" s="386"/>
      <c r="K433" s="386"/>
      <c r="L433" s="386"/>
      <c r="M433" s="36"/>
      <c r="N433" s="36"/>
    </row>
    <row r="434" spans="1:14" ht="14.25" customHeight="1" x14ac:dyDescent="0.2">
      <c r="A434" s="395" t="s">
        <v>1326</v>
      </c>
      <c r="B434" s="125">
        <f t="shared" si="45"/>
        <v>0</v>
      </c>
      <c r="C434" s="125">
        <f t="shared" si="46"/>
        <v>0</v>
      </c>
      <c r="D434" s="125">
        <f t="shared" si="47"/>
        <v>0</v>
      </c>
      <c r="E434" s="386"/>
      <c r="F434" s="386"/>
      <c r="G434" s="386"/>
      <c r="H434" s="386"/>
      <c r="I434" s="386"/>
      <c r="J434" s="386"/>
      <c r="K434" s="386"/>
      <c r="L434" s="386"/>
      <c r="M434" s="36"/>
      <c r="N434" s="36"/>
    </row>
    <row r="435" spans="1:14" ht="14.25" customHeight="1" x14ac:dyDescent="0.2">
      <c r="A435" s="390" t="s">
        <v>59</v>
      </c>
      <c r="B435" s="125">
        <f t="shared" si="45"/>
        <v>0</v>
      </c>
      <c r="C435" s="125">
        <f t="shared" si="46"/>
        <v>0</v>
      </c>
      <c r="D435" s="125">
        <f t="shared" si="47"/>
        <v>0</v>
      </c>
      <c r="E435" s="386"/>
      <c r="F435" s="386"/>
      <c r="G435" s="386"/>
      <c r="H435" s="386"/>
      <c r="I435" s="386"/>
      <c r="J435" s="386"/>
      <c r="K435" s="386"/>
      <c r="L435" s="386"/>
      <c r="M435" s="36"/>
      <c r="N435" s="36"/>
    </row>
    <row r="436" spans="1:14" ht="14.25" customHeight="1" x14ac:dyDescent="0.2">
      <c r="A436" s="390" t="s">
        <v>62</v>
      </c>
      <c r="B436" s="125">
        <f t="shared" si="45"/>
        <v>0</v>
      </c>
      <c r="C436" s="125">
        <f t="shared" si="46"/>
        <v>0</v>
      </c>
      <c r="D436" s="125">
        <f t="shared" si="47"/>
        <v>0</v>
      </c>
      <c r="E436" s="386"/>
      <c r="F436" s="386"/>
      <c r="G436" s="386"/>
      <c r="H436" s="386"/>
      <c r="I436" s="386"/>
      <c r="J436" s="386"/>
      <c r="K436" s="386"/>
      <c r="L436" s="386"/>
      <c r="M436" s="36"/>
      <c r="N436" s="36"/>
    </row>
    <row r="437" spans="1:14" ht="14.25" customHeight="1" x14ac:dyDescent="0.2">
      <c r="A437" s="390" t="s">
        <v>65</v>
      </c>
      <c r="B437" s="125">
        <f t="shared" si="45"/>
        <v>0</v>
      </c>
      <c r="C437" s="125">
        <f t="shared" si="46"/>
        <v>0</v>
      </c>
      <c r="D437" s="125">
        <f t="shared" si="47"/>
        <v>0</v>
      </c>
      <c r="E437" s="386"/>
      <c r="F437" s="386"/>
      <c r="G437" s="386"/>
      <c r="H437" s="386"/>
      <c r="I437" s="386"/>
      <c r="J437" s="386"/>
      <c r="K437" s="386"/>
      <c r="L437" s="386"/>
      <c r="M437" s="36"/>
      <c r="N437" s="36"/>
    </row>
    <row r="438" spans="1:14" ht="14.25" customHeight="1" x14ac:dyDescent="0.2">
      <c r="A438" s="390" t="s">
        <v>1327</v>
      </c>
      <c r="B438" s="125">
        <f t="shared" si="45"/>
        <v>0</v>
      </c>
      <c r="C438" s="125">
        <f t="shared" si="46"/>
        <v>0</v>
      </c>
      <c r="D438" s="125">
        <f t="shared" si="47"/>
        <v>0</v>
      </c>
      <c r="E438" s="386"/>
      <c r="F438" s="386"/>
      <c r="G438" s="386"/>
      <c r="H438" s="386"/>
      <c r="I438" s="386"/>
      <c r="J438" s="386"/>
      <c r="K438" s="386"/>
      <c r="L438" s="386"/>
      <c r="M438" s="36"/>
      <c r="N438" s="36"/>
    </row>
    <row r="439" spans="1:14" ht="14.25" customHeight="1" x14ac:dyDescent="0.2">
      <c r="A439" s="390" t="s">
        <v>70</v>
      </c>
      <c r="B439" s="125">
        <f t="shared" si="45"/>
        <v>0</v>
      </c>
      <c r="C439" s="125">
        <f t="shared" si="46"/>
        <v>0</v>
      </c>
      <c r="D439" s="125">
        <f t="shared" si="47"/>
        <v>0</v>
      </c>
      <c r="E439" s="386"/>
      <c r="F439" s="386"/>
      <c r="G439" s="386"/>
      <c r="H439" s="386"/>
      <c r="I439" s="386"/>
      <c r="J439" s="386"/>
      <c r="K439" s="386"/>
      <c r="L439" s="386"/>
      <c r="M439" s="36"/>
      <c r="N439" s="36"/>
    </row>
    <row r="440" spans="1:14" ht="14.25" customHeight="1" x14ac:dyDescent="0.2">
      <c r="A440" s="390" t="s">
        <v>60</v>
      </c>
      <c r="B440" s="125">
        <f t="shared" si="45"/>
        <v>0</v>
      </c>
      <c r="C440" s="125">
        <f t="shared" si="46"/>
        <v>0</v>
      </c>
      <c r="D440" s="125">
        <f t="shared" si="47"/>
        <v>0</v>
      </c>
      <c r="E440" s="386"/>
      <c r="F440" s="386"/>
      <c r="G440" s="386"/>
      <c r="H440" s="386"/>
      <c r="I440" s="386"/>
      <c r="J440" s="386"/>
      <c r="K440" s="386"/>
      <c r="L440" s="386"/>
      <c r="M440" s="36"/>
      <c r="N440" s="36"/>
    </row>
    <row r="441" spans="1:14" ht="14.25" customHeight="1" x14ac:dyDescent="0.25">
      <c r="A441" s="396" t="s">
        <v>27</v>
      </c>
      <c r="B441" s="390">
        <f>SUM(B430:B440)</f>
        <v>0</v>
      </c>
      <c r="C441" s="125">
        <f>SUM(C430:C440)</f>
        <v>0</v>
      </c>
      <c r="D441" s="125">
        <f>SUM(D430:D440)</f>
        <v>0</v>
      </c>
      <c r="E441" s="386"/>
      <c r="F441" s="386"/>
      <c r="G441" s="386"/>
      <c r="H441" s="386"/>
      <c r="I441" s="386"/>
      <c r="J441" s="386"/>
      <c r="K441" s="386"/>
      <c r="L441" s="386"/>
      <c r="M441" s="36"/>
      <c r="N441" s="36"/>
    </row>
    <row r="442" spans="1:14" ht="14.25" customHeight="1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6"/>
      <c r="N442" s="36"/>
    </row>
    <row r="443" spans="1:14" ht="14.25" customHeight="1" x14ac:dyDescent="0.25">
      <c r="A443" s="392" t="s">
        <v>1604</v>
      </c>
      <c r="B443" s="394"/>
      <c r="C443" s="394"/>
      <c r="D443" s="394"/>
      <c r="E443" s="386"/>
      <c r="F443" s="386"/>
      <c r="G443" s="386"/>
      <c r="H443" s="386"/>
      <c r="I443" s="386"/>
      <c r="J443" s="386"/>
      <c r="K443" s="386"/>
      <c r="L443" s="386"/>
      <c r="M443" s="36"/>
      <c r="N443" s="36"/>
    </row>
    <row r="444" spans="1:14" ht="14.25" customHeight="1" x14ac:dyDescent="0.25">
      <c r="A444" s="392" t="s">
        <v>0</v>
      </c>
      <c r="B444" s="392" t="s">
        <v>1344</v>
      </c>
      <c r="C444" s="392" t="s">
        <v>61</v>
      </c>
      <c r="D444" s="392" t="s">
        <v>63</v>
      </c>
      <c r="E444" s="386"/>
      <c r="F444" s="386"/>
      <c r="G444" s="386"/>
      <c r="H444" s="386"/>
      <c r="I444" s="386"/>
      <c r="J444" s="386"/>
      <c r="K444" s="386"/>
      <c r="L444" s="386"/>
      <c r="M444" s="36"/>
      <c r="N444" s="36"/>
    </row>
    <row r="445" spans="1:14" ht="14.25" customHeight="1" x14ac:dyDescent="0.2">
      <c r="A445" s="390" t="s">
        <v>58</v>
      </c>
      <c r="B445" s="125">
        <f t="shared" ref="B445:B455" si="48">C445+D445</f>
        <v>0</v>
      </c>
      <c r="C445" s="125">
        <f t="shared" ref="C445:C455" si="49">COUNTIFS($A$148:$A$150,A445&amp;"*",$A$148:$A$150,"*"&amp;"1º ESQD")</f>
        <v>0</v>
      </c>
      <c r="D445" s="125">
        <f>COUNTIFS($A$244,A445&amp;"*",$A$244,"*"&amp;"2º ESQD")</f>
        <v>0</v>
      </c>
      <c r="E445" s="386"/>
      <c r="F445" s="386"/>
      <c r="G445" s="386"/>
      <c r="H445" s="386"/>
      <c r="I445" s="386"/>
      <c r="J445" s="386"/>
      <c r="K445" s="386"/>
      <c r="L445" s="386"/>
      <c r="M445" s="36"/>
      <c r="N445" s="36"/>
    </row>
    <row r="446" spans="1:14" ht="14.25" customHeight="1" x14ac:dyDescent="0.2">
      <c r="A446" s="390" t="s">
        <v>21</v>
      </c>
      <c r="B446" s="125">
        <f t="shared" si="48"/>
        <v>0</v>
      </c>
      <c r="C446" s="125">
        <f t="shared" si="49"/>
        <v>0</v>
      </c>
      <c r="D446" s="125">
        <f t="shared" ref="D446:D455" si="50">COUNTIFS($A$244,A446&amp;"*",$A$244,"*"&amp;"2º ESQD")</f>
        <v>0</v>
      </c>
      <c r="E446" s="386"/>
      <c r="F446" s="386"/>
      <c r="G446" s="386"/>
      <c r="H446" s="386"/>
      <c r="I446" s="386"/>
      <c r="J446" s="386"/>
      <c r="K446" s="386"/>
      <c r="L446" s="386"/>
      <c r="M446" s="36"/>
      <c r="N446" s="36"/>
    </row>
    <row r="447" spans="1:14" ht="14.25" customHeight="1" x14ac:dyDescent="0.2">
      <c r="A447" s="390" t="s">
        <v>64</v>
      </c>
      <c r="B447" s="125">
        <f t="shared" si="48"/>
        <v>0</v>
      </c>
      <c r="C447" s="125">
        <f t="shared" si="49"/>
        <v>0</v>
      </c>
      <c r="D447" s="125">
        <f t="shared" si="50"/>
        <v>0</v>
      </c>
      <c r="E447" s="386"/>
      <c r="F447" s="386"/>
      <c r="G447" s="386"/>
      <c r="H447" s="386"/>
      <c r="I447" s="386"/>
      <c r="J447" s="386"/>
      <c r="K447" s="386"/>
      <c r="L447" s="386"/>
      <c r="M447" s="36"/>
      <c r="N447" s="36"/>
    </row>
    <row r="448" spans="1:14" ht="14.25" customHeight="1" x14ac:dyDescent="0.2">
      <c r="A448" s="395" t="s">
        <v>1325</v>
      </c>
      <c r="B448" s="125">
        <f t="shared" si="48"/>
        <v>0</v>
      </c>
      <c r="C448" s="125">
        <f t="shared" si="49"/>
        <v>0</v>
      </c>
      <c r="D448" s="125">
        <f t="shared" si="50"/>
        <v>0</v>
      </c>
      <c r="E448" s="386"/>
      <c r="F448" s="386"/>
      <c r="G448" s="386"/>
      <c r="H448" s="386"/>
      <c r="I448" s="386"/>
      <c r="J448" s="386"/>
      <c r="K448" s="386"/>
      <c r="L448" s="386"/>
      <c r="M448" s="36"/>
      <c r="N448" s="36"/>
    </row>
    <row r="449" spans="1:14" ht="14.25" customHeight="1" x14ac:dyDescent="0.2">
      <c r="A449" s="395" t="s">
        <v>1326</v>
      </c>
      <c r="B449" s="125">
        <f t="shared" si="48"/>
        <v>0</v>
      </c>
      <c r="C449" s="125">
        <f t="shared" si="49"/>
        <v>0</v>
      </c>
      <c r="D449" s="125">
        <f t="shared" si="50"/>
        <v>0</v>
      </c>
      <c r="E449" s="386"/>
      <c r="F449" s="386"/>
      <c r="G449" s="386"/>
      <c r="H449" s="386"/>
      <c r="I449" s="386"/>
      <c r="J449" s="386"/>
      <c r="K449" s="386"/>
      <c r="L449" s="386"/>
      <c r="M449" s="36"/>
      <c r="N449" s="36"/>
    </row>
    <row r="450" spans="1:14" ht="14.25" customHeight="1" x14ac:dyDescent="0.2">
      <c r="A450" s="390" t="s">
        <v>59</v>
      </c>
      <c r="B450" s="125">
        <f t="shared" si="48"/>
        <v>0</v>
      </c>
      <c r="C450" s="125">
        <f t="shared" si="49"/>
        <v>0</v>
      </c>
      <c r="D450" s="125">
        <f t="shared" si="50"/>
        <v>0</v>
      </c>
      <c r="E450" s="386"/>
      <c r="F450" s="386"/>
      <c r="G450" s="386"/>
      <c r="H450" s="386"/>
      <c r="I450" s="386"/>
      <c r="J450" s="386"/>
      <c r="K450" s="386"/>
      <c r="L450" s="386"/>
      <c r="M450" s="36"/>
      <c r="N450" s="36"/>
    </row>
    <row r="451" spans="1:14" ht="14.25" customHeight="1" x14ac:dyDescent="0.2">
      <c r="A451" s="390" t="s">
        <v>62</v>
      </c>
      <c r="B451" s="125">
        <f t="shared" si="48"/>
        <v>1</v>
      </c>
      <c r="C451" s="125">
        <f t="shared" si="49"/>
        <v>1</v>
      </c>
      <c r="D451" s="125">
        <f t="shared" si="50"/>
        <v>0</v>
      </c>
      <c r="E451" s="386"/>
      <c r="F451" s="386"/>
      <c r="G451" s="386"/>
      <c r="H451" s="386"/>
      <c r="I451" s="386"/>
      <c r="J451" s="386"/>
      <c r="K451" s="386"/>
      <c r="L451" s="386"/>
      <c r="M451" s="36"/>
      <c r="N451" s="36"/>
    </row>
    <row r="452" spans="1:14" ht="14.25" customHeight="1" x14ac:dyDescent="0.2">
      <c r="A452" s="390" t="s">
        <v>65</v>
      </c>
      <c r="B452" s="125">
        <f t="shared" si="48"/>
        <v>0</v>
      </c>
      <c r="C452" s="125">
        <f t="shared" si="49"/>
        <v>0</v>
      </c>
      <c r="D452" s="125">
        <f t="shared" si="50"/>
        <v>0</v>
      </c>
      <c r="E452" s="386"/>
      <c r="F452" s="386"/>
      <c r="G452" s="386"/>
      <c r="H452" s="386"/>
      <c r="I452" s="386"/>
      <c r="J452" s="386"/>
      <c r="K452" s="386"/>
      <c r="L452" s="386"/>
      <c r="M452" s="36"/>
      <c r="N452" s="36"/>
    </row>
    <row r="453" spans="1:14" ht="14.25" customHeight="1" x14ac:dyDescent="0.2">
      <c r="A453" s="390" t="s">
        <v>1327</v>
      </c>
      <c r="B453" s="125">
        <f t="shared" si="48"/>
        <v>0</v>
      </c>
      <c r="C453" s="125">
        <f t="shared" si="49"/>
        <v>0</v>
      </c>
      <c r="D453" s="125">
        <f t="shared" si="50"/>
        <v>0</v>
      </c>
      <c r="E453" s="386"/>
      <c r="F453" s="386"/>
      <c r="G453" s="386"/>
      <c r="H453" s="386"/>
      <c r="I453" s="386"/>
      <c r="J453" s="386"/>
      <c r="K453" s="386"/>
      <c r="L453" s="386"/>
      <c r="M453" s="36"/>
      <c r="N453" s="36"/>
    </row>
    <row r="454" spans="1:14" ht="14.25" customHeight="1" x14ac:dyDescent="0.2">
      <c r="A454" s="390" t="s">
        <v>70</v>
      </c>
      <c r="B454" s="125">
        <f t="shared" si="48"/>
        <v>1</v>
      </c>
      <c r="C454" s="125">
        <f t="shared" si="49"/>
        <v>0</v>
      </c>
      <c r="D454" s="125">
        <f t="shared" si="50"/>
        <v>1</v>
      </c>
      <c r="E454" s="386"/>
      <c r="F454" s="386"/>
      <c r="G454" s="386"/>
      <c r="H454" s="386"/>
      <c r="I454" s="386"/>
      <c r="J454" s="386"/>
      <c r="K454" s="386"/>
      <c r="L454" s="386"/>
      <c r="M454" s="36"/>
      <c r="N454" s="36"/>
    </row>
    <row r="455" spans="1:14" ht="14.25" customHeight="1" x14ac:dyDescent="0.2">
      <c r="A455" s="390" t="s">
        <v>60</v>
      </c>
      <c r="B455" s="125">
        <f t="shared" si="48"/>
        <v>0</v>
      </c>
      <c r="C455" s="125">
        <f t="shared" si="49"/>
        <v>0</v>
      </c>
      <c r="D455" s="125">
        <f t="shared" si="50"/>
        <v>0</v>
      </c>
      <c r="E455" s="386"/>
      <c r="F455" s="386"/>
      <c r="G455" s="386"/>
      <c r="H455" s="386"/>
      <c r="I455" s="386"/>
      <c r="J455" s="386"/>
      <c r="K455" s="386"/>
      <c r="L455" s="386"/>
      <c r="M455" s="36"/>
      <c r="N455" s="36"/>
    </row>
    <row r="456" spans="1:14" ht="14.25" customHeight="1" x14ac:dyDescent="0.25">
      <c r="A456" s="396" t="s">
        <v>27</v>
      </c>
      <c r="B456" s="390">
        <f>SUM(B445:B455)</f>
        <v>2</v>
      </c>
      <c r="C456" s="125">
        <f>SUM(C445:C455)</f>
        <v>1</v>
      </c>
      <c r="D456" s="125">
        <f>SUM(D445:D455)</f>
        <v>1</v>
      </c>
      <c r="E456" s="386"/>
      <c r="F456" s="386"/>
      <c r="G456" s="386"/>
      <c r="H456" s="386"/>
      <c r="I456" s="386"/>
      <c r="J456" s="386"/>
      <c r="K456" s="386"/>
      <c r="L456" s="386"/>
      <c r="M456" s="36"/>
      <c r="N456" s="36"/>
    </row>
    <row r="457" spans="1:14" ht="14.25" customHeight="1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6"/>
      <c r="N457" s="36"/>
    </row>
    <row r="458" spans="1:14" ht="14.25" customHeight="1" x14ac:dyDescent="0.2">
      <c r="A458" s="468" t="s">
        <v>16</v>
      </c>
      <c r="B458" s="397"/>
      <c r="C458" s="394"/>
      <c r="D458" s="394"/>
      <c r="E458" s="386"/>
      <c r="F458" s="386"/>
      <c r="G458" s="386"/>
      <c r="H458" s="386"/>
      <c r="I458" s="386"/>
      <c r="J458" s="386"/>
      <c r="K458" s="386"/>
      <c r="L458" s="386"/>
      <c r="M458" s="36"/>
      <c r="N458" s="36"/>
    </row>
    <row r="459" spans="1:14" ht="14.25" customHeight="1" x14ac:dyDescent="0.25">
      <c r="A459" s="392" t="s">
        <v>0</v>
      </c>
      <c r="B459" s="392" t="s">
        <v>1344</v>
      </c>
      <c r="C459" s="392" t="s">
        <v>61</v>
      </c>
      <c r="D459" s="392" t="s">
        <v>63</v>
      </c>
      <c r="E459" s="386"/>
      <c r="F459" s="386"/>
      <c r="G459" s="386"/>
      <c r="H459" s="386"/>
      <c r="I459" s="386"/>
      <c r="J459" s="386"/>
      <c r="K459" s="386"/>
      <c r="L459" s="386"/>
      <c r="M459" s="36"/>
      <c r="N459" s="36"/>
    </row>
    <row r="460" spans="1:14" ht="14.25" customHeight="1" x14ac:dyDescent="0.2">
      <c r="A460" s="390" t="s">
        <v>58</v>
      </c>
      <c r="B460" s="125">
        <f t="shared" ref="B460:B470" si="51">C460+D460</f>
        <v>0</v>
      </c>
      <c r="C460" s="125">
        <f t="shared" ref="C460:C470" si="52">COUNTIFS($A$152,A460&amp;"*",$A$152,"*"&amp;"1º ESQD")</f>
        <v>0</v>
      </c>
      <c r="D460" s="125">
        <f>COUNTIFS($A$237,A460&amp;"*",$A$237,"*"&amp;"2º ESQD")</f>
        <v>0</v>
      </c>
      <c r="E460" s="386"/>
      <c r="F460" s="386"/>
      <c r="G460" s="386"/>
      <c r="H460" s="386"/>
      <c r="I460" s="386"/>
      <c r="J460" s="386"/>
      <c r="K460" s="386"/>
      <c r="L460" s="386"/>
      <c r="M460" s="36"/>
      <c r="N460" s="36"/>
    </row>
    <row r="461" spans="1:14" ht="14.25" customHeight="1" x14ac:dyDescent="0.2">
      <c r="A461" s="390" t="s">
        <v>21</v>
      </c>
      <c r="B461" s="125">
        <f t="shared" si="51"/>
        <v>0</v>
      </c>
      <c r="C461" s="125">
        <f t="shared" si="52"/>
        <v>0</v>
      </c>
      <c r="D461" s="125">
        <f t="shared" ref="D461:D470" si="53">COUNTIFS($A$237,A461&amp;"*",$A$237,"*"&amp;"2º ESQD")</f>
        <v>0</v>
      </c>
      <c r="E461" s="386"/>
      <c r="F461" s="386"/>
      <c r="G461" s="386"/>
      <c r="H461" s="386"/>
      <c r="I461" s="386"/>
      <c r="J461" s="386"/>
      <c r="K461" s="386"/>
      <c r="L461" s="386"/>
      <c r="M461" s="36"/>
      <c r="N461" s="36"/>
    </row>
    <row r="462" spans="1:14" ht="14.25" customHeight="1" x14ac:dyDescent="0.2">
      <c r="A462" s="390" t="s">
        <v>64</v>
      </c>
      <c r="B462" s="125">
        <f t="shared" si="51"/>
        <v>0</v>
      </c>
      <c r="C462" s="125">
        <f t="shared" si="52"/>
        <v>0</v>
      </c>
      <c r="D462" s="125">
        <f t="shared" si="53"/>
        <v>0</v>
      </c>
      <c r="E462" s="386"/>
      <c r="F462" s="386"/>
      <c r="G462" s="386"/>
      <c r="H462" s="386"/>
      <c r="I462" s="386"/>
      <c r="J462" s="386"/>
      <c r="K462" s="386"/>
      <c r="L462" s="386"/>
      <c r="M462" s="36"/>
      <c r="N462" s="36"/>
    </row>
    <row r="463" spans="1:14" ht="14.25" customHeight="1" x14ac:dyDescent="0.2">
      <c r="A463" s="395" t="s">
        <v>1325</v>
      </c>
      <c r="B463" s="125">
        <f t="shared" si="51"/>
        <v>0</v>
      </c>
      <c r="C463" s="125">
        <f t="shared" si="52"/>
        <v>0</v>
      </c>
      <c r="D463" s="125">
        <f t="shared" si="53"/>
        <v>0</v>
      </c>
      <c r="E463" s="386"/>
      <c r="F463" s="386"/>
      <c r="G463" s="386"/>
      <c r="H463" s="386"/>
      <c r="I463" s="386"/>
      <c r="J463" s="386"/>
      <c r="K463" s="386"/>
      <c r="L463" s="386"/>
      <c r="M463" s="36"/>
      <c r="N463" s="36"/>
    </row>
    <row r="464" spans="1:14" ht="14.25" customHeight="1" x14ac:dyDescent="0.2">
      <c r="A464" s="395" t="s">
        <v>1326</v>
      </c>
      <c r="B464" s="125">
        <f t="shared" si="51"/>
        <v>0</v>
      </c>
      <c r="C464" s="125">
        <f t="shared" si="52"/>
        <v>0</v>
      </c>
      <c r="D464" s="125">
        <f t="shared" si="53"/>
        <v>0</v>
      </c>
      <c r="E464" s="386"/>
      <c r="F464" s="386"/>
      <c r="G464" s="386"/>
      <c r="H464" s="386"/>
      <c r="I464" s="386"/>
      <c r="J464" s="386"/>
      <c r="K464" s="386"/>
      <c r="L464" s="386"/>
      <c r="M464" s="36"/>
      <c r="N464" s="36"/>
    </row>
    <row r="465" spans="1:14" ht="14.25" customHeight="1" x14ac:dyDescent="0.2">
      <c r="A465" s="390" t="s">
        <v>59</v>
      </c>
      <c r="B465" s="125">
        <f t="shared" si="51"/>
        <v>0</v>
      </c>
      <c r="C465" s="125">
        <f t="shared" si="52"/>
        <v>0</v>
      </c>
      <c r="D465" s="125">
        <f t="shared" si="53"/>
        <v>0</v>
      </c>
      <c r="E465" s="386"/>
      <c r="F465" s="386"/>
      <c r="G465" s="386"/>
      <c r="H465" s="386"/>
      <c r="I465" s="386"/>
      <c r="J465" s="386"/>
      <c r="K465" s="386"/>
      <c r="L465" s="386"/>
      <c r="M465" s="36"/>
      <c r="N465" s="36"/>
    </row>
    <row r="466" spans="1:14" ht="14.25" customHeight="1" x14ac:dyDescent="0.2">
      <c r="A466" s="390" t="s">
        <v>62</v>
      </c>
      <c r="B466" s="125">
        <f t="shared" si="51"/>
        <v>0</v>
      </c>
      <c r="C466" s="125">
        <f t="shared" si="52"/>
        <v>0</v>
      </c>
      <c r="D466" s="125">
        <f t="shared" si="53"/>
        <v>0</v>
      </c>
      <c r="E466" s="386"/>
      <c r="F466" s="386"/>
      <c r="G466" s="386"/>
      <c r="H466" s="386"/>
      <c r="I466" s="386"/>
      <c r="J466" s="386"/>
      <c r="K466" s="386"/>
      <c r="L466" s="386"/>
      <c r="M466" s="36"/>
      <c r="N466" s="36"/>
    </row>
    <row r="467" spans="1:14" ht="14.25" customHeight="1" x14ac:dyDescent="0.2">
      <c r="A467" s="390" t="s">
        <v>65</v>
      </c>
      <c r="B467" s="125">
        <f t="shared" si="51"/>
        <v>0</v>
      </c>
      <c r="C467" s="125">
        <f t="shared" si="52"/>
        <v>0</v>
      </c>
      <c r="D467" s="125">
        <f t="shared" si="53"/>
        <v>0</v>
      </c>
      <c r="E467" s="386"/>
      <c r="F467" s="386"/>
      <c r="G467" s="386"/>
      <c r="H467" s="386"/>
      <c r="I467" s="386"/>
      <c r="J467" s="386"/>
      <c r="K467" s="386"/>
      <c r="L467" s="386"/>
      <c r="M467" s="36"/>
      <c r="N467" s="36"/>
    </row>
    <row r="468" spans="1:14" ht="14.25" customHeight="1" x14ac:dyDescent="0.2">
      <c r="A468" s="390" t="s">
        <v>1327</v>
      </c>
      <c r="B468" s="125">
        <f t="shared" si="51"/>
        <v>0</v>
      </c>
      <c r="C468" s="125">
        <f t="shared" si="52"/>
        <v>0</v>
      </c>
      <c r="D468" s="125">
        <f t="shared" si="53"/>
        <v>0</v>
      </c>
      <c r="E468" s="386"/>
      <c r="F468" s="386"/>
      <c r="G468" s="386"/>
      <c r="H468" s="386"/>
      <c r="I468" s="386"/>
      <c r="J468" s="386"/>
      <c r="K468" s="386"/>
      <c r="L468" s="386"/>
      <c r="M468" s="36"/>
      <c r="N468" s="36"/>
    </row>
    <row r="469" spans="1:14" ht="14.25" customHeight="1" x14ac:dyDescent="0.2">
      <c r="A469" s="390" t="s">
        <v>70</v>
      </c>
      <c r="B469" s="125">
        <f t="shared" si="51"/>
        <v>0</v>
      </c>
      <c r="C469" s="125">
        <f t="shared" si="52"/>
        <v>0</v>
      </c>
      <c r="D469" s="125">
        <f t="shared" si="53"/>
        <v>0</v>
      </c>
      <c r="E469" s="386"/>
      <c r="F469" s="386"/>
      <c r="G469" s="386"/>
      <c r="H469" s="386"/>
      <c r="I469" s="386"/>
      <c r="J469" s="386"/>
      <c r="K469" s="386"/>
      <c r="L469" s="386"/>
      <c r="M469" s="36"/>
      <c r="N469" s="36"/>
    </row>
    <row r="470" spans="1:14" ht="14.25" customHeight="1" x14ac:dyDescent="0.2">
      <c r="A470" s="390" t="s">
        <v>60</v>
      </c>
      <c r="B470" s="125">
        <f t="shared" si="51"/>
        <v>0</v>
      </c>
      <c r="C470" s="125">
        <f t="shared" si="52"/>
        <v>0</v>
      </c>
      <c r="D470" s="125">
        <f t="shared" si="53"/>
        <v>0</v>
      </c>
      <c r="E470" s="386"/>
      <c r="F470" s="386"/>
      <c r="G470" s="386"/>
      <c r="H470" s="386"/>
      <c r="I470" s="386"/>
      <c r="J470" s="386"/>
      <c r="K470" s="386"/>
      <c r="L470" s="386"/>
      <c r="M470" s="36"/>
      <c r="N470" s="36"/>
    </row>
    <row r="471" spans="1:14" ht="14.25" customHeight="1" x14ac:dyDescent="0.25">
      <c r="A471" s="396" t="s">
        <v>27</v>
      </c>
      <c r="B471" s="390">
        <f>SUM(B460:B470)</f>
        <v>0</v>
      </c>
      <c r="C471" s="125">
        <f>SUM(C460:C470)</f>
        <v>0</v>
      </c>
      <c r="D471" s="125">
        <f>SUM(D460:D470)</f>
        <v>0</v>
      </c>
      <c r="E471" s="386"/>
      <c r="F471" s="386"/>
      <c r="G471" s="386"/>
      <c r="H471" s="386"/>
      <c r="I471" s="386"/>
      <c r="J471" s="386"/>
      <c r="K471" s="386"/>
      <c r="L471" s="386"/>
      <c r="M471" s="36"/>
      <c r="N471" s="36"/>
    </row>
    <row r="472" spans="1:14" ht="14.25" customHeight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6"/>
      <c r="N472" s="36"/>
    </row>
    <row r="473" spans="1:14" ht="14.25" customHeight="1" x14ac:dyDescent="0.2">
      <c r="A473" s="468" t="s">
        <v>1556</v>
      </c>
      <c r="B473" s="397"/>
      <c r="C473" s="394"/>
      <c r="D473" s="394"/>
      <c r="E473" s="386"/>
      <c r="F473" s="386"/>
      <c r="G473" s="386"/>
      <c r="H473" s="386"/>
      <c r="I473" s="386"/>
      <c r="J473" s="386"/>
      <c r="K473" s="386"/>
      <c r="L473" s="386"/>
      <c r="M473" s="36"/>
      <c r="N473" s="36"/>
    </row>
    <row r="474" spans="1:14" ht="14.25" customHeight="1" x14ac:dyDescent="0.25">
      <c r="A474" s="392" t="s">
        <v>0</v>
      </c>
      <c r="B474" s="392" t="s">
        <v>1344</v>
      </c>
      <c r="C474" s="392" t="s">
        <v>61</v>
      </c>
      <c r="D474" s="392" t="s">
        <v>63</v>
      </c>
      <c r="E474" s="386"/>
      <c r="F474" s="386"/>
      <c r="G474" s="386"/>
      <c r="H474" s="386"/>
      <c r="I474" s="386"/>
      <c r="J474" s="386"/>
      <c r="K474" s="386"/>
      <c r="L474" s="386"/>
      <c r="M474" s="36"/>
      <c r="N474" s="36"/>
    </row>
    <row r="475" spans="1:14" ht="14.25" customHeight="1" x14ac:dyDescent="0.2">
      <c r="A475" s="390" t="s">
        <v>58</v>
      </c>
      <c r="B475" s="125">
        <f t="shared" ref="B475:B485" si="54">C475+D475</f>
        <v>0</v>
      </c>
      <c r="C475" s="125">
        <f t="shared" ref="C475:C485" si="55">COUNTIFS($A$154,A475&amp;"*",$A$154,"*"&amp;"1º ESQD")</f>
        <v>0</v>
      </c>
      <c r="D475" s="125">
        <f>COUNTIFS($A$239,A475&amp;"*",$A$239,"*"&amp;"2º ESQD")</f>
        <v>0</v>
      </c>
      <c r="E475" s="386"/>
      <c r="F475" s="386"/>
      <c r="G475" s="386"/>
      <c r="H475" s="386"/>
      <c r="I475" s="386"/>
      <c r="J475" s="386"/>
      <c r="K475" s="386"/>
      <c r="L475" s="386"/>
      <c r="M475" s="36"/>
      <c r="N475" s="36"/>
    </row>
    <row r="476" spans="1:14" ht="14.25" customHeight="1" x14ac:dyDescent="0.2">
      <c r="A476" s="390" t="s">
        <v>21</v>
      </c>
      <c r="B476" s="125">
        <f t="shared" si="54"/>
        <v>0</v>
      </c>
      <c r="C476" s="125">
        <f t="shared" si="55"/>
        <v>0</v>
      </c>
      <c r="D476" s="125">
        <f t="shared" ref="D476:D485" si="56">COUNTIFS($A$239,A476&amp;"*",$A$239,"*"&amp;"2º ESQD")</f>
        <v>0</v>
      </c>
      <c r="E476" s="386"/>
      <c r="F476" s="386"/>
      <c r="G476" s="386"/>
      <c r="H476" s="386"/>
      <c r="I476" s="386"/>
      <c r="J476" s="386"/>
      <c r="K476" s="386"/>
      <c r="L476" s="386"/>
      <c r="M476" s="36"/>
      <c r="N476" s="36"/>
    </row>
    <row r="477" spans="1:14" ht="14.25" customHeight="1" x14ac:dyDescent="0.2">
      <c r="A477" s="390" t="s">
        <v>64</v>
      </c>
      <c r="B477" s="125">
        <f t="shared" si="54"/>
        <v>0</v>
      </c>
      <c r="C477" s="125">
        <f t="shared" si="55"/>
        <v>0</v>
      </c>
      <c r="D477" s="125">
        <f t="shared" si="56"/>
        <v>0</v>
      </c>
      <c r="E477" s="386"/>
      <c r="F477" s="386"/>
      <c r="G477" s="386"/>
      <c r="H477" s="386"/>
      <c r="I477" s="386"/>
      <c r="J477" s="386"/>
      <c r="K477" s="386"/>
      <c r="L477" s="386"/>
      <c r="M477" s="36"/>
      <c r="N477" s="36"/>
    </row>
    <row r="478" spans="1:14" ht="14.25" customHeight="1" x14ac:dyDescent="0.2">
      <c r="A478" s="395" t="s">
        <v>1325</v>
      </c>
      <c r="B478" s="125">
        <f t="shared" si="54"/>
        <v>0</v>
      </c>
      <c r="C478" s="125">
        <f t="shared" si="55"/>
        <v>0</v>
      </c>
      <c r="D478" s="125">
        <f t="shared" si="56"/>
        <v>0</v>
      </c>
      <c r="E478" s="386"/>
      <c r="F478" s="386"/>
      <c r="G478" s="386"/>
      <c r="H478" s="386"/>
      <c r="I478" s="386"/>
      <c r="J478" s="386"/>
      <c r="K478" s="386"/>
      <c r="L478" s="386"/>
      <c r="M478" s="36"/>
      <c r="N478" s="36"/>
    </row>
    <row r="479" spans="1:14" ht="14.25" customHeight="1" x14ac:dyDescent="0.2">
      <c r="A479" s="395" t="s">
        <v>1326</v>
      </c>
      <c r="B479" s="125">
        <f t="shared" si="54"/>
        <v>0</v>
      </c>
      <c r="C479" s="125">
        <f t="shared" si="55"/>
        <v>0</v>
      </c>
      <c r="D479" s="125">
        <f t="shared" si="56"/>
        <v>0</v>
      </c>
      <c r="E479" s="386"/>
      <c r="F479" s="386"/>
      <c r="G479" s="386"/>
      <c r="H479" s="386"/>
      <c r="I479" s="386"/>
      <c r="J479" s="386"/>
      <c r="K479" s="386"/>
      <c r="L479" s="386"/>
      <c r="M479" s="36"/>
      <c r="N479" s="36"/>
    </row>
    <row r="480" spans="1:14" ht="14.25" customHeight="1" x14ac:dyDescent="0.2">
      <c r="A480" s="390" t="s">
        <v>59</v>
      </c>
      <c r="B480" s="125">
        <f t="shared" si="54"/>
        <v>0</v>
      </c>
      <c r="C480" s="125">
        <f t="shared" si="55"/>
        <v>0</v>
      </c>
      <c r="D480" s="125">
        <f t="shared" si="56"/>
        <v>0</v>
      </c>
      <c r="E480" s="386"/>
      <c r="F480" s="386"/>
      <c r="G480" s="386"/>
      <c r="H480" s="386"/>
      <c r="I480" s="386"/>
      <c r="J480" s="386"/>
      <c r="K480" s="386"/>
      <c r="L480" s="386"/>
      <c r="M480" s="36"/>
      <c r="N480" s="36"/>
    </row>
    <row r="481" spans="1:14" ht="14.25" customHeight="1" x14ac:dyDescent="0.2">
      <c r="A481" s="390" t="s">
        <v>62</v>
      </c>
      <c r="B481" s="125">
        <f t="shared" si="54"/>
        <v>0</v>
      </c>
      <c r="C481" s="125">
        <f t="shared" si="55"/>
        <v>0</v>
      </c>
      <c r="D481" s="125">
        <f t="shared" si="56"/>
        <v>0</v>
      </c>
      <c r="E481" s="386"/>
      <c r="F481" s="386"/>
      <c r="G481" s="386"/>
      <c r="H481" s="386"/>
      <c r="I481" s="386"/>
      <c r="J481" s="386"/>
      <c r="K481" s="386"/>
      <c r="L481" s="386"/>
      <c r="M481" s="36"/>
      <c r="N481" s="36"/>
    </row>
    <row r="482" spans="1:14" ht="14.25" customHeight="1" x14ac:dyDescent="0.2">
      <c r="A482" s="390" t="s">
        <v>65</v>
      </c>
      <c r="B482" s="125">
        <f t="shared" si="54"/>
        <v>0</v>
      </c>
      <c r="C482" s="125">
        <f t="shared" si="55"/>
        <v>0</v>
      </c>
      <c r="D482" s="125">
        <f t="shared" si="56"/>
        <v>0</v>
      </c>
      <c r="E482" s="386"/>
      <c r="F482" s="386"/>
      <c r="G482" s="386"/>
      <c r="H482" s="386"/>
      <c r="I482" s="386"/>
      <c r="J482" s="386"/>
      <c r="K482" s="386"/>
      <c r="L482" s="386"/>
      <c r="M482" s="36"/>
      <c r="N482" s="36"/>
    </row>
    <row r="483" spans="1:14" ht="14.25" customHeight="1" x14ac:dyDescent="0.2">
      <c r="A483" s="390" t="s">
        <v>1327</v>
      </c>
      <c r="B483" s="125">
        <f t="shared" si="54"/>
        <v>0</v>
      </c>
      <c r="C483" s="125">
        <f t="shared" si="55"/>
        <v>0</v>
      </c>
      <c r="D483" s="125">
        <f t="shared" si="56"/>
        <v>0</v>
      </c>
      <c r="E483" s="386"/>
      <c r="F483" s="386"/>
      <c r="G483" s="386"/>
      <c r="H483" s="386"/>
      <c r="I483" s="386"/>
      <c r="J483" s="386"/>
      <c r="K483" s="386"/>
      <c r="L483" s="386"/>
      <c r="M483" s="36"/>
      <c r="N483" s="36"/>
    </row>
    <row r="484" spans="1:14" ht="14.25" customHeight="1" x14ac:dyDescent="0.2">
      <c r="A484" s="390" t="s">
        <v>70</v>
      </c>
      <c r="B484" s="125">
        <f t="shared" si="54"/>
        <v>0</v>
      </c>
      <c r="C484" s="125">
        <f t="shared" si="55"/>
        <v>0</v>
      </c>
      <c r="D484" s="125">
        <f t="shared" si="56"/>
        <v>0</v>
      </c>
      <c r="E484" s="386"/>
      <c r="F484" s="386"/>
      <c r="G484" s="386"/>
      <c r="H484" s="386"/>
      <c r="I484" s="386"/>
      <c r="J484" s="386"/>
      <c r="K484" s="386"/>
      <c r="L484" s="386"/>
      <c r="M484" s="36"/>
      <c r="N484" s="36"/>
    </row>
    <row r="485" spans="1:14" ht="14.25" customHeight="1" x14ac:dyDescent="0.2">
      <c r="A485" s="390" t="s">
        <v>60</v>
      </c>
      <c r="B485" s="125">
        <f t="shared" si="54"/>
        <v>0</v>
      </c>
      <c r="C485" s="125">
        <f t="shared" si="55"/>
        <v>0</v>
      </c>
      <c r="D485" s="125">
        <f t="shared" si="56"/>
        <v>0</v>
      </c>
      <c r="E485" s="386"/>
      <c r="F485" s="386"/>
      <c r="G485" s="386"/>
      <c r="H485" s="386"/>
      <c r="I485" s="386"/>
      <c r="J485" s="386"/>
      <c r="K485" s="386"/>
      <c r="L485" s="386"/>
      <c r="M485" s="36"/>
      <c r="N485" s="36"/>
    </row>
    <row r="486" spans="1:14" ht="14.25" customHeight="1" x14ac:dyDescent="0.25">
      <c r="A486" s="396" t="s">
        <v>27</v>
      </c>
      <c r="B486" s="390">
        <f>SUM(B475:B485)</f>
        <v>0</v>
      </c>
      <c r="C486" s="125">
        <f>SUM(C475:C485)</f>
        <v>0</v>
      </c>
      <c r="D486" s="125">
        <f>SUM(D475:D485)</f>
        <v>0</v>
      </c>
      <c r="E486" s="386"/>
      <c r="F486" s="386"/>
      <c r="G486" s="386"/>
      <c r="H486" s="386"/>
      <c r="I486" s="386"/>
      <c r="J486" s="386"/>
      <c r="K486" s="386"/>
      <c r="L486" s="386"/>
      <c r="M486" s="36"/>
      <c r="N486" s="36"/>
    </row>
    <row r="487" spans="1:14" ht="14.25" customHeight="1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6"/>
      <c r="N487" s="36"/>
    </row>
    <row r="488" spans="1:14" ht="14.25" customHeight="1" x14ac:dyDescent="0.2">
      <c r="A488" s="468" t="s">
        <v>1605</v>
      </c>
      <c r="B488" s="397"/>
      <c r="C488" s="394"/>
      <c r="D488" s="394"/>
      <c r="E488" s="386"/>
      <c r="F488" s="386"/>
      <c r="G488" s="386"/>
      <c r="H488" s="386"/>
      <c r="I488" s="386"/>
      <c r="J488" s="386"/>
      <c r="K488" s="386"/>
      <c r="L488" s="386"/>
      <c r="M488" s="36"/>
      <c r="N488" s="36"/>
    </row>
    <row r="489" spans="1:14" ht="14.25" customHeight="1" x14ac:dyDescent="0.25">
      <c r="A489" s="392" t="s">
        <v>0</v>
      </c>
      <c r="B489" s="392" t="s">
        <v>1344</v>
      </c>
      <c r="C489" s="392" t="s">
        <v>61</v>
      </c>
      <c r="D489" s="392" t="s">
        <v>63</v>
      </c>
      <c r="E489" s="386"/>
      <c r="F489" s="386"/>
      <c r="G489" s="386"/>
      <c r="H489" s="386"/>
      <c r="I489" s="386"/>
      <c r="J489" s="386"/>
      <c r="K489" s="386"/>
      <c r="L489" s="386"/>
      <c r="M489" s="36"/>
      <c r="N489" s="36"/>
    </row>
    <row r="490" spans="1:14" ht="14.25" customHeight="1" x14ac:dyDescent="0.2">
      <c r="A490" s="390" t="s">
        <v>58</v>
      </c>
      <c r="B490" s="125">
        <f t="shared" ref="B490:B500" si="57">C490+D490</f>
        <v>0</v>
      </c>
      <c r="C490" s="125">
        <f t="shared" ref="C490:C500" si="58">COUNTIFS($A$156:$A$157,A490&amp;"*",$A$156:$A$157,"*"&amp;"1º ESQD")</f>
        <v>0</v>
      </c>
      <c r="D490" s="125">
        <f>COUNTIFS($A$241:$A$242,A490&amp;"*",$A$241:$A$242,"*"&amp;"2º ESQD")</f>
        <v>0</v>
      </c>
      <c r="E490" s="386"/>
      <c r="F490" s="386"/>
      <c r="G490" s="386"/>
      <c r="H490" s="386"/>
      <c r="I490" s="386"/>
      <c r="J490" s="386"/>
      <c r="K490" s="386"/>
      <c r="L490" s="386"/>
      <c r="M490" s="36"/>
      <c r="N490" s="36"/>
    </row>
    <row r="491" spans="1:14" ht="14.25" customHeight="1" x14ac:dyDescent="0.2">
      <c r="A491" s="390" t="s">
        <v>21</v>
      </c>
      <c r="B491" s="125">
        <f t="shared" si="57"/>
        <v>0</v>
      </c>
      <c r="C491" s="125">
        <f t="shared" si="58"/>
        <v>0</v>
      </c>
      <c r="D491" s="125">
        <f t="shared" ref="D491:D500" si="59">COUNTIFS($A$241:$A$242,A491&amp;"*",$A$241:$A$242,"*"&amp;"2º ESQD")</f>
        <v>0</v>
      </c>
      <c r="E491" s="386"/>
      <c r="F491" s="386"/>
      <c r="G491" s="386"/>
      <c r="H491" s="386"/>
      <c r="I491" s="386"/>
      <c r="J491" s="386"/>
      <c r="K491" s="386"/>
      <c r="L491" s="386"/>
      <c r="M491" s="36"/>
      <c r="N491" s="36"/>
    </row>
    <row r="492" spans="1:14" ht="14.25" customHeight="1" x14ac:dyDescent="0.2">
      <c r="A492" s="390" t="s">
        <v>64</v>
      </c>
      <c r="B492" s="125">
        <f t="shared" si="57"/>
        <v>0</v>
      </c>
      <c r="C492" s="125">
        <f t="shared" si="58"/>
        <v>0</v>
      </c>
      <c r="D492" s="125">
        <f t="shared" si="59"/>
        <v>0</v>
      </c>
      <c r="E492" s="386"/>
      <c r="F492" s="386"/>
      <c r="G492" s="386"/>
      <c r="H492" s="386"/>
      <c r="I492" s="386"/>
      <c r="J492" s="386"/>
      <c r="K492" s="386"/>
      <c r="L492" s="386"/>
      <c r="M492" s="36"/>
      <c r="N492" s="36"/>
    </row>
    <row r="493" spans="1:14" ht="14.25" customHeight="1" x14ac:dyDescent="0.2">
      <c r="A493" s="395" t="s">
        <v>1325</v>
      </c>
      <c r="B493" s="125">
        <f t="shared" si="57"/>
        <v>0</v>
      </c>
      <c r="C493" s="125">
        <f t="shared" si="58"/>
        <v>0</v>
      </c>
      <c r="D493" s="125">
        <f t="shared" si="59"/>
        <v>0</v>
      </c>
      <c r="E493" s="386"/>
      <c r="F493" s="386"/>
      <c r="G493" s="386"/>
      <c r="H493" s="386"/>
      <c r="I493" s="386"/>
      <c r="J493" s="386"/>
      <c r="K493" s="386"/>
      <c r="L493" s="386"/>
      <c r="M493" s="36"/>
      <c r="N493" s="36"/>
    </row>
    <row r="494" spans="1:14" ht="14.25" customHeight="1" x14ac:dyDescent="0.2">
      <c r="A494" s="395" t="s">
        <v>1326</v>
      </c>
      <c r="B494" s="125">
        <f t="shared" si="57"/>
        <v>0</v>
      </c>
      <c r="C494" s="125">
        <f t="shared" si="58"/>
        <v>0</v>
      </c>
      <c r="D494" s="125">
        <f t="shared" si="59"/>
        <v>0</v>
      </c>
      <c r="E494" s="386"/>
      <c r="F494" s="386"/>
      <c r="G494" s="386"/>
      <c r="H494" s="386"/>
      <c r="I494" s="386"/>
      <c r="J494" s="386"/>
      <c r="K494" s="386"/>
      <c r="L494" s="386"/>
      <c r="M494" s="36"/>
      <c r="N494" s="36"/>
    </row>
    <row r="495" spans="1:14" ht="14.25" customHeight="1" x14ac:dyDescent="0.2">
      <c r="A495" s="390" t="s">
        <v>59</v>
      </c>
      <c r="B495" s="125">
        <f t="shared" si="57"/>
        <v>0</v>
      </c>
      <c r="C495" s="125">
        <f t="shared" si="58"/>
        <v>0</v>
      </c>
      <c r="D495" s="125">
        <f t="shared" si="59"/>
        <v>0</v>
      </c>
      <c r="E495" s="386"/>
      <c r="F495" s="386"/>
      <c r="G495" s="386"/>
      <c r="H495" s="386"/>
      <c r="I495" s="386"/>
      <c r="J495" s="386"/>
      <c r="K495" s="386"/>
      <c r="L495" s="386"/>
      <c r="M495" s="36"/>
      <c r="N495" s="36"/>
    </row>
    <row r="496" spans="1:14" ht="14.25" customHeight="1" x14ac:dyDescent="0.2">
      <c r="A496" s="390" t="s">
        <v>62</v>
      </c>
      <c r="B496" s="125">
        <f t="shared" si="57"/>
        <v>0</v>
      </c>
      <c r="C496" s="125">
        <f t="shared" si="58"/>
        <v>0</v>
      </c>
      <c r="D496" s="125">
        <f t="shared" si="59"/>
        <v>0</v>
      </c>
      <c r="E496" s="386"/>
      <c r="F496" s="386"/>
      <c r="G496" s="386"/>
      <c r="H496" s="386"/>
      <c r="I496" s="386"/>
      <c r="J496" s="386"/>
      <c r="K496" s="386"/>
      <c r="L496" s="386"/>
      <c r="M496" s="36"/>
      <c r="N496" s="36"/>
    </row>
    <row r="497" spans="1:14" ht="14.25" customHeight="1" x14ac:dyDescent="0.2">
      <c r="A497" s="390" t="s">
        <v>65</v>
      </c>
      <c r="B497" s="125">
        <f t="shared" si="57"/>
        <v>0</v>
      </c>
      <c r="C497" s="125">
        <f t="shared" si="58"/>
        <v>0</v>
      </c>
      <c r="D497" s="125">
        <f t="shared" si="59"/>
        <v>0</v>
      </c>
      <c r="E497" s="386"/>
      <c r="F497" s="386"/>
      <c r="G497" s="386"/>
      <c r="H497" s="386"/>
      <c r="I497" s="386"/>
      <c r="J497" s="386"/>
      <c r="K497" s="386"/>
      <c r="L497" s="386"/>
      <c r="M497" s="36"/>
      <c r="N497" s="36"/>
    </row>
    <row r="498" spans="1:14" ht="14.25" customHeight="1" x14ac:dyDescent="0.2">
      <c r="A498" s="390" t="s">
        <v>1327</v>
      </c>
      <c r="B498" s="125">
        <f t="shared" si="57"/>
        <v>0</v>
      </c>
      <c r="C498" s="125">
        <f t="shared" si="58"/>
        <v>0</v>
      </c>
      <c r="D498" s="125">
        <f t="shared" si="59"/>
        <v>0</v>
      </c>
      <c r="E498" s="386"/>
      <c r="F498" s="386"/>
      <c r="G498" s="386"/>
      <c r="H498" s="386"/>
      <c r="I498" s="386"/>
      <c r="J498" s="386"/>
      <c r="K498" s="386"/>
      <c r="L498" s="386"/>
      <c r="M498" s="36"/>
      <c r="N498" s="36"/>
    </row>
    <row r="499" spans="1:14" ht="14.25" customHeight="1" x14ac:dyDescent="0.2">
      <c r="A499" s="390" t="s">
        <v>70</v>
      </c>
      <c r="B499" s="125">
        <f t="shared" si="57"/>
        <v>0</v>
      </c>
      <c r="C499" s="125">
        <f t="shared" si="58"/>
        <v>0</v>
      </c>
      <c r="D499" s="125">
        <f t="shared" si="59"/>
        <v>0</v>
      </c>
      <c r="E499" s="386"/>
      <c r="F499" s="386"/>
      <c r="G499" s="386"/>
      <c r="H499" s="386"/>
      <c r="I499" s="386"/>
      <c r="J499" s="386"/>
      <c r="K499" s="386"/>
      <c r="L499" s="386"/>
      <c r="M499" s="36"/>
      <c r="N499" s="36"/>
    </row>
    <row r="500" spans="1:14" ht="14.25" customHeight="1" x14ac:dyDescent="0.2">
      <c r="A500" s="390" t="s">
        <v>60</v>
      </c>
      <c r="B500" s="125">
        <f t="shared" si="57"/>
        <v>0</v>
      </c>
      <c r="C500" s="125">
        <f t="shared" si="58"/>
        <v>0</v>
      </c>
      <c r="D500" s="125">
        <f t="shared" si="59"/>
        <v>0</v>
      </c>
      <c r="E500" s="386"/>
      <c r="F500" s="386"/>
      <c r="G500" s="386"/>
      <c r="H500" s="386"/>
      <c r="I500" s="386"/>
      <c r="J500" s="386"/>
      <c r="K500" s="386"/>
      <c r="L500" s="386"/>
      <c r="M500" s="36"/>
      <c r="N500" s="36"/>
    </row>
    <row r="501" spans="1:14" ht="14.25" customHeight="1" x14ac:dyDescent="0.25">
      <c r="A501" s="396" t="s">
        <v>27</v>
      </c>
      <c r="B501" s="390">
        <f>SUM(B490:B500)</f>
        <v>0</v>
      </c>
      <c r="C501" s="125">
        <f>SUM(C490:C500)</f>
        <v>0</v>
      </c>
      <c r="D501" s="125">
        <f>SUM(D490:D500)</f>
        <v>0</v>
      </c>
      <c r="E501" s="386"/>
      <c r="F501" s="386"/>
      <c r="G501" s="386"/>
      <c r="H501" s="386"/>
      <c r="I501" s="386"/>
      <c r="J501" s="386"/>
      <c r="K501" s="386"/>
      <c r="L501" s="386"/>
      <c r="M501" s="36"/>
      <c r="N501" s="36"/>
    </row>
    <row r="502" spans="1:14" ht="14.25" customHeight="1" x14ac:dyDescent="0.2">
      <c r="A502" s="386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6"/>
      <c r="N502" s="36"/>
    </row>
    <row r="503" spans="1:14" ht="14.25" customHeight="1" x14ac:dyDescent="0.25">
      <c r="A503" s="392" t="s">
        <v>8</v>
      </c>
      <c r="B503" s="394"/>
      <c r="C503" s="394"/>
      <c r="D503" s="394"/>
      <c r="E503" s="386"/>
      <c r="F503" s="386"/>
      <c r="G503" s="386"/>
      <c r="H503" s="386"/>
      <c r="I503" s="386"/>
      <c r="J503" s="386"/>
      <c r="K503" s="386"/>
      <c r="L503" s="386"/>
      <c r="M503" s="36"/>
      <c r="N503" s="36"/>
    </row>
    <row r="504" spans="1:14" ht="14.25" customHeight="1" x14ac:dyDescent="0.25">
      <c r="A504" s="392" t="s">
        <v>0</v>
      </c>
      <c r="B504" s="392" t="s">
        <v>1344</v>
      </c>
      <c r="C504" s="392" t="s">
        <v>61</v>
      </c>
      <c r="D504" s="392" t="s">
        <v>63</v>
      </c>
      <c r="E504" s="386"/>
      <c r="F504" s="386"/>
      <c r="G504" s="386"/>
      <c r="H504" s="386"/>
      <c r="I504" s="386"/>
      <c r="J504" s="386"/>
      <c r="K504" s="386"/>
      <c r="L504" s="386"/>
      <c r="M504" s="36"/>
      <c r="N504" s="36"/>
    </row>
    <row r="505" spans="1:14" ht="14.25" customHeight="1" x14ac:dyDescent="0.2">
      <c r="A505" s="390" t="s">
        <v>58</v>
      </c>
      <c r="B505" s="125">
        <f t="shared" ref="B505:B515" si="60">C505+D505</f>
        <v>0</v>
      </c>
      <c r="C505" s="125">
        <f t="shared" ref="C505:C515" si="61">COUNTIFS($A$159:$A$160,A505&amp;"*",$A$159:$A$160,"*"&amp;"1º ESQD")</f>
        <v>0</v>
      </c>
      <c r="D505" s="125">
        <f>COUNTIFS($A$244,A505&amp;"*",$A$244,"*"&amp;"2º ESQD")</f>
        <v>0</v>
      </c>
      <c r="E505" s="386"/>
      <c r="F505" s="386"/>
      <c r="G505" s="386"/>
      <c r="H505" s="386"/>
      <c r="I505" s="386"/>
      <c r="J505" s="386"/>
      <c r="K505" s="386"/>
      <c r="L505" s="386"/>
      <c r="M505" s="36"/>
      <c r="N505" s="36"/>
    </row>
    <row r="506" spans="1:14" ht="14.25" customHeight="1" x14ac:dyDescent="0.2">
      <c r="A506" s="390" t="s">
        <v>21</v>
      </c>
      <c r="B506" s="125">
        <f t="shared" si="60"/>
        <v>0</v>
      </c>
      <c r="C506" s="125">
        <f t="shared" si="61"/>
        <v>0</v>
      </c>
      <c r="D506" s="125">
        <f t="shared" ref="D506:D515" si="62">COUNTIFS($A$244,A506&amp;"*",$A$244,"*"&amp;"2º ESQD")</f>
        <v>0</v>
      </c>
      <c r="E506" s="386"/>
      <c r="F506" s="386"/>
      <c r="G506" s="386"/>
      <c r="H506" s="386"/>
      <c r="I506" s="386"/>
      <c r="J506" s="386"/>
      <c r="K506" s="386"/>
      <c r="L506" s="386"/>
      <c r="M506" s="36"/>
      <c r="N506" s="36"/>
    </row>
    <row r="507" spans="1:14" ht="14.25" customHeight="1" x14ac:dyDescent="0.2">
      <c r="A507" s="390" t="s">
        <v>64</v>
      </c>
      <c r="B507" s="125">
        <f t="shared" si="60"/>
        <v>0</v>
      </c>
      <c r="C507" s="125">
        <f t="shared" si="61"/>
        <v>0</v>
      </c>
      <c r="D507" s="125">
        <f t="shared" si="62"/>
        <v>0</v>
      </c>
      <c r="E507" s="386"/>
      <c r="F507" s="386"/>
      <c r="G507" s="386"/>
      <c r="H507" s="386"/>
      <c r="I507" s="386"/>
      <c r="J507" s="386"/>
      <c r="K507" s="386"/>
      <c r="L507" s="386"/>
      <c r="M507" s="36"/>
      <c r="N507" s="36"/>
    </row>
    <row r="508" spans="1:14" ht="14.25" customHeight="1" x14ac:dyDescent="0.2">
      <c r="A508" s="395" t="s">
        <v>1325</v>
      </c>
      <c r="B508" s="125">
        <f t="shared" si="60"/>
        <v>0</v>
      </c>
      <c r="C508" s="125">
        <f t="shared" si="61"/>
        <v>0</v>
      </c>
      <c r="D508" s="125">
        <f t="shared" si="62"/>
        <v>0</v>
      </c>
      <c r="E508" s="386"/>
      <c r="F508" s="386"/>
      <c r="G508" s="386"/>
      <c r="H508" s="386"/>
      <c r="I508" s="386"/>
      <c r="J508" s="386"/>
      <c r="K508" s="386"/>
      <c r="L508" s="386"/>
      <c r="M508" s="36"/>
      <c r="N508" s="36"/>
    </row>
    <row r="509" spans="1:14" ht="14.25" customHeight="1" x14ac:dyDescent="0.2">
      <c r="A509" s="395" t="s">
        <v>1326</v>
      </c>
      <c r="B509" s="125">
        <f t="shared" si="60"/>
        <v>0</v>
      </c>
      <c r="C509" s="125">
        <f t="shared" si="61"/>
        <v>0</v>
      </c>
      <c r="D509" s="125">
        <f t="shared" si="62"/>
        <v>0</v>
      </c>
      <c r="E509" s="386"/>
      <c r="F509" s="386"/>
      <c r="G509" s="386"/>
      <c r="H509" s="386"/>
      <c r="I509" s="386"/>
      <c r="J509" s="386"/>
      <c r="K509" s="386"/>
      <c r="L509" s="386"/>
      <c r="M509" s="36"/>
      <c r="N509" s="36"/>
    </row>
    <row r="510" spans="1:14" ht="14.25" customHeight="1" x14ac:dyDescent="0.2">
      <c r="A510" s="390" t="s">
        <v>59</v>
      </c>
      <c r="B510" s="125">
        <f t="shared" si="60"/>
        <v>0</v>
      </c>
      <c r="C510" s="125">
        <f t="shared" si="61"/>
        <v>0</v>
      </c>
      <c r="D510" s="125">
        <f t="shared" si="62"/>
        <v>0</v>
      </c>
      <c r="E510" s="386"/>
      <c r="F510" s="386"/>
      <c r="G510" s="386"/>
      <c r="H510" s="386"/>
      <c r="I510" s="386"/>
      <c r="J510" s="386"/>
      <c r="K510" s="386"/>
      <c r="L510" s="386"/>
      <c r="M510" s="36"/>
      <c r="N510" s="36"/>
    </row>
    <row r="511" spans="1:14" ht="14.25" customHeight="1" x14ac:dyDescent="0.2">
      <c r="A511" s="390" t="s">
        <v>62</v>
      </c>
      <c r="B511" s="125">
        <f t="shared" si="60"/>
        <v>0</v>
      </c>
      <c r="C511" s="125">
        <f t="shared" si="61"/>
        <v>0</v>
      </c>
      <c r="D511" s="125">
        <f t="shared" si="62"/>
        <v>0</v>
      </c>
      <c r="E511" s="386"/>
      <c r="F511" s="386"/>
      <c r="G511" s="386"/>
      <c r="H511" s="386"/>
      <c r="I511" s="386"/>
      <c r="J511" s="386"/>
      <c r="K511" s="386"/>
      <c r="L511" s="386"/>
      <c r="M511" s="36"/>
      <c r="N511" s="36"/>
    </row>
    <row r="512" spans="1:14" ht="14.25" customHeight="1" x14ac:dyDescent="0.2">
      <c r="A512" s="390" t="s">
        <v>65</v>
      </c>
      <c r="B512" s="125">
        <f t="shared" si="60"/>
        <v>0</v>
      </c>
      <c r="C512" s="125">
        <f t="shared" si="61"/>
        <v>0</v>
      </c>
      <c r="D512" s="125">
        <f t="shared" si="62"/>
        <v>0</v>
      </c>
      <c r="E512" s="386"/>
      <c r="F512" s="386"/>
      <c r="G512" s="386"/>
      <c r="H512" s="386"/>
      <c r="I512" s="386"/>
      <c r="J512" s="386"/>
      <c r="K512" s="386"/>
      <c r="L512" s="386"/>
      <c r="M512" s="36"/>
      <c r="N512" s="36"/>
    </row>
    <row r="513" spans="1:14" ht="14.25" customHeight="1" x14ac:dyDescent="0.2">
      <c r="A513" s="390" t="s">
        <v>1327</v>
      </c>
      <c r="B513" s="125">
        <f t="shared" si="60"/>
        <v>0</v>
      </c>
      <c r="C513" s="125">
        <f t="shared" si="61"/>
        <v>0</v>
      </c>
      <c r="D513" s="125">
        <f t="shared" si="62"/>
        <v>0</v>
      </c>
      <c r="E513" s="386"/>
      <c r="F513" s="386"/>
      <c r="G513" s="386"/>
      <c r="H513" s="386"/>
      <c r="I513" s="386"/>
      <c r="J513" s="386"/>
      <c r="K513" s="386"/>
      <c r="L513" s="386"/>
      <c r="M513" s="36"/>
      <c r="N513" s="36"/>
    </row>
    <row r="514" spans="1:14" ht="14.25" customHeight="1" x14ac:dyDescent="0.2">
      <c r="A514" s="390" t="s">
        <v>70</v>
      </c>
      <c r="B514" s="125">
        <f t="shared" si="60"/>
        <v>1</v>
      </c>
      <c r="C514" s="125">
        <f t="shared" si="61"/>
        <v>0</v>
      </c>
      <c r="D514" s="125">
        <f t="shared" si="62"/>
        <v>1</v>
      </c>
      <c r="E514" s="386"/>
      <c r="F514" s="386"/>
      <c r="G514" s="386"/>
      <c r="H514" s="386"/>
      <c r="I514" s="386"/>
      <c r="J514" s="386"/>
      <c r="K514" s="386"/>
      <c r="L514" s="386"/>
      <c r="M514" s="36"/>
      <c r="N514" s="36"/>
    </row>
    <row r="515" spans="1:14" ht="14.25" customHeight="1" x14ac:dyDescent="0.2">
      <c r="A515" s="390" t="s">
        <v>60</v>
      </c>
      <c r="B515" s="125">
        <f t="shared" si="60"/>
        <v>0</v>
      </c>
      <c r="C515" s="125">
        <f t="shared" si="61"/>
        <v>0</v>
      </c>
      <c r="D515" s="125">
        <f t="shared" si="62"/>
        <v>0</v>
      </c>
      <c r="E515" s="386"/>
      <c r="F515" s="386"/>
      <c r="G515" s="386"/>
      <c r="H515" s="386"/>
      <c r="I515" s="386"/>
      <c r="J515" s="386"/>
      <c r="K515" s="386"/>
      <c r="L515" s="386"/>
      <c r="M515" s="36"/>
      <c r="N515" s="36"/>
    </row>
    <row r="516" spans="1:14" ht="14.25" customHeight="1" x14ac:dyDescent="0.25">
      <c r="A516" s="396" t="s">
        <v>27</v>
      </c>
      <c r="B516" s="390">
        <f>SUM(B505:B515)</f>
        <v>1</v>
      </c>
      <c r="C516" s="125">
        <f>SUM(C505:C515)</f>
        <v>0</v>
      </c>
      <c r="D516" s="125">
        <f>SUM(D505:D515)</f>
        <v>1</v>
      </c>
      <c r="E516" s="386"/>
      <c r="F516" s="386"/>
      <c r="G516" s="386"/>
      <c r="H516" s="386"/>
      <c r="I516" s="386"/>
      <c r="J516" s="386"/>
      <c r="K516" s="386"/>
      <c r="L516" s="386"/>
      <c r="M516" s="36"/>
      <c r="N516" s="36"/>
    </row>
    <row r="517" spans="1:14" ht="14.25" customHeight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6"/>
      <c r="N517" s="36"/>
    </row>
    <row r="518" spans="1:14" ht="14.25" customHeight="1" x14ac:dyDescent="0.2">
      <c r="A518" s="468" t="s">
        <v>1554</v>
      </c>
      <c r="B518" s="397"/>
      <c r="C518" s="394"/>
      <c r="D518" s="394"/>
      <c r="E518" s="386"/>
      <c r="F518" s="386"/>
      <c r="G518" s="386"/>
      <c r="H518" s="386"/>
      <c r="I518" s="386"/>
      <c r="J518" s="386"/>
      <c r="K518" s="386"/>
      <c r="L518" s="386"/>
      <c r="M518" s="36"/>
      <c r="N518" s="36"/>
    </row>
    <row r="519" spans="1:14" ht="14.25" customHeight="1" x14ac:dyDescent="0.25">
      <c r="A519" s="392" t="s">
        <v>0</v>
      </c>
      <c r="B519" s="392" t="s">
        <v>1344</v>
      </c>
      <c r="C519" s="392" t="s">
        <v>61</v>
      </c>
      <c r="D519" s="392" t="s">
        <v>63</v>
      </c>
      <c r="E519" s="386"/>
      <c r="F519" s="386"/>
      <c r="G519" s="386"/>
      <c r="H519" s="386"/>
      <c r="I519" s="386"/>
      <c r="J519" s="386"/>
      <c r="K519" s="386"/>
      <c r="L519" s="386"/>
      <c r="M519" s="36"/>
      <c r="N519" s="36"/>
    </row>
    <row r="520" spans="1:14" ht="14.25" customHeight="1" x14ac:dyDescent="0.2">
      <c r="A520" s="390" t="s">
        <v>58</v>
      </c>
      <c r="B520" s="125">
        <f t="shared" ref="B520:B530" si="63">C520+D520</f>
        <v>0</v>
      </c>
      <c r="C520" s="125">
        <f>COUNTIFS($A$162,A520&amp;"*",$A$162,"*"&amp;"1º ESQD")</f>
        <v>0</v>
      </c>
      <c r="D520" s="125">
        <f>COUNTIFS($A$247,A520&amp;"*",$A$247,"*"&amp;"2º ESQD")</f>
        <v>0</v>
      </c>
      <c r="E520" s="386"/>
      <c r="F520" s="386"/>
      <c r="G520" s="386"/>
      <c r="H520" s="386"/>
      <c r="I520" s="386"/>
      <c r="J520" s="386"/>
      <c r="K520" s="386"/>
      <c r="L520" s="386"/>
      <c r="M520" s="36"/>
      <c r="N520" s="36"/>
    </row>
    <row r="521" spans="1:14" ht="14.25" customHeight="1" x14ac:dyDescent="0.2">
      <c r="A521" s="390" t="s">
        <v>21</v>
      </c>
      <c r="B521" s="125">
        <f t="shared" si="63"/>
        <v>0</v>
      </c>
      <c r="C521" s="125">
        <f t="shared" ref="C521:C530" si="64">COUNTIFS($A$162,A521&amp;"*",$A$162,"*"&amp;"1º ESQD")</f>
        <v>0</v>
      </c>
      <c r="D521" s="125">
        <f t="shared" ref="D521:D530" si="65">COUNTIFS($A$247,A521&amp;"*",$A$247,"*"&amp;"2º ESQD")</f>
        <v>0</v>
      </c>
      <c r="E521" s="386"/>
      <c r="F521" s="386"/>
      <c r="G521" s="386"/>
      <c r="H521" s="386"/>
      <c r="I521" s="386"/>
      <c r="J521" s="386"/>
      <c r="K521" s="386"/>
      <c r="L521" s="386"/>
      <c r="M521" s="36"/>
      <c r="N521" s="36"/>
    </row>
    <row r="522" spans="1:14" ht="14.25" customHeight="1" x14ac:dyDescent="0.2">
      <c r="A522" s="390" t="s">
        <v>64</v>
      </c>
      <c r="B522" s="125">
        <f t="shared" si="63"/>
        <v>0</v>
      </c>
      <c r="C522" s="125">
        <f t="shared" si="64"/>
        <v>0</v>
      </c>
      <c r="D522" s="125">
        <f t="shared" si="65"/>
        <v>0</v>
      </c>
      <c r="E522" s="386"/>
      <c r="F522" s="386"/>
      <c r="G522" s="386"/>
      <c r="H522" s="386"/>
      <c r="I522" s="386"/>
      <c r="J522" s="386"/>
      <c r="K522" s="386"/>
      <c r="L522" s="386"/>
      <c r="M522" s="36"/>
      <c r="N522" s="36"/>
    </row>
    <row r="523" spans="1:14" ht="14.25" customHeight="1" x14ac:dyDescent="0.2">
      <c r="A523" s="395" t="s">
        <v>1325</v>
      </c>
      <c r="B523" s="125">
        <f t="shared" si="63"/>
        <v>0</v>
      </c>
      <c r="C523" s="125">
        <f t="shared" si="64"/>
        <v>0</v>
      </c>
      <c r="D523" s="125">
        <f t="shared" si="65"/>
        <v>0</v>
      </c>
      <c r="E523" s="386"/>
      <c r="F523" s="386"/>
      <c r="G523" s="386"/>
      <c r="H523" s="386"/>
      <c r="I523" s="386"/>
      <c r="J523" s="386"/>
      <c r="K523" s="386"/>
      <c r="L523" s="386"/>
      <c r="M523" s="36"/>
      <c r="N523" s="36"/>
    </row>
    <row r="524" spans="1:14" ht="14.25" customHeight="1" x14ac:dyDescent="0.2">
      <c r="A524" s="395" t="s">
        <v>1326</v>
      </c>
      <c r="B524" s="125">
        <f t="shared" si="63"/>
        <v>0</v>
      </c>
      <c r="C524" s="125">
        <f t="shared" si="64"/>
        <v>0</v>
      </c>
      <c r="D524" s="125">
        <f t="shared" si="65"/>
        <v>0</v>
      </c>
      <c r="E524" s="386"/>
      <c r="F524" s="386"/>
      <c r="G524" s="386"/>
      <c r="H524" s="386"/>
      <c r="I524" s="386"/>
      <c r="J524" s="386"/>
      <c r="K524" s="386"/>
      <c r="L524" s="386"/>
      <c r="M524" s="36"/>
      <c r="N524" s="36"/>
    </row>
    <row r="525" spans="1:14" ht="14.25" customHeight="1" x14ac:dyDescent="0.2">
      <c r="A525" s="390" t="s">
        <v>59</v>
      </c>
      <c r="B525" s="125">
        <f t="shared" si="63"/>
        <v>0</v>
      </c>
      <c r="C525" s="125">
        <f t="shared" si="64"/>
        <v>0</v>
      </c>
      <c r="D525" s="125">
        <f t="shared" si="65"/>
        <v>0</v>
      </c>
      <c r="E525" s="386"/>
      <c r="F525" s="386"/>
      <c r="G525" s="386"/>
      <c r="H525" s="386"/>
      <c r="I525" s="386"/>
      <c r="J525" s="386"/>
      <c r="K525" s="386"/>
      <c r="L525" s="386"/>
      <c r="M525" s="36"/>
      <c r="N525" s="36"/>
    </row>
    <row r="526" spans="1:14" ht="14.25" customHeight="1" x14ac:dyDescent="0.2">
      <c r="A526" s="390" t="s">
        <v>62</v>
      </c>
      <c r="B526" s="125">
        <f t="shared" si="63"/>
        <v>0</v>
      </c>
      <c r="C526" s="125">
        <f t="shared" si="64"/>
        <v>0</v>
      </c>
      <c r="D526" s="125">
        <f t="shared" si="65"/>
        <v>0</v>
      </c>
      <c r="E526" s="386"/>
      <c r="F526" s="386"/>
      <c r="G526" s="386"/>
      <c r="H526" s="386"/>
      <c r="I526" s="386"/>
      <c r="J526" s="386"/>
      <c r="K526" s="386"/>
      <c r="L526" s="386"/>
      <c r="M526" s="36"/>
      <c r="N526" s="36"/>
    </row>
    <row r="527" spans="1:14" ht="14.25" customHeight="1" x14ac:dyDescent="0.2">
      <c r="A527" s="390" t="s">
        <v>65</v>
      </c>
      <c r="B527" s="125">
        <f t="shared" si="63"/>
        <v>0</v>
      </c>
      <c r="C527" s="125">
        <f t="shared" si="64"/>
        <v>0</v>
      </c>
      <c r="D527" s="125">
        <f t="shared" si="65"/>
        <v>0</v>
      </c>
      <c r="E527" s="386"/>
      <c r="F527" s="386"/>
      <c r="G527" s="386"/>
      <c r="H527" s="386"/>
      <c r="I527" s="386"/>
      <c r="J527" s="386"/>
      <c r="K527" s="386"/>
      <c r="L527" s="386"/>
      <c r="M527" s="36"/>
      <c r="N527" s="36"/>
    </row>
    <row r="528" spans="1:14" ht="14.25" customHeight="1" x14ac:dyDescent="0.2">
      <c r="A528" s="390" t="s">
        <v>1327</v>
      </c>
      <c r="B528" s="125">
        <f t="shared" si="63"/>
        <v>0</v>
      </c>
      <c r="C528" s="125">
        <f t="shared" si="64"/>
        <v>0</v>
      </c>
      <c r="D528" s="125">
        <f t="shared" si="65"/>
        <v>0</v>
      </c>
      <c r="E528" s="386"/>
      <c r="F528" s="386"/>
      <c r="G528" s="386"/>
      <c r="H528" s="386"/>
      <c r="I528" s="386"/>
      <c r="J528" s="386"/>
      <c r="K528" s="386"/>
      <c r="L528" s="386"/>
      <c r="M528" s="36"/>
      <c r="N528" s="36"/>
    </row>
    <row r="529" spans="1:14" ht="14.25" customHeight="1" x14ac:dyDescent="0.2">
      <c r="A529" s="390" t="s">
        <v>70</v>
      </c>
      <c r="B529" s="125">
        <f t="shared" si="63"/>
        <v>0</v>
      </c>
      <c r="C529" s="125">
        <f t="shared" si="64"/>
        <v>0</v>
      </c>
      <c r="D529" s="125">
        <f t="shared" si="65"/>
        <v>0</v>
      </c>
      <c r="E529" s="386"/>
      <c r="F529" s="386"/>
      <c r="G529" s="386"/>
      <c r="H529" s="386"/>
      <c r="I529" s="386"/>
      <c r="J529" s="386"/>
      <c r="K529" s="386"/>
      <c r="L529" s="386"/>
      <c r="M529" s="36"/>
      <c r="N529" s="36"/>
    </row>
    <row r="530" spans="1:14" ht="14.25" customHeight="1" x14ac:dyDescent="0.2">
      <c r="A530" s="390" t="s">
        <v>60</v>
      </c>
      <c r="B530" s="125">
        <f t="shared" si="63"/>
        <v>0</v>
      </c>
      <c r="C530" s="125">
        <f t="shared" si="64"/>
        <v>0</v>
      </c>
      <c r="D530" s="125">
        <f t="shared" si="65"/>
        <v>0</v>
      </c>
      <c r="E530" s="386"/>
      <c r="F530" s="386"/>
      <c r="G530" s="386"/>
      <c r="H530" s="386"/>
      <c r="I530" s="386"/>
      <c r="J530" s="386"/>
      <c r="K530" s="386"/>
      <c r="L530" s="386"/>
      <c r="M530" s="36"/>
      <c r="N530" s="36"/>
    </row>
    <row r="531" spans="1:14" ht="14.25" customHeight="1" x14ac:dyDescent="0.25">
      <c r="A531" s="396" t="s">
        <v>27</v>
      </c>
      <c r="B531" s="390">
        <f>SUM(B520:B530)</f>
        <v>0</v>
      </c>
      <c r="C531" s="125">
        <f>SUM(C520:C530)</f>
        <v>0</v>
      </c>
      <c r="D531" s="125">
        <f>SUM(D520:D530)</f>
        <v>0</v>
      </c>
      <c r="E531" s="386"/>
      <c r="F531" s="386"/>
      <c r="G531" s="386"/>
      <c r="H531" s="386"/>
      <c r="I531" s="386"/>
      <c r="J531" s="386"/>
      <c r="K531" s="386"/>
      <c r="L531" s="386"/>
      <c r="M531" s="36"/>
      <c r="N531" s="36"/>
    </row>
    <row r="532" spans="1:14" ht="14.25" customHeight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6"/>
      <c r="N532" s="36"/>
    </row>
    <row r="533" spans="1:14" ht="14.25" customHeight="1" x14ac:dyDescent="0.2">
      <c r="A533" s="386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6"/>
      <c r="N533" s="36"/>
    </row>
    <row r="534" spans="1:14" ht="14.25" customHeight="1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6"/>
      <c r="N534" s="36"/>
    </row>
    <row r="535" spans="1:14" ht="14.25" customHeight="1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6"/>
      <c r="N535" s="36"/>
    </row>
    <row r="536" spans="1:14" ht="14.25" customHeight="1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6"/>
      <c r="N536" s="36"/>
    </row>
    <row r="537" spans="1:14" ht="14.25" customHeight="1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6"/>
      <c r="N537" s="36"/>
    </row>
    <row r="538" spans="1:14" ht="14.25" customHeight="1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6"/>
      <c r="N538" s="36"/>
    </row>
    <row r="539" spans="1:14" ht="14.25" customHeight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6"/>
      <c r="N539" s="36"/>
    </row>
    <row r="540" spans="1:14" ht="14.25" customHeight="1" x14ac:dyDescent="0.2">
      <c r="A540" s="386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6"/>
      <c r="N540" s="36"/>
    </row>
    <row r="541" spans="1:14" ht="14.25" customHeight="1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6"/>
      <c r="N541" s="36"/>
    </row>
    <row r="542" spans="1:14" ht="14.25" customHeight="1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6"/>
      <c r="N542" s="36"/>
    </row>
    <row r="543" spans="1:14" ht="14.25" customHeight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6"/>
      <c r="N543" s="36"/>
    </row>
    <row r="544" spans="1:14" ht="14.25" customHeight="1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6"/>
      <c r="N544" s="36"/>
    </row>
    <row r="545" spans="1:14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6"/>
      <c r="N545" s="36"/>
    </row>
    <row r="546" spans="1:14" ht="14.25" customHeight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6"/>
      <c r="N546" s="36"/>
    </row>
    <row r="547" spans="1:14" ht="14.25" customHeight="1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6"/>
      <c r="N547" s="36"/>
    </row>
    <row r="548" spans="1:14" ht="14.25" customHeight="1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6"/>
      <c r="N548" s="36"/>
    </row>
    <row r="549" spans="1:14" ht="14.25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6"/>
      <c r="N549" s="36"/>
    </row>
    <row r="550" spans="1:14" ht="14.25" customHeight="1" x14ac:dyDescent="0.2">
      <c r="A550" s="386"/>
      <c r="B550" s="386"/>
      <c r="C550" s="386"/>
      <c r="D550" s="386"/>
      <c r="E550" s="386"/>
      <c r="F550" s="386"/>
      <c r="G550" s="386"/>
      <c r="H550" s="386"/>
      <c r="I550" s="386"/>
      <c r="J550" s="386"/>
      <c r="K550" s="386"/>
      <c r="L550" s="386"/>
      <c r="M550" s="36"/>
      <c r="N550" s="36"/>
    </row>
    <row r="551" spans="1:14" ht="14.25" customHeight="1" x14ac:dyDescent="0.2">
      <c r="A551" s="386"/>
      <c r="B551" s="386"/>
      <c r="C551" s="386"/>
      <c r="D551" s="386"/>
      <c r="E551" s="386"/>
      <c r="F551" s="386"/>
      <c r="G551" s="386"/>
      <c r="H551" s="386"/>
      <c r="I551" s="386"/>
      <c r="J551" s="386"/>
      <c r="K551" s="386"/>
      <c r="L551" s="386"/>
      <c r="M551" s="36"/>
      <c r="N551" s="36"/>
    </row>
    <row r="552" spans="1:14" ht="14.25" customHeight="1" x14ac:dyDescent="0.2">
      <c r="A552" s="386"/>
      <c r="B552" s="386"/>
      <c r="C552" s="386"/>
      <c r="D552" s="386"/>
      <c r="E552" s="386"/>
      <c r="F552" s="386"/>
      <c r="G552" s="386"/>
      <c r="H552" s="386"/>
      <c r="I552" s="386"/>
      <c r="J552" s="386"/>
      <c r="K552" s="386"/>
      <c r="L552" s="386"/>
      <c r="M552" s="36"/>
      <c r="N552" s="36"/>
    </row>
    <row r="553" spans="1:14" ht="14.25" customHeight="1" x14ac:dyDescent="0.2">
      <c r="A553" s="386"/>
      <c r="B553" s="386"/>
      <c r="C553" s="386"/>
      <c r="D553" s="386"/>
      <c r="E553" s="386"/>
      <c r="F553" s="386"/>
      <c r="G553" s="386"/>
      <c r="H553" s="386"/>
      <c r="I553" s="386"/>
      <c r="J553" s="386"/>
      <c r="K553" s="386"/>
      <c r="L553" s="386"/>
      <c r="M553" s="36"/>
      <c r="N553" s="36"/>
    </row>
    <row r="554" spans="1:14" ht="14.25" customHeight="1" x14ac:dyDescent="0.2">
      <c r="A554" s="386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6"/>
      <c r="N554" s="36"/>
    </row>
    <row r="555" spans="1:14" ht="14.25" customHeight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6"/>
      <c r="N555" s="36"/>
    </row>
    <row r="556" spans="1:14" ht="14.25" customHeight="1" x14ac:dyDescent="0.2">
      <c r="A556" s="386"/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6"/>
      <c r="N556" s="36"/>
    </row>
    <row r="557" spans="1:14" ht="14.25" customHeight="1" x14ac:dyDescent="0.2">
      <c r="A557" s="386"/>
      <c r="B557" s="386"/>
      <c r="C557" s="386"/>
      <c r="D557" s="386"/>
      <c r="E557" s="386"/>
      <c r="F557" s="386"/>
      <c r="G557" s="386"/>
      <c r="H557" s="386"/>
      <c r="I557" s="386"/>
      <c r="J557" s="386"/>
      <c r="K557" s="386"/>
      <c r="L557" s="386"/>
      <c r="M557" s="36"/>
      <c r="N557" s="36"/>
    </row>
    <row r="558" spans="1:14" ht="14.25" customHeight="1" x14ac:dyDescent="0.2">
      <c r="A558" s="386"/>
      <c r="B558" s="386"/>
      <c r="C558" s="386"/>
      <c r="D558" s="386"/>
      <c r="E558" s="386"/>
      <c r="F558" s="386"/>
      <c r="G558" s="386"/>
      <c r="H558" s="386"/>
      <c r="I558" s="386"/>
      <c r="J558" s="386"/>
      <c r="K558" s="386"/>
      <c r="L558" s="386"/>
      <c r="M558" s="36"/>
      <c r="N558" s="36"/>
    </row>
    <row r="559" spans="1:14" ht="14.25" customHeight="1" x14ac:dyDescent="0.2">
      <c r="A559" s="386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6"/>
      <c r="N559" s="36"/>
    </row>
    <row r="560" spans="1:14" ht="14.25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</row>
    <row r="561" spans="1:14" ht="14.25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</row>
    <row r="562" spans="1:14" ht="14.25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</row>
    <row r="563" spans="1:14" ht="14.25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</row>
    <row r="564" spans="1:14" ht="14.25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</row>
    <row r="565" spans="1:14" ht="14.25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</row>
    <row r="566" spans="1:14" ht="14.25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</row>
    <row r="567" spans="1:14" ht="14.25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</row>
    <row r="568" spans="1:14" ht="14.25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</row>
    <row r="569" spans="1:14" ht="14.25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</row>
    <row r="570" spans="1:14" ht="14.25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</row>
    <row r="571" spans="1:14" ht="14.25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</row>
    <row r="572" spans="1:14" ht="14.25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</row>
    <row r="573" spans="1:14" ht="14.25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</row>
    <row r="574" spans="1:14" ht="14.25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</row>
    <row r="575" spans="1:14" ht="14.25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</row>
    <row r="576" spans="1:14" ht="14.25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</row>
    <row r="577" spans="1:14" ht="14.25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</row>
    <row r="578" spans="1:14" ht="14.25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</row>
    <row r="579" spans="1:14" ht="14.25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</row>
    <row r="580" spans="1:14" ht="14.25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</row>
    <row r="581" spans="1:14" ht="14.25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</row>
    <row r="582" spans="1:14" ht="14.25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</row>
    <row r="583" spans="1:14" ht="14.25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</row>
    <row r="584" spans="1:14" ht="14.25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</row>
    <row r="585" spans="1:14" ht="14.25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</row>
    <row r="586" spans="1:14" ht="14.25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ht="14.25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</row>
    <row r="588" spans="1:14" ht="14.25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</row>
    <row r="589" spans="1:14" ht="14.25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</row>
    <row r="590" spans="1:14" ht="14.25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</row>
    <row r="591" spans="1:14" ht="14.25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</row>
    <row r="592" spans="1:14" ht="14.25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</row>
    <row r="593" spans="1:14" ht="14.25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</row>
    <row r="594" spans="1:14" ht="14.25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</row>
    <row r="595" spans="1:14" ht="14.25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</row>
    <row r="596" spans="1:14" ht="14.25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</row>
    <row r="597" spans="1:14" ht="14.25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</row>
    <row r="598" spans="1:14" ht="14.25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</row>
    <row r="599" spans="1:14" ht="14.25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</row>
    <row r="600" spans="1:14" ht="14.25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</row>
    <row r="601" spans="1:14" ht="14.25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</row>
    <row r="602" spans="1:14" ht="14.25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</row>
    <row r="603" spans="1:14" ht="14.25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</row>
    <row r="604" spans="1:14" ht="14.25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</row>
    <row r="605" spans="1:14" ht="14.25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</row>
    <row r="606" spans="1:14" ht="14.25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</row>
    <row r="607" spans="1:14" ht="14.25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</row>
    <row r="608" spans="1:14" ht="14.25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</row>
    <row r="609" spans="1:14" ht="14.25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</row>
    <row r="610" spans="1:14" ht="14.25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</row>
    <row r="611" spans="1:14" ht="14.25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</row>
    <row r="612" spans="1:14" ht="14.25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</row>
    <row r="613" spans="1:14" ht="14.25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</row>
    <row r="614" spans="1:14" ht="14.25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</row>
    <row r="615" spans="1:14" ht="14.25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</row>
    <row r="616" spans="1:14" ht="14.25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</row>
    <row r="617" spans="1:14" ht="14.25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</row>
    <row r="618" spans="1:14" ht="14.25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</row>
    <row r="619" spans="1:14" ht="14.25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</row>
    <row r="620" spans="1:14" ht="14.25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</row>
    <row r="621" spans="1:14" ht="14.25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</row>
    <row r="622" spans="1:14" ht="14.25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</row>
    <row r="623" spans="1:14" ht="14.25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</row>
    <row r="624" spans="1:14" ht="14.25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</row>
    <row r="625" spans="1:14" ht="14.25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</row>
    <row r="626" spans="1:14" ht="14.25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</row>
    <row r="627" spans="1:14" ht="14.25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</row>
    <row r="628" spans="1:14" ht="14.25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</row>
    <row r="629" spans="1:14" ht="14.25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</row>
    <row r="630" spans="1:14" ht="14.25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</row>
    <row r="631" spans="1:14" ht="14.25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</row>
    <row r="632" spans="1:14" ht="14.25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</row>
    <row r="633" spans="1:14" ht="14.25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</row>
    <row r="634" spans="1:14" ht="14.25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</row>
    <row r="635" spans="1:14" ht="14.25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</row>
    <row r="636" spans="1:14" ht="14.25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</row>
    <row r="637" spans="1:14" ht="14.25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</row>
    <row r="638" spans="1:14" ht="14.25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</row>
    <row r="639" spans="1:14" ht="14.25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</row>
    <row r="640" spans="1:14" ht="14.25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</row>
    <row r="641" spans="1:14" ht="14.25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</row>
    <row r="642" spans="1:14" ht="14.25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</row>
    <row r="643" spans="1:14" ht="14.25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</row>
    <row r="644" spans="1:14" ht="14.25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</row>
    <row r="645" spans="1:14" ht="14.25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</row>
    <row r="646" spans="1:14" ht="14.25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</row>
    <row r="647" spans="1:14" ht="14.25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</row>
    <row r="648" spans="1:14" ht="14.25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</row>
    <row r="649" spans="1:14" ht="14.25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</row>
    <row r="650" spans="1:14" ht="14.25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</row>
    <row r="651" spans="1:14" ht="14.25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</row>
    <row r="652" spans="1:14" ht="14.25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</row>
    <row r="653" spans="1:14" ht="14.25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</row>
    <row r="654" spans="1:14" ht="14.25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</row>
    <row r="655" spans="1:14" ht="14.25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</row>
    <row r="656" spans="1:14" ht="14.25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</row>
    <row r="657" spans="1:14" ht="14.25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</row>
    <row r="658" spans="1:14" ht="14.25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</row>
    <row r="659" spans="1:14" ht="14.25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</row>
    <row r="660" spans="1:14" ht="14.25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</row>
    <row r="661" spans="1:14" ht="14.25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</row>
    <row r="662" spans="1:14" ht="14.25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</row>
    <row r="663" spans="1:14" ht="14.25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</row>
    <row r="664" spans="1:14" ht="14.25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</row>
    <row r="665" spans="1:14" ht="14.25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</row>
    <row r="666" spans="1:14" ht="14.25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</row>
    <row r="667" spans="1:14" ht="14.25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</row>
    <row r="668" spans="1:14" ht="14.25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</row>
    <row r="669" spans="1:14" ht="14.25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</row>
    <row r="670" spans="1:14" ht="14.25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</row>
    <row r="671" spans="1:14" ht="14.25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</row>
    <row r="672" spans="1:14" ht="14.25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</row>
    <row r="673" spans="1:14" ht="14.25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</row>
    <row r="674" spans="1:14" ht="14.25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</row>
    <row r="675" spans="1:14" ht="14.25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</row>
    <row r="676" spans="1:14" ht="14.25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</row>
    <row r="677" spans="1:14" ht="14.25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</row>
    <row r="678" spans="1:14" ht="14.25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</row>
    <row r="679" spans="1:14" ht="14.25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</row>
    <row r="680" spans="1:14" ht="14.25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</row>
    <row r="681" spans="1:14" ht="14.25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</row>
    <row r="682" spans="1:14" ht="14.25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</row>
    <row r="683" spans="1:14" ht="14.25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</row>
    <row r="684" spans="1:14" ht="14.25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</row>
    <row r="685" spans="1:14" ht="14.25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</row>
    <row r="686" spans="1:14" ht="14.25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</row>
    <row r="687" spans="1:14" ht="14.25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</row>
    <row r="688" spans="1:14" ht="14.25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</row>
    <row r="689" spans="1:14" ht="14.25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</row>
    <row r="690" spans="1:14" ht="14.25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</row>
    <row r="691" spans="1:14" ht="14.25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</row>
    <row r="692" spans="1:14" ht="14.25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</row>
    <row r="693" spans="1:14" ht="14.25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</row>
    <row r="694" spans="1:14" ht="14.25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</row>
    <row r="695" spans="1:14" ht="14.25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</row>
    <row r="696" spans="1:14" ht="14.25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</row>
    <row r="697" spans="1:14" ht="14.25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</row>
    <row r="698" spans="1:14" ht="14.2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</row>
    <row r="699" spans="1:14" ht="14.25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</row>
    <row r="700" spans="1:14" ht="14.25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</row>
    <row r="701" spans="1:14" ht="14.25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</row>
    <row r="702" spans="1:14" ht="14.25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</row>
    <row r="703" spans="1:14" ht="14.25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</row>
    <row r="704" spans="1:14" ht="14.25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</row>
    <row r="705" spans="1:14" ht="14.25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</row>
    <row r="706" spans="1:14" ht="14.25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</row>
    <row r="707" spans="1:14" ht="14.25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</row>
    <row r="708" spans="1:14" ht="14.25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</row>
    <row r="709" spans="1:14" ht="14.25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</row>
    <row r="710" spans="1:14" ht="14.25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</row>
    <row r="711" spans="1:14" ht="14.25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</row>
    <row r="712" spans="1:14" ht="14.25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</row>
    <row r="713" spans="1:14" ht="14.25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</row>
    <row r="714" spans="1:14" ht="14.25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</row>
    <row r="715" spans="1:14" ht="14.25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</row>
    <row r="716" spans="1:14" ht="14.25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</row>
    <row r="717" spans="1:14" ht="14.25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</row>
    <row r="718" spans="1:14" ht="14.25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</row>
    <row r="719" spans="1:14" ht="14.25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</row>
    <row r="720" spans="1:14" ht="14.25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</row>
    <row r="721" spans="1:14" ht="14.25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</row>
    <row r="722" spans="1:14" ht="14.25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</row>
    <row r="723" spans="1:14" ht="14.25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</row>
    <row r="724" spans="1:14" ht="14.25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</row>
    <row r="725" spans="1:14" ht="14.25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</row>
    <row r="726" spans="1:14" ht="14.25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</row>
    <row r="727" spans="1:14" ht="14.25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</row>
    <row r="728" spans="1:14" ht="14.25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</row>
    <row r="729" spans="1:14" ht="14.25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</row>
    <row r="730" spans="1:14" ht="14.25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</row>
    <row r="731" spans="1:14" ht="14.25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</row>
    <row r="732" spans="1:14" ht="14.25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</row>
    <row r="733" spans="1:14" ht="14.25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</row>
    <row r="734" spans="1:14" ht="14.25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</row>
    <row r="735" spans="1:14" ht="14.25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</row>
    <row r="736" spans="1:14" ht="14.25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</row>
    <row r="737" spans="1:14" ht="14.25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</row>
    <row r="738" spans="1:14" ht="14.25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</row>
    <row r="739" spans="1:14" ht="14.25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</row>
    <row r="740" spans="1:14" ht="14.25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</row>
    <row r="741" spans="1:14" ht="14.25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</row>
    <row r="742" spans="1:14" ht="14.25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</row>
    <row r="743" spans="1:14" ht="14.25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</row>
    <row r="744" spans="1:14" ht="14.25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</row>
    <row r="745" spans="1:14" ht="14.25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</row>
    <row r="746" spans="1:14" ht="14.25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</row>
    <row r="747" spans="1:14" ht="14.25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</row>
    <row r="748" spans="1:14" ht="14.25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</row>
    <row r="749" spans="1:14" ht="14.25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</row>
    <row r="750" spans="1:14" ht="14.25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</row>
    <row r="751" spans="1:14" ht="14.25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</row>
    <row r="752" spans="1:14" ht="14.25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</row>
    <row r="753" spans="1:14" ht="14.25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</row>
    <row r="754" spans="1:14" ht="14.25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</row>
    <row r="755" spans="1:14" ht="14.25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</row>
    <row r="756" spans="1:14" ht="14.25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</row>
    <row r="757" spans="1:14" ht="14.25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</row>
    <row r="758" spans="1:14" ht="14.25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</row>
    <row r="759" spans="1:14" ht="14.25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</row>
    <row r="760" spans="1:14" ht="14.25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</row>
    <row r="761" spans="1:14" ht="14.25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</row>
    <row r="762" spans="1:14" ht="14.25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</row>
    <row r="763" spans="1:14" ht="14.25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</row>
    <row r="764" spans="1:14" ht="14.25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</row>
    <row r="765" spans="1:14" ht="14.25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</row>
    <row r="766" spans="1:14" ht="14.25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</row>
    <row r="767" spans="1:14" ht="14.25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</row>
    <row r="768" spans="1:14" ht="14.25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</row>
    <row r="769" spans="1:14" ht="14.25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</row>
    <row r="770" spans="1:14" ht="14.25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</row>
    <row r="771" spans="1:14" ht="14.25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</row>
    <row r="772" spans="1:14" ht="14.25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</row>
    <row r="773" spans="1:14" ht="14.25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</row>
    <row r="774" spans="1:14" ht="14.25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</row>
    <row r="775" spans="1:14" ht="14.25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</row>
    <row r="776" spans="1:14" ht="14.25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</row>
    <row r="777" spans="1:14" ht="14.25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</row>
    <row r="778" spans="1:14" ht="14.25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</row>
    <row r="779" spans="1:14" ht="14.25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</row>
    <row r="780" spans="1:14" ht="14.25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</row>
    <row r="781" spans="1:14" ht="14.25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</row>
    <row r="782" spans="1:14" ht="14.25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</row>
    <row r="783" spans="1:14" ht="14.25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</row>
    <row r="784" spans="1:14" ht="14.25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</row>
    <row r="785" spans="1:14" ht="14.25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</row>
    <row r="786" spans="1:14" ht="14.25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</row>
    <row r="787" spans="1:14" ht="14.25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</row>
    <row r="788" spans="1:14" ht="14.25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</row>
    <row r="789" spans="1:14" ht="14.25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</row>
    <row r="790" spans="1:14" ht="14.25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</row>
    <row r="791" spans="1:14" ht="14.25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</row>
    <row r="792" spans="1:14" ht="14.25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</row>
    <row r="793" spans="1:14" ht="14.25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</row>
    <row r="794" spans="1:14" ht="14.25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</row>
    <row r="795" spans="1:14" ht="14.25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</row>
    <row r="796" spans="1:14" ht="14.25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</row>
    <row r="797" spans="1:14" ht="14.25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</row>
    <row r="798" spans="1:14" ht="14.25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</row>
    <row r="799" spans="1:14" ht="14.25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</row>
    <row r="800" spans="1:14" ht="14.25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</row>
    <row r="801" spans="1:14" ht="14.25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</row>
    <row r="802" spans="1:14" ht="14.25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</row>
    <row r="803" spans="1:14" ht="14.25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</row>
    <row r="804" spans="1:14" ht="14.25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</row>
    <row r="805" spans="1:14" ht="14.25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</row>
    <row r="806" spans="1:14" ht="14.25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</row>
    <row r="807" spans="1:14" ht="14.25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</row>
    <row r="808" spans="1:14" ht="14.25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</row>
    <row r="809" spans="1:14" ht="14.25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</row>
    <row r="810" spans="1:14" ht="14.25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</row>
    <row r="811" spans="1:14" ht="14.25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</row>
    <row r="812" spans="1:14" ht="14.25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</row>
    <row r="813" spans="1:14" ht="14.25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</row>
    <row r="814" spans="1:14" ht="14.25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</row>
    <row r="815" spans="1:14" ht="14.25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</row>
    <row r="816" spans="1:14" ht="14.25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</row>
    <row r="817" spans="1:14" ht="14.25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</row>
    <row r="818" spans="1:14" ht="14.25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</row>
    <row r="819" spans="1:14" ht="14.25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</row>
    <row r="820" spans="1:14" ht="14.25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</row>
    <row r="821" spans="1:14" ht="14.25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</row>
    <row r="822" spans="1:14" ht="14.25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</row>
    <row r="823" spans="1:14" ht="14.25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</row>
    <row r="824" spans="1:14" ht="14.25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</row>
    <row r="825" spans="1:14" ht="14.25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</row>
    <row r="826" spans="1:14" ht="14.25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</row>
    <row r="827" spans="1:14" ht="14.25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</row>
    <row r="828" spans="1:14" ht="14.25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</row>
    <row r="829" spans="1:14" ht="14.25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</row>
    <row r="830" spans="1:14" ht="14.25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</row>
    <row r="831" spans="1:14" ht="14.25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</row>
    <row r="832" spans="1:14" ht="14.25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</row>
    <row r="833" spans="1:14" ht="14.25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</row>
    <row r="834" spans="1:14" ht="14.25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</row>
    <row r="835" spans="1:14" ht="14.25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</row>
    <row r="836" spans="1:14" ht="14.25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</row>
    <row r="837" spans="1:14" ht="14.25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</row>
    <row r="838" spans="1:14" ht="14.25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</row>
    <row r="839" spans="1:14" ht="14.25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</row>
    <row r="840" spans="1:14" ht="14.25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</row>
    <row r="841" spans="1:14" ht="14.25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</row>
    <row r="842" spans="1:14" ht="14.25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</row>
    <row r="843" spans="1:14" ht="14.25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</row>
    <row r="844" spans="1:14" ht="14.25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</row>
    <row r="845" spans="1:14" ht="14.25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</row>
    <row r="846" spans="1:14" ht="14.25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</row>
    <row r="847" spans="1:14" ht="14.25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</row>
    <row r="848" spans="1:14" ht="14.25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</row>
    <row r="849" spans="1:14" ht="14.25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</row>
    <row r="850" spans="1:14" ht="14.25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</row>
    <row r="851" spans="1:14" ht="14.25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</row>
    <row r="852" spans="1:14" ht="14.25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</row>
    <row r="853" spans="1:14" ht="14.25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</row>
    <row r="854" spans="1:14" ht="14.25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</row>
    <row r="855" spans="1:14" ht="14.25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</row>
    <row r="856" spans="1:14" ht="14.25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</row>
    <row r="857" spans="1:14" ht="14.25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</row>
    <row r="858" spans="1:14" ht="14.25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</row>
    <row r="859" spans="1:14" ht="14.25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</row>
    <row r="860" spans="1:14" ht="14.25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</row>
    <row r="861" spans="1:14" ht="14.25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</row>
    <row r="862" spans="1:14" ht="14.25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</row>
    <row r="863" spans="1:14" ht="14.25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</row>
    <row r="864" spans="1:14" ht="14.25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</row>
    <row r="865" spans="1:14" ht="14.25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</row>
    <row r="866" spans="1:14" ht="14.25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</row>
    <row r="867" spans="1:14" ht="14.25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</row>
    <row r="868" spans="1:14" ht="14.25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</row>
    <row r="869" spans="1:14" ht="14.25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</row>
    <row r="870" spans="1:14" ht="14.25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</row>
    <row r="871" spans="1:14" ht="14.25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</row>
    <row r="872" spans="1:14" ht="14.25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</row>
    <row r="873" spans="1:14" ht="14.25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</row>
    <row r="874" spans="1:14" ht="14.25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</row>
    <row r="875" spans="1:14" ht="14.25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</row>
    <row r="876" spans="1:14" ht="14.25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</row>
    <row r="877" spans="1:14" ht="14.25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</row>
    <row r="878" spans="1:14" ht="14.25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</row>
    <row r="879" spans="1:14" ht="14.25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</row>
    <row r="880" spans="1:14" ht="14.25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</row>
    <row r="881" spans="1:14" ht="14.25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</row>
    <row r="882" spans="1:14" ht="14.25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</row>
    <row r="883" spans="1:14" ht="14.25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</row>
    <row r="884" spans="1:14" ht="14.25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</row>
    <row r="885" spans="1:14" ht="14.25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</row>
    <row r="886" spans="1:14" ht="14.25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</row>
    <row r="887" spans="1:14" ht="14.25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</row>
    <row r="888" spans="1:14" ht="14.25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</row>
    <row r="889" spans="1:14" ht="14.25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</row>
    <row r="890" spans="1:14" ht="14.25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</row>
    <row r="891" spans="1:14" ht="14.25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</row>
    <row r="892" spans="1:14" ht="14.25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</row>
    <row r="893" spans="1:14" ht="14.25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</row>
    <row r="894" spans="1:14" ht="14.25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</row>
    <row r="895" spans="1:14" ht="14.25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</row>
    <row r="896" spans="1:14" ht="14.25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</row>
    <row r="897" spans="1:14" ht="14.25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</row>
    <row r="898" spans="1:14" ht="14.25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</row>
    <row r="899" spans="1:14" ht="14.25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</row>
    <row r="900" spans="1:14" ht="14.25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</row>
    <row r="901" spans="1:14" ht="14.25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</row>
    <row r="902" spans="1:14" ht="14.25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</row>
    <row r="903" spans="1:14" ht="14.25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</row>
    <row r="904" spans="1:14" ht="14.25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</row>
    <row r="905" spans="1:14" ht="14.25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</row>
    <row r="906" spans="1:14" ht="14.25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</row>
    <row r="907" spans="1:14" ht="14.25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</row>
    <row r="908" spans="1:14" ht="14.25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</row>
    <row r="909" spans="1:14" ht="14.25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</row>
    <row r="910" spans="1:14" ht="14.25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</row>
    <row r="911" spans="1:14" ht="14.25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</row>
    <row r="912" spans="1:14" ht="14.25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</row>
    <row r="913" spans="1:14" ht="14.25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</row>
    <row r="914" spans="1:14" ht="14.25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</row>
    <row r="915" spans="1:14" ht="14.25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</row>
    <row r="916" spans="1:14" ht="14.25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</row>
    <row r="917" spans="1:14" ht="14.25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</row>
    <row r="918" spans="1:14" ht="14.25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</row>
    <row r="919" spans="1:14" ht="14.25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</row>
    <row r="920" spans="1:14" ht="14.25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</row>
    <row r="921" spans="1:14" ht="14.25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</row>
    <row r="922" spans="1:14" ht="14.25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</row>
    <row r="923" spans="1:14" ht="14.25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</row>
    <row r="924" spans="1:14" ht="14.25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</row>
    <row r="925" spans="1:14" ht="14.25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</row>
    <row r="926" spans="1:14" ht="14.25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</row>
    <row r="927" spans="1:14" ht="14.25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</row>
    <row r="928" spans="1:14" ht="14.25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</row>
    <row r="929" spans="1:14" ht="14.25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</row>
    <row r="930" spans="1:14" ht="14.25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</row>
    <row r="931" spans="1:14" ht="14.25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</row>
    <row r="932" spans="1:14" ht="14.25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</row>
    <row r="933" spans="1:14" ht="14.25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</row>
    <row r="934" spans="1:14" ht="14.25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</row>
    <row r="935" spans="1:14" ht="14.25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</row>
    <row r="936" spans="1:14" ht="14.25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</row>
    <row r="937" spans="1:14" ht="14.25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</row>
    <row r="938" spans="1:14" ht="14.25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</row>
    <row r="939" spans="1:14" ht="14.25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</row>
    <row r="940" spans="1:14" ht="14.25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</row>
    <row r="941" spans="1:14" ht="14.25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</row>
    <row r="942" spans="1:14" ht="14.25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</row>
    <row r="943" spans="1:14" ht="14.25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</row>
    <row r="944" spans="1:14" ht="14.25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</row>
    <row r="945" spans="1:14" ht="14.25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</row>
    <row r="946" spans="1:14" ht="14.25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</row>
    <row r="947" spans="1:14" ht="14.25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</row>
    <row r="948" spans="1:14" ht="14.25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</row>
    <row r="949" spans="1:14" ht="14.25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</row>
    <row r="950" spans="1:14" ht="14.25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</row>
    <row r="951" spans="1:14" ht="14.25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</row>
    <row r="952" spans="1:14" ht="14.25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</row>
    <row r="953" spans="1:14" ht="14.25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</row>
    <row r="954" spans="1:14" ht="14.25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</row>
    <row r="955" spans="1:14" ht="14.25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</row>
    <row r="956" spans="1:14" ht="14.25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</row>
    <row r="957" spans="1:14" ht="14.25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</row>
    <row r="958" spans="1:14" ht="14.25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</row>
    <row r="959" spans="1:14" ht="14.25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</row>
    <row r="960" spans="1:14" ht="14.25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</row>
    <row r="961" spans="1:14" ht="14.25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</row>
    <row r="962" spans="1:14" ht="14.25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</row>
    <row r="963" spans="1:14" ht="14.25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</row>
    <row r="964" spans="1:14" ht="14.25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</row>
    <row r="965" spans="1:14" ht="14.25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</row>
    <row r="966" spans="1:14" ht="14.25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</row>
    <row r="967" spans="1:14" ht="14.25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</row>
    <row r="968" spans="1:14" ht="14.25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</row>
    <row r="969" spans="1:14" ht="14.25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</row>
    <row r="970" spans="1:14" ht="14.25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</row>
    <row r="971" spans="1:14" ht="14.25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</row>
    <row r="972" spans="1:14" ht="14.25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</row>
    <row r="973" spans="1:14" ht="14.25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</row>
    <row r="974" spans="1:14" ht="14.25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</row>
    <row r="975" spans="1:14" ht="14.25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</row>
    <row r="976" spans="1:14" ht="14.25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</row>
    <row r="977" spans="1:14" ht="14.25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</row>
    <row r="978" spans="1:14" ht="14.25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</row>
    <row r="979" spans="1:14" ht="14.25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</row>
    <row r="980" spans="1:14" ht="14.25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</row>
    <row r="981" spans="1:14" ht="14.25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</row>
    <row r="982" spans="1:14" ht="14.25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</row>
    <row r="983" spans="1:14" ht="14.25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</row>
    <row r="984" spans="1:14" ht="14.25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</row>
    <row r="985" spans="1:14" ht="14.25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</row>
    <row r="986" spans="1:14" ht="14.25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</row>
    <row r="987" spans="1:14" ht="14.25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</row>
    <row r="988" spans="1:14" ht="14.25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</row>
    <row r="989" spans="1:14" ht="14.25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</row>
    <row r="990" spans="1:14" ht="14.25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</row>
    <row r="991" spans="1:14" ht="14.25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</row>
    <row r="992" spans="1:14" ht="14.25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</row>
    <row r="993" spans="1:14" ht="14.25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</row>
    <row r="994" spans="1:14" ht="14.25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</row>
    <row r="995" spans="1:14" ht="14.25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</row>
    <row r="996" spans="1:14" ht="14.25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</row>
    <row r="997" spans="1:14" ht="14.25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</row>
    <row r="998" spans="1:14" ht="14.25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</row>
    <row r="999" spans="1:14" ht="14.25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</row>
    <row r="1000" spans="1:14" ht="14.25" customHeight="1" x14ac:dyDescent="0.2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</row>
    <row r="1001" spans="1:14" ht="14.25" customHeight="1" x14ac:dyDescent="0.2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</row>
    <row r="1002" spans="1:14" ht="14.25" customHeight="1" x14ac:dyDescent="0.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</row>
    <row r="1003" spans="1:14" ht="14.25" customHeight="1" x14ac:dyDescent="0.2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</row>
    <row r="1004" spans="1:14" ht="14.25" customHeight="1" x14ac:dyDescent="0.2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</row>
    <row r="1005" spans="1:14" ht="14.25" customHeight="1" x14ac:dyDescent="0.2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</row>
    <row r="1006" spans="1:14" ht="14.25" customHeight="1" x14ac:dyDescent="0.2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</row>
    <row r="1007" spans="1:14" ht="14.25" customHeight="1" x14ac:dyDescent="0.2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</row>
    <row r="1008" spans="1:14" ht="14.25" customHeight="1" x14ac:dyDescent="0.2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</row>
    <row r="1009" spans="1:14" ht="14.25" customHeight="1" x14ac:dyDescent="0.2">
      <c r="A1009" s="36"/>
      <c r="B1009" s="36"/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</row>
    <row r="1010" spans="1:14" ht="14.25" customHeight="1" x14ac:dyDescent="0.2">
      <c r="A1010" s="36"/>
      <c r="B1010" s="36"/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</row>
    <row r="1011" spans="1:14" ht="14.25" customHeight="1" x14ac:dyDescent="0.2">
      <c r="A1011" s="36"/>
      <c r="B1011" s="36"/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</row>
    <row r="1012" spans="1:14" ht="14.25" customHeight="1" x14ac:dyDescent="0.2">
      <c r="A1012" s="36"/>
      <c r="B1012" s="36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</row>
    <row r="1013" spans="1:14" ht="14.25" customHeight="1" x14ac:dyDescent="0.2">
      <c r="A1013" s="36"/>
      <c r="B1013" s="36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</row>
    <row r="1014" spans="1:14" ht="14.25" customHeight="1" x14ac:dyDescent="0.2">
      <c r="A1014" s="36"/>
      <c r="B1014" s="36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</row>
    <row r="1015" spans="1:14" ht="14.25" customHeight="1" x14ac:dyDescent="0.2">
      <c r="A1015" s="36"/>
      <c r="B1015" s="36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</row>
    <row r="1016" spans="1:14" ht="14.25" customHeight="1" x14ac:dyDescent="0.2">
      <c r="A1016" s="36"/>
      <c r="B1016" s="36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</row>
    <row r="1017" spans="1:14" ht="14.25" customHeight="1" x14ac:dyDescent="0.2">
      <c r="A1017" s="36"/>
      <c r="B1017" s="36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</row>
    <row r="1018" spans="1:14" ht="14.25" customHeight="1" x14ac:dyDescent="0.2">
      <c r="A1018" s="36"/>
      <c r="B1018" s="36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</row>
    <row r="1019" spans="1:14" ht="14.25" customHeight="1" x14ac:dyDescent="0.2">
      <c r="A1019" s="36"/>
      <c r="B1019" s="36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</row>
    <row r="1020" spans="1:14" ht="14.25" customHeight="1" x14ac:dyDescent="0.2">
      <c r="A1020" s="36"/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</row>
    <row r="1021" spans="1:14" ht="14.25" customHeight="1" x14ac:dyDescent="0.2">
      <c r="A1021" s="36"/>
      <c r="B1021" s="36"/>
      <c r="C1021" s="36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</row>
    <row r="1022" spans="1:14" ht="14.25" customHeight="1" x14ac:dyDescent="0.2">
      <c r="A1022" s="36"/>
      <c r="B1022" s="36"/>
      <c r="C1022" s="36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</row>
    <row r="1023" spans="1:14" ht="14.25" customHeight="1" x14ac:dyDescent="0.2">
      <c r="A1023" s="36"/>
      <c r="B1023" s="36"/>
      <c r="C1023" s="36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</row>
    <row r="1024" spans="1:14" ht="14.25" customHeight="1" x14ac:dyDescent="0.2">
      <c r="A1024" s="36"/>
      <c r="B1024" s="36"/>
      <c r="C1024" s="36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</row>
    <row r="1025" spans="1:14" ht="14.25" customHeight="1" x14ac:dyDescent="0.2">
      <c r="A1025" s="36"/>
      <c r="B1025" s="36"/>
      <c r="C1025" s="36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</row>
    <row r="1026" spans="1:14" ht="14.25" customHeight="1" x14ac:dyDescent="0.2">
      <c r="A1026" s="36"/>
      <c r="B1026" s="36"/>
      <c r="C1026" s="36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</row>
    <row r="1027" spans="1:14" ht="14.25" customHeight="1" x14ac:dyDescent="0.2">
      <c r="A1027" s="36"/>
      <c r="B1027" s="36"/>
      <c r="C1027" s="36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</row>
    <row r="1028" spans="1:14" ht="14.25" customHeight="1" x14ac:dyDescent="0.2">
      <c r="A1028" s="36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</row>
    <row r="1029" spans="1:14" ht="14.25" customHeight="1" x14ac:dyDescent="0.2">
      <c r="A1029" s="36"/>
      <c r="B1029" s="36"/>
      <c r="C1029" s="36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</row>
    <row r="1030" spans="1:14" ht="14.25" customHeight="1" x14ac:dyDescent="0.2">
      <c r="A1030" s="36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</row>
    <row r="1031" spans="1:14" ht="14.25" customHeight="1" x14ac:dyDescent="0.2">
      <c r="A1031" s="36"/>
      <c r="B1031" s="36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</row>
    <row r="1032" spans="1:14" ht="14.25" customHeight="1" x14ac:dyDescent="0.2">
      <c r="A1032" s="36"/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</row>
    <row r="1033" spans="1:14" ht="14.25" customHeight="1" x14ac:dyDescent="0.2">
      <c r="A1033" s="36"/>
      <c r="B1033" s="36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</row>
    <row r="1034" spans="1:14" ht="14.25" customHeight="1" x14ac:dyDescent="0.2">
      <c r="A1034" s="36"/>
      <c r="B1034" s="36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</row>
    <row r="1035" spans="1:14" ht="14.25" customHeight="1" x14ac:dyDescent="0.2">
      <c r="A1035" s="36"/>
      <c r="B1035" s="36"/>
      <c r="C1035" s="36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</row>
    <row r="1036" spans="1:14" ht="14.25" customHeight="1" x14ac:dyDescent="0.2">
      <c r="A1036" s="36"/>
      <c r="B1036" s="36"/>
      <c r="C1036" s="36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</row>
    <row r="1037" spans="1:14" ht="14.25" customHeight="1" x14ac:dyDescent="0.2">
      <c r="A1037" s="36"/>
      <c r="B1037" s="36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</row>
    <row r="1038" spans="1:14" ht="14.25" customHeight="1" x14ac:dyDescent="0.2">
      <c r="A1038" s="36"/>
      <c r="B1038" s="36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</row>
    <row r="1039" spans="1:14" ht="14.25" customHeight="1" x14ac:dyDescent="0.2">
      <c r="A1039" s="36"/>
      <c r="B1039" s="36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</row>
    <row r="1040" spans="1:14" ht="14.25" customHeight="1" x14ac:dyDescent="0.2">
      <c r="A1040" s="36"/>
      <c r="B1040" s="36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</row>
    <row r="1041" spans="1:14" ht="14.25" customHeight="1" x14ac:dyDescent="0.2">
      <c r="A1041" s="36"/>
      <c r="B1041" s="36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</row>
    <row r="1042" spans="1:14" ht="14.25" customHeight="1" x14ac:dyDescent="0.2">
      <c r="A1042" s="36"/>
      <c r="B1042" s="36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</row>
    <row r="1043" spans="1:14" ht="14.25" customHeight="1" x14ac:dyDescent="0.2">
      <c r="A1043" s="36"/>
      <c r="B1043" s="36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</row>
    <row r="1044" spans="1:14" ht="14.25" customHeight="1" x14ac:dyDescent="0.2">
      <c r="A1044" s="36"/>
      <c r="B1044" s="36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</row>
    <row r="1045" spans="1:14" ht="14.25" customHeight="1" x14ac:dyDescent="0.2">
      <c r="A1045" s="36"/>
      <c r="B1045" s="36"/>
      <c r="C1045" s="36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</row>
    <row r="1046" spans="1:14" ht="14.25" customHeight="1" x14ac:dyDescent="0.2">
      <c r="A1046" s="36"/>
      <c r="B1046" s="36"/>
      <c r="C1046" s="36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</row>
    <row r="1047" spans="1:14" ht="14.25" customHeight="1" x14ac:dyDescent="0.2">
      <c r="A1047" s="36"/>
      <c r="B1047" s="36"/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</row>
    <row r="1048" spans="1:14" ht="14.25" customHeight="1" x14ac:dyDescent="0.2">
      <c r="A1048" s="36"/>
      <c r="B1048" s="36"/>
      <c r="C1048" s="36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</row>
    <row r="1049" spans="1:14" ht="14.25" customHeight="1" x14ac:dyDescent="0.2">
      <c r="A1049" s="36"/>
      <c r="B1049" s="36"/>
      <c r="C1049" s="36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</row>
    <row r="1050" spans="1:14" ht="14.25" customHeight="1" x14ac:dyDescent="0.2">
      <c r="A1050" s="36"/>
      <c r="B1050" s="36"/>
      <c r="C1050" s="36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</row>
    <row r="1051" spans="1:14" ht="14.25" customHeight="1" x14ac:dyDescent="0.2">
      <c r="A1051" s="36"/>
      <c r="B1051" s="36"/>
      <c r="C1051" s="36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</row>
    <row r="1052" spans="1:14" ht="14.25" customHeight="1" x14ac:dyDescent="0.2">
      <c r="A1052" s="36"/>
      <c r="B1052" s="36"/>
      <c r="C1052" s="36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</row>
    <row r="1053" spans="1:14" ht="14.25" customHeight="1" x14ac:dyDescent="0.2">
      <c r="A1053" s="36"/>
      <c r="B1053" s="36"/>
      <c r="C1053" s="36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</row>
    <row r="1054" spans="1:14" ht="14.25" customHeight="1" x14ac:dyDescent="0.2">
      <c r="A1054" s="36"/>
      <c r="B1054" s="36"/>
      <c r="C1054" s="36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</row>
    <row r="1055" spans="1:14" ht="14.25" customHeight="1" x14ac:dyDescent="0.2">
      <c r="A1055" s="36"/>
      <c r="B1055" s="36"/>
      <c r="C1055" s="36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</row>
    <row r="1056" spans="1:14" ht="14.25" customHeight="1" x14ac:dyDescent="0.2">
      <c r="A1056" s="36"/>
      <c r="B1056" s="36"/>
      <c r="C1056" s="36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</row>
    <row r="1057" spans="1:14" ht="14.25" customHeight="1" x14ac:dyDescent="0.2">
      <c r="A1057" s="36"/>
      <c r="B1057" s="36"/>
      <c r="C1057" s="36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</row>
    <row r="1058" spans="1:14" ht="14.25" customHeight="1" x14ac:dyDescent="0.2">
      <c r="A1058" s="36"/>
      <c r="B1058" s="36"/>
      <c r="C1058" s="36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</row>
    <row r="1059" spans="1:14" ht="14.25" customHeight="1" x14ac:dyDescent="0.2">
      <c r="A1059" s="36"/>
      <c r="B1059" s="36"/>
      <c r="C1059" s="36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</row>
    <row r="1060" spans="1:14" ht="14.25" customHeight="1" x14ac:dyDescent="0.2">
      <c r="A1060" s="36"/>
      <c r="B1060" s="36"/>
      <c r="C1060" s="36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</row>
    <row r="1061" spans="1:14" ht="14.25" customHeight="1" x14ac:dyDescent="0.2">
      <c r="A1061" s="36"/>
      <c r="B1061" s="36"/>
      <c r="C1061" s="36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</row>
    <row r="1062" spans="1:14" ht="14.25" customHeight="1" x14ac:dyDescent="0.2">
      <c r="A1062" s="36"/>
      <c r="B1062" s="36"/>
      <c r="C1062" s="36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</row>
    <row r="1063" spans="1:14" ht="14.25" customHeight="1" x14ac:dyDescent="0.2">
      <c r="A1063" s="36"/>
      <c r="B1063" s="36"/>
      <c r="C1063" s="36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</row>
    <row r="1064" spans="1:14" ht="14.25" customHeight="1" x14ac:dyDescent="0.2">
      <c r="A1064" s="36"/>
      <c r="B1064" s="36"/>
      <c r="C1064" s="36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</row>
    <row r="1065" spans="1:14" ht="14.25" customHeight="1" x14ac:dyDescent="0.2">
      <c r="A1065" s="36"/>
      <c r="B1065" s="36"/>
      <c r="C1065" s="36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</row>
    <row r="1066" spans="1:14" ht="14.25" customHeight="1" x14ac:dyDescent="0.2">
      <c r="A1066" s="36"/>
      <c r="B1066" s="36"/>
      <c r="C1066" s="36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</row>
    <row r="1067" spans="1:14" ht="14.25" customHeight="1" x14ac:dyDescent="0.2">
      <c r="A1067" s="36"/>
      <c r="B1067" s="36"/>
      <c r="C1067" s="36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</row>
    <row r="1068" spans="1:14" ht="14.25" customHeight="1" x14ac:dyDescent="0.2">
      <c r="A1068" s="36"/>
      <c r="B1068" s="36"/>
      <c r="C1068" s="36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</row>
    <row r="1069" spans="1:14" ht="14.25" customHeight="1" x14ac:dyDescent="0.2">
      <c r="A1069" s="36"/>
      <c r="B1069" s="36"/>
      <c r="C1069" s="36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</row>
    <row r="1070" spans="1:14" ht="14.25" customHeight="1" x14ac:dyDescent="0.2">
      <c r="A1070" s="36"/>
      <c r="B1070" s="36"/>
      <c r="C1070" s="36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</row>
    <row r="1071" spans="1:14" ht="14.25" customHeight="1" x14ac:dyDescent="0.2">
      <c r="A1071" s="36"/>
      <c r="B1071" s="36"/>
      <c r="C1071" s="36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</row>
    <row r="1072" spans="1:14" ht="14.25" customHeight="1" x14ac:dyDescent="0.2">
      <c r="A1072" s="36"/>
      <c r="B1072" s="36"/>
      <c r="C1072" s="36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</row>
    <row r="1073" spans="1:14" ht="14.25" customHeight="1" x14ac:dyDescent="0.2">
      <c r="A1073" s="36"/>
      <c r="B1073" s="36"/>
      <c r="C1073" s="36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</row>
    <row r="1074" spans="1:14" ht="14.25" customHeight="1" x14ac:dyDescent="0.2">
      <c r="A1074" s="36"/>
      <c r="B1074" s="36"/>
      <c r="C1074" s="36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</row>
    <row r="1075" spans="1:14" ht="14.25" customHeight="1" x14ac:dyDescent="0.2">
      <c r="A1075" s="36"/>
      <c r="B1075" s="36"/>
      <c r="C1075" s="36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</row>
    <row r="1076" spans="1:14" ht="14.25" customHeight="1" x14ac:dyDescent="0.2">
      <c r="A1076" s="36"/>
      <c r="B1076" s="36"/>
      <c r="C1076" s="36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</row>
    <row r="1077" spans="1:14" ht="14.25" customHeight="1" x14ac:dyDescent="0.2">
      <c r="A1077" s="36"/>
      <c r="B1077" s="36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</row>
    <row r="1078" spans="1:14" ht="14.25" customHeight="1" x14ac:dyDescent="0.2">
      <c r="A1078" s="36"/>
      <c r="B1078" s="36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</row>
    <row r="1079" spans="1:14" ht="14.25" customHeight="1" x14ac:dyDescent="0.2">
      <c r="A1079" s="36"/>
      <c r="B1079" s="36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</row>
    <row r="1080" spans="1:14" ht="14.25" customHeight="1" x14ac:dyDescent="0.2">
      <c r="A1080" s="36"/>
      <c r="B1080" s="36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</row>
    <row r="1081" spans="1:14" ht="14.25" customHeight="1" x14ac:dyDescent="0.2">
      <c r="A1081" s="36"/>
      <c r="B1081" s="36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</row>
    <row r="1082" spans="1:14" ht="14.25" customHeight="1" x14ac:dyDescent="0.2">
      <c r="A1082" s="36"/>
      <c r="B1082" s="36"/>
      <c r="C1082" s="36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</row>
    <row r="1083" spans="1:14" ht="14.25" customHeight="1" x14ac:dyDescent="0.2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</row>
    <row r="1084" spans="1:14" ht="14.25" customHeight="1" x14ac:dyDescent="0.2">
      <c r="A1084" s="36"/>
      <c r="B1084" s="36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</row>
    <row r="1085" spans="1:14" ht="14.25" customHeight="1" x14ac:dyDescent="0.2">
      <c r="A1085" s="36"/>
      <c r="B1085" s="36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</row>
    <row r="1086" spans="1:14" ht="14.25" customHeight="1" x14ac:dyDescent="0.2">
      <c r="A1086" s="36"/>
      <c r="B1086" s="36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</row>
    <row r="1087" spans="1:14" ht="14.25" customHeight="1" x14ac:dyDescent="0.2">
      <c r="A1087" s="36"/>
      <c r="B1087" s="36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</row>
    <row r="1088" spans="1:14" ht="14.25" customHeight="1" x14ac:dyDescent="0.2">
      <c r="A1088" s="36"/>
      <c r="B1088" s="36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</row>
    <row r="1089" spans="1:14" ht="14.25" customHeight="1" x14ac:dyDescent="0.2">
      <c r="A1089" s="36"/>
      <c r="B1089" s="36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</row>
    <row r="1090" spans="1:14" ht="14.25" customHeight="1" x14ac:dyDescent="0.2">
      <c r="A1090" s="36"/>
      <c r="B1090" s="36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</row>
    <row r="1091" spans="1:14" ht="14.25" customHeight="1" x14ac:dyDescent="0.2">
      <c r="A1091" s="36"/>
      <c r="B1091" s="36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</row>
    <row r="1092" spans="1:14" ht="14.25" customHeight="1" x14ac:dyDescent="0.2">
      <c r="A1092" s="36"/>
      <c r="B1092" s="36"/>
      <c r="C1092" s="36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</row>
    <row r="1093" spans="1:14" ht="14.25" customHeight="1" x14ac:dyDescent="0.2">
      <c r="A1093" s="36"/>
      <c r="B1093" s="36"/>
      <c r="C1093" s="36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</row>
    <row r="1094" spans="1:14" ht="14.25" customHeight="1" x14ac:dyDescent="0.2">
      <c r="A1094" s="36"/>
      <c r="B1094" s="36"/>
      <c r="C1094" s="36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</row>
    <row r="1095" spans="1:14" ht="14.25" customHeight="1" x14ac:dyDescent="0.2">
      <c r="A1095" s="36"/>
      <c r="B1095" s="36"/>
      <c r="C1095" s="36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</row>
    <row r="1096" spans="1:14" ht="14.25" customHeight="1" x14ac:dyDescent="0.2">
      <c r="A1096" s="36"/>
      <c r="B1096" s="36"/>
      <c r="C1096" s="36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</row>
    <row r="1097" spans="1:14" ht="14.25" customHeight="1" x14ac:dyDescent="0.2">
      <c r="A1097" s="36"/>
      <c r="B1097" s="36"/>
      <c r="C1097" s="36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</row>
    <row r="1098" spans="1:14" ht="14.25" customHeight="1" x14ac:dyDescent="0.2">
      <c r="A1098" s="36"/>
      <c r="B1098" s="36"/>
      <c r="C1098" s="36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</row>
    <row r="1099" spans="1:14" ht="14.25" customHeight="1" x14ac:dyDescent="0.2">
      <c r="A1099" s="36"/>
      <c r="B1099" s="36"/>
      <c r="C1099" s="36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</row>
    <row r="1100" spans="1:14" ht="14.25" customHeight="1" x14ac:dyDescent="0.2">
      <c r="A1100" s="36"/>
      <c r="B1100" s="36"/>
      <c r="C1100" s="36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</row>
    <row r="1101" spans="1:14" ht="14.25" customHeight="1" x14ac:dyDescent="0.2">
      <c r="A1101" s="36"/>
      <c r="B1101" s="36"/>
      <c r="C1101" s="36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</row>
    <row r="1102" spans="1:14" ht="14.25" customHeight="1" x14ac:dyDescent="0.2">
      <c r="A1102" s="36"/>
      <c r="B1102" s="36"/>
      <c r="C1102" s="36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</row>
    <row r="1103" spans="1:14" ht="14.25" customHeight="1" x14ac:dyDescent="0.2">
      <c r="A1103" s="36"/>
      <c r="B1103" s="36"/>
      <c r="C1103" s="36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</row>
    <row r="1104" spans="1:14" ht="14.25" customHeight="1" x14ac:dyDescent="0.2">
      <c r="A1104" s="36"/>
      <c r="B1104" s="36"/>
      <c r="C1104" s="36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</row>
    <row r="1105" spans="1:14" ht="14.25" customHeight="1" x14ac:dyDescent="0.2">
      <c r="A1105" s="36"/>
      <c r="B1105" s="36"/>
      <c r="C1105" s="36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</row>
    <row r="1106" spans="1:14" ht="14.25" customHeight="1" x14ac:dyDescent="0.2">
      <c r="A1106" s="36"/>
      <c r="B1106" s="36"/>
      <c r="C1106" s="36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</row>
    <row r="1107" spans="1:14" ht="14.25" customHeight="1" x14ac:dyDescent="0.2">
      <c r="A1107" s="36"/>
      <c r="B1107" s="36"/>
      <c r="C1107" s="36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</row>
    <row r="1108" spans="1:14" ht="14.25" customHeight="1" x14ac:dyDescent="0.2">
      <c r="A1108" s="36"/>
      <c r="B1108" s="36"/>
      <c r="C1108" s="36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</row>
    <row r="1109" spans="1:14" ht="14.25" customHeight="1" x14ac:dyDescent="0.2">
      <c r="A1109" s="36"/>
      <c r="B1109" s="36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</row>
    <row r="1110" spans="1:14" ht="14.25" customHeight="1" x14ac:dyDescent="0.2">
      <c r="A1110" s="36"/>
      <c r="B1110" s="36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</row>
    <row r="1111" spans="1:14" ht="14.25" customHeight="1" x14ac:dyDescent="0.2">
      <c r="A1111" s="36"/>
      <c r="B1111" s="36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</row>
    <row r="1112" spans="1:14" ht="14.25" customHeight="1" x14ac:dyDescent="0.2">
      <c r="A1112" s="36"/>
      <c r="B1112" s="36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</row>
    <row r="1113" spans="1:14" ht="14.25" customHeight="1" x14ac:dyDescent="0.2">
      <c r="A1113" s="36"/>
      <c r="B1113" s="36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</row>
    <row r="1114" spans="1:14" ht="14.25" customHeight="1" x14ac:dyDescent="0.2">
      <c r="A1114" s="36"/>
      <c r="B1114" s="36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</row>
    <row r="1115" spans="1:14" ht="14.25" customHeight="1" x14ac:dyDescent="0.2">
      <c r="A1115" s="36"/>
      <c r="B1115" s="36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</row>
    <row r="1116" spans="1:14" ht="14.25" customHeight="1" x14ac:dyDescent="0.2">
      <c r="A1116" s="36"/>
      <c r="B1116" s="36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</row>
    <row r="1117" spans="1:14" ht="14.25" customHeight="1" x14ac:dyDescent="0.2">
      <c r="A1117" s="36"/>
      <c r="B1117" s="36"/>
      <c r="C1117" s="36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</row>
    <row r="1118" spans="1:14" ht="14.25" customHeight="1" x14ac:dyDescent="0.2">
      <c r="A1118" s="36"/>
      <c r="B1118" s="36"/>
      <c r="C1118" s="36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</row>
    <row r="1119" spans="1:14" ht="14.25" customHeight="1" x14ac:dyDescent="0.2">
      <c r="A1119" s="36"/>
      <c r="B1119" s="36"/>
      <c r="C1119" s="36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</row>
    <row r="1120" spans="1:14" ht="14.25" customHeight="1" x14ac:dyDescent="0.2">
      <c r="A1120" s="36"/>
      <c r="B1120" s="36"/>
      <c r="C1120" s="36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</row>
    <row r="1121" spans="1:14" ht="14.25" customHeight="1" x14ac:dyDescent="0.2">
      <c r="A1121" s="36"/>
      <c r="B1121" s="36"/>
      <c r="C1121" s="36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</row>
    <row r="1122" spans="1:14" ht="14.25" customHeight="1" x14ac:dyDescent="0.2">
      <c r="A1122" s="36"/>
      <c r="B1122" s="36"/>
      <c r="C1122" s="36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</row>
    <row r="1123" spans="1:14" ht="14.25" customHeight="1" x14ac:dyDescent="0.2">
      <c r="A1123" s="36"/>
      <c r="B1123" s="36"/>
      <c r="C1123" s="36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</row>
    <row r="1124" spans="1:14" ht="14.25" customHeight="1" x14ac:dyDescent="0.2">
      <c r="A1124" s="36"/>
      <c r="B1124" s="36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</row>
    <row r="1125" spans="1:14" ht="14.25" customHeight="1" x14ac:dyDescent="0.2">
      <c r="A1125" s="36"/>
      <c r="B1125" s="36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</row>
    <row r="1126" spans="1:14" ht="14.25" customHeight="1" x14ac:dyDescent="0.2">
      <c r="A1126" s="36"/>
      <c r="B1126" s="36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</row>
    <row r="1127" spans="1:14" ht="14.25" customHeight="1" x14ac:dyDescent="0.2">
      <c r="A1127" s="36"/>
      <c r="B1127" s="36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</row>
    <row r="1128" spans="1:14" ht="14.25" customHeight="1" x14ac:dyDescent="0.2">
      <c r="A1128" s="36"/>
      <c r="B1128" s="36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</row>
    <row r="1129" spans="1:14" ht="14.25" customHeight="1" x14ac:dyDescent="0.2">
      <c r="A1129" s="36"/>
      <c r="B1129" s="36"/>
      <c r="C1129" s="36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</row>
    <row r="1130" spans="1:14" ht="14.25" customHeight="1" x14ac:dyDescent="0.2">
      <c r="A1130" s="36"/>
      <c r="B1130" s="36"/>
      <c r="C1130" s="36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</row>
    <row r="1131" spans="1:14" ht="14.25" customHeight="1" x14ac:dyDescent="0.2">
      <c r="A1131" s="36"/>
      <c r="B1131" s="36"/>
      <c r="C1131" s="36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</row>
    <row r="1132" spans="1:14" ht="14.25" customHeight="1" x14ac:dyDescent="0.2">
      <c r="A1132" s="36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</row>
    <row r="1133" spans="1:14" ht="14.25" customHeight="1" x14ac:dyDescent="0.2">
      <c r="A1133" s="36"/>
      <c r="B1133" s="36"/>
      <c r="C1133" s="36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</row>
    <row r="1134" spans="1:14" ht="14.25" customHeight="1" x14ac:dyDescent="0.2">
      <c r="A1134" s="36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</row>
    <row r="1135" spans="1:14" ht="14.25" customHeight="1" x14ac:dyDescent="0.2">
      <c r="A1135" s="36"/>
      <c r="B1135" s="36"/>
      <c r="C1135" s="36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</row>
    <row r="1136" spans="1:14" ht="14.25" customHeight="1" x14ac:dyDescent="0.2">
      <c r="A1136" s="36"/>
      <c r="B1136" s="36"/>
      <c r="C1136" s="36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</row>
    <row r="1137" spans="1:14" ht="14.25" customHeight="1" x14ac:dyDescent="0.2">
      <c r="A1137" s="36"/>
      <c r="B1137" s="36"/>
      <c r="C1137" s="36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</row>
    <row r="1138" spans="1:14" ht="14.25" customHeight="1" x14ac:dyDescent="0.2">
      <c r="A1138" s="36"/>
      <c r="B1138" s="36"/>
      <c r="C1138" s="36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</row>
    <row r="1139" spans="1:14" ht="14.25" customHeight="1" x14ac:dyDescent="0.2">
      <c r="A1139" s="36"/>
      <c r="B1139" s="36"/>
      <c r="C1139" s="36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</row>
    <row r="1140" spans="1:14" ht="14.25" customHeight="1" x14ac:dyDescent="0.2">
      <c r="A1140" s="36"/>
      <c r="B1140" s="36"/>
      <c r="C1140" s="36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</row>
    <row r="1141" spans="1:14" ht="14.25" customHeight="1" x14ac:dyDescent="0.2">
      <c r="A1141" s="36"/>
      <c r="B1141" s="36"/>
      <c r="C1141" s="36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</row>
    <row r="1142" spans="1:14" ht="14.25" customHeight="1" x14ac:dyDescent="0.2">
      <c r="A1142" s="36"/>
      <c r="B1142" s="36"/>
      <c r="C1142" s="36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</row>
    <row r="1143" spans="1:14" ht="14.25" customHeight="1" x14ac:dyDescent="0.2">
      <c r="A1143" s="36"/>
      <c r="B1143" s="36"/>
      <c r="C1143" s="36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</row>
    <row r="1144" spans="1:14" ht="14.25" customHeight="1" x14ac:dyDescent="0.2">
      <c r="A1144" s="36"/>
      <c r="B1144" s="36"/>
      <c r="C1144" s="36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</row>
    <row r="1145" spans="1:14" ht="14.25" customHeight="1" x14ac:dyDescent="0.2">
      <c r="A1145" s="36"/>
      <c r="B1145" s="36"/>
      <c r="C1145" s="36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</row>
    <row r="1146" spans="1:14" ht="14.25" customHeight="1" x14ac:dyDescent="0.2">
      <c r="A1146" s="36"/>
      <c r="B1146" s="36"/>
      <c r="C1146" s="36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</row>
    <row r="1147" spans="1:14" ht="14.25" customHeight="1" x14ac:dyDescent="0.2">
      <c r="A1147" s="36"/>
      <c r="B1147" s="36"/>
      <c r="C1147" s="36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</row>
    <row r="1148" spans="1:14" ht="14.25" customHeight="1" x14ac:dyDescent="0.2">
      <c r="A1148" s="36"/>
      <c r="B1148" s="36"/>
      <c r="C1148" s="36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</row>
    <row r="1149" spans="1:14" ht="14.25" customHeight="1" x14ac:dyDescent="0.2">
      <c r="A1149" s="36"/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</row>
    <row r="1150" spans="1:14" ht="14.25" customHeight="1" x14ac:dyDescent="0.2">
      <c r="A1150" s="36"/>
      <c r="B1150" s="36"/>
      <c r="C1150" s="36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</row>
    <row r="1151" spans="1:14" ht="14.25" customHeight="1" x14ac:dyDescent="0.2">
      <c r="A1151" s="36"/>
      <c r="B1151" s="36"/>
      <c r="C1151" s="36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</row>
    <row r="1152" spans="1:14" ht="14.25" customHeight="1" x14ac:dyDescent="0.2">
      <c r="A1152" s="36"/>
      <c r="B1152" s="36"/>
      <c r="C1152" s="36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</row>
    <row r="1153" spans="1:14" ht="14.25" customHeight="1" x14ac:dyDescent="0.2">
      <c r="A1153" s="36"/>
      <c r="B1153" s="36"/>
      <c r="C1153" s="36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</row>
    <row r="1154" spans="1:14" ht="14.25" customHeight="1" x14ac:dyDescent="0.2">
      <c r="A1154" s="36"/>
      <c r="B1154" s="36"/>
      <c r="C1154" s="36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</row>
    <row r="1155" spans="1:14" ht="14.25" customHeight="1" x14ac:dyDescent="0.2">
      <c r="A1155" s="36"/>
      <c r="B1155" s="36"/>
      <c r="C1155" s="36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</row>
    <row r="1156" spans="1:14" ht="14.25" customHeight="1" x14ac:dyDescent="0.2">
      <c r="A1156" s="36"/>
      <c r="B1156" s="36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</row>
    <row r="1157" spans="1:14" ht="14.25" customHeight="1" x14ac:dyDescent="0.2">
      <c r="A1157" s="36"/>
      <c r="B1157" s="36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</row>
    <row r="1158" spans="1:14" ht="14.25" customHeight="1" x14ac:dyDescent="0.2">
      <c r="A1158" s="36"/>
      <c r="B1158" s="36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</row>
    <row r="1159" spans="1:14" ht="14.25" customHeight="1" x14ac:dyDescent="0.2">
      <c r="A1159" s="36"/>
      <c r="B1159" s="36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</row>
    <row r="1160" spans="1:14" ht="14.25" customHeight="1" x14ac:dyDescent="0.2">
      <c r="A1160" s="36"/>
      <c r="B1160" s="36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</row>
    <row r="1161" spans="1:14" ht="14.25" customHeight="1" x14ac:dyDescent="0.2">
      <c r="A1161" s="36"/>
      <c r="B1161" s="36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</row>
    <row r="1162" spans="1:14" ht="14.25" customHeight="1" x14ac:dyDescent="0.2">
      <c r="A1162" s="36"/>
      <c r="B1162" s="36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</row>
    <row r="1163" spans="1:14" ht="14.25" customHeight="1" x14ac:dyDescent="0.2">
      <c r="A1163" s="36"/>
      <c r="B1163" s="36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</row>
    <row r="1164" spans="1:14" ht="14.25" customHeight="1" x14ac:dyDescent="0.2">
      <c r="A1164" s="36"/>
      <c r="B1164" s="36"/>
      <c r="C1164" s="36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</row>
    <row r="1165" spans="1:14" ht="14.25" customHeight="1" x14ac:dyDescent="0.2">
      <c r="A1165" s="36"/>
      <c r="B1165" s="36"/>
      <c r="C1165" s="36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</row>
    <row r="1166" spans="1:14" ht="14.25" customHeight="1" x14ac:dyDescent="0.2">
      <c r="A1166" s="36"/>
      <c r="B1166" s="36"/>
      <c r="C1166" s="36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</row>
    <row r="1167" spans="1:14" ht="14.25" customHeight="1" x14ac:dyDescent="0.2">
      <c r="A1167" s="36"/>
      <c r="B1167" s="36"/>
      <c r="C1167" s="36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</row>
    <row r="1168" spans="1:14" ht="14.25" customHeight="1" x14ac:dyDescent="0.2">
      <c r="A1168" s="36"/>
      <c r="B1168" s="36"/>
      <c r="C1168" s="36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</row>
    <row r="1169" spans="1:14" ht="14.25" customHeight="1" x14ac:dyDescent="0.2">
      <c r="A1169" s="36"/>
      <c r="B1169" s="36"/>
      <c r="C1169" s="36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</row>
    <row r="1170" spans="1:14" ht="14.25" customHeight="1" x14ac:dyDescent="0.2">
      <c r="A1170" s="36"/>
      <c r="B1170" s="36"/>
      <c r="C1170" s="36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</row>
    <row r="1171" spans="1:14" ht="14.25" customHeight="1" x14ac:dyDescent="0.2">
      <c r="A1171" s="36"/>
      <c r="B1171" s="36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</row>
    <row r="1172" spans="1:14" ht="14.25" customHeight="1" x14ac:dyDescent="0.2">
      <c r="A1172" s="36"/>
      <c r="B1172" s="36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</row>
    <row r="1173" spans="1:14" ht="14.25" customHeight="1" x14ac:dyDescent="0.2">
      <c r="A1173" s="36"/>
      <c r="B1173" s="36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</row>
    <row r="1174" spans="1:14" ht="14.25" customHeight="1" x14ac:dyDescent="0.2">
      <c r="A1174" s="36"/>
      <c r="B1174" s="36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</row>
    <row r="1175" spans="1:14" ht="14.25" customHeight="1" x14ac:dyDescent="0.2">
      <c r="A1175" s="36"/>
      <c r="B1175" s="36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</row>
    <row r="1176" spans="1:14" ht="14.25" customHeight="1" x14ac:dyDescent="0.2">
      <c r="A1176" s="36"/>
      <c r="B1176" s="36"/>
      <c r="C1176" s="36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</row>
    <row r="1177" spans="1:14" ht="14.25" customHeight="1" x14ac:dyDescent="0.2">
      <c r="A1177" s="36"/>
      <c r="B1177" s="36"/>
      <c r="C1177" s="36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</row>
    <row r="1178" spans="1:14" ht="14.25" customHeight="1" x14ac:dyDescent="0.2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</row>
    <row r="1179" spans="1:14" ht="14.25" customHeight="1" x14ac:dyDescent="0.2">
      <c r="A1179" s="36"/>
      <c r="B1179" s="36"/>
      <c r="C1179" s="36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</row>
    <row r="1180" spans="1:14" ht="14.25" customHeight="1" x14ac:dyDescent="0.2">
      <c r="A1180" s="36"/>
      <c r="B1180" s="36"/>
      <c r="C1180" s="36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</row>
    <row r="1181" spans="1:14" ht="14.25" customHeight="1" x14ac:dyDescent="0.2">
      <c r="A1181" s="36"/>
      <c r="B1181" s="36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</row>
    <row r="1182" spans="1:14" ht="14.25" customHeight="1" x14ac:dyDescent="0.2">
      <c r="A1182" s="36"/>
      <c r="B1182" s="36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</row>
  </sheetData>
  <mergeCells count="21">
    <mergeCell ref="E323:E324"/>
    <mergeCell ref="E293:E294"/>
    <mergeCell ref="E308:E309"/>
    <mergeCell ref="A249:D249"/>
    <mergeCell ref="A258:B258"/>
    <mergeCell ref="C274:D274"/>
    <mergeCell ref="C275:D275"/>
    <mergeCell ref="C276:D276"/>
    <mergeCell ref="A1:C1"/>
    <mergeCell ref="A30:B30"/>
    <mergeCell ref="A165:D165"/>
    <mergeCell ref="A166:D166"/>
    <mergeCell ref="A178:D178"/>
    <mergeCell ref="A76:D76"/>
    <mergeCell ref="A164:D164"/>
    <mergeCell ref="A89:D89"/>
    <mergeCell ref="A85:D85"/>
    <mergeCell ref="A82:D82"/>
    <mergeCell ref="A77:D77"/>
    <mergeCell ref="A31:B31"/>
    <mergeCell ref="A33:B33"/>
  </mergeCells>
  <conditionalFormatting sqref="B280:D290 B295:D295 E295:F305 B296:C303 D296:E305 C304:C305 B304:B306 B310:F320 B325:F335 B340:B350 C340:D352 B355:B365 C355:D366 B370:B380 C370:D381 B385:D395 C396:D396 B400:D410 C411:D411 B415:D425 D426 B430:B440 C430:D441 B445:B455 C445:D456 B460:D470 C471:D471 B475:D485 C486:D486 B490:D500 C501:D501 B505:B515 C505:D516 B520:D530 C531:D531">
    <cfRule type="cellIs" dxfId="1" priority="51" operator="equal">
      <formula>0</formula>
    </cfRule>
  </conditionalFormatting>
  <pageMargins left="0.23622047244094491" right="0.23622047244094491" top="0.31496062992125984" bottom="0.74803149606299213" header="0" footer="0"/>
  <pageSetup paperSize="9" scale="61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5"/>
  <sheetViews>
    <sheetView showGridLines="0" topLeftCell="A4" zoomScale="115" zoomScaleNormal="115" workbookViewId="0">
      <selection activeCell="B43" sqref="B43"/>
    </sheetView>
  </sheetViews>
  <sheetFormatPr defaultColWidth="12.5703125" defaultRowHeight="15" customHeight="1" x14ac:dyDescent="0.2"/>
  <cols>
    <col min="1" max="1" width="38.5703125" customWidth="1"/>
    <col min="2" max="2" width="6" customWidth="1"/>
    <col min="3" max="3" width="9.140625" customWidth="1"/>
    <col min="4" max="26" width="8.7109375" customWidth="1"/>
  </cols>
  <sheetData>
    <row r="1" spans="1:26" ht="12.7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9.5" customHeight="1" x14ac:dyDescent="0.2">
      <c r="A6" s="676" t="s">
        <v>1501</v>
      </c>
      <c r="B6" s="677"/>
      <c r="C6" s="677"/>
      <c r="D6" s="677"/>
      <c r="E6" s="677"/>
      <c r="F6" s="677"/>
      <c r="G6" s="677"/>
      <c r="H6" s="678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25">
      <c r="A7" s="37"/>
      <c r="B7" s="38"/>
      <c r="C7" s="38"/>
      <c r="D7" s="38"/>
      <c r="E7" s="38"/>
      <c r="F7" s="38"/>
      <c r="G7" s="38"/>
      <c r="H7" s="38"/>
      <c r="I7" s="19"/>
      <c r="J7" s="19"/>
      <c r="K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2">
      <c r="A8" s="679">
        <f ca="1">NOW()</f>
        <v>45362.620529745371</v>
      </c>
      <c r="B8" s="680"/>
      <c r="C8" s="19"/>
      <c r="D8" s="19"/>
      <c r="E8" s="19"/>
      <c r="F8" s="19"/>
      <c r="G8" s="19"/>
      <c r="H8" s="19"/>
      <c r="I8" s="19"/>
      <c r="J8" s="19"/>
      <c r="K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2">
      <c r="A9" s="167" t="s">
        <v>1500</v>
      </c>
      <c r="B9" s="168">
        <f>'RESUMO DE EFETIVO'!B251</f>
        <v>156</v>
      </c>
      <c r="C9" s="19"/>
      <c r="D9" s="19"/>
      <c r="E9" s="19"/>
      <c r="F9" s="19"/>
      <c r="G9" s="19"/>
      <c r="H9" s="19"/>
      <c r="I9" s="19"/>
      <c r="J9" s="19"/>
      <c r="K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2">
      <c r="A10" s="160" t="s">
        <v>1287</v>
      </c>
      <c r="B10" s="163">
        <f>plano!F2</f>
        <v>2</v>
      </c>
      <c r="C10" s="19"/>
      <c r="D10" s="19"/>
      <c r="E10" s="19"/>
      <c r="F10" s="19"/>
      <c r="G10" s="19"/>
      <c r="H10" s="19"/>
      <c r="I10" s="19"/>
      <c r="J10" s="19"/>
      <c r="K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2">
      <c r="A11" s="160" t="s">
        <v>39</v>
      </c>
      <c r="B11" s="163">
        <f>plano!F3</f>
        <v>71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2">
      <c r="A12" s="160" t="s">
        <v>40</v>
      </c>
      <c r="B12" s="163">
        <f>plano!F4</f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2">
      <c r="A13" s="160" t="s">
        <v>1499</v>
      </c>
      <c r="B13" s="163">
        <f>plano!F5</f>
        <v>23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2">
      <c r="A14" s="160"/>
      <c r="B14" s="16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64" t="s">
        <v>1302</v>
      </c>
      <c r="B15" s="165">
        <f>'RESUMO DE EFETIVO'!B256</f>
        <v>122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2">
      <c r="A16" s="70" t="s">
        <v>1264</v>
      </c>
      <c r="B16" s="71">
        <f>'RESUMO DE EFETIVO'!B252</f>
        <v>76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2">
      <c r="A17" s="69" t="s">
        <v>1301</v>
      </c>
      <c r="B17" s="166">
        <f>'RESUMO DE EFETIVO'!B253</f>
        <v>17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2">
      <c r="A18" s="70" t="s">
        <v>289</v>
      </c>
      <c r="B18" s="71">
        <f>'RESUMO DE EFETIVO'!B254</f>
        <v>15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2">
      <c r="A19" s="159" t="s">
        <v>1304</v>
      </c>
      <c r="B19" s="166">
        <f>'RESUMO DE EFETIVO'!B255</f>
        <v>14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">
      <c r="A20" s="169"/>
      <c r="B20" s="17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">
      <c r="A21" s="73" t="s">
        <v>1303</v>
      </c>
      <c r="B21" s="74">
        <f>'RESUMO DE EFETIVO'!D267</f>
        <v>34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2">
      <c r="A22" s="72" t="str">
        <f>'RESUMO DE EFETIVO'!C251</f>
        <v>FÉRIAS</v>
      </c>
      <c r="B22" s="162">
        <f>'RESUMO DE EFETIVO'!D251</f>
        <v>15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2">
      <c r="A23" s="69" t="str">
        <f>'RESUMO DE EFETIVO'!C252</f>
        <v>READAPTAÇÃO FUNCIONAL</v>
      </c>
      <c r="B23" s="372">
        <f>'RESUMO DE EFETIVO'!D252</f>
        <v>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2">
      <c r="A24" s="72" t="str">
        <f>'RESUMO DE EFETIVO'!C253</f>
        <v>LICENÇA TRATAMENTO DE SAUDE</v>
      </c>
      <c r="B24" s="162">
        <f>'RESUMO DE EFETIVO'!D253</f>
        <v>11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2">
      <c r="A25" s="69" t="str">
        <f>'RESUMO DE EFETIVO'!C254</f>
        <v>LICENÇA PATERNIDADE</v>
      </c>
      <c r="B25" s="372">
        <f>'RESUMO DE EFETIVO'!D254</f>
        <v>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2">
      <c r="A26" s="72" t="str">
        <f>'RESUMO DE EFETIVO'!C255</f>
        <v>LICENÇA MATERNIDADE</v>
      </c>
      <c r="B26" s="162">
        <f>'RESUMO DE EFETIVO'!D255</f>
        <v>2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2">
      <c r="A27" s="69" t="str">
        <f>'RESUMO DE EFETIVO'!C256</f>
        <v>RECOMPENSA MILITAR</v>
      </c>
      <c r="B27" s="372">
        <f>'RESUMO DE EFETIVO'!D256</f>
        <v>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2">
      <c r="A28" s="72" t="str">
        <f>'RESUMO DE EFETIVO'!C257</f>
        <v>NUPCIAS</v>
      </c>
      <c r="B28" s="162">
        <f>'RESUMO DE EFETIVO'!D257</f>
        <v>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2">
      <c r="A29" s="69" t="str">
        <f>'RESUMO DE EFETIVO'!C258</f>
        <v>LUTO</v>
      </c>
      <c r="B29" s="372">
        <f>'RESUMO DE EFETIVO'!D258</f>
        <v>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2">
      <c r="A30" s="72" t="str">
        <f>'RESUMO DE EFETIVO'!C259</f>
        <v>CURSANDO</v>
      </c>
      <c r="B30" s="162">
        <f>'RESUMO DE EFETIVO'!D259</f>
        <v>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2">
      <c r="A31" s="69" t="str">
        <f>'RESUMO DE EFETIVO'!C260</f>
        <v>TRANSITO</v>
      </c>
      <c r="B31" s="372">
        <f>'RESUMO DE EFETIVO'!D260</f>
        <v>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2">
      <c r="A32" s="72" t="str">
        <f>'RESUMO DE EFETIVO'!C261</f>
        <v>RESP. PROCESSO</v>
      </c>
      <c r="B32" s="162">
        <f>'Q5 Q6 Q7'!M22</f>
        <v>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2">
      <c r="A33" s="69" t="str">
        <f>'RESUMO DE EFETIVO'!C262</f>
        <v>DESERTOR</v>
      </c>
      <c r="B33" s="372">
        <f>'RESUMO DE EFETIVO'!D262</f>
        <v>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2">
      <c r="A34" s="72" t="str">
        <f>'RESUMO DE EFETIVO'!C263</f>
        <v>A DISP. DE OUTROS ORGÃOS</v>
      </c>
      <c r="B34" s="162">
        <f>'RESUMO DE EFETIVO'!D263</f>
        <v>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2">
      <c r="A35" s="69" t="str">
        <f>'RESUMO DE EFETIVO'!C264</f>
        <v>RECOLHIDO PRES. MILITAR</v>
      </c>
      <c r="B35" s="372">
        <f>'RESUMO DE EFETIVO'!D264</f>
        <v>0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2">
      <c r="A36" s="72" t="str">
        <f>'RESUMO DE EFETIVO'!C265</f>
        <v>AGREGADO</v>
      </c>
      <c r="B36" s="162">
        <f>'RESUMO DE EFETIVO'!D265</f>
        <v>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2">
      <c r="A37" s="69" t="str">
        <f>'RESUMO DE EFETIVO'!C266</f>
        <v>AGUARDANDO RR</v>
      </c>
      <c r="B37" s="372">
        <f>'RESUMO DE EFETIVO'!D266</f>
        <v>0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2">
      <c r="A38" s="6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2.75" customHeight="1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2.75" customHeight="1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2.75" customHeight="1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2.75" customHeight="1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2.75" customHeight="1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2.75" customHeight="1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2.75" customHeight="1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2.75" customHeight="1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2.75" customHeight="1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2.75" customHeight="1" x14ac:dyDescent="0.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2.75" customHeight="1" x14ac:dyDescent="0.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2.75" customHeight="1" x14ac:dyDescent="0.2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2.75" customHeight="1" x14ac:dyDescent="0.2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</sheetData>
  <mergeCells count="2">
    <mergeCell ref="A6:H6"/>
    <mergeCell ref="A8:B8"/>
  </mergeCells>
  <pageMargins left="0.51180555555555496" right="0.51180555555555496" top="0.78749999999999998" bottom="0.78749999999999998" header="0" footer="0"/>
  <pageSetup paperSize="9" scale="9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6:O83"/>
  <sheetViews>
    <sheetView showGridLines="0" topLeftCell="A10" workbookViewId="0">
      <selection activeCell="A88" sqref="A88"/>
    </sheetView>
  </sheetViews>
  <sheetFormatPr defaultColWidth="8.7109375" defaultRowHeight="15" x14ac:dyDescent="0.25"/>
  <cols>
    <col min="1" max="1" width="13.7109375" style="201" customWidth="1"/>
    <col min="2" max="2" width="17.5703125" style="201" bestFit="1" customWidth="1"/>
    <col min="3" max="3" width="15.85546875" style="201" customWidth="1"/>
    <col min="4" max="4" width="14.5703125" style="201" customWidth="1"/>
    <col min="5" max="5" width="14.42578125" style="201" customWidth="1"/>
    <col min="6" max="6" width="10.28515625" style="201" customWidth="1"/>
    <col min="7" max="7" width="7" style="201" bestFit="1" customWidth="1"/>
    <col min="8" max="8" width="8.28515625" style="201" customWidth="1"/>
    <col min="9" max="9" width="19" style="201" customWidth="1"/>
    <col min="10" max="10" width="9.140625" style="201" bestFit="1" customWidth="1"/>
    <col min="11" max="11" width="16.28515625" style="201" customWidth="1"/>
    <col min="12" max="12" width="11.5703125" style="201" customWidth="1"/>
    <col min="13" max="13" width="22.7109375" style="201" customWidth="1"/>
    <col min="14" max="14" width="13.140625" style="201" customWidth="1"/>
    <col min="15" max="15" width="14.140625" style="201" customWidth="1"/>
    <col min="16" max="16384" width="8.7109375" style="201"/>
  </cols>
  <sheetData>
    <row r="6" spans="1:15" ht="11.25" customHeight="1" x14ac:dyDescent="0.25"/>
    <row r="7" spans="1:15" ht="23.25" x14ac:dyDescent="0.35">
      <c r="A7" s="681" t="s">
        <v>1516</v>
      </c>
      <c r="B7" s="681"/>
      <c r="C7" s="681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</row>
    <row r="8" spans="1:15" ht="75" x14ac:dyDescent="0.25">
      <c r="A8" s="202" t="s">
        <v>1517</v>
      </c>
      <c r="B8" s="202" t="s">
        <v>1518</v>
      </c>
      <c r="C8" s="202" t="s">
        <v>3</v>
      </c>
      <c r="D8" s="202" t="s">
        <v>5</v>
      </c>
      <c r="E8" s="202" t="s">
        <v>1519</v>
      </c>
      <c r="F8" s="202" t="s">
        <v>16</v>
      </c>
      <c r="G8" s="202" t="s">
        <v>9</v>
      </c>
      <c r="H8" s="202" t="s">
        <v>10</v>
      </c>
      <c r="I8" s="328" t="s">
        <v>1596</v>
      </c>
      <c r="J8" s="203" t="s">
        <v>1520</v>
      </c>
      <c r="K8" s="203" t="s">
        <v>1521</v>
      </c>
      <c r="L8" s="202" t="s">
        <v>15</v>
      </c>
      <c r="M8" s="203" t="s">
        <v>1522</v>
      </c>
      <c r="N8" s="202" t="s">
        <v>18</v>
      </c>
      <c r="O8" s="202" t="s">
        <v>1523</v>
      </c>
    </row>
    <row r="9" spans="1:15" x14ac:dyDescent="0.25">
      <c r="A9" s="202" t="s">
        <v>19</v>
      </c>
      <c r="B9" s="204">
        <f t="shared" ref="B9:O9" si="0">B28+B47+B64</f>
        <v>0</v>
      </c>
      <c r="C9" s="204">
        <f t="shared" si="0"/>
        <v>0</v>
      </c>
      <c r="D9" s="204">
        <f t="shared" si="0"/>
        <v>0</v>
      </c>
      <c r="E9" s="204">
        <f t="shared" si="0"/>
        <v>0</v>
      </c>
      <c r="F9" s="204">
        <f t="shared" si="0"/>
        <v>0</v>
      </c>
      <c r="G9" s="204">
        <f t="shared" si="0"/>
        <v>0</v>
      </c>
      <c r="H9" s="204">
        <f t="shared" si="0"/>
        <v>0</v>
      </c>
      <c r="I9" s="204">
        <f t="shared" si="0"/>
        <v>0</v>
      </c>
      <c r="J9" s="204">
        <f t="shared" si="0"/>
        <v>0</v>
      </c>
      <c r="K9" s="204">
        <f t="shared" si="0"/>
        <v>0</v>
      </c>
      <c r="L9" s="204">
        <f t="shared" si="0"/>
        <v>0</v>
      </c>
      <c r="M9" s="204">
        <f t="shared" si="0"/>
        <v>0</v>
      </c>
      <c r="N9" s="204">
        <f t="shared" si="0"/>
        <v>0</v>
      </c>
      <c r="O9" s="204">
        <f t="shared" si="0"/>
        <v>0</v>
      </c>
    </row>
    <row r="10" spans="1:15" x14ac:dyDescent="0.25">
      <c r="A10" s="202" t="s">
        <v>20</v>
      </c>
      <c r="B10" s="204">
        <f t="shared" ref="B10:O10" si="1">B29+B48+B65</f>
        <v>2</v>
      </c>
      <c r="C10" s="204">
        <f t="shared" si="1"/>
        <v>0</v>
      </c>
      <c r="D10" s="204">
        <f t="shared" si="1"/>
        <v>2</v>
      </c>
      <c r="E10" s="204">
        <f t="shared" si="1"/>
        <v>0</v>
      </c>
      <c r="F10" s="204">
        <f t="shared" si="1"/>
        <v>0</v>
      </c>
      <c r="G10" s="204">
        <f t="shared" si="1"/>
        <v>0</v>
      </c>
      <c r="H10" s="204">
        <f t="shared" si="1"/>
        <v>0</v>
      </c>
      <c r="I10" s="204">
        <f t="shared" si="1"/>
        <v>0</v>
      </c>
      <c r="J10" s="204">
        <f t="shared" si="1"/>
        <v>0</v>
      </c>
      <c r="K10" s="204">
        <f t="shared" si="1"/>
        <v>0</v>
      </c>
      <c r="L10" s="204">
        <f t="shared" si="1"/>
        <v>0</v>
      </c>
      <c r="M10" s="204">
        <f t="shared" si="1"/>
        <v>0</v>
      </c>
      <c r="N10" s="204">
        <f t="shared" si="1"/>
        <v>0</v>
      </c>
      <c r="O10" s="204">
        <f t="shared" si="1"/>
        <v>2</v>
      </c>
    </row>
    <row r="11" spans="1:15" x14ac:dyDescent="0.25">
      <c r="A11" s="202" t="s">
        <v>21</v>
      </c>
      <c r="B11" s="204">
        <f t="shared" ref="B11:O11" si="2">B30+B49+B66</f>
        <v>1</v>
      </c>
      <c r="C11" s="204">
        <f t="shared" si="2"/>
        <v>0</v>
      </c>
      <c r="D11" s="204">
        <f t="shared" si="2"/>
        <v>1</v>
      </c>
      <c r="E11" s="204">
        <f t="shared" si="2"/>
        <v>0</v>
      </c>
      <c r="F11" s="204">
        <f t="shared" si="2"/>
        <v>0</v>
      </c>
      <c r="G11" s="204">
        <f t="shared" si="2"/>
        <v>0</v>
      </c>
      <c r="H11" s="204">
        <f t="shared" si="2"/>
        <v>0</v>
      </c>
      <c r="I11" s="204">
        <f t="shared" si="2"/>
        <v>0</v>
      </c>
      <c r="J11" s="204">
        <f t="shared" si="2"/>
        <v>0</v>
      </c>
      <c r="K11" s="204">
        <f t="shared" si="2"/>
        <v>0</v>
      </c>
      <c r="L11" s="204">
        <f t="shared" si="2"/>
        <v>0</v>
      </c>
      <c r="M11" s="204">
        <f t="shared" si="2"/>
        <v>0</v>
      </c>
      <c r="N11" s="204">
        <f t="shared" si="2"/>
        <v>0</v>
      </c>
      <c r="O11" s="204">
        <f t="shared" si="2"/>
        <v>1</v>
      </c>
    </row>
    <row r="12" spans="1:15" x14ac:dyDescent="0.25">
      <c r="A12" s="202" t="s">
        <v>22</v>
      </c>
      <c r="B12" s="204">
        <f t="shared" ref="B12:O12" si="3">B31+B50+B67</f>
        <v>6</v>
      </c>
      <c r="C12" s="204">
        <f t="shared" si="3"/>
        <v>0</v>
      </c>
      <c r="D12" s="204">
        <f t="shared" si="3"/>
        <v>6</v>
      </c>
      <c r="E12" s="204">
        <f t="shared" si="3"/>
        <v>1</v>
      </c>
      <c r="F12" s="204">
        <f t="shared" si="3"/>
        <v>0</v>
      </c>
      <c r="G12" s="204">
        <f t="shared" si="3"/>
        <v>0</v>
      </c>
      <c r="H12" s="204">
        <f t="shared" si="3"/>
        <v>0</v>
      </c>
      <c r="I12" s="204">
        <f t="shared" si="3"/>
        <v>0</v>
      </c>
      <c r="J12" s="204">
        <f t="shared" si="3"/>
        <v>0</v>
      </c>
      <c r="K12" s="204">
        <f t="shared" si="3"/>
        <v>0</v>
      </c>
      <c r="L12" s="204">
        <f t="shared" si="3"/>
        <v>0</v>
      </c>
      <c r="M12" s="204">
        <f t="shared" si="3"/>
        <v>0</v>
      </c>
      <c r="N12" s="204">
        <f t="shared" si="3"/>
        <v>1</v>
      </c>
      <c r="O12" s="204">
        <f t="shared" si="3"/>
        <v>5</v>
      </c>
    </row>
    <row r="13" spans="1:15" x14ac:dyDescent="0.25">
      <c r="A13" s="202" t="s">
        <v>1524</v>
      </c>
      <c r="B13" s="204">
        <f t="shared" ref="B13:O13" si="4">B32+B51+B68</f>
        <v>3</v>
      </c>
      <c r="C13" s="204">
        <f t="shared" si="4"/>
        <v>0</v>
      </c>
      <c r="D13" s="204">
        <f t="shared" si="4"/>
        <v>3</v>
      </c>
      <c r="E13" s="204">
        <f t="shared" si="4"/>
        <v>0</v>
      </c>
      <c r="F13" s="204">
        <f t="shared" si="4"/>
        <v>0</v>
      </c>
      <c r="G13" s="204">
        <f t="shared" si="4"/>
        <v>0</v>
      </c>
      <c r="H13" s="204">
        <f t="shared" si="4"/>
        <v>0</v>
      </c>
      <c r="I13" s="204">
        <f t="shared" si="4"/>
        <v>0</v>
      </c>
      <c r="J13" s="204">
        <f t="shared" si="4"/>
        <v>0</v>
      </c>
      <c r="K13" s="204">
        <f t="shared" si="4"/>
        <v>0</v>
      </c>
      <c r="L13" s="204">
        <f t="shared" si="4"/>
        <v>0</v>
      </c>
      <c r="M13" s="204">
        <f t="shared" si="4"/>
        <v>0</v>
      </c>
      <c r="N13" s="204">
        <f t="shared" si="4"/>
        <v>0</v>
      </c>
      <c r="O13" s="204">
        <f t="shared" si="4"/>
        <v>3</v>
      </c>
    </row>
    <row r="14" spans="1:15" x14ac:dyDescent="0.25">
      <c r="A14" s="202" t="s">
        <v>1525</v>
      </c>
      <c r="B14" s="204">
        <f t="shared" ref="B14:O14" si="5">B33+B52+B69</f>
        <v>3</v>
      </c>
      <c r="C14" s="204">
        <f t="shared" si="5"/>
        <v>0</v>
      </c>
      <c r="D14" s="204">
        <f t="shared" si="5"/>
        <v>3</v>
      </c>
      <c r="E14" s="204">
        <f t="shared" si="5"/>
        <v>2</v>
      </c>
      <c r="F14" s="204">
        <f t="shared" si="5"/>
        <v>0</v>
      </c>
      <c r="G14" s="204">
        <f t="shared" si="5"/>
        <v>1</v>
      </c>
      <c r="H14" s="204">
        <f t="shared" si="5"/>
        <v>0</v>
      </c>
      <c r="I14" s="204">
        <f t="shared" si="5"/>
        <v>0</v>
      </c>
      <c r="J14" s="204">
        <f t="shared" si="5"/>
        <v>0</v>
      </c>
      <c r="K14" s="204">
        <f t="shared" si="5"/>
        <v>0</v>
      </c>
      <c r="L14" s="204">
        <f t="shared" si="5"/>
        <v>0</v>
      </c>
      <c r="M14" s="204">
        <f t="shared" si="5"/>
        <v>0</v>
      </c>
      <c r="N14" s="204">
        <f t="shared" si="5"/>
        <v>3</v>
      </c>
      <c r="O14" s="204">
        <f t="shared" si="5"/>
        <v>0</v>
      </c>
    </row>
    <row r="15" spans="1:15" x14ac:dyDescent="0.25">
      <c r="A15" s="202" t="s">
        <v>23</v>
      </c>
      <c r="B15" s="204">
        <f t="shared" ref="B15:O15" si="6">B34+B53+B70</f>
        <v>16</v>
      </c>
      <c r="C15" s="204">
        <f t="shared" si="6"/>
        <v>0</v>
      </c>
      <c r="D15" s="204">
        <f t="shared" si="6"/>
        <v>16</v>
      </c>
      <c r="E15" s="204">
        <f t="shared" si="6"/>
        <v>2</v>
      </c>
      <c r="F15" s="204">
        <f t="shared" si="6"/>
        <v>0</v>
      </c>
      <c r="G15" s="204">
        <f t="shared" si="6"/>
        <v>1</v>
      </c>
      <c r="H15" s="204">
        <f t="shared" si="6"/>
        <v>0</v>
      </c>
      <c r="I15" s="204">
        <f t="shared" si="6"/>
        <v>0</v>
      </c>
      <c r="J15" s="204">
        <f t="shared" si="6"/>
        <v>0</v>
      </c>
      <c r="K15" s="204">
        <f t="shared" si="6"/>
        <v>0</v>
      </c>
      <c r="L15" s="204">
        <f t="shared" si="6"/>
        <v>0</v>
      </c>
      <c r="M15" s="204">
        <f t="shared" si="6"/>
        <v>0</v>
      </c>
      <c r="N15" s="204">
        <f t="shared" si="6"/>
        <v>3</v>
      </c>
      <c r="O15" s="204">
        <f t="shared" si="6"/>
        <v>13</v>
      </c>
    </row>
    <row r="16" spans="1:15" x14ac:dyDescent="0.25">
      <c r="A16" s="202" t="s">
        <v>1527</v>
      </c>
      <c r="B16" s="204">
        <f t="shared" ref="B16:O16" si="7">B35+B54+B71</f>
        <v>10</v>
      </c>
      <c r="C16" s="204">
        <f t="shared" si="7"/>
        <v>0</v>
      </c>
      <c r="D16" s="204">
        <f t="shared" si="7"/>
        <v>10</v>
      </c>
      <c r="E16" s="204">
        <f t="shared" si="7"/>
        <v>0</v>
      </c>
      <c r="F16" s="204">
        <f t="shared" si="7"/>
        <v>0</v>
      </c>
      <c r="G16" s="204">
        <f t="shared" si="7"/>
        <v>0</v>
      </c>
      <c r="H16" s="204">
        <f t="shared" si="7"/>
        <v>0</v>
      </c>
      <c r="I16" s="204">
        <f t="shared" si="7"/>
        <v>0</v>
      </c>
      <c r="J16" s="204">
        <f t="shared" si="7"/>
        <v>0</v>
      </c>
      <c r="K16" s="204">
        <f t="shared" si="7"/>
        <v>0</v>
      </c>
      <c r="L16" s="204">
        <f t="shared" si="7"/>
        <v>0</v>
      </c>
      <c r="M16" s="204">
        <f t="shared" si="7"/>
        <v>1</v>
      </c>
      <c r="N16" s="204">
        <f t="shared" si="7"/>
        <v>1</v>
      </c>
      <c r="O16" s="204">
        <f t="shared" si="7"/>
        <v>9</v>
      </c>
    </row>
    <row r="17" spans="1:15" x14ac:dyDescent="0.25">
      <c r="A17" s="202" t="s">
        <v>1528</v>
      </c>
      <c r="B17" s="204">
        <f t="shared" ref="B17:O17" si="8">B36+B55+B72</f>
        <v>8</v>
      </c>
      <c r="C17" s="204">
        <f t="shared" si="8"/>
        <v>0</v>
      </c>
      <c r="D17" s="204">
        <f t="shared" si="8"/>
        <v>8</v>
      </c>
      <c r="E17" s="204">
        <f t="shared" si="8"/>
        <v>1</v>
      </c>
      <c r="F17" s="204">
        <f t="shared" si="8"/>
        <v>0</v>
      </c>
      <c r="G17" s="204">
        <f t="shared" si="8"/>
        <v>1</v>
      </c>
      <c r="H17" s="204">
        <f t="shared" si="8"/>
        <v>0</v>
      </c>
      <c r="I17" s="204">
        <f t="shared" si="8"/>
        <v>0</v>
      </c>
      <c r="J17" s="204">
        <f t="shared" si="8"/>
        <v>0</v>
      </c>
      <c r="K17" s="204">
        <f t="shared" si="8"/>
        <v>0</v>
      </c>
      <c r="L17" s="204">
        <f t="shared" si="8"/>
        <v>0</v>
      </c>
      <c r="M17" s="204">
        <f t="shared" si="8"/>
        <v>0</v>
      </c>
      <c r="N17" s="204">
        <f t="shared" si="8"/>
        <v>2</v>
      </c>
      <c r="O17" s="204">
        <f t="shared" si="8"/>
        <v>6</v>
      </c>
    </row>
    <row r="18" spans="1:15" x14ac:dyDescent="0.25">
      <c r="A18" s="202" t="s">
        <v>1529</v>
      </c>
      <c r="B18" s="204">
        <v>24</v>
      </c>
      <c r="C18" s="204">
        <f t="shared" ref="C18:O18" si="9">C37+C56+C73</f>
        <v>3</v>
      </c>
      <c r="D18" s="204">
        <f t="shared" si="9"/>
        <v>20</v>
      </c>
      <c r="E18" s="204">
        <f t="shared" si="9"/>
        <v>0</v>
      </c>
      <c r="F18" s="204">
        <f t="shared" si="9"/>
        <v>0</v>
      </c>
      <c r="G18" s="204">
        <f t="shared" si="9"/>
        <v>2</v>
      </c>
      <c r="H18" s="204">
        <f t="shared" si="9"/>
        <v>1</v>
      </c>
      <c r="I18" s="204">
        <f t="shared" si="9"/>
        <v>0</v>
      </c>
      <c r="J18" s="204">
        <f t="shared" si="9"/>
        <v>0</v>
      </c>
      <c r="K18" s="204">
        <f t="shared" si="9"/>
        <v>0</v>
      </c>
      <c r="L18" s="204">
        <f t="shared" si="9"/>
        <v>0</v>
      </c>
      <c r="M18" s="204">
        <f t="shared" si="9"/>
        <v>0</v>
      </c>
      <c r="N18" s="204">
        <f t="shared" si="9"/>
        <v>3</v>
      </c>
      <c r="O18" s="204">
        <f t="shared" si="9"/>
        <v>20</v>
      </c>
    </row>
    <row r="19" spans="1:15" x14ac:dyDescent="0.25">
      <c r="A19" s="202" t="s">
        <v>24</v>
      </c>
      <c r="B19" s="204">
        <f t="shared" ref="B19:O19" si="10">B38+B57+B74</f>
        <v>27</v>
      </c>
      <c r="C19" s="204">
        <f t="shared" si="10"/>
        <v>4</v>
      </c>
      <c r="D19" s="204">
        <f t="shared" si="10"/>
        <v>23</v>
      </c>
      <c r="E19" s="204">
        <f t="shared" si="10"/>
        <v>1</v>
      </c>
      <c r="F19" s="204">
        <f t="shared" si="10"/>
        <v>0</v>
      </c>
      <c r="G19" s="204">
        <f t="shared" si="10"/>
        <v>2</v>
      </c>
      <c r="H19" s="204">
        <f t="shared" si="10"/>
        <v>3</v>
      </c>
      <c r="I19" s="204">
        <f t="shared" si="10"/>
        <v>1</v>
      </c>
      <c r="J19" s="204">
        <f t="shared" si="10"/>
        <v>0</v>
      </c>
      <c r="K19" s="204">
        <f t="shared" si="10"/>
        <v>0</v>
      </c>
      <c r="L19" s="204">
        <f t="shared" si="10"/>
        <v>0</v>
      </c>
      <c r="M19" s="204">
        <f t="shared" si="10"/>
        <v>1</v>
      </c>
      <c r="N19" s="204">
        <f t="shared" si="10"/>
        <v>8</v>
      </c>
      <c r="O19" s="204">
        <f t="shared" si="10"/>
        <v>19</v>
      </c>
    </row>
    <row r="20" spans="1:15" x14ac:dyDescent="0.25">
      <c r="A20" s="202" t="s">
        <v>25</v>
      </c>
      <c r="B20" s="204">
        <f t="shared" ref="B20:O20" si="11">B39+B58+B75</f>
        <v>56</v>
      </c>
      <c r="C20" s="204">
        <f t="shared" si="11"/>
        <v>7</v>
      </c>
      <c r="D20" s="204">
        <f t="shared" si="11"/>
        <v>49</v>
      </c>
      <c r="E20" s="204">
        <f t="shared" si="11"/>
        <v>2</v>
      </c>
      <c r="F20" s="204">
        <f t="shared" si="11"/>
        <v>0</v>
      </c>
      <c r="G20" s="204">
        <f t="shared" si="11"/>
        <v>5</v>
      </c>
      <c r="H20" s="204">
        <f t="shared" si="11"/>
        <v>7</v>
      </c>
      <c r="I20" s="204">
        <f t="shared" si="11"/>
        <v>1</v>
      </c>
      <c r="J20" s="204">
        <f t="shared" si="11"/>
        <v>0</v>
      </c>
      <c r="K20" s="204">
        <f t="shared" si="11"/>
        <v>0</v>
      </c>
      <c r="L20" s="204">
        <f t="shared" si="11"/>
        <v>1</v>
      </c>
      <c r="M20" s="204">
        <f t="shared" si="11"/>
        <v>0</v>
      </c>
      <c r="N20" s="204">
        <f t="shared" si="11"/>
        <v>16</v>
      </c>
      <c r="O20" s="204">
        <f t="shared" si="11"/>
        <v>40</v>
      </c>
    </row>
    <row r="21" spans="1:15" x14ac:dyDescent="0.25">
      <c r="A21" s="205"/>
      <c r="B21" s="204">
        <f t="shared" ref="B21:O21" si="12">B40+B59+B76</f>
        <v>0</v>
      </c>
      <c r="C21" s="204">
        <f t="shared" si="12"/>
        <v>0</v>
      </c>
      <c r="D21" s="204">
        <f t="shared" si="12"/>
        <v>0</v>
      </c>
      <c r="E21" s="204">
        <f t="shared" si="12"/>
        <v>0</v>
      </c>
      <c r="F21" s="204">
        <f t="shared" si="12"/>
        <v>0</v>
      </c>
      <c r="G21" s="204">
        <f t="shared" si="12"/>
        <v>0</v>
      </c>
      <c r="H21" s="204">
        <f t="shared" si="12"/>
        <v>0</v>
      </c>
      <c r="I21" s="204">
        <f t="shared" si="12"/>
        <v>0</v>
      </c>
      <c r="J21" s="204">
        <f t="shared" si="12"/>
        <v>0</v>
      </c>
      <c r="K21" s="204">
        <f t="shared" si="12"/>
        <v>0</v>
      </c>
      <c r="L21" s="204">
        <f t="shared" si="12"/>
        <v>0</v>
      </c>
      <c r="M21" s="204">
        <f t="shared" si="12"/>
        <v>0</v>
      </c>
      <c r="N21" s="204">
        <f t="shared" si="12"/>
        <v>0</v>
      </c>
      <c r="O21" s="204">
        <f t="shared" si="12"/>
        <v>0</v>
      </c>
    </row>
    <row r="22" spans="1:15" x14ac:dyDescent="0.25">
      <c r="A22" s="202" t="s">
        <v>26</v>
      </c>
      <c r="B22" s="204">
        <f t="shared" ref="B22:O22" si="13">B41+B60+B77</f>
        <v>155</v>
      </c>
      <c r="C22" s="204">
        <f t="shared" si="13"/>
        <v>14</v>
      </c>
      <c r="D22" s="204">
        <f t="shared" si="13"/>
        <v>141</v>
      </c>
      <c r="E22" s="204">
        <f t="shared" si="13"/>
        <v>9</v>
      </c>
      <c r="F22" s="204">
        <f t="shared" si="13"/>
        <v>0</v>
      </c>
      <c r="G22" s="204">
        <f t="shared" si="13"/>
        <v>12</v>
      </c>
      <c r="H22" s="204">
        <f t="shared" si="13"/>
        <v>11</v>
      </c>
      <c r="I22" s="204">
        <f t="shared" si="13"/>
        <v>2</v>
      </c>
      <c r="J22" s="204">
        <f t="shared" si="13"/>
        <v>0</v>
      </c>
      <c r="K22" s="204">
        <f t="shared" si="13"/>
        <v>0</v>
      </c>
      <c r="L22" s="204">
        <f t="shared" si="13"/>
        <v>1</v>
      </c>
      <c r="M22" s="204">
        <f t="shared" si="13"/>
        <v>2</v>
      </c>
      <c r="N22" s="204">
        <f t="shared" si="13"/>
        <v>37</v>
      </c>
      <c r="O22" s="204">
        <f t="shared" si="13"/>
        <v>118</v>
      </c>
    </row>
    <row r="23" spans="1:15" x14ac:dyDescent="0.25">
      <c r="A23" s="202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1:15" x14ac:dyDescent="0.25">
      <c r="A24" s="202" t="s">
        <v>1530</v>
      </c>
      <c r="B24" s="682" t="s">
        <v>1531</v>
      </c>
      <c r="C24" s="683"/>
      <c r="D24" s="683"/>
      <c r="E24" s="683"/>
      <c r="F24" s="683"/>
      <c r="G24" s="683"/>
      <c r="H24" s="683"/>
      <c r="I24" s="683"/>
      <c r="J24" s="683"/>
      <c r="K24" s="683"/>
      <c r="L24" s="683"/>
      <c r="M24" s="683"/>
      <c r="N24" s="683"/>
      <c r="O24" s="684"/>
    </row>
    <row r="25" spans="1:15" ht="8.25" customHeight="1" x14ac:dyDescent="0.25">
      <c r="A25" s="207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</row>
    <row r="26" spans="1:15" ht="23.25" x14ac:dyDescent="0.35">
      <c r="A26" s="681" t="s">
        <v>1532</v>
      </c>
      <c r="B26" s="681"/>
      <c r="C26" s="681"/>
      <c r="D26" s="681"/>
      <c r="E26" s="681"/>
      <c r="F26" s="681"/>
      <c r="G26" s="681"/>
      <c r="H26" s="681"/>
      <c r="I26" s="681"/>
      <c r="J26" s="681"/>
      <c r="K26" s="681"/>
      <c r="L26" s="681"/>
      <c r="M26" s="681"/>
      <c r="N26" s="681"/>
      <c r="O26" s="681"/>
    </row>
    <row r="27" spans="1:15" ht="75" x14ac:dyDescent="0.25">
      <c r="A27" s="202" t="s">
        <v>1517</v>
      </c>
      <c r="B27" s="202" t="s">
        <v>1518</v>
      </c>
      <c r="C27" s="202" t="s">
        <v>3</v>
      </c>
      <c r="D27" s="202" t="s">
        <v>5</v>
      </c>
      <c r="E27" s="202" t="s">
        <v>1519</v>
      </c>
      <c r="F27" s="202" t="s">
        <v>16</v>
      </c>
      <c r="G27" s="202" t="s">
        <v>9</v>
      </c>
      <c r="H27" s="202" t="s">
        <v>10</v>
      </c>
      <c r="I27" s="328" t="s">
        <v>1596</v>
      </c>
      <c r="J27" s="203" t="s">
        <v>1520</v>
      </c>
      <c r="K27" s="203" t="s">
        <v>1521</v>
      </c>
      <c r="L27" s="202" t="s">
        <v>15</v>
      </c>
      <c r="M27" s="203" t="s">
        <v>1522</v>
      </c>
      <c r="N27" s="202" t="s">
        <v>18</v>
      </c>
      <c r="O27" s="202" t="s">
        <v>1523</v>
      </c>
    </row>
    <row r="28" spans="1:15" x14ac:dyDescent="0.25">
      <c r="A28" s="202" t="s">
        <v>19</v>
      </c>
      <c r="B28" s="204"/>
      <c r="C28" s="204"/>
      <c r="D28" s="204">
        <f>B28-C28</f>
        <v>0</v>
      </c>
      <c r="E28" s="204">
        <v>0</v>
      </c>
      <c r="F28" s="204">
        <f t="shared" ref="F28:F41" si="14">F66+F83</f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f>SUM(E28:M28)</f>
        <v>0</v>
      </c>
      <c r="O28" s="204">
        <f>B28-N28</f>
        <v>0</v>
      </c>
    </row>
    <row r="29" spans="1:15" x14ac:dyDescent="0.25">
      <c r="A29" s="202" t="s">
        <v>20</v>
      </c>
      <c r="B29" s="204">
        <v>2</v>
      </c>
      <c r="C29" s="204"/>
      <c r="D29" s="204">
        <f t="shared" ref="D29:D41" si="15">B29-C29</f>
        <v>2</v>
      </c>
      <c r="E29" s="204">
        <v>0</v>
      </c>
      <c r="F29" s="204">
        <f t="shared" si="14"/>
        <v>0</v>
      </c>
      <c r="G29" s="584">
        <f>'RESUMO DE EFETIVO'!B295</f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f t="shared" ref="N29:N39" si="16">SUM(E29:M29)</f>
        <v>0</v>
      </c>
      <c r="O29" s="204">
        <f t="shared" ref="O29:O39" si="17">B29-N29</f>
        <v>2</v>
      </c>
    </row>
    <row r="30" spans="1:15" x14ac:dyDescent="0.25">
      <c r="A30" s="202" t="s">
        <v>21</v>
      </c>
      <c r="B30" s="204"/>
      <c r="C30" s="204"/>
      <c r="D30" s="204">
        <f t="shared" si="15"/>
        <v>0</v>
      </c>
      <c r="E30" s="204">
        <v>0</v>
      </c>
      <c r="F30" s="204">
        <f t="shared" si="14"/>
        <v>0</v>
      </c>
      <c r="G30" s="204">
        <v>0</v>
      </c>
      <c r="H30" s="204">
        <v>0</v>
      </c>
      <c r="I30" s="204">
        <v>0</v>
      </c>
      <c r="J30" s="204">
        <v>0</v>
      </c>
      <c r="K30" s="204">
        <v>0</v>
      </c>
      <c r="L30" s="204">
        <v>0</v>
      </c>
      <c r="M30" s="204">
        <v>0</v>
      </c>
      <c r="N30" s="204">
        <f t="shared" si="16"/>
        <v>0</v>
      </c>
      <c r="O30" s="204">
        <f t="shared" si="17"/>
        <v>0</v>
      </c>
    </row>
    <row r="31" spans="1:15" x14ac:dyDescent="0.25">
      <c r="A31" s="202" t="s">
        <v>22</v>
      </c>
      <c r="B31" s="204"/>
      <c r="C31" s="204"/>
      <c r="D31" s="204">
        <f t="shared" si="15"/>
        <v>0</v>
      </c>
      <c r="E31" s="204">
        <v>0</v>
      </c>
      <c r="F31" s="204">
        <f t="shared" si="14"/>
        <v>0</v>
      </c>
      <c r="G31" s="204">
        <v>0</v>
      </c>
      <c r="H31" s="204">
        <v>0</v>
      </c>
      <c r="I31" s="204">
        <v>0</v>
      </c>
      <c r="J31" s="204">
        <v>0</v>
      </c>
      <c r="K31" s="204">
        <v>0</v>
      </c>
      <c r="L31" s="204">
        <v>0</v>
      </c>
      <c r="M31" s="204">
        <v>0</v>
      </c>
      <c r="N31" s="204">
        <f t="shared" si="16"/>
        <v>0</v>
      </c>
      <c r="O31" s="204">
        <f t="shared" si="17"/>
        <v>0</v>
      </c>
    </row>
    <row r="32" spans="1:15" x14ac:dyDescent="0.25">
      <c r="A32" s="202" t="s">
        <v>1524</v>
      </c>
      <c r="B32" s="204"/>
      <c r="C32" s="204"/>
      <c r="D32" s="204">
        <f t="shared" si="15"/>
        <v>0</v>
      </c>
      <c r="E32" s="204">
        <v>0</v>
      </c>
      <c r="F32" s="204">
        <f t="shared" si="14"/>
        <v>0</v>
      </c>
      <c r="G32" s="204">
        <v>0</v>
      </c>
      <c r="H32" s="204">
        <v>0</v>
      </c>
      <c r="I32" s="204">
        <v>0</v>
      </c>
      <c r="J32" s="204">
        <v>0</v>
      </c>
      <c r="K32" s="204">
        <v>0</v>
      </c>
      <c r="L32" s="204">
        <v>0</v>
      </c>
      <c r="M32" s="204">
        <v>0</v>
      </c>
      <c r="N32" s="204">
        <f t="shared" si="16"/>
        <v>0</v>
      </c>
      <c r="O32" s="204">
        <f t="shared" si="17"/>
        <v>0</v>
      </c>
    </row>
    <row r="33" spans="1:15" x14ac:dyDescent="0.25">
      <c r="A33" s="202" t="s">
        <v>1525</v>
      </c>
      <c r="B33" s="204"/>
      <c r="C33" s="204"/>
      <c r="D33" s="204">
        <f t="shared" si="15"/>
        <v>0</v>
      </c>
      <c r="E33" s="204">
        <v>0</v>
      </c>
      <c r="F33" s="204">
        <f t="shared" si="14"/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f t="shared" si="16"/>
        <v>0</v>
      </c>
      <c r="O33" s="204">
        <f t="shared" si="17"/>
        <v>0</v>
      </c>
    </row>
    <row r="34" spans="1:15" x14ac:dyDescent="0.25">
      <c r="A34" s="202" t="s">
        <v>23</v>
      </c>
      <c r="B34" s="204"/>
      <c r="C34" s="204"/>
      <c r="D34" s="204">
        <f t="shared" si="15"/>
        <v>0</v>
      </c>
      <c r="E34" s="204">
        <v>0</v>
      </c>
      <c r="F34" s="204">
        <f t="shared" si="14"/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f t="shared" si="16"/>
        <v>0</v>
      </c>
      <c r="O34" s="204">
        <f t="shared" si="17"/>
        <v>0</v>
      </c>
    </row>
    <row r="35" spans="1:15" x14ac:dyDescent="0.25">
      <c r="A35" s="202" t="s">
        <v>1527</v>
      </c>
      <c r="B35" s="204"/>
      <c r="C35" s="204"/>
      <c r="D35" s="204">
        <f t="shared" si="15"/>
        <v>0</v>
      </c>
      <c r="E35" s="204">
        <v>0</v>
      </c>
      <c r="F35" s="204">
        <f t="shared" si="14"/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f t="shared" si="16"/>
        <v>0</v>
      </c>
      <c r="O35" s="204">
        <f t="shared" si="17"/>
        <v>0</v>
      </c>
    </row>
    <row r="36" spans="1:15" x14ac:dyDescent="0.25">
      <c r="A36" s="202" t="s">
        <v>1528</v>
      </c>
      <c r="B36" s="204"/>
      <c r="C36" s="204"/>
      <c r="D36" s="204">
        <f t="shared" si="15"/>
        <v>0</v>
      </c>
      <c r="E36" s="204">
        <v>0</v>
      </c>
      <c r="F36" s="204">
        <f t="shared" si="14"/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f t="shared" si="16"/>
        <v>0</v>
      </c>
      <c r="O36" s="204">
        <f t="shared" si="17"/>
        <v>0</v>
      </c>
    </row>
    <row r="37" spans="1:15" x14ac:dyDescent="0.25">
      <c r="A37" s="202" t="s">
        <v>1529</v>
      </c>
      <c r="B37" s="204"/>
      <c r="C37" s="204"/>
      <c r="D37" s="204">
        <f t="shared" si="15"/>
        <v>0</v>
      </c>
      <c r="E37" s="204">
        <v>0</v>
      </c>
      <c r="F37" s="204">
        <f t="shared" si="14"/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f t="shared" si="16"/>
        <v>0</v>
      </c>
      <c r="O37" s="204">
        <f t="shared" si="17"/>
        <v>0</v>
      </c>
    </row>
    <row r="38" spans="1:15" x14ac:dyDescent="0.25">
      <c r="A38" s="202" t="s">
        <v>24</v>
      </c>
      <c r="B38" s="204"/>
      <c r="C38" s="204"/>
      <c r="D38" s="204">
        <f t="shared" si="15"/>
        <v>0</v>
      </c>
      <c r="E38" s="204">
        <v>0</v>
      </c>
      <c r="F38" s="204">
        <f t="shared" si="14"/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0</v>
      </c>
      <c r="N38" s="204">
        <f t="shared" si="16"/>
        <v>0</v>
      </c>
      <c r="O38" s="204">
        <f t="shared" si="17"/>
        <v>0</v>
      </c>
    </row>
    <row r="39" spans="1:15" x14ac:dyDescent="0.25">
      <c r="A39" s="202" t="s">
        <v>25</v>
      </c>
      <c r="B39" s="204"/>
      <c r="C39" s="204"/>
      <c r="D39" s="204">
        <f t="shared" si="15"/>
        <v>0</v>
      </c>
      <c r="E39" s="204">
        <v>0</v>
      </c>
      <c r="F39" s="204">
        <f t="shared" si="14"/>
        <v>0</v>
      </c>
      <c r="G39" s="204">
        <v>0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f t="shared" si="16"/>
        <v>0</v>
      </c>
      <c r="O39" s="204">
        <f t="shared" si="17"/>
        <v>0</v>
      </c>
    </row>
    <row r="40" spans="1:15" x14ac:dyDescent="0.25">
      <c r="A40" s="205"/>
      <c r="B40" s="204"/>
      <c r="C40" s="204"/>
      <c r="D40" s="204">
        <f t="shared" si="15"/>
        <v>0</v>
      </c>
      <c r="E40" s="204">
        <v>0</v>
      </c>
      <c r="F40" s="204">
        <f t="shared" si="14"/>
        <v>0</v>
      </c>
      <c r="G40" s="204"/>
      <c r="H40" s="204"/>
      <c r="I40" s="204"/>
      <c r="J40" s="204"/>
      <c r="K40" s="204"/>
      <c r="L40" s="204"/>
      <c r="M40" s="204"/>
      <c r="N40" s="204"/>
      <c r="O40" s="204"/>
    </row>
    <row r="41" spans="1:15" x14ac:dyDescent="0.25">
      <c r="A41" s="202" t="s">
        <v>26</v>
      </c>
      <c r="B41" s="204">
        <f>SUM(B28:B40)</f>
        <v>2</v>
      </c>
      <c r="C41" s="204">
        <f>SUM(C28:C40)</f>
        <v>0</v>
      </c>
      <c r="D41" s="204">
        <f t="shared" si="15"/>
        <v>2</v>
      </c>
      <c r="E41" s="204">
        <f>E79+E96</f>
        <v>0</v>
      </c>
      <c r="F41" s="204">
        <f t="shared" si="14"/>
        <v>0</v>
      </c>
      <c r="G41" s="204">
        <f t="shared" ref="G41:O41" si="18">SUM(G28:G40)</f>
        <v>0</v>
      </c>
      <c r="H41" s="204">
        <f t="shared" si="18"/>
        <v>0</v>
      </c>
      <c r="I41" s="204">
        <f t="shared" si="18"/>
        <v>0</v>
      </c>
      <c r="J41" s="204">
        <f t="shared" si="18"/>
        <v>0</v>
      </c>
      <c r="K41" s="204">
        <f t="shared" si="18"/>
        <v>0</v>
      </c>
      <c r="L41" s="204">
        <f t="shared" si="18"/>
        <v>0</v>
      </c>
      <c r="M41" s="204">
        <f t="shared" si="18"/>
        <v>0</v>
      </c>
      <c r="N41" s="204">
        <f t="shared" si="18"/>
        <v>0</v>
      </c>
      <c r="O41" s="204">
        <f t="shared" si="18"/>
        <v>2</v>
      </c>
    </row>
    <row r="42" spans="1:15" x14ac:dyDescent="0.25">
      <c r="A42" s="202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</row>
    <row r="43" spans="1:15" x14ac:dyDescent="0.25">
      <c r="A43" s="202" t="s">
        <v>1530</v>
      </c>
      <c r="B43" s="682" t="s">
        <v>1531</v>
      </c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4"/>
    </row>
    <row r="44" spans="1:15" ht="7.5" customHeight="1" x14ac:dyDescent="0.25">
      <c r="A44" s="207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</row>
    <row r="45" spans="1:15" ht="23.25" x14ac:dyDescent="0.35">
      <c r="A45" s="681" t="s">
        <v>1533</v>
      </c>
      <c r="B45" s="681"/>
      <c r="C45" s="681"/>
      <c r="D45" s="681"/>
      <c r="E45" s="681"/>
      <c r="F45" s="681"/>
      <c r="G45" s="681"/>
      <c r="H45" s="681"/>
      <c r="I45" s="681"/>
      <c r="J45" s="681"/>
      <c r="K45" s="681"/>
      <c r="L45" s="681"/>
      <c r="M45" s="681"/>
      <c r="N45" s="681"/>
      <c r="O45" s="681"/>
    </row>
    <row r="46" spans="1:15" ht="75" x14ac:dyDescent="0.25">
      <c r="A46" s="202" t="s">
        <v>1517</v>
      </c>
      <c r="B46" s="202" t="s">
        <v>1518</v>
      </c>
      <c r="C46" s="202" t="s">
        <v>3</v>
      </c>
      <c r="D46" s="202" t="s">
        <v>5</v>
      </c>
      <c r="E46" s="202" t="s">
        <v>1519</v>
      </c>
      <c r="F46" s="202" t="s">
        <v>16</v>
      </c>
      <c r="G46" s="202" t="s">
        <v>9</v>
      </c>
      <c r="H46" s="202" t="s">
        <v>10</v>
      </c>
      <c r="I46" s="328" t="s">
        <v>1596</v>
      </c>
      <c r="J46" s="203" t="s">
        <v>1520</v>
      </c>
      <c r="K46" s="203" t="s">
        <v>1521</v>
      </c>
      <c r="L46" s="202" t="s">
        <v>15</v>
      </c>
      <c r="M46" s="203" t="s">
        <v>1522</v>
      </c>
      <c r="N46" s="202" t="s">
        <v>18</v>
      </c>
      <c r="O46" s="202" t="s">
        <v>1523</v>
      </c>
    </row>
    <row r="47" spans="1:15" x14ac:dyDescent="0.25">
      <c r="A47" s="202" t="s">
        <v>19</v>
      </c>
      <c r="B47" s="206"/>
      <c r="C47" s="206"/>
      <c r="D47" s="204">
        <f t="shared" ref="D47:D60" si="19">B47-C47</f>
        <v>0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>
        <f>SUM(E47:M47)</f>
        <v>0</v>
      </c>
      <c r="O47" s="206">
        <f>B47-N47</f>
        <v>0</v>
      </c>
    </row>
    <row r="48" spans="1:15" x14ac:dyDescent="0.25">
      <c r="A48" s="202" t="s">
        <v>20</v>
      </c>
      <c r="B48" s="206">
        <f>plano!O2</f>
        <v>0</v>
      </c>
      <c r="C48" s="206">
        <f>'RESUMO DE EFETIVO'!C280</f>
        <v>0</v>
      </c>
      <c r="D48" s="204">
        <f t="shared" si="19"/>
        <v>0</v>
      </c>
      <c r="E48" s="206">
        <f>'RESUMO DE EFETIVO'!C310</f>
        <v>0</v>
      </c>
      <c r="F48" s="206">
        <f>'RESUMO DE EFETIVO'!C460</f>
        <v>0</v>
      </c>
      <c r="G48" s="206">
        <f>'RESUMO DE EFETIVO'!C295</f>
        <v>0</v>
      </c>
      <c r="H48" s="206">
        <f>'RESUMO DE EFETIVO'!C325</f>
        <v>0</v>
      </c>
      <c r="I48" s="206">
        <f>'RESUMO DE EFETIVO'!C340+'RESUMO DE EFETIVO'!C355+'RESUMO DE EFETIVO'!C385+'RESUMO DE EFETIVO'!C400</f>
        <v>0</v>
      </c>
      <c r="J48" s="206">
        <f>'RESUMO DE EFETIVO'!C490</f>
        <v>0</v>
      </c>
      <c r="K48" s="206">
        <f>'RESUMO DE EFETIVO'!C475</f>
        <v>0</v>
      </c>
      <c r="L48" s="206">
        <f>'RESUMO DE EFETIVO'!C415</f>
        <v>0</v>
      </c>
      <c r="M48" s="206">
        <f>'RESUMO DE EFETIVO'!C445</f>
        <v>0</v>
      </c>
      <c r="N48" s="206">
        <f t="shared" ref="N48:N59" si="20">SUM(E48:M48)</f>
        <v>0</v>
      </c>
      <c r="O48" s="206">
        <f t="shared" ref="O48:O59" si="21">B48-N48</f>
        <v>0</v>
      </c>
    </row>
    <row r="49" spans="1:15" x14ac:dyDescent="0.25">
      <c r="A49" s="202" t="s">
        <v>21</v>
      </c>
      <c r="B49" s="206">
        <f>plano!O3</f>
        <v>1</v>
      </c>
      <c r="C49" s="206">
        <f>'RESUMO DE EFETIVO'!C281</f>
        <v>0</v>
      </c>
      <c r="D49" s="204">
        <f t="shared" si="19"/>
        <v>1</v>
      </c>
      <c r="E49" s="206">
        <f>'RESUMO DE EFETIVO'!C311</f>
        <v>0</v>
      </c>
      <c r="F49" s="206">
        <f>'RESUMO DE EFETIVO'!C461</f>
        <v>0</v>
      </c>
      <c r="G49" s="206">
        <f>'RESUMO DE EFETIVO'!C296</f>
        <v>0</v>
      </c>
      <c r="H49" s="206">
        <f>'RESUMO DE EFETIVO'!C326</f>
        <v>0</v>
      </c>
      <c r="I49" s="206">
        <f>'RESUMO DE EFETIVO'!C341+'RESUMO DE EFETIVO'!C356+'RESUMO DE EFETIVO'!C386+'RESUMO DE EFETIVO'!C401</f>
        <v>0</v>
      </c>
      <c r="J49" s="206">
        <f>'RESUMO DE EFETIVO'!C491</f>
        <v>0</v>
      </c>
      <c r="K49" s="206">
        <f>'RESUMO DE EFETIVO'!C476</f>
        <v>0</v>
      </c>
      <c r="L49" s="206">
        <f>'RESUMO DE EFETIVO'!C416</f>
        <v>0</v>
      </c>
      <c r="M49" s="206">
        <f>'RESUMO DE EFETIVO'!C446</f>
        <v>0</v>
      </c>
      <c r="N49" s="206">
        <f t="shared" si="20"/>
        <v>0</v>
      </c>
      <c r="O49" s="206">
        <f t="shared" si="21"/>
        <v>1</v>
      </c>
    </row>
    <row r="50" spans="1:15" x14ac:dyDescent="0.25">
      <c r="A50" s="202" t="s">
        <v>22</v>
      </c>
      <c r="B50" s="206">
        <f>plano!O4</f>
        <v>3</v>
      </c>
      <c r="C50" s="206">
        <f>'RESUMO DE EFETIVO'!C282</f>
        <v>0</v>
      </c>
      <c r="D50" s="204">
        <f t="shared" si="19"/>
        <v>3</v>
      </c>
      <c r="E50" s="206">
        <f>'RESUMO DE EFETIVO'!C312</f>
        <v>1</v>
      </c>
      <c r="F50" s="206">
        <f>'RESUMO DE EFETIVO'!C462</f>
        <v>0</v>
      </c>
      <c r="G50" s="206">
        <f>'RESUMO DE EFETIVO'!C297</f>
        <v>0</v>
      </c>
      <c r="H50" s="206">
        <f>'RESUMO DE EFETIVO'!C327</f>
        <v>0</v>
      </c>
      <c r="I50" s="206">
        <f>'RESUMO DE EFETIVO'!C342+'RESUMO DE EFETIVO'!C357+'RESUMO DE EFETIVO'!C387+'RESUMO DE EFETIVO'!C402</f>
        <v>0</v>
      </c>
      <c r="J50" s="206">
        <f>'RESUMO DE EFETIVO'!C492</f>
        <v>0</v>
      </c>
      <c r="K50" s="206">
        <f>'RESUMO DE EFETIVO'!C477</f>
        <v>0</v>
      </c>
      <c r="L50" s="206">
        <f>'RESUMO DE EFETIVO'!C417</f>
        <v>0</v>
      </c>
      <c r="M50" s="206">
        <f>'RESUMO DE EFETIVO'!C447</f>
        <v>0</v>
      </c>
      <c r="N50" s="206">
        <f t="shared" si="20"/>
        <v>1</v>
      </c>
      <c r="O50" s="206">
        <f t="shared" si="21"/>
        <v>2</v>
      </c>
    </row>
    <row r="51" spans="1:15" x14ac:dyDescent="0.25">
      <c r="A51" s="202" t="s">
        <v>1524</v>
      </c>
      <c r="B51" s="206">
        <f>plano!O5</f>
        <v>1</v>
      </c>
      <c r="C51" s="206">
        <f>'RESUMO DE EFETIVO'!C283</f>
        <v>0</v>
      </c>
      <c r="D51" s="204">
        <f t="shared" si="19"/>
        <v>1</v>
      </c>
      <c r="E51" s="206">
        <f>'RESUMO DE EFETIVO'!C313</f>
        <v>0</v>
      </c>
      <c r="F51" s="206">
        <f>'RESUMO DE EFETIVO'!C463</f>
        <v>0</v>
      </c>
      <c r="G51" s="206">
        <f>'RESUMO DE EFETIVO'!C298</f>
        <v>0</v>
      </c>
      <c r="H51" s="206">
        <f>'RESUMO DE EFETIVO'!C328</f>
        <v>0</v>
      </c>
      <c r="I51" s="206">
        <f>'RESUMO DE EFETIVO'!C343+'RESUMO DE EFETIVO'!C358+'RESUMO DE EFETIVO'!C388+'RESUMO DE EFETIVO'!C403</f>
        <v>0</v>
      </c>
      <c r="J51" s="206">
        <f>'RESUMO DE EFETIVO'!C493</f>
        <v>0</v>
      </c>
      <c r="K51" s="206">
        <f>'RESUMO DE EFETIVO'!C478</f>
        <v>0</v>
      </c>
      <c r="L51" s="206">
        <f>'RESUMO DE EFETIVO'!C418</f>
        <v>0</v>
      </c>
      <c r="M51" s="206">
        <f>'RESUMO DE EFETIVO'!C448</f>
        <v>0</v>
      </c>
      <c r="N51" s="206">
        <f t="shared" si="20"/>
        <v>0</v>
      </c>
      <c r="O51" s="206">
        <f t="shared" si="21"/>
        <v>1</v>
      </c>
    </row>
    <row r="52" spans="1:15" x14ac:dyDescent="0.25">
      <c r="A52" s="202" t="s">
        <v>1525</v>
      </c>
      <c r="B52" s="206">
        <f>plano!O6</f>
        <v>2</v>
      </c>
      <c r="C52" s="206">
        <f>'RESUMO DE EFETIVO'!C284</f>
        <v>0</v>
      </c>
      <c r="D52" s="204">
        <f t="shared" si="19"/>
        <v>2</v>
      </c>
      <c r="E52" s="206">
        <f>'RESUMO DE EFETIVO'!C314</f>
        <v>0</v>
      </c>
      <c r="F52" s="206">
        <f>'RESUMO DE EFETIVO'!C464</f>
        <v>0</v>
      </c>
      <c r="G52" s="206">
        <f>'RESUMO DE EFETIVO'!C299</f>
        <v>0</v>
      </c>
      <c r="H52" s="206">
        <f>'RESUMO DE EFETIVO'!C329</f>
        <v>0</v>
      </c>
      <c r="I52" s="206">
        <f>'RESUMO DE EFETIVO'!C344+'RESUMO DE EFETIVO'!C359+'RESUMO DE EFETIVO'!C389+'RESUMO DE EFETIVO'!C404</f>
        <v>0</v>
      </c>
      <c r="J52" s="206">
        <f>'RESUMO DE EFETIVO'!C494</f>
        <v>0</v>
      </c>
      <c r="K52" s="206">
        <f>'RESUMO DE EFETIVO'!C479</f>
        <v>0</v>
      </c>
      <c r="L52" s="206">
        <f>'RESUMO DE EFETIVO'!C419</f>
        <v>0</v>
      </c>
      <c r="M52" s="206">
        <f>'RESUMO DE EFETIVO'!C449</f>
        <v>0</v>
      </c>
      <c r="N52" s="206">
        <f t="shared" si="20"/>
        <v>0</v>
      </c>
      <c r="O52" s="206">
        <f t="shared" si="21"/>
        <v>2</v>
      </c>
    </row>
    <row r="53" spans="1:15" x14ac:dyDescent="0.25">
      <c r="A53" s="202" t="s">
        <v>1526</v>
      </c>
      <c r="B53" s="206">
        <f>plano!S2</f>
        <v>7</v>
      </c>
      <c r="C53" s="206">
        <f>'RESUMO DE EFETIVO'!C285</f>
        <v>0</v>
      </c>
      <c r="D53" s="204">
        <f t="shared" si="19"/>
        <v>7</v>
      </c>
      <c r="E53" s="206">
        <f>'RESUMO DE EFETIVO'!C315</f>
        <v>1</v>
      </c>
      <c r="F53" s="206">
        <f>'RESUMO DE EFETIVO'!C465</f>
        <v>0</v>
      </c>
      <c r="G53" s="206">
        <f>'RESUMO DE EFETIVO'!C300</f>
        <v>0</v>
      </c>
      <c r="H53" s="206">
        <f>'RESUMO DE EFETIVO'!C330</f>
        <v>0</v>
      </c>
      <c r="I53" s="206">
        <f>'RESUMO DE EFETIVO'!C345+'RESUMO DE EFETIVO'!C360+'RESUMO DE EFETIVO'!C390+'RESUMO DE EFETIVO'!C405</f>
        <v>0</v>
      </c>
      <c r="J53" s="206">
        <f>'RESUMO DE EFETIVO'!C495</f>
        <v>0</v>
      </c>
      <c r="K53" s="206">
        <f>'RESUMO DE EFETIVO'!C480</f>
        <v>0</v>
      </c>
      <c r="L53" s="206">
        <f>'RESUMO DE EFETIVO'!C420</f>
        <v>0</v>
      </c>
      <c r="M53" s="206">
        <f>'RESUMO DE EFETIVO'!C450</f>
        <v>0</v>
      </c>
      <c r="N53" s="206">
        <f t="shared" si="20"/>
        <v>1</v>
      </c>
      <c r="O53" s="206">
        <f t="shared" si="21"/>
        <v>6</v>
      </c>
    </row>
    <row r="54" spans="1:15" x14ac:dyDescent="0.25">
      <c r="A54" s="202" t="s">
        <v>1527</v>
      </c>
      <c r="B54" s="206">
        <f>plano!S3</f>
        <v>4</v>
      </c>
      <c r="C54" s="206">
        <f>'RESUMO DE EFETIVO'!C286</f>
        <v>0</v>
      </c>
      <c r="D54" s="204">
        <f t="shared" si="19"/>
        <v>4</v>
      </c>
      <c r="E54" s="206">
        <f>'RESUMO DE EFETIVO'!C316</f>
        <v>0</v>
      </c>
      <c r="F54" s="206">
        <f>'RESUMO DE EFETIVO'!C466</f>
        <v>0</v>
      </c>
      <c r="G54" s="206">
        <f>'RESUMO DE EFETIVO'!C301</f>
        <v>0</v>
      </c>
      <c r="H54" s="206">
        <f>'RESUMO DE EFETIVO'!C331</f>
        <v>0</v>
      </c>
      <c r="I54" s="206">
        <f>'RESUMO DE EFETIVO'!C346+'RESUMO DE EFETIVO'!C361+'RESUMO DE EFETIVO'!C391+'RESUMO DE EFETIVO'!C406</f>
        <v>0</v>
      </c>
      <c r="J54" s="206">
        <f>'RESUMO DE EFETIVO'!C496</f>
        <v>0</v>
      </c>
      <c r="K54" s="206">
        <f>'RESUMO DE EFETIVO'!C481</f>
        <v>0</v>
      </c>
      <c r="L54" s="206">
        <f>'RESUMO DE EFETIVO'!C421</f>
        <v>0</v>
      </c>
      <c r="M54" s="206">
        <f>'RESUMO DE EFETIVO'!C451</f>
        <v>1</v>
      </c>
      <c r="N54" s="206">
        <f t="shared" si="20"/>
        <v>1</v>
      </c>
      <c r="O54" s="206">
        <f t="shared" si="21"/>
        <v>3</v>
      </c>
    </row>
    <row r="55" spans="1:15" x14ac:dyDescent="0.25">
      <c r="A55" s="202" t="s">
        <v>1528</v>
      </c>
      <c r="B55" s="206">
        <f>plano!S4</f>
        <v>4</v>
      </c>
      <c r="C55" s="206">
        <f>'RESUMO DE EFETIVO'!C287</f>
        <v>0</v>
      </c>
      <c r="D55" s="204">
        <f t="shared" si="19"/>
        <v>4</v>
      </c>
      <c r="E55" s="206">
        <f>'RESUMO DE EFETIVO'!C317</f>
        <v>0</v>
      </c>
      <c r="F55" s="206">
        <f>'RESUMO DE EFETIVO'!C467</f>
        <v>0</v>
      </c>
      <c r="G55" s="206">
        <f>'RESUMO DE EFETIVO'!C302</f>
        <v>0</v>
      </c>
      <c r="H55" s="206">
        <f>'RESUMO DE EFETIVO'!C332</f>
        <v>0</v>
      </c>
      <c r="I55" s="206">
        <f>'RESUMO DE EFETIVO'!C347+'RESUMO DE EFETIVO'!C362+'RESUMO DE EFETIVO'!C392+'RESUMO DE EFETIVO'!C407</f>
        <v>0</v>
      </c>
      <c r="J55" s="206">
        <f>'RESUMO DE EFETIVO'!C497</f>
        <v>0</v>
      </c>
      <c r="K55" s="206">
        <f>'RESUMO DE EFETIVO'!C482</f>
        <v>0</v>
      </c>
      <c r="L55" s="206">
        <f>'RESUMO DE EFETIVO'!C422</f>
        <v>0</v>
      </c>
      <c r="M55" s="206">
        <f>'RESUMO DE EFETIVO'!C452</f>
        <v>0</v>
      </c>
      <c r="N55" s="206">
        <f t="shared" si="20"/>
        <v>0</v>
      </c>
      <c r="O55" s="206">
        <f t="shared" si="21"/>
        <v>4</v>
      </c>
    </row>
    <row r="56" spans="1:15" x14ac:dyDescent="0.25">
      <c r="A56" s="202" t="s">
        <v>1529</v>
      </c>
      <c r="B56" s="206">
        <f>plano!S5</f>
        <v>14</v>
      </c>
      <c r="C56" s="206">
        <f>'RESUMO DE EFETIVO'!C288</f>
        <v>2</v>
      </c>
      <c r="D56" s="204">
        <f t="shared" si="19"/>
        <v>12</v>
      </c>
      <c r="E56" s="206">
        <f>'RESUMO DE EFETIVO'!C318</f>
        <v>0</v>
      </c>
      <c r="F56" s="206">
        <f>'RESUMO DE EFETIVO'!C468</f>
        <v>0</v>
      </c>
      <c r="G56" s="206">
        <f>'RESUMO DE EFETIVO'!C303</f>
        <v>2</v>
      </c>
      <c r="H56" s="206">
        <f>'RESUMO DE EFETIVO'!C333</f>
        <v>0</v>
      </c>
      <c r="I56" s="206">
        <f>'RESUMO DE EFETIVO'!C348+'RESUMO DE EFETIVO'!C363+'RESUMO DE EFETIVO'!C393+'RESUMO DE EFETIVO'!C408</f>
        <v>0</v>
      </c>
      <c r="J56" s="206">
        <f>'RESUMO DE EFETIVO'!C498</f>
        <v>0</v>
      </c>
      <c r="K56" s="206">
        <f>'RESUMO DE EFETIVO'!C483</f>
        <v>0</v>
      </c>
      <c r="L56" s="206">
        <f>'RESUMO DE EFETIVO'!C423</f>
        <v>0</v>
      </c>
      <c r="M56" s="206">
        <f>'RESUMO DE EFETIVO'!C453</f>
        <v>0</v>
      </c>
      <c r="N56" s="206">
        <f t="shared" si="20"/>
        <v>2</v>
      </c>
      <c r="O56" s="206">
        <f t="shared" si="21"/>
        <v>12</v>
      </c>
    </row>
    <row r="57" spans="1:15" x14ac:dyDescent="0.25">
      <c r="A57" s="202" t="s">
        <v>24</v>
      </c>
      <c r="B57" s="206">
        <f>plano!S6</f>
        <v>11</v>
      </c>
      <c r="C57" s="206">
        <f>'RESUMO DE EFETIVO'!C289</f>
        <v>4</v>
      </c>
      <c r="D57" s="204">
        <f t="shared" si="19"/>
        <v>7</v>
      </c>
      <c r="E57" s="206">
        <f>'RESUMO DE EFETIVO'!C319</f>
        <v>0</v>
      </c>
      <c r="F57" s="206">
        <f>'RESUMO DE EFETIVO'!C469</f>
        <v>0</v>
      </c>
      <c r="G57" s="206">
        <f>'RESUMO DE EFETIVO'!C304</f>
        <v>1</v>
      </c>
      <c r="H57" s="206">
        <f>'RESUMO DE EFETIVO'!C334</f>
        <v>1</v>
      </c>
      <c r="I57" s="206">
        <f>'RESUMO DE EFETIVO'!C349+'RESUMO DE EFETIVO'!C364+'RESUMO DE EFETIVO'!C394+'RESUMO DE EFETIVO'!C409</f>
        <v>0</v>
      </c>
      <c r="J57" s="206">
        <f>'RESUMO DE EFETIVO'!C499</f>
        <v>0</v>
      </c>
      <c r="K57" s="206">
        <f>'RESUMO DE EFETIVO'!C484</f>
        <v>0</v>
      </c>
      <c r="L57" s="206">
        <f>'RESUMO DE EFETIVO'!C424</f>
        <v>0</v>
      </c>
      <c r="M57" s="206">
        <f>'RESUMO DE EFETIVO'!C454</f>
        <v>0</v>
      </c>
      <c r="N57" s="206">
        <f t="shared" si="20"/>
        <v>2</v>
      </c>
      <c r="O57" s="206">
        <f t="shared" si="21"/>
        <v>9</v>
      </c>
    </row>
    <row r="58" spans="1:15" x14ac:dyDescent="0.25">
      <c r="A58" s="202" t="s">
        <v>25</v>
      </c>
      <c r="B58" s="206">
        <f>plano!W2</f>
        <v>24</v>
      </c>
      <c r="C58" s="206">
        <f>'RESUMO DE EFETIVO'!C290</f>
        <v>4</v>
      </c>
      <c r="D58" s="204">
        <f t="shared" si="19"/>
        <v>20</v>
      </c>
      <c r="E58" s="206">
        <f>'RESUMO DE EFETIVO'!C320</f>
        <v>0</v>
      </c>
      <c r="F58" s="206">
        <f>'RESUMO DE EFETIVO'!C470</f>
        <v>0</v>
      </c>
      <c r="G58" s="206">
        <f>'RESUMO DE EFETIVO'!C305</f>
        <v>3</v>
      </c>
      <c r="H58" s="206">
        <f>'RESUMO DE EFETIVO'!C335</f>
        <v>3</v>
      </c>
      <c r="I58" s="206">
        <f>'RESUMO DE EFETIVO'!C350+'RESUMO DE EFETIVO'!C365+'RESUMO DE EFETIVO'!C395+'RESUMO DE EFETIVO'!C410</f>
        <v>1</v>
      </c>
      <c r="J58" s="206">
        <f>'RESUMO DE EFETIVO'!C500</f>
        <v>0</v>
      </c>
      <c r="K58" s="206">
        <f>'RESUMO DE EFETIVO'!C485</f>
        <v>0</v>
      </c>
      <c r="L58" s="206">
        <f>'RESUMO DE EFETIVO'!C425</f>
        <v>0</v>
      </c>
      <c r="M58" s="206">
        <f>'RESUMO DE EFETIVO'!C455</f>
        <v>0</v>
      </c>
      <c r="N58" s="206">
        <f t="shared" si="20"/>
        <v>7</v>
      </c>
      <c r="O58" s="206">
        <f t="shared" si="21"/>
        <v>17</v>
      </c>
    </row>
    <row r="59" spans="1:15" x14ac:dyDescent="0.25">
      <c r="A59" s="205"/>
      <c r="B59" s="206"/>
      <c r="C59" s="206"/>
      <c r="D59" s="204">
        <f t="shared" si="19"/>
        <v>0</v>
      </c>
      <c r="E59" s="206"/>
      <c r="F59" s="206">
        <f>'RESUMO DE EFETIVO'!C471</f>
        <v>0</v>
      </c>
      <c r="G59" s="206"/>
      <c r="H59" s="206"/>
      <c r="I59" s="206">
        <f>'RESUMO DE EFETIVO'!C351+'RESUMO DE EFETIVO'!C366+'RESUMO DE EFETIVO'!C396+'RESUMO DE EFETIVO'!C411</f>
        <v>0</v>
      </c>
      <c r="J59" s="206">
        <f>'RESUMO DE EFETIVO'!C501</f>
        <v>0</v>
      </c>
      <c r="K59" s="206"/>
      <c r="L59" s="206"/>
      <c r="M59" s="206"/>
      <c r="N59" s="206">
        <f t="shared" si="20"/>
        <v>0</v>
      </c>
      <c r="O59" s="206">
        <f t="shared" si="21"/>
        <v>0</v>
      </c>
    </row>
    <row r="60" spans="1:15" x14ac:dyDescent="0.25">
      <c r="A60" s="202" t="s">
        <v>26</v>
      </c>
      <c r="B60" s="206">
        <f>SUM(B47:B59)</f>
        <v>71</v>
      </c>
      <c r="C60" s="206">
        <f>SUM(C47:C59)</f>
        <v>10</v>
      </c>
      <c r="D60" s="204">
        <f t="shared" si="19"/>
        <v>61</v>
      </c>
      <c r="E60" s="206">
        <f t="shared" ref="E60:O60" si="22">SUM(E47:E59)</f>
        <v>2</v>
      </c>
      <c r="F60" s="206">
        <f t="shared" si="22"/>
        <v>0</v>
      </c>
      <c r="G60" s="206">
        <f t="shared" si="22"/>
        <v>6</v>
      </c>
      <c r="H60" s="206">
        <f t="shared" si="22"/>
        <v>4</v>
      </c>
      <c r="I60" s="206">
        <f t="shared" si="22"/>
        <v>1</v>
      </c>
      <c r="J60" s="206">
        <f t="shared" si="22"/>
        <v>0</v>
      </c>
      <c r="K60" s="206">
        <f t="shared" si="22"/>
        <v>0</v>
      </c>
      <c r="L60" s="206">
        <f t="shared" si="22"/>
        <v>0</v>
      </c>
      <c r="M60" s="206">
        <f t="shared" si="22"/>
        <v>1</v>
      </c>
      <c r="N60" s="206">
        <f t="shared" si="22"/>
        <v>14</v>
      </c>
      <c r="O60" s="206">
        <f t="shared" si="22"/>
        <v>57</v>
      </c>
    </row>
    <row r="61" spans="1:15" ht="8.25" customHeight="1" x14ac:dyDescent="0.25"/>
    <row r="62" spans="1:15" ht="23.25" x14ac:dyDescent="0.35">
      <c r="A62" s="681" t="s">
        <v>1534</v>
      </c>
      <c r="B62" s="681"/>
      <c r="C62" s="681"/>
      <c r="D62" s="681"/>
      <c r="E62" s="681"/>
      <c r="F62" s="681"/>
      <c r="G62" s="681"/>
      <c r="H62" s="681"/>
      <c r="I62" s="681"/>
      <c r="J62" s="681"/>
      <c r="K62" s="681"/>
      <c r="L62" s="681"/>
      <c r="M62" s="681"/>
      <c r="N62" s="681"/>
      <c r="O62" s="681"/>
    </row>
    <row r="63" spans="1:15" ht="75" x14ac:dyDescent="0.25">
      <c r="A63" s="202" t="s">
        <v>1517</v>
      </c>
      <c r="B63" s="202" t="s">
        <v>1518</v>
      </c>
      <c r="C63" s="202" t="s">
        <v>3</v>
      </c>
      <c r="D63" s="202" t="s">
        <v>5</v>
      </c>
      <c r="E63" s="202" t="s">
        <v>1519</v>
      </c>
      <c r="F63" s="202" t="s">
        <v>16</v>
      </c>
      <c r="G63" s="202" t="s">
        <v>9</v>
      </c>
      <c r="H63" s="202" t="s">
        <v>10</v>
      </c>
      <c r="I63" s="328" t="s">
        <v>1596</v>
      </c>
      <c r="J63" s="203" t="s">
        <v>1520</v>
      </c>
      <c r="K63" s="203" t="s">
        <v>1521</v>
      </c>
      <c r="L63" s="202" t="s">
        <v>15</v>
      </c>
      <c r="M63" s="203" t="s">
        <v>1522</v>
      </c>
      <c r="N63" s="202" t="s">
        <v>18</v>
      </c>
      <c r="O63" s="202" t="s">
        <v>1523</v>
      </c>
    </row>
    <row r="64" spans="1:15" x14ac:dyDescent="0.25">
      <c r="A64" s="202" t="s">
        <v>19</v>
      </c>
      <c r="B64" s="206">
        <v>0</v>
      </c>
      <c r="C64" s="206"/>
      <c r="D64" s="204">
        <f t="shared" ref="D64:D77" si="23">B64-C64</f>
        <v>0</v>
      </c>
      <c r="E64" s="206"/>
      <c r="F64" s="206"/>
      <c r="G64" s="206"/>
      <c r="H64" s="206"/>
      <c r="I64" s="206"/>
      <c r="J64" s="206"/>
      <c r="K64" s="206"/>
      <c r="L64" s="206"/>
      <c r="M64" s="206"/>
      <c r="N64" s="206">
        <f>SUM(E64:M64)</f>
        <v>0</v>
      </c>
      <c r="O64" s="206">
        <f>B64-N64</f>
        <v>0</v>
      </c>
    </row>
    <row r="65" spans="1:15" x14ac:dyDescent="0.25">
      <c r="A65" s="202" t="s">
        <v>20</v>
      </c>
      <c r="B65" s="206">
        <f>plano!P2</f>
        <v>0</v>
      </c>
      <c r="C65" s="206">
        <f>'RESUMO DE EFETIVO'!D280</f>
        <v>0</v>
      </c>
      <c r="D65" s="204">
        <f t="shared" si="23"/>
        <v>0</v>
      </c>
      <c r="E65" s="206">
        <f>'RESUMO DE EFETIVO'!F310</f>
        <v>0</v>
      </c>
      <c r="F65" s="206">
        <f>'RESUMO DE EFETIVO'!D460</f>
        <v>0</v>
      </c>
      <c r="G65" s="206">
        <f>'RESUMO DE EFETIVO'!F295</f>
        <v>0</v>
      </c>
      <c r="H65" s="206">
        <f>'RESUMO DE EFETIVO'!F325</f>
        <v>0</v>
      </c>
      <c r="I65" s="206">
        <f>'RESUMO DE EFETIVO'!D340+'RESUMO DE EFETIVO'!D355+'RESUMO DE EFETIVO'!D385+'RESUMO DE EFETIVO'!D400</f>
        <v>0</v>
      </c>
      <c r="J65" s="206">
        <f>'RESUMO DE EFETIVO'!D490</f>
        <v>0</v>
      </c>
      <c r="K65" s="206">
        <f>'RESUMO DE EFETIVO'!D475</f>
        <v>0</v>
      </c>
      <c r="L65" s="206">
        <f>'RESUMO DE EFETIVO'!D415</f>
        <v>0</v>
      </c>
      <c r="M65" s="206">
        <f>'RESUMO DE EFETIVO'!D445</f>
        <v>0</v>
      </c>
      <c r="N65" s="206">
        <f t="shared" ref="N65:N76" si="24">SUM(E65:M65)</f>
        <v>0</v>
      </c>
      <c r="O65" s="206">
        <f t="shared" ref="O65:O76" si="25">B65-N65</f>
        <v>0</v>
      </c>
    </row>
    <row r="66" spans="1:15" x14ac:dyDescent="0.25">
      <c r="A66" s="202" t="s">
        <v>21</v>
      </c>
      <c r="B66" s="206">
        <f>plano!P3</f>
        <v>0</v>
      </c>
      <c r="C66" s="206">
        <f>'RESUMO DE EFETIVO'!D281</f>
        <v>0</v>
      </c>
      <c r="D66" s="204">
        <f t="shared" si="23"/>
        <v>0</v>
      </c>
      <c r="E66" s="206">
        <f>'RESUMO DE EFETIVO'!F311</f>
        <v>0</v>
      </c>
      <c r="F66" s="206">
        <f>'RESUMO DE EFETIVO'!D461</f>
        <v>0</v>
      </c>
      <c r="G66" s="206">
        <f>'RESUMO DE EFETIVO'!F296</f>
        <v>0</v>
      </c>
      <c r="H66" s="206">
        <f>'RESUMO DE EFETIVO'!F326</f>
        <v>0</v>
      </c>
      <c r="I66" s="206">
        <f>'RESUMO DE EFETIVO'!D341+'RESUMO DE EFETIVO'!D356+'RESUMO DE EFETIVO'!D386+'RESUMO DE EFETIVO'!D401</f>
        <v>0</v>
      </c>
      <c r="J66" s="206">
        <f>'RESUMO DE EFETIVO'!D491</f>
        <v>0</v>
      </c>
      <c r="K66" s="206">
        <f>'RESUMO DE EFETIVO'!D476</f>
        <v>0</v>
      </c>
      <c r="L66" s="206">
        <f>'RESUMO DE EFETIVO'!D416</f>
        <v>0</v>
      </c>
      <c r="M66" s="206">
        <f>'RESUMO DE EFETIVO'!D446</f>
        <v>0</v>
      </c>
      <c r="N66" s="206">
        <f t="shared" si="24"/>
        <v>0</v>
      </c>
      <c r="O66" s="206">
        <f t="shared" si="25"/>
        <v>0</v>
      </c>
    </row>
    <row r="67" spans="1:15" x14ac:dyDescent="0.25">
      <c r="A67" s="202" t="s">
        <v>22</v>
      </c>
      <c r="B67" s="206">
        <f>plano!P4</f>
        <v>3</v>
      </c>
      <c r="C67" s="206">
        <f>'RESUMO DE EFETIVO'!D282</f>
        <v>0</v>
      </c>
      <c r="D67" s="204">
        <f t="shared" si="23"/>
        <v>3</v>
      </c>
      <c r="E67" s="206">
        <f>'RESUMO DE EFETIVO'!F312</f>
        <v>0</v>
      </c>
      <c r="F67" s="206">
        <f>'RESUMO DE EFETIVO'!D462</f>
        <v>0</v>
      </c>
      <c r="G67" s="206">
        <f>'RESUMO DE EFETIVO'!F297</f>
        <v>0</v>
      </c>
      <c r="H67" s="206">
        <f>'RESUMO DE EFETIVO'!F327</f>
        <v>0</v>
      </c>
      <c r="I67" s="206">
        <f>'RESUMO DE EFETIVO'!D342+'RESUMO DE EFETIVO'!D357+'RESUMO DE EFETIVO'!D387+'RESUMO DE EFETIVO'!D402</f>
        <v>0</v>
      </c>
      <c r="J67" s="206">
        <f>'RESUMO DE EFETIVO'!D492</f>
        <v>0</v>
      </c>
      <c r="K67" s="206">
        <f>'RESUMO DE EFETIVO'!D477</f>
        <v>0</v>
      </c>
      <c r="L67" s="206">
        <f>'RESUMO DE EFETIVO'!D417</f>
        <v>0</v>
      </c>
      <c r="M67" s="206">
        <f>'RESUMO DE EFETIVO'!D447</f>
        <v>0</v>
      </c>
      <c r="N67" s="206">
        <f t="shared" si="24"/>
        <v>0</v>
      </c>
      <c r="O67" s="206">
        <f t="shared" si="25"/>
        <v>3</v>
      </c>
    </row>
    <row r="68" spans="1:15" x14ac:dyDescent="0.25">
      <c r="A68" s="202" t="s">
        <v>1524</v>
      </c>
      <c r="B68" s="206">
        <f>plano!P5</f>
        <v>2</v>
      </c>
      <c r="C68" s="206">
        <f>'RESUMO DE EFETIVO'!D283</f>
        <v>0</v>
      </c>
      <c r="D68" s="204">
        <f t="shared" si="23"/>
        <v>2</v>
      </c>
      <c r="E68" s="206">
        <f>'RESUMO DE EFETIVO'!F313</f>
        <v>0</v>
      </c>
      <c r="F68" s="206">
        <f>'RESUMO DE EFETIVO'!D463</f>
        <v>0</v>
      </c>
      <c r="G68" s="206">
        <f>'RESUMO DE EFETIVO'!F298</f>
        <v>0</v>
      </c>
      <c r="H68" s="206">
        <f>'RESUMO DE EFETIVO'!F328</f>
        <v>0</v>
      </c>
      <c r="I68" s="206">
        <f>'RESUMO DE EFETIVO'!D343+'RESUMO DE EFETIVO'!D358+'RESUMO DE EFETIVO'!D388+'RESUMO DE EFETIVO'!D403</f>
        <v>0</v>
      </c>
      <c r="J68" s="206">
        <f>'RESUMO DE EFETIVO'!D493</f>
        <v>0</v>
      </c>
      <c r="K68" s="206">
        <f>'RESUMO DE EFETIVO'!D478</f>
        <v>0</v>
      </c>
      <c r="L68" s="206">
        <f>'RESUMO DE EFETIVO'!D418</f>
        <v>0</v>
      </c>
      <c r="M68" s="206">
        <f>'RESUMO DE EFETIVO'!D448</f>
        <v>0</v>
      </c>
      <c r="N68" s="206">
        <f t="shared" si="24"/>
        <v>0</v>
      </c>
      <c r="O68" s="206">
        <f t="shared" si="25"/>
        <v>2</v>
      </c>
    </row>
    <row r="69" spans="1:15" x14ac:dyDescent="0.25">
      <c r="A69" s="202" t="s">
        <v>1525</v>
      </c>
      <c r="B69" s="206">
        <f>plano!P6</f>
        <v>1</v>
      </c>
      <c r="C69" s="206">
        <f>'RESUMO DE EFETIVO'!D284</f>
        <v>0</v>
      </c>
      <c r="D69" s="204">
        <f t="shared" si="23"/>
        <v>1</v>
      </c>
      <c r="E69" s="206">
        <f>'RESUMO DE EFETIVO'!F314</f>
        <v>2</v>
      </c>
      <c r="F69" s="206">
        <f>'RESUMO DE EFETIVO'!D464</f>
        <v>0</v>
      </c>
      <c r="G69" s="206">
        <f>'RESUMO DE EFETIVO'!F299</f>
        <v>1</v>
      </c>
      <c r="H69" s="206">
        <f>'RESUMO DE EFETIVO'!F329</f>
        <v>0</v>
      </c>
      <c r="I69" s="206">
        <f>'RESUMO DE EFETIVO'!D344+'RESUMO DE EFETIVO'!D359+'RESUMO DE EFETIVO'!D389+'RESUMO DE EFETIVO'!D404</f>
        <v>0</v>
      </c>
      <c r="J69" s="206">
        <f>'RESUMO DE EFETIVO'!D494</f>
        <v>0</v>
      </c>
      <c r="K69" s="206">
        <f>'RESUMO DE EFETIVO'!D479</f>
        <v>0</v>
      </c>
      <c r="L69" s="206">
        <f>'RESUMO DE EFETIVO'!D419</f>
        <v>0</v>
      </c>
      <c r="M69" s="206">
        <f>'RESUMO DE EFETIVO'!D449</f>
        <v>0</v>
      </c>
      <c r="N69" s="206">
        <f t="shared" si="24"/>
        <v>3</v>
      </c>
      <c r="O69" s="206">
        <f t="shared" si="25"/>
        <v>-2</v>
      </c>
    </row>
    <row r="70" spans="1:15" x14ac:dyDescent="0.25">
      <c r="A70" s="202" t="s">
        <v>23</v>
      </c>
      <c r="B70" s="206">
        <f>plano!T2</f>
        <v>9</v>
      </c>
      <c r="C70" s="206">
        <f>'RESUMO DE EFETIVO'!D285</f>
        <v>0</v>
      </c>
      <c r="D70" s="204">
        <f t="shared" si="23"/>
        <v>9</v>
      </c>
      <c r="E70" s="206">
        <f>'RESUMO DE EFETIVO'!F315</f>
        <v>1</v>
      </c>
      <c r="F70" s="206">
        <f>'RESUMO DE EFETIVO'!D465</f>
        <v>0</v>
      </c>
      <c r="G70" s="206">
        <f>'RESUMO DE EFETIVO'!F300</f>
        <v>1</v>
      </c>
      <c r="H70" s="206">
        <f>'RESUMO DE EFETIVO'!F330</f>
        <v>0</v>
      </c>
      <c r="I70" s="206">
        <f>'RESUMO DE EFETIVO'!D345+'RESUMO DE EFETIVO'!D360+'RESUMO DE EFETIVO'!D390+'RESUMO DE EFETIVO'!D405</f>
        <v>0</v>
      </c>
      <c r="J70" s="206">
        <f>'RESUMO DE EFETIVO'!D495</f>
        <v>0</v>
      </c>
      <c r="K70" s="206">
        <f>'RESUMO DE EFETIVO'!D480</f>
        <v>0</v>
      </c>
      <c r="L70" s="206">
        <f>'RESUMO DE EFETIVO'!D420</f>
        <v>0</v>
      </c>
      <c r="M70" s="206">
        <f>'RESUMO DE EFETIVO'!D450</f>
        <v>0</v>
      </c>
      <c r="N70" s="206">
        <f t="shared" si="24"/>
        <v>2</v>
      </c>
      <c r="O70" s="206">
        <f t="shared" si="25"/>
        <v>7</v>
      </c>
    </row>
    <row r="71" spans="1:15" x14ac:dyDescent="0.25">
      <c r="A71" s="202" t="s">
        <v>1527</v>
      </c>
      <c r="B71" s="206">
        <f>plano!T3</f>
        <v>6</v>
      </c>
      <c r="C71" s="206">
        <f>'RESUMO DE EFETIVO'!D286</f>
        <v>0</v>
      </c>
      <c r="D71" s="204">
        <f t="shared" si="23"/>
        <v>6</v>
      </c>
      <c r="E71" s="206">
        <f>'RESUMO DE EFETIVO'!F316</f>
        <v>0</v>
      </c>
      <c r="F71" s="206">
        <f>'RESUMO DE EFETIVO'!D466</f>
        <v>0</v>
      </c>
      <c r="G71" s="206">
        <f>'RESUMO DE EFETIVO'!F301</f>
        <v>0</v>
      </c>
      <c r="H71" s="206">
        <f>'RESUMO DE EFETIVO'!F331</f>
        <v>0</v>
      </c>
      <c r="I71" s="206">
        <f>'RESUMO DE EFETIVO'!D346+'RESUMO DE EFETIVO'!D361+'RESUMO DE EFETIVO'!D391+'RESUMO DE EFETIVO'!D406</f>
        <v>0</v>
      </c>
      <c r="J71" s="206">
        <f>'RESUMO DE EFETIVO'!D496</f>
        <v>0</v>
      </c>
      <c r="K71" s="206">
        <f>'RESUMO DE EFETIVO'!D481</f>
        <v>0</v>
      </c>
      <c r="L71" s="206">
        <f>'RESUMO DE EFETIVO'!D421</f>
        <v>0</v>
      </c>
      <c r="M71" s="206">
        <f>'RESUMO DE EFETIVO'!D451</f>
        <v>0</v>
      </c>
      <c r="N71" s="206">
        <f t="shared" si="24"/>
        <v>0</v>
      </c>
      <c r="O71" s="206">
        <f t="shared" si="25"/>
        <v>6</v>
      </c>
    </row>
    <row r="72" spans="1:15" x14ac:dyDescent="0.25">
      <c r="A72" s="202" t="s">
        <v>1528</v>
      </c>
      <c r="B72" s="206">
        <f>plano!T4</f>
        <v>4</v>
      </c>
      <c r="C72" s="206">
        <f>'RESUMO DE EFETIVO'!D287</f>
        <v>0</v>
      </c>
      <c r="D72" s="204">
        <f t="shared" si="23"/>
        <v>4</v>
      </c>
      <c r="E72" s="206">
        <f>'RESUMO DE EFETIVO'!F317</f>
        <v>1</v>
      </c>
      <c r="F72" s="206">
        <f>'RESUMO DE EFETIVO'!D467</f>
        <v>0</v>
      </c>
      <c r="G72" s="206">
        <f>'RESUMO DE EFETIVO'!F302</f>
        <v>1</v>
      </c>
      <c r="H72" s="206">
        <f>'RESUMO DE EFETIVO'!F332</f>
        <v>0</v>
      </c>
      <c r="I72" s="206">
        <f>'RESUMO DE EFETIVO'!D347+'RESUMO DE EFETIVO'!D362+'RESUMO DE EFETIVO'!D392+'RESUMO DE EFETIVO'!D407</f>
        <v>0</v>
      </c>
      <c r="J72" s="206">
        <f>'RESUMO DE EFETIVO'!D497</f>
        <v>0</v>
      </c>
      <c r="K72" s="206">
        <f>'RESUMO DE EFETIVO'!D482</f>
        <v>0</v>
      </c>
      <c r="L72" s="206">
        <f>'RESUMO DE EFETIVO'!D422</f>
        <v>0</v>
      </c>
      <c r="M72" s="206">
        <f>'RESUMO DE EFETIVO'!D452</f>
        <v>0</v>
      </c>
      <c r="N72" s="206">
        <f t="shared" si="24"/>
        <v>2</v>
      </c>
      <c r="O72" s="206">
        <f t="shared" si="25"/>
        <v>2</v>
      </c>
    </row>
    <row r="73" spans="1:15" x14ac:dyDescent="0.25">
      <c r="A73" s="202" t="s">
        <v>1529</v>
      </c>
      <c r="B73" s="206">
        <f>plano!T5</f>
        <v>9</v>
      </c>
      <c r="C73" s="206">
        <f>'RESUMO DE EFETIVO'!D288</f>
        <v>1</v>
      </c>
      <c r="D73" s="204">
        <f t="shared" si="23"/>
        <v>8</v>
      </c>
      <c r="E73" s="206">
        <f>'RESUMO DE EFETIVO'!F318</f>
        <v>0</v>
      </c>
      <c r="F73" s="206">
        <f>'RESUMO DE EFETIVO'!D468</f>
        <v>0</v>
      </c>
      <c r="G73" s="206">
        <f>'RESUMO DE EFETIVO'!F303</f>
        <v>0</v>
      </c>
      <c r="H73" s="206">
        <f>'RESUMO DE EFETIVO'!F333</f>
        <v>1</v>
      </c>
      <c r="I73" s="206">
        <f>'RESUMO DE EFETIVO'!D348+'RESUMO DE EFETIVO'!D363+'RESUMO DE EFETIVO'!D393+'RESUMO DE EFETIVO'!D408</f>
        <v>0</v>
      </c>
      <c r="J73" s="206">
        <f>'RESUMO DE EFETIVO'!D498</f>
        <v>0</v>
      </c>
      <c r="K73" s="206">
        <f>'RESUMO DE EFETIVO'!D483</f>
        <v>0</v>
      </c>
      <c r="L73" s="206">
        <f>'RESUMO DE EFETIVO'!D423</f>
        <v>0</v>
      </c>
      <c r="M73" s="206">
        <f>'RESUMO DE EFETIVO'!D453</f>
        <v>0</v>
      </c>
      <c r="N73" s="206">
        <f t="shared" si="24"/>
        <v>1</v>
      </c>
      <c r="O73" s="206">
        <f t="shared" si="25"/>
        <v>8</v>
      </c>
    </row>
    <row r="74" spans="1:15" x14ac:dyDescent="0.25">
      <c r="A74" s="202" t="s">
        <v>24</v>
      </c>
      <c r="B74" s="206">
        <f>plano!T6</f>
        <v>16</v>
      </c>
      <c r="C74" s="206">
        <f>'RESUMO DE EFETIVO'!D289</f>
        <v>0</v>
      </c>
      <c r="D74" s="204">
        <f t="shared" si="23"/>
        <v>16</v>
      </c>
      <c r="E74" s="206">
        <f>'RESUMO DE EFETIVO'!F319</f>
        <v>1</v>
      </c>
      <c r="F74" s="206">
        <f>'RESUMO DE EFETIVO'!D469</f>
        <v>0</v>
      </c>
      <c r="G74" s="206">
        <f>'RESUMO DE EFETIVO'!F304</f>
        <v>1</v>
      </c>
      <c r="H74" s="206">
        <f>'RESUMO DE EFETIVO'!F334</f>
        <v>2</v>
      </c>
      <c r="I74" s="206">
        <f>'RESUMO DE EFETIVO'!D349+'RESUMO DE EFETIVO'!D364+'RESUMO DE EFETIVO'!D394+'RESUMO DE EFETIVO'!D409</f>
        <v>1</v>
      </c>
      <c r="J74" s="206">
        <f>'RESUMO DE EFETIVO'!D499</f>
        <v>0</v>
      </c>
      <c r="K74" s="206">
        <f>'RESUMO DE EFETIVO'!D484</f>
        <v>0</v>
      </c>
      <c r="L74" s="206">
        <f>'RESUMO DE EFETIVO'!D424</f>
        <v>0</v>
      </c>
      <c r="M74" s="206">
        <f>'RESUMO DE EFETIVO'!D454</f>
        <v>1</v>
      </c>
      <c r="N74" s="206">
        <f t="shared" si="24"/>
        <v>6</v>
      </c>
      <c r="O74" s="206">
        <f t="shared" si="25"/>
        <v>10</v>
      </c>
    </row>
    <row r="75" spans="1:15" x14ac:dyDescent="0.25">
      <c r="A75" s="202" t="s">
        <v>25</v>
      </c>
      <c r="B75" s="206">
        <f>plano!X2</f>
        <v>32</v>
      </c>
      <c r="C75" s="206">
        <f>'RESUMO DE EFETIVO'!D290</f>
        <v>3</v>
      </c>
      <c r="D75" s="204">
        <f t="shared" si="23"/>
        <v>29</v>
      </c>
      <c r="E75" s="206">
        <f>'RESUMO DE EFETIVO'!F320</f>
        <v>2</v>
      </c>
      <c r="F75" s="206">
        <f>'RESUMO DE EFETIVO'!D470</f>
        <v>0</v>
      </c>
      <c r="G75" s="206">
        <f>'RESUMO DE EFETIVO'!F305</f>
        <v>2</v>
      </c>
      <c r="H75" s="206">
        <f>'RESUMO DE EFETIVO'!F335</f>
        <v>4</v>
      </c>
      <c r="I75" s="206">
        <f>'RESUMO DE EFETIVO'!D350+'RESUMO DE EFETIVO'!D365+'RESUMO DE EFETIVO'!D395+'RESUMO DE EFETIVO'!D410</f>
        <v>0</v>
      </c>
      <c r="J75" s="206">
        <f>'RESUMO DE EFETIVO'!D500</f>
        <v>0</v>
      </c>
      <c r="K75" s="206">
        <f>'RESUMO DE EFETIVO'!D485</f>
        <v>0</v>
      </c>
      <c r="L75" s="206">
        <f>'RESUMO DE EFETIVO'!D425</f>
        <v>1</v>
      </c>
      <c r="M75" s="206">
        <f>'RESUMO DE EFETIVO'!D455</f>
        <v>0</v>
      </c>
      <c r="N75" s="206">
        <f t="shared" si="24"/>
        <v>9</v>
      </c>
      <c r="O75" s="206">
        <f t="shared" si="25"/>
        <v>23</v>
      </c>
    </row>
    <row r="76" spans="1:15" x14ac:dyDescent="0.25">
      <c r="A76" s="205"/>
      <c r="B76" s="206"/>
      <c r="C76" s="206"/>
      <c r="D76" s="204">
        <f t="shared" si="23"/>
        <v>0</v>
      </c>
      <c r="E76" s="206"/>
      <c r="F76" s="206">
        <f>'RESUMO DE EFETIVO'!D471</f>
        <v>0</v>
      </c>
      <c r="G76" s="206"/>
      <c r="H76" s="206"/>
      <c r="I76" s="206"/>
      <c r="J76" s="206"/>
      <c r="K76" s="206"/>
      <c r="L76" s="206"/>
      <c r="M76" s="206"/>
      <c r="N76" s="206">
        <f t="shared" si="24"/>
        <v>0</v>
      </c>
      <c r="O76" s="206">
        <f t="shared" si="25"/>
        <v>0</v>
      </c>
    </row>
    <row r="77" spans="1:15" x14ac:dyDescent="0.25">
      <c r="A77" s="202" t="s">
        <v>26</v>
      </c>
      <c r="B77" s="206">
        <f>SUM(B64:B76)</f>
        <v>82</v>
      </c>
      <c r="C77" s="206">
        <f>SUM(C64:C76)</f>
        <v>4</v>
      </c>
      <c r="D77" s="204">
        <f t="shared" si="23"/>
        <v>78</v>
      </c>
      <c r="E77" s="206">
        <f t="shared" ref="E77:O77" si="26">SUM(E64:E76)</f>
        <v>7</v>
      </c>
      <c r="F77" s="206">
        <f t="shared" si="26"/>
        <v>0</v>
      </c>
      <c r="G77" s="206">
        <f t="shared" si="26"/>
        <v>6</v>
      </c>
      <c r="H77" s="206">
        <f t="shared" si="26"/>
        <v>7</v>
      </c>
      <c r="I77" s="206">
        <f t="shared" si="26"/>
        <v>1</v>
      </c>
      <c r="J77" s="206">
        <f t="shared" si="26"/>
        <v>0</v>
      </c>
      <c r="K77" s="206">
        <f t="shared" si="26"/>
        <v>0</v>
      </c>
      <c r="L77" s="206">
        <f t="shared" si="26"/>
        <v>1</v>
      </c>
      <c r="M77" s="206">
        <f t="shared" si="26"/>
        <v>1</v>
      </c>
      <c r="N77" s="206">
        <f t="shared" si="26"/>
        <v>23</v>
      </c>
      <c r="O77" s="206">
        <f t="shared" si="26"/>
        <v>59</v>
      </c>
    </row>
    <row r="78" spans="1:15" ht="8.25" customHeight="1" x14ac:dyDescent="0.25">
      <c r="A78" s="207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</row>
    <row r="79" spans="1:15" ht="15.75" x14ac:dyDescent="0.25">
      <c r="A79" s="685" t="s">
        <v>1342</v>
      </c>
      <c r="B79" s="685"/>
      <c r="C79" s="685"/>
      <c r="D79" s="686">
        <f ca="1">NOW()</f>
        <v>45362.620529745371</v>
      </c>
      <c r="E79" s="686"/>
      <c r="F79" s="686"/>
      <c r="G79" s="210"/>
      <c r="H79" s="211"/>
      <c r="I79" s="211"/>
      <c r="J79" s="211"/>
      <c r="K79" s="211"/>
      <c r="L79" s="211"/>
      <c r="M79" s="211"/>
      <c r="N79" s="211"/>
      <c r="O79" s="211"/>
    </row>
    <row r="80" spans="1:15" ht="15.75" x14ac:dyDescent="0.25">
      <c r="A80" s="210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</row>
    <row r="81" spans="1:15" ht="15.75" x14ac:dyDescent="0.25">
      <c r="A81" s="687" t="s">
        <v>2155</v>
      </c>
      <c r="B81" s="687"/>
      <c r="C81" s="687"/>
      <c r="D81" s="687"/>
      <c r="E81" s="687"/>
      <c r="F81" s="687"/>
      <c r="G81" s="687"/>
      <c r="H81" s="687"/>
      <c r="I81" s="687"/>
      <c r="J81" s="687"/>
      <c r="K81" s="687"/>
      <c r="L81" s="687"/>
      <c r="M81" s="687"/>
      <c r="N81" s="687"/>
      <c r="O81" s="687"/>
    </row>
    <row r="82" spans="1:15" ht="15.75" x14ac:dyDescent="0.25">
      <c r="A82" s="687" t="s">
        <v>2156</v>
      </c>
      <c r="B82" s="687"/>
      <c r="C82" s="687"/>
      <c r="D82" s="687"/>
      <c r="E82" s="687"/>
      <c r="F82" s="687"/>
      <c r="G82" s="687"/>
      <c r="H82" s="687"/>
      <c r="I82" s="687"/>
      <c r="J82" s="687"/>
      <c r="K82" s="687"/>
      <c r="L82" s="687"/>
      <c r="M82" s="687"/>
      <c r="N82" s="687"/>
      <c r="O82" s="687"/>
    </row>
    <row r="83" spans="1:15" ht="15.75" x14ac:dyDescent="0.25">
      <c r="A83" s="687" t="s">
        <v>2157</v>
      </c>
      <c r="B83" s="687"/>
      <c r="C83" s="687"/>
      <c r="D83" s="687"/>
      <c r="E83" s="687"/>
      <c r="F83" s="687"/>
      <c r="G83" s="687"/>
      <c r="H83" s="687"/>
      <c r="I83" s="687"/>
      <c r="J83" s="687"/>
      <c r="K83" s="687"/>
      <c r="L83" s="687"/>
      <c r="M83" s="687"/>
      <c r="N83" s="687"/>
      <c r="O83" s="687"/>
    </row>
  </sheetData>
  <mergeCells count="11">
    <mergeCell ref="A79:C79"/>
    <mergeCell ref="D79:F79"/>
    <mergeCell ref="A81:O81"/>
    <mergeCell ref="A82:O82"/>
    <mergeCell ref="A83:O83"/>
    <mergeCell ref="A62:O62"/>
    <mergeCell ref="A7:O7"/>
    <mergeCell ref="B24:O24"/>
    <mergeCell ref="A26:O26"/>
    <mergeCell ref="B43:O43"/>
    <mergeCell ref="A45:O45"/>
  </mergeCells>
  <conditionalFormatting sqref="B9:O22 B28:O41 B47:C59 E47:O59 D47:D60 B64:C76 E64:O76 D64:D77">
    <cfRule type="cellIs" dxfId="0" priority="6" operator="equal">
      <formula>0</formula>
    </cfRule>
  </conditionalFormatting>
  <pageMargins left="0.51180555555555496" right="0.51180555555555496" top="0.78749999999999998" bottom="0.78749999999999998" header="0.51180555555555496" footer="0.51180555555555496"/>
  <pageSetup paperSize="9" scale="66" fitToHeight="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C1005"/>
  <sheetViews>
    <sheetView showGridLines="0" topLeftCell="A7" zoomScale="145" zoomScaleNormal="145" workbookViewId="0">
      <selection activeCell="A88" sqref="A88"/>
    </sheetView>
  </sheetViews>
  <sheetFormatPr defaultColWidth="12.5703125" defaultRowHeight="15" customHeight="1" x14ac:dyDescent="0.2"/>
  <cols>
    <col min="1" max="1" width="17.5703125" customWidth="1"/>
    <col min="2" max="2" width="5.42578125" customWidth="1"/>
    <col min="3" max="3" width="5" customWidth="1"/>
    <col min="4" max="4" width="4.7109375" customWidth="1"/>
    <col min="5" max="5" width="4" bestFit="1" customWidth="1"/>
    <col min="6" max="20" width="3.28515625" customWidth="1"/>
    <col min="21" max="23" width="5.7109375" customWidth="1"/>
    <col min="24" max="24" width="3.28515625" bestFit="1" customWidth="1"/>
    <col min="25" max="26" width="3.28515625" customWidth="1"/>
    <col min="27" max="27" width="5.7109375" customWidth="1"/>
    <col min="28" max="28" width="3.7109375" customWidth="1"/>
    <col min="29" max="29" width="6" customWidth="1"/>
  </cols>
  <sheetData>
    <row r="1" spans="1:29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2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2.75" customHeight="1" x14ac:dyDescent="0.2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2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2.75" customHeight="1" x14ac:dyDescent="0.2">
      <c r="A8" s="691"/>
      <c r="B8" s="692"/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692"/>
      <c r="P8" s="692"/>
      <c r="Q8" s="692"/>
      <c r="R8" s="692"/>
      <c r="S8" s="692"/>
      <c r="T8" s="692"/>
      <c r="U8" s="692"/>
      <c r="V8" s="692"/>
      <c r="W8" s="692"/>
      <c r="X8" s="692"/>
      <c r="Y8" s="692"/>
      <c r="Z8" s="692"/>
      <c r="AA8" s="692"/>
      <c r="AB8" s="1"/>
      <c r="AC8" s="1"/>
    </row>
    <row r="9" spans="1:29" ht="117.75" customHeight="1" x14ac:dyDescent="0.2">
      <c r="A9" s="483" t="s">
        <v>0</v>
      </c>
      <c r="B9" s="484" t="s">
        <v>1</v>
      </c>
      <c r="C9" s="483" t="s">
        <v>2</v>
      </c>
      <c r="D9" s="484" t="s">
        <v>3</v>
      </c>
      <c r="E9" s="484" t="s">
        <v>4</v>
      </c>
      <c r="F9" s="484" t="s">
        <v>5</v>
      </c>
      <c r="G9" s="483" t="s">
        <v>6</v>
      </c>
      <c r="H9" s="484" t="s">
        <v>3</v>
      </c>
      <c r="I9" s="484" t="s">
        <v>4</v>
      </c>
      <c r="J9" s="484" t="s">
        <v>5</v>
      </c>
      <c r="K9" s="483" t="s">
        <v>7</v>
      </c>
      <c r="L9" s="484" t="s">
        <v>3</v>
      </c>
      <c r="M9" s="484" t="s">
        <v>4</v>
      </c>
      <c r="N9" s="484" t="s">
        <v>5</v>
      </c>
      <c r="O9" s="488" t="s">
        <v>1507</v>
      </c>
      <c r="P9" s="488" t="s">
        <v>8</v>
      </c>
      <c r="Q9" s="488" t="s">
        <v>9</v>
      </c>
      <c r="R9" s="488" t="s">
        <v>10</v>
      </c>
      <c r="S9" s="489" t="s">
        <v>1616</v>
      </c>
      <c r="T9" s="488" t="s">
        <v>11</v>
      </c>
      <c r="U9" s="488" t="s">
        <v>12</v>
      </c>
      <c r="V9" s="488" t="s">
        <v>13</v>
      </c>
      <c r="W9" s="490" t="s">
        <v>14</v>
      </c>
      <c r="X9" s="490" t="s">
        <v>1496</v>
      </c>
      <c r="Y9" s="488" t="s">
        <v>15</v>
      </c>
      <c r="Z9" s="488" t="s">
        <v>16</v>
      </c>
      <c r="AA9" s="488" t="s">
        <v>17</v>
      </c>
      <c r="AB9" s="488" t="s">
        <v>18</v>
      </c>
      <c r="AC9" s="491" t="s">
        <v>1302</v>
      </c>
    </row>
    <row r="10" spans="1:29" ht="18.75" customHeight="1" x14ac:dyDescent="0.2">
      <c r="A10" s="492" t="s">
        <v>19</v>
      </c>
      <c r="B10" s="496">
        <f>plano!V6</f>
        <v>0</v>
      </c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7">
        <v>0</v>
      </c>
      <c r="R10" s="496"/>
      <c r="S10" s="496"/>
      <c r="T10" s="496"/>
      <c r="U10" s="496"/>
      <c r="V10" s="496"/>
      <c r="W10" s="496"/>
      <c r="X10" s="496"/>
      <c r="Y10" s="496"/>
      <c r="Z10" s="496"/>
      <c r="AA10" s="496"/>
      <c r="AB10" s="496">
        <f t="shared" ref="AB10:AB21" si="0">I10+M10+O10+P10+Q10+R10+S10+T10+U10+V10+W10++X10+Y10+Z10+AA10</f>
        <v>0</v>
      </c>
      <c r="AC10" s="496">
        <f>B10-AB10</f>
        <v>0</v>
      </c>
    </row>
    <row r="11" spans="1:29" ht="12.75" customHeight="1" x14ac:dyDescent="0.2">
      <c r="A11" s="492" t="s">
        <v>94</v>
      </c>
      <c r="B11" s="495">
        <f>plano!N2</f>
        <v>2</v>
      </c>
      <c r="C11" s="495">
        <v>2</v>
      </c>
      <c r="D11" s="495"/>
      <c r="E11" s="495"/>
      <c r="F11" s="495">
        <v>2</v>
      </c>
      <c r="G11" s="495"/>
      <c r="H11" s="495">
        <f>'RESUMO DE EFETIVO'!C280</f>
        <v>0</v>
      </c>
      <c r="I11" s="495">
        <f>'RESUMO DE EFETIVO'!C310</f>
        <v>0</v>
      </c>
      <c r="J11" s="495">
        <f>G11-H11-I11</f>
        <v>0</v>
      </c>
      <c r="K11" s="495"/>
      <c r="L11" s="495">
        <f>'RESUMO DE EFETIVO'!D280</f>
        <v>0</v>
      </c>
      <c r="M11" s="495">
        <f>'RESUMO DE EFETIVO'!F310</f>
        <v>0</v>
      </c>
      <c r="N11" s="495">
        <f t="shared" ref="N11:N21" si="1">K11-L11-M11</f>
        <v>0</v>
      </c>
      <c r="O11" s="495">
        <f>'RESUMO DE EFETIVO'!B340</f>
        <v>0</v>
      </c>
      <c r="P11" s="495">
        <f>'RESUMO DE EFETIVO'!B505</f>
        <v>0</v>
      </c>
      <c r="Q11" s="495">
        <f>'RESUMO DE EFETIVO'!B295</f>
        <v>0</v>
      </c>
      <c r="R11" s="495">
        <f>'RESUMO DE EFETIVO'!B325</f>
        <v>0</v>
      </c>
      <c r="S11" s="495">
        <f>'RESUMO DE EFETIVO'!B400+'RESUMO DE EFETIVO'!B385</f>
        <v>1</v>
      </c>
      <c r="T11" s="495"/>
      <c r="U11" s="495">
        <f>'RESUMO DE EFETIVO'!B355</f>
        <v>0</v>
      </c>
      <c r="V11" s="495">
        <f>'RESUMO DE EFETIVO'!B490</f>
        <v>0</v>
      </c>
      <c r="W11" s="495">
        <f>'RESUMO DE EFETIVO'!B475</f>
        <v>0</v>
      </c>
      <c r="X11" s="495">
        <f>'RESUMO DE EFETIVO'!B430</f>
        <v>0</v>
      </c>
      <c r="Y11" s="495">
        <f>'RESUMO DE EFETIVO'!B415</f>
        <v>0</v>
      </c>
      <c r="Z11" s="495">
        <f>'RESUMO DE EFETIVO'!B460</f>
        <v>0</v>
      </c>
      <c r="AA11" s="495">
        <f>'RESUMO DE EFETIVO'!B445</f>
        <v>0</v>
      </c>
      <c r="AB11" s="495">
        <f t="shared" si="0"/>
        <v>1</v>
      </c>
      <c r="AC11" s="495">
        <f>B11-AB11</f>
        <v>1</v>
      </c>
    </row>
    <row r="12" spans="1:29" ht="12.75" customHeight="1" x14ac:dyDescent="0.2">
      <c r="A12" s="492" t="s">
        <v>21</v>
      </c>
      <c r="B12" s="496">
        <f>plano!V6</f>
        <v>0</v>
      </c>
      <c r="C12" s="496"/>
      <c r="D12" s="496"/>
      <c r="E12" s="496"/>
      <c r="F12" s="496"/>
      <c r="G12" s="496"/>
      <c r="H12" s="496">
        <f>'RESUMO DE EFETIVO'!C281</f>
        <v>0</v>
      </c>
      <c r="I12" s="496">
        <f>'RESUMO DE EFETIVO'!C311</f>
        <v>0</v>
      </c>
      <c r="J12" s="496">
        <f t="shared" ref="J12:J21" si="2">G12-H12-I12</f>
        <v>0</v>
      </c>
      <c r="K12" s="496"/>
      <c r="L12" s="496">
        <f>'RESUMO DE EFETIVO'!D281</f>
        <v>0</v>
      </c>
      <c r="M12" s="496">
        <f>'RESUMO DE EFETIVO'!F311</f>
        <v>0</v>
      </c>
      <c r="N12" s="496">
        <f t="shared" si="1"/>
        <v>0</v>
      </c>
      <c r="O12" s="496">
        <f>'RESUMO DE EFETIVO'!B341</f>
        <v>0</v>
      </c>
      <c r="P12" s="496">
        <f>'RESUMO DE EFETIVO'!B506</f>
        <v>0</v>
      </c>
      <c r="Q12" s="496">
        <f>'RESUMO DE EFETIVO'!B296</f>
        <v>0</v>
      </c>
      <c r="R12" s="496">
        <f>'RESUMO DE EFETIVO'!B326</f>
        <v>0</v>
      </c>
      <c r="S12" s="496">
        <f>'RESUMO DE EFETIVO'!B401+'RESUMO DE EFETIVO'!B386</f>
        <v>0</v>
      </c>
      <c r="T12" s="496"/>
      <c r="U12" s="496">
        <f>'RESUMO DE EFETIVO'!B356</f>
        <v>0</v>
      </c>
      <c r="V12" s="496">
        <f>'RESUMO DE EFETIVO'!B491</f>
        <v>0</v>
      </c>
      <c r="W12" s="496">
        <f>'RESUMO DE EFETIVO'!B476</f>
        <v>0</v>
      </c>
      <c r="X12" s="496">
        <f>'RESUMO DE EFETIVO'!B431</f>
        <v>0</v>
      </c>
      <c r="Y12" s="496">
        <f>'RESUMO DE EFETIVO'!B416</f>
        <v>0</v>
      </c>
      <c r="Z12" s="496">
        <f>'RESUMO DE EFETIVO'!B461</f>
        <v>0</v>
      </c>
      <c r="AA12" s="496">
        <f>'RESUMO DE EFETIVO'!B446</f>
        <v>0</v>
      </c>
      <c r="AB12" s="496">
        <f t="shared" si="0"/>
        <v>0</v>
      </c>
      <c r="AC12" s="496">
        <f t="shared" ref="AC12:AC21" si="3">B12-AB12</f>
        <v>0</v>
      </c>
    </row>
    <row r="13" spans="1:29" ht="12.75" customHeight="1" x14ac:dyDescent="0.2">
      <c r="A13" s="492" t="s">
        <v>22</v>
      </c>
      <c r="B13" s="495">
        <f>plano!N4</f>
        <v>6</v>
      </c>
      <c r="C13" s="495"/>
      <c r="D13" s="495"/>
      <c r="E13" s="495"/>
      <c r="F13" s="495"/>
      <c r="G13" s="495">
        <f>plano!O4</f>
        <v>3</v>
      </c>
      <c r="H13" s="495">
        <f>'RESUMO DE EFETIVO'!C282</f>
        <v>0</v>
      </c>
      <c r="I13" s="495">
        <f>'RESUMO DE EFETIVO'!C312</f>
        <v>1</v>
      </c>
      <c r="J13" s="495">
        <f t="shared" si="2"/>
        <v>2</v>
      </c>
      <c r="K13" s="495">
        <f>plano!P4</f>
        <v>3</v>
      </c>
      <c r="L13" s="495">
        <f>'RESUMO DE EFETIVO'!D282</f>
        <v>0</v>
      </c>
      <c r="M13" s="495">
        <f>'RESUMO DE EFETIVO'!F312</f>
        <v>0</v>
      </c>
      <c r="N13" s="495">
        <f t="shared" si="1"/>
        <v>3</v>
      </c>
      <c r="O13" s="495">
        <f>'RESUMO DE EFETIVO'!B342</f>
        <v>0</v>
      </c>
      <c r="P13" s="495">
        <f>'RESUMO DE EFETIVO'!B507</f>
        <v>0</v>
      </c>
      <c r="Q13" s="495">
        <f>'RESUMO DE EFETIVO'!B297</f>
        <v>0</v>
      </c>
      <c r="R13" s="495">
        <f>'RESUMO DE EFETIVO'!B327</f>
        <v>0</v>
      </c>
      <c r="S13" s="495">
        <f>'RESUMO DE EFETIVO'!B402+'RESUMO DE EFETIVO'!B387</f>
        <v>0</v>
      </c>
      <c r="T13" s="495"/>
      <c r="U13" s="495">
        <f>'RESUMO DE EFETIVO'!B357</f>
        <v>0</v>
      </c>
      <c r="V13" s="495">
        <f>'RESUMO DE EFETIVO'!B492</f>
        <v>0</v>
      </c>
      <c r="W13" s="495">
        <f>'RESUMO DE EFETIVO'!B477</f>
        <v>0</v>
      </c>
      <c r="X13" s="495">
        <f>'RESUMO DE EFETIVO'!B432</f>
        <v>0</v>
      </c>
      <c r="Y13" s="495">
        <f>'RESUMO DE EFETIVO'!B417</f>
        <v>0</v>
      </c>
      <c r="Z13" s="495">
        <f>'RESUMO DE EFETIVO'!B462</f>
        <v>0</v>
      </c>
      <c r="AA13" s="495">
        <f>'RESUMO DE EFETIVO'!B447</f>
        <v>0</v>
      </c>
      <c r="AB13" s="495">
        <f t="shared" si="0"/>
        <v>1</v>
      </c>
      <c r="AC13" s="495">
        <f t="shared" si="3"/>
        <v>5</v>
      </c>
    </row>
    <row r="14" spans="1:29" ht="12.75" customHeight="1" x14ac:dyDescent="0.2">
      <c r="A14" s="492" t="s">
        <v>1550</v>
      </c>
      <c r="B14" s="496">
        <f>plano!N5</f>
        <v>3</v>
      </c>
      <c r="C14" s="496"/>
      <c r="D14" s="496"/>
      <c r="E14" s="496"/>
      <c r="F14" s="496"/>
      <c r="G14" s="496">
        <f>plano!O5</f>
        <v>1</v>
      </c>
      <c r="H14" s="496">
        <f>'RESUMO DE EFETIVO'!C283</f>
        <v>0</v>
      </c>
      <c r="I14" s="496">
        <f>'RESUMO DE EFETIVO'!C313</f>
        <v>0</v>
      </c>
      <c r="J14" s="496">
        <f t="shared" si="2"/>
        <v>1</v>
      </c>
      <c r="K14" s="496">
        <f>plano!P5</f>
        <v>2</v>
      </c>
      <c r="L14" s="496">
        <f>'RESUMO DE EFETIVO'!D283</f>
        <v>0</v>
      </c>
      <c r="M14" s="496">
        <f>'RESUMO DE EFETIVO'!F313</f>
        <v>0</v>
      </c>
      <c r="N14" s="496">
        <f t="shared" si="1"/>
        <v>2</v>
      </c>
      <c r="O14" s="496">
        <f>'RESUMO DE EFETIVO'!B343</f>
        <v>0</v>
      </c>
      <c r="P14" s="496">
        <f>'RESUMO DE EFETIVO'!B508</f>
        <v>0</v>
      </c>
      <c r="Q14" s="496">
        <f>'RESUMO DE EFETIVO'!B298</f>
        <v>0</v>
      </c>
      <c r="R14" s="496">
        <f>'RESUMO DE EFETIVO'!B328</f>
        <v>0</v>
      </c>
      <c r="S14" s="496">
        <f>'RESUMO DE EFETIVO'!B403+'RESUMO DE EFETIVO'!B388</f>
        <v>0</v>
      </c>
      <c r="T14" s="496"/>
      <c r="U14" s="496">
        <f>'RESUMO DE EFETIVO'!B358</f>
        <v>0</v>
      </c>
      <c r="V14" s="496">
        <f>'RESUMO DE EFETIVO'!B493</f>
        <v>0</v>
      </c>
      <c r="W14" s="496">
        <f>'RESUMO DE EFETIVO'!B478</f>
        <v>0</v>
      </c>
      <c r="X14" s="496">
        <f>'RESUMO DE EFETIVO'!B433</f>
        <v>0</v>
      </c>
      <c r="Y14" s="496">
        <f>'RESUMO DE EFETIVO'!B418</f>
        <v>0</v>
      </c>
      <c r="Z14" s="496">
        <f>'RESUMO DE EFETIVO'!B463</f>
        <v>0</v>
      </c>
      <c r="AA14" s="496">
        <f>'RESUMO DE EFETIVO'!B448</f>
        <v>0</v>
      </c>
      <c r="AB14" s="496">
        <f t="shared" si="0"/>
        <v>0</v>
      </c>
      <c r="AC14" s="496">
        <f t="shared" si="3"/>
        <v>3</v>
      </c>
    </row>
    <row r="15" spans="1:29" ht="12.75" customHeight="1" x14ac:dyDescent="0.2">
      <c r="A15" s="492" t="s">
        <v>1549</v>
      </c>
      <c r="B15" s="495">
        <f>plano!N6</f>
        <v>3</v>
      </c>
      <c r="C15" s="495"/>
      <c r="D15" s="495"/>
      <c r="E15" s="495"/>
      <c r="F15" s="495"/>
      <c r="G15" s="495">
        <f>plano!O6</f>
        <v>2</v>
      </c>
      <c r="H15" s="495">
        <f>'RESUMO DE EFETIVO'!C284</f>
        <v>0</v>
      </c>
      <c r="I15" s="495">
        <f>'RESUMO DE EFETIVO'!C314</f>
        <v>0</v>
      </c>
      <c r="J15" s="495">
        <f t="shared" si="2"/>
        <v>2</v>
      </c>
      <c r="K15" s="495">
        <f>plano!P6</f>
        <v>1</v>
      </c>
      <c r="L15" s="495">
        <f>'RESUMO DE EFETIVO'!D284</f>
        <v>0</v>
      </c>
      <c r="M15" s="495">
        <f>'RESUMO DE EFETIVO'!F314</f>
        <v>2</v>
      </c>
      <c r="N15" s="495">
        <f t="shared" si="1"/>
        <v>-1</v>
      </c>
      <c r="O15" s="495">
        <f>'RESUMO DE EFETIVO'!B344</f>
        <v>0</v>
      </c>
      <c r="P15" s="495">
        <f>'RESUMO DE EFETIVO'!B509</f>
        <v>0</v>
      </c>
      <c r="Q15" s="495">
        <f>'RESUMO DE EFETIVO'!B299</f>
        <v>1</v>
      </c>
      <c r="R15" s="495">
        <f>'RESUMO DE EFETIVO'!B329</f>
        <v>0</v>
      </c>
      <c r="S15" s="495">
        <f>'RESUMO DE EFETIVO'!B404+'RESUMO DE EFETIVO'!B389</f>
        <v>0</v>
      </c>
      <c r="T15" s="495"/>
      <c r="U15" s="495">
        <f>'RESUMO DE EFETIVO'!B359</f>
        <v>0</v>
      </c>
      <c r="V15" s="495">
        <f>'RESUMO DE EFETIVO'!B494</f>
        <v>0</v>
      </c>
      <c r="W15" s="495">
        <f>'RESUMO DE EFETIVO'!B479</f>
        <v>0</v>
      </c>
      <c r="X15" s="495">
        <f>'RESUMO DE EFETIVO'!B434</f>
        <v>0</v>
      </c>
      <c r="Y15" s="495">
        <f>'RESUMO DE EFETIVO'!B419</f>
        <v>0</v>
      </c>
      <c r="Z15" s="495">
        <f>'RESUMO DE EFETIVO'!B464</f>
        <v>0</v>
      </c>
      <c r="AA15" s="495">
        <f>'RESUMO DE EFETIVO'!B449</f>
        <v>0</v>
      </c>
      <c r="AB15" s="495">
        <f t="shared" si="0"/>
        <v>3</v>
      </c>
      <c r="AC15" s="495">
        <f t="shared" si="3"/>
        <v>0</v>
      </c>
    </row>
    <row r="16" spans="1:29" ht="12.75" customHeight="1" x14ac:dyDescent="0.2">
      <c r="A16" s="492" t="s">
        <v>1548</v>
      </c>
      <c r="B16" s="496">
        <f>plano!R2</f>
        <v>16</v>
      </c>
      <c r="C16" s="496"/>
      <c r="D16" s="496"/>
      <c r="E16" s="496"/>
      <c r="F16" s="496"/>
      <c r="G16" s="496">
        <f>plano!S2</f>
        <v>7</v>
      </c>
      <c r="H16" s="496">
        <f>'RESUMO DE EFETIVO'!C285</f>
        <v>0</v>
      </c>
      <c r="I16" s="496">
        <f>'RESUMO DE EFETIVO'!C315</f>
        <v>1</v>
      </c>
      <c r="J16" s="496">
        <f t="shared" si="2"/>
        <v>6</v>
      </c>
      <c r="K16" s="496">
        <f>plano!T2</f>
        <v>9</v>
      </c>
      <c r="L16" s="496">
        <f>'RESUMO DE EFETIVO'!D285</f>
        <v>0</v>
      </c>
      <c r="M16" s="496">
        <f>'RESUMO DE EFETIVO'!F315</f>
        <v>1</v>
      </c>
      <c r="N16" s="496">
        <f t="shared" si="1"/>
        <v>8</v>
      </c>
      <c r="O16" s="496">
        <f>'RESUMO DE EFETIVO'!B345</f>
        <v>0</v>
      </c>
      <c r="P16" s="496">
        <f>'RESUMO DE EFETIVO'!B510</f>
        <v>0</v>
      </c>
      <c r="Q16" s="496">
        <f>'RESUMO DE EFETIVO'!B300</f>
        <v>1</v>
      </c>
      <c r="R16" s="496">
        <f>'RESUMO DE EFETIVO'!B330</f>
        <v>0</v>
      </c>
      <c r="S16" s="496">
        <f>'RESUMO DE EFETIVO'!B405+'RESUMO DE EFETIVO'!B390</f>
        <v>0</v>
      </c>
      <c r="T16" s="496"/>
      <c r="U16" s="496">
        <f>'RESUMO DE EFETIVO'!B360</f>
        <v>0</v>
      </c>
      <c r="V16" s="496">
        <f>'RESUMO DE EFETIVO'!B495</f>
        <v>0</v>
      </c>
      <c r="W16" s="496">
        <f>'RESUMO DE EFETIVO'!B480</f>
        <v>0</v>
      </c>
      <c r="X16" s="496">
        <f>'RESUMO DE EFETIVO'!B435</f>
        <v>0</v>
      </c>
      <c r="Y16" s="496">
        <f>'RESUMO DE EFETIVO'!B420</f>
        <v>0</v>
      </c>
      <c r="Z16" s="496">
        <f>'RESUMO DE EFETIVO'!B465</f>
        <v>0</v>
      </c>
      <c r="AA16" s="496">
        <f>'RESUMO DE EFETIVO'!B450</f>
        <v>0</v>
      </c>
      <c r="AB16" s="496">
        <f t="shared" si="0"/>
        <v>3</v>
      </c>
      <c r="AC16" s="496">
        <f t="shared" si="3"/>
        <v>13</v>
      </c>
    </row>
    <row r="17" spans="1:29" ht="12.75" customHeight="1" x14ac:dyDescent="0.2">
      <c r="A17" s="492" t="s">
        <v>1551</v>
      </c>
      <c r="B17" s="495">
        <f>plano!R3</f>
        <v>10</v>
      </c>
      <c r="C17" s="495"/>
      <c r="D17" s="495"/>
      <c r="E17" s="495"/>
      <c r="F17" s="495"/>
      <c r="G17" s="495">
        <f>plano!S3</f>
        <v>4</v>
      </c>
      <c r="H17" s="495">
        <f>'RESUMO DE EFETIVO'!C286</f>
        <v>0</v>
      </c>
      <c r="I17" s="495">
        <f>'RESUMO DE EFETIVO'!C316</f>
        <v>0</v>
      </c>
      <c r="J17" s="495">
        <f t="shared" si="2"/>
        <v>4</v>
      </c>
      <c r="K17" s="495">
        <f>plano!T3</f>
        <v>6</v>
      </c>
      <c r="L17" s="495">
        <f>'RESUMO DE EFETIVO'!D286</f>
        <v>0</v>
      </c>
      <c r="M17" s="495">
        <f>'RESUMO DE EFETIVO'!F316</f>
        <v>0</v>
      </c>
      <c r="N17" s="495">
        <f t="shared" si="1"/>
        <v>6</v>
      </c>
      <c r="O17" s="495">
        <f>'RESUMO DE EFETIVO'!B346</f>
        <v>0</v>
      </c>
      <c r="P17" s="495">
        <f>'RESUMO DE EFETIVO'!B511</f>
        <v>0</v>
      </c>
      <c r="Q17" s="495">
        <f>'RESUMO DE EFETIVO'!B301</f>
        <v>0</v>
      </c>
      <c r="R17" s="495">
        <f>'RESUMO DE EFETIVO'!B331</f>
        <v>0</v>
      </c>
      <c r="S17" s="495">
        <f>'RESUMO DE EFETIVO'!B406+'RESUMO DE EFETIVO'!B391</f>
        <v>0</v>
      </c>
      <c r="T17" s="495"/>
      <c r="U17" s="495">
        <f>'RESUMO DE EFETIVO'!B361</f>
        <v>0</v>
      </c>
      <c r="V17" s="495">
        <f>'RESUMO DE EFETIVO'!B496</f>
        <v>0</v>
      </c>
      <c r="W17" s="495">
        <f>'RESUMO DE EFETIVO'!B481</f>
        <v>0</v>
      </c>
      <c r="X17" s="495">
        <f>'RESUMO DE EFETIVO'!B436</f>
        <v>0</v>
      </c>
      <c r="Y17" s="495">
        <f>'RESUMO DE EFETIVO'!B421</f>
        <v>0</v>
      </c>
      <c r="Z17" s="495">
        <f>'RESUMO DE EFETIVO'!B466</f>
        <v>0</v>
      </c>
      <c r="AA17" s="495">
        <f>'RESUMO DE EFETIVO'!B451</f>
        <v>1</v>
      </c>
      <c r="AB17" s="495">
        <f t="shared" si="0"/>
        <v>1</v>
      </c>
      <c r="AC17" s="495">
        <f t="shared" si="3"/>
        <v>9</v>
      </c>
    </row>
    <row r="18" spans="1:29" ht="12.75" customHeight="1" x14ac:dyDescent="0.2">
      <c r="A18" s="492" t="s">
        <v>1552</v>
      </c>
      <c r="B18" s="496">
        <f>plano!R4</f>
        <v>8</v>
      </c>
      <c r="C18" s="496"/>
      <c r="D18" s="496"/>
      <c r="E18" s="496"/>
      <c r="F18" s="496"/>
      <c r="G18" s="496">
        <f>plano!S4</f>
        <v>4</v>
      </c>
      <c r="H18" s="496">
        <f>'RESUMO DE EFETIVO'!C287</f>
        <v>0</v>
      </c>
      <c r="I18" s="496">
        <f>'RESUMO DE EFETIVO'!C317</f>
        <v>0</v>
      </c>
      <c r="J18" s="496">
        <f t="shared" si="2"/>
        <v>4</v>
      </c>
      <c r="K18" s="496">
        <f>plano!T4</f>
        <v>4</v>
      </c>
      <c r="L18" s="496">
        <f>'RESUMO DE EFETIVO'!D287</f>
        <v>0</v>
      </c>
      <c r="M18" s="496">
        <f>'RESUMO DE EFETIVO'!F317</f>
        <v>1</v>
      </c>
      <c r="N18" s="496">
        <f t="shared" si="1"/>
        <v>3</v>
      </c>
      <c r="O18" s="496">
        <f>'RESUMO DE EFETIVO'!B347</f>
        <v>0</v>
      </c>
      <c r="P18" s="496">
        <f>'RESUMO DE EFETIVO'!B512</f>
        <v>0</v>
      </c>
      <c r="Q18" s="496">
        <f>'RESUMO DE EFETIVO'!B302</f>
        <v>1</v>
      </c>
      <c r="R18" s="496">
        <f>'RESUMO DE EFETIVO'!B332</f>
        <v>0</v>
      </c>
      <c r="S18" s="496">
        <f>'RESUMO DE EFETIVO'!B407+'RESUMO DE EFETIVO'!B392</f>
        <v>0</v>
      </c>
      <c r="T18" s="496"/>
      <c r="U18" s="496">
        <f>'RESUMO DE EFETIVO'!B362</f>
        <v>0</v>
      </c>
      <c r="V18" s="496">
        <f>'RESUMO DE EFETIVO'!B497</f>
        <v>0</v>
      </c>
      <c r="W18" s="496">
        <f>'RESUMO DE EFETIVO'!B482</f>
        <v>0</v>
      </c>
      <c r="X18" s="496">
        <f>'RESUMO DE EFETIVO'!B437</f>
        <v>0</v>
      </c>
      <c r="Y18" s="496">
        <f>'RESUMO DE EFETIVO'!B422</f>
        <v>0</v>
      </c>
      <c r="Z18" s="496">
        <f>'RESUMO DE EFETIVO'!B467</f>
        <v>0</v>
      </c>
      <c r="AA18" s="496">
        <f>'RESUMO DE EFETIVO'!B452</f>
        <v>0</v>
      </c>
      <c r="AB18" s="496">
        <f t="shared" si="0"/>
        <v>2</v>
      </c>
      <c r="AC18" s="496">
        <f t="shared" si="3"/>
        <v>6</v>
      </c>
    </row>
    <row r="19" spans="1:29" ht="12.75" customHeight="1" x14ac:dyDescent="0.2">
      <c r="A19" s="492" t="s">
        <v>1553</v>
      </c>
      <c r="B19" s="495">
        <f>plano!R5</f>
        <v>23</v>
      </c>
      <c r="C19" s="495"/>
      <c r="D19" s="495"/>
      <c r="E19" s="495"/>
      <c r="F19" s="495"/>
      <c r="G19" s="495">
        <f>plano!S5</f>
        <v>14</v>
      </c>
      <c r="H19" s="495">
        <f>'RESUMO DE EFETIVO'!C288</f>
        <v>2</v>
      </c>
      <c r="I19" s="495">
        <f>'RESUMO DE EFETIVO'!C318</f>
        <v>0</v>
      </c>
      <c r="J19" s="495">
        <f t="shared" si="2"/>
        <v>12</v>
      </c>
      <c r="K19" s="495">
        <f>plano!T5</f>
        <v>9</v>
      </c>
      <c r="L19" s="495">
        <f>'RESUMO DE EFETIVO'!D288</f>
        <v>1</v>
      </c>
      <c r="M19" s="495">
        <f>'RESUMO DE EFETIVO'!F318</f>
        <v>0</v>
      </c>
      <c r="N19" s="495">
        <f t="shared" si="1"/>
        <v>8</v>
      </c>
      <c r="O19" s="495">
        <f>'RESUMO DE EFETIVO'!B348</f>
        <v>0</v>
      </c>
      <c r="P19" s="495">
        <f>'RESUMO DE EFETIVO'!B513</f>
        <v>0</v>
      </c>
      <c r="Q19" s="495">
        <f>'RESUMO DE EFETIVO'!B303</f>
        <v>2</v>
      </c>
      <c r="R19" s="495">
        <f>'RESUMO DE EFETIVO'!B333</f>
        <v>1</v>
      </c>
      <c r="S19" s="495">
        <f>'RESUMO DE EFETIVO'!B408+'RESUMO DE EFETIVO'!B393</f>
        <v>0</v>
      </c>
      <c r="T19" s="495"/>
      <c r="U19" s="495">
        <f>'RESUMO DE EFETIVO'!B363</f>
        <v>0</v>
      </c>
      <c r="V19" s="495">
        <f>'RESUMO DE EFETIVO'!B498</f>
        <v>0</v>
      </c>
      <c r="W19" s="495">
        <f>'RESUMO DE EFETIVO'!B483</f>
        <v>0</v>
      </c>
      <c r="X19" s="495">
        <f>'RESUMO DE EFETIVO'!B438</f>
        <v>0</v>
      </c>
      <c r="Y19" s="495">
        <f>'RESUMO DE EFETIVO'!B423</f>
        <v>0</v>
      </c>
      <c r="Z19" s="495">
        <f>'RESUMO DE EFETIVO'!B468</f>
        <v>0</v>
      </c>
      <c r="AA19" s="495">
        <f>'RESUMO DE EFETIVO'!B453</f>
        <v>0</v>
      </c>
      <c r="AB19" s="495">
        <f t="shared" si="0"/>
        <v>3</v>
      </c>
      <c r="AC19" s="495">
        <f t="shared" si="3"/>
        <v>20</v>
      </c>
    </row>
    <row r="20" spans="1:29" ht="12.75" customHeight="1" x14ac:dyDescent="0.2">
      <c r="A20" s="492" t="s">
        <v>24</v>
      </c>
      <c r="B20" s="496">
        <f>plano!R6</f>
        <v>27</v>
      </c>
      <c r="C20" s="496"/>
      <c r="D20" s="496"/>
      <c r="E20" s="496"/>
      <c r="F20" s="496"/>
      <c r="G20" s="496">
        <f>plano!S6</f>
        <v>11</v>
      </c>
      <c r="H20" s="496">
        <f>'RESUMO DE EFETIVO'!C289</f>
        <v>4</v>
      </c>
      <c r="I20" s="496">
        <f>'RESUMO DE EFETIVO'!C319</f>
        <v>0</v>
      </c>
      <c r="J20" s="496">
        <f t="shared" si="2"/>
        <v>7</v>
      </c>
      <c r="K20" s="496">
        <f>plano!T6</f>
        <v>16</v>
      </c>
      <c r="L20" s="496">
        <f>'RESUMO DE EFETIVO'!D289</f>
        <v>0</v>
      </c>
      <c r="M20" s="496">
        <f>'RESUMO DE EFETIVO'!F319</f>
        <v>1</v>
      </c>
      <c r="N20" s="496">
        <f t="shared" si="1"/>
        <v>15</v>
      </c>
      <c r="O20" s="496">
        <f>'RESUMO DE EFETIVO'!B349</f>
        <v>0</v>
      </c>
      <c r="P20" s="496">
        <f>'RESUMO DE EFETIVO'!B514</f>
        <v>1</v>
      </c>
      <c r="Q20" s="496">
        <f>'RESUMO DE EFETIVO'!B304</f>
        <v>2</v>
      </c>
      <c r="R20" s="496">
        <f>'RESUMO DE EFETIVO'!B334</f>
        <v>3</v>
      </c>
      <c r="S20" s="496">
        <f>'RESUMO DE EFETIVO'!B409+'RESUMO DE EFETIVO'!B394</f>
        <v>0</v>
      </c>
      <c r="T20" s="496"/>
      <c r="U20" s="496">
        <f>'RESUMO DE EFETIVO'!B364</f>
        <v>1</v>
      </c>
      <c r="V20" s="496">
        <f>'RESUMO DE EFETIVO'!B499</f>
        <v>0</v>
      </c>
      <c r="W20" s="496">
        <f>'RESUMO DE EFETIVO'!B484</f>
        <v>0</v>
      </c>
      <c r="X20" s="496">
        <f>'RESUMO DE EFETIVO'!B439</f>
        <v>0</v>
      </c>
      <c r="Y20" s="496">
        <f>'RESUMO DE EFETIVO'!B424</f>
        <v>0</v>
      </c>
      <c r="Z20" s="496">
        <f>'RESUMO DE EFETIVO'!B469</f>
        <v>0</v>
      </c>
      <c r="AA20" s="496">
        <f>'RESUMO DE EFETIVO'!B454</f>
        <v>1</v>
      </c>
      <c r="AB20" s="496">
        <f>I20+M20+O20+P20+Q20+R20+S20+T20+U20+V20+W20++X20+Y20+Z20+AA20</f>
        <v>9</v>
      </c>
      <c r="AC20" s="496">
        <f t="shared" si="3"/>
        <v>18</v>
      </c>
    </row>
    <row r="21" spans="1:29" ht="12.75" customHeight="1" x14ac:dyDescent="0.2">
      <c r="A21" s="492" t="s">
        <v>25</v>
      </c>
      <c r="B21" s="495">
        <f>plano!V2</f>
        <v>56</v>
      </c>
      <c r="C21" s="495"/>
      <c r="D21" s="495"/>
      <c r="E21" s="495"/>
      <c r="F21" s="495"/>
      <c r="G21" s="495">
        <f>plano!W2</f>
        <v>24</v>
      </c>
      <c r="H21" s="495">
        <f>'RESUMO DE EFETIVO'!C290</f>
        <v>4</v>
      </c>
      <c r="I21" s="495">
        <f>'RESUMO DE EFETIVO'!C320</f>
        <v>0</v>
      </c>
      <c r="J21" s="495">
        <f t="shared" si="2"/>
        <v>20</v>
      </c>
      <c r="K21" s="495">
        <f>plano!X2</f>
        <v>32</v>
      </c>
      <c r="L21" s="495">
        <f>'RESUMO DE EFETIVO'!D290</f>
        <v>3</v>
      </c>
      <c r="M21" s="495">
        <f>'RESUMO DE EFETIVO'!F320</f>
        <v>2</v>
      </c>
      <c r="N21" s="495">
        <f t="shared" si="1"/>
        <v>27</v>
      </c>
      <c r="O21" s="495">
        <f>'RESUMO DE EFETIVO'!B350</f>
        <v>0</v>
      </c>
      <c r="P21" s="495">
        <f>'RESUMO DE EFETIVO'!B515</f>
        <v>0</v>
      </c>
      <c r="Q21" s="495">
        <f>'RESUMO DE EFETIVO'!B305</f>
        <v>5</v>
      </c>
      <c r="R21" s="495">
        <f>'RESUMO DE EFETIVO'!B335</f>
        <v>7</v>
      </c>
      <c r="S21" s="495">
        <f>'RESUMO DE EFETIVO'!B410+'RESUMO DE EFETIVO'!B395</f>
        <v>0</v>
      </c>
      <c r="T21" s="495"/>
      <c r="U21" s="495">
        <f>'RESUMO DE EFETIVO'!B365</f>
        <v>1</v>
      </c>
      <c r="V21" s="495">
        <f>'RESUMO DE EFETIVO'!B500</f>
        <v>0</v>
      </c>
      <c r="W21" s="495">
        <f>'RESUMO DE EFETIVO'!B485</f>
        <v>0</v>
      </c>
      <c r="X21" s="495">
        <f>'RESUMO DE EFETIVO'!B440</f>
        <v>0</v>
      </c>
      <c r="Y21" s="495">
        <f>'RESUMO DE EFETIVO'!B425</f>
        <v>1</v>
      </c>
      <c r="Z21" s="495">
        <f>'RESUMO DE EFETIVO'!B470</f>
        <v>0</v>
      </c>
      <c r="AA21" s="495">
        <f>'RESUMO DE EFETIVO'!B455</f>
        <v>0</v>
      </c>
      <c r="AB21" s="495">
        <f t="shared" si="0"/>
        <v>16</v>
      </c>
      <c r="AC21" s="495">
        <f t="shared" si="3"/>
        <v>40</v>
      </c>
    </row>
    <row r="22" spans="1:29" ht="12.75" customHeight="1" x14ac:dyDescent="0.2">
      <c r="A22" s="492" t="s">
        <v>26</v>
      </c>
      <c r="B22" s="487">
        <f t="shared" ref="B22:AC22" si="4">SUM(B10:B21)</f>
        <v>154</v>
      </c>
      <c r="C22" s="487">
        <f t="shared" si="4"/>
        <v>2</v>
      </c>
      <c r="D22" s="487">
        <f t="shared" si="4"/>
        <v>0</v>
      </c>
      <c r="E22" s="487">
        <f t="shared" si="4"/>
        <v>0</v>
      </c>
      <c r="F22" s="487">
        <f t="shared" si="4"/>
        <v>2</v>
      </c>
      <c r="G22" s="487">
        <f t="shared" si="4"/>
        <v>70</v>
      </c>
      <c r="H22" s="485">
        <f>SUM(H11:H21)</f>
        <v>10</v>
      </c>
      <c r="I22" s="485">
        <f>'RESUMO DE EFETIVO'!C321</f>
        <v>2</v>
      </c>
      <c r="J22" s="487">
        <f>SUM(J13:J21)</f>
        <v>58</v>
      </c>
      <c r="K22" s="487">
        <f t="shared" si="4"/>
        <v>82</v>
      </c>
      <c r="L22" s="487">
        <f t="shared" si="4"/>
        <v>4</v>
      </c>
      <c r="M22" s="487">
        <f t="shared" si="4"/>
        <v>7</v>
      </c>
      <c r="N22" s="487">
        <f t="shared" si="4"/>
        <v>71</v>
      </c>
      <c r="O22" s="487">
        <f t="shared" si="4"/>
        <v>0</v>
      </c>
      <c r="P22" s="487">
        <f t="shared" si="4"/>
        <v>1</v>
      </c>
      <c r="Q22" s="486">
        <f>'RESUMO DE EFETIVO'!B306</f>
        <v>12</v>
      </c>
      <c r="R22" s="485">
        <f>'RESUMO DE EFETIVO'!B336</f>
        <v>11</v>
      </c>
      <c r="S22" s="485">
        <f>'RESUMO DE EFETIVO'!B411+'RESUMO DE EFETIVO'!B396</f>
        <v>1</v>
      </c>
      <c r="T22" s="487">
        <f t="shared" si="4"/>
        <v>0</v>
      </c>
      <c r="U22" s="487">
        <f t="shared" si="4"/>
        <v>2</v>
      </c>
      <c r="V22" s="487">
        <f t="shared" si="4"/>
        <v>0</v>
      </c>
      <c r="W22" s="487">
        <f t="shared" si="4"/>
        <v>0</v>
      </c>
      <c r="X22" s="487">
        <f t="shared" si="4"/>
        <v>0</v>
      </c>
      <c r="Y22" s="485">
        <f>'RESUMO DE EFETIVO'!B426</f>
        <v>1</v>
      </c>
      <c r="Z22" s="487">
        <f t="shared" si="4"/>
        <v>0</v>
      </c>
      <c r="AA22" s="487">
        <f t="shared" si="4"/>
        <v>2</v>
      </c>
      <c r="AB22" s="487">
        <f t="shared" si="4"/>
        <v>39</v>
      </c>
      <c r="AC22" s="487">
        <f t="shared" si="4"/>
        <v>115</v>
      </c>
    </row>
    <row r="23" spans="1:29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57" t="s">
        <v>27</v>
      </c>
      <c r="AB23" s="158"/>
      <c r="AC23" s="55">
        <f>AC22+AB22</f>
        <v>154</v>
      </c>
    </row>
    <row r="24" spans="1:29" ht="12.75" customHeight="1" x14ac:dyDescent="0.2">
      <c r="E24" s="1"/>
      <c r="F24" s="1"/>
      <c r="G24" s="1"/>
      <c r="AC24" s="63"/>
    </row>
    <row r="25" spans="1:29" ht="12.75" customHeight="1" x14ac:dyDescent="0.2">
      <c r="A25" s="178" t="s">
        <v>1400</v>
      </c>
      <c r="B25" s="179" t="s">
        <v>27</v>
      </c>
      <c r="C25" s="553" t="s">
        <v>1509</v>
      </c>
      <c r="D25" s="553" t="s">
        <v>1510</v>
      </c>
      <c r="E25" s="1"/>
      <c r="F25" s="1"/>
      <c r="G25" s="1"/>
      <c r="H25" s="693" t="s">
        <v>1342</v>
      </c>
      <c r="I25" s="693"/>
      <c r="J25" s="693"/>
      <c r="K25" s="693"/>
      <c r="L25" s="693"/>
      <c r="M25" s="693"/>
      <c r="N25" s="693"/>
      <c r="O25" s="693"/>
      <c r="P25" s="693"/>
      <c r="Q25" s="693"/>
      <c r="R25" s="693"/>
      <c r="S25" s="693"/>
      <c r="T25" s="693"/>
      <c r="U25" s="693"/>
      <c r="V25" s="694">
        <f ca="1">NOW()</f>
        <v>45362.620529745371</v>
      </c>
      <c r="W25" s="694"/>
      <c r="X25" s="694"/>
      <c r="Y25" s="694"/>
      <c r="Z25" s="694"/>
      <c r="AA25" s="694"/>
      <c r="AB25" s="694"/>
      <c r="AC25" s="694"/>
    </row>
    <row r="26" spans="1:29" ht="12.75" customHeight="1" x14ac:dyDescent="0.2">
      <c r="A26" s="480" t="s">
        <v>57</v>
      </c>
      <c r="B26" s="180">
        <f>plano!F2</f>
        <v>2</v>
      </c>
      <c r="C26" s="180">
        <f>'Q5 Q6 Q7'!N41</f>
        <v>0</v>
      </c>
      <c r="D26" s="180">
        <f>'Q5 Q6 Q7'!O41</f>
        <v>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customHeight="1" x14ac:dyDescent="0.2">
      <c r="A27" s="480" t="s">
        <v>39</v>
      </c>
      <c r="B27" s="180">
        <f>plano!F3</f>
        <v>71</v>
      </c>
      <c r="C27" s="180">
        <f>'Q5 Q6 Q7'!N60</f>
        <v>14</v>
      </c>
      <c r="D27" s="180">
        <f>'Q5 Q6 Q7'!O60</f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V27" s="1"/>
      <c r="W27" s="1"/>
      <c r="X27" s="1"/>
      <c r="Y27" s="1"/>
      <c r="Z27" s="1"/>
      <c r="AA27" s="1"/>
      <c r="AB27" s="1"/>
      <c r="AC27" s="1"/>
    </row>
    <row r="28" spans="1:29" ht="12.75" customHeight="1" x14ac:dyDescent="0.2">
      <c r="A28" s="480" t="s">
        <v>40</v>
      </c>
      <c r="B28" s="180">
        <f>plano!F4+plano!F5</f>
        <v>82</v>
      </c>
      <c r="C28" s="180">
        <f>'Q5 Q6 Q7'!N77</f>
        <v>23</v>
      </c>
      <c r="D28" s="180">
        <f>'Q5 Q6 Q7'!O77</f>
        <v>59</v>
      </c>
      <c r="E28" s="1"/>
      <c r="F28" s="1"/>
      <c r="G28" s="1"/>
      <c r="H28" s="1"/>
      <c r="I28" s="1"/>
      <c r="J28" s="1"/>
      <c r="K28" s="1"/>
      <c r="L28" s="1"/>
      <c r="M28" s="690"/>
      <c r="N28" s="690"/>
      <c r="O28" s="690"/>
      <c r="P28" s="690"/>
      <c r="Q28" s="690"/>
      <c r="R28" s="690"/>
      <c r="S28" s="690"/>
      <c r="T28" s="690"/>
      <c r="U28" s="690"/>
      <c r="V28" s="690"/>
      <c r="W28" s="690"/>
      <c r="X28" s="690"/>
      <c r="Y28" s="690"/>
      <c r="Z28" s="690"/>
      <c r="AA28" s="690"/>
      <c r="AB28" s="690"/>
      <c r="AC28" s="1"/>
    </row>
    <row r="29" spans="1:29" ht="12.75" customHeight="1" x14ac:dyDescent="0.2">
      <c r="A29" s="481"/>
      <c r="B29" s="482"/>
      <c r="C29" s="482"/>
      <c r="D29" s="482"/>
      <c r="E29" s="1"/>
      <c r="F29" s="1"/>
      <c r="G29" s="1"/>
      <c r="H29" s="1"/>
      <c r="I29" s="1"/>
      <c r="J29" s="1"/>
      <c r="K29" s="1"/>
      <c r="L29" s="1"/>
      <c r="M29" s="690"/>
      <c r="N29" s="690"/>
      <c r="O29" s="690"/>
      <c r="P29" s="690"/>
      <c r="Q29" s="690"/>
      <c r="R29" s="690"/>
      <c r="S29" s="690"/>
      <c r="T29" s="690"/>
      <c r="U29" s="690"/>
      <c r="V29" s="690"/>
      <c r="W29" s="690"/>
      <c r="X29" s="690"/>
      <c r="Y29" s="690"/>
      <c r="Z29" s="690"/>
      <c r="AA29" s="690"/>
      <c r="AB29" s="690"/>
      <c r="AC29" s="1"/>
    </row>
    <row r="30" spans="1:29" ht="12.75" customHeight="1" x14ac:dyDescent="0.2">
      <c r="A30" s="688" t="s">
        <v>2127</v>
      </c>
      <c r="B30" s="689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689"/>
      <c r="S30" s="689"/>
      <c r="T30" s="689"/>
      <c r="U30" s="689"/>
      <c r="V30" s="689"/>
      <c r="W30" s="689"/>
      <c r="X30" s="689"/>
      <c r="Y30" s="689"/>
      <c r="Z30" s="689"/>
      <c r="AA30" s="689"/>
      <c r="AB30" s="689"/>
      <c r="AC30" s="689"/>
    </row>
    <row r="31" spans="1:29" ht="12.75" customHeight="1" x14ac:dyDescent="0.2">
      <c r="A31" s="688" t="s">
        <v>2128</v>
      </c>
      <c r="B31" s="689"/>
      <c r="C31" s="689"/>
      <c r="D31" s="689"/>
      <c r="E31" s="689"/>
      <c r="F31" s="689"/>
      <c r="G31" s="689"/>
      <c r="H31" s="689"/>
      <c r="I31" s="689"/>
      <c r="J31" s="689"/>
      <c r="K31" s="689"/>
      <c r="L31" s="689"/>
      <c r="M31" s="689"/>
      <c r="N31" s="689"/>
      <c r="O31" s="689"/>
      <c r="P31" s="689"/>
      <c r="Q31" s="689"/>
      <c r="R31" s="689"/>
      <c r="S31" s="689"/>
      <c r="T31" s="689"/>
      <c r="U31" s="689"/>
      <c r="V31" s="689"/>
      <c r="W31" s="689"/>
      <c r="X31" s="689"/>
      <c r="Y31" s="689"/>
      <c r="Z31" s="689"/>
      <c r="AA31" s="689"/>
      <c r="AB31" s="689"/>
      <c r="AC31" s="689"/>
    </row>
    <row r="32" spans="1:29" ht="12.75" customHeight="1" x14ac:dyDescent="0.2">
      <c r="A32" s="688" t="s">
        <v>2129</v>
      </c>
      <c r="B32" s="689"/>
      <c r="C32" s="689"/>
      <c r="D32" s="689"/>
      <c r="E32" s="689"/>
      <c r="F32" s="689"/>
      <c r="G32" s="689"/>
      <c r="H32" s="689"/>
      <c r="I32" s="689"/>
      <c r="J32" s="689"/>
      <c r="K32" s="689"/>
      <c r="L32" s="689"/>
      <c r="M32" s="689"/>
      <c r="N32" s="689"/>
      <c r="O32" s="689"/>
      <c r="P32" s="689"/>
      <c r="Q32" s="689"/>
      <c r="R32" s="689"/>
      <c r="S32" s="689"/>
      <c r="T32" s="689"/>
      <c r="U32" s="689"/>
      <c r="V32" s="689"/>
      <c r="W32" s="689"/>
      <c r="X32" s="689"/>
      <c r="Y32" s="689"/>
      <c r="Z32" s="689"/>
      <c r="AA32" s="689"/>
      <c r="AB32" s="689"/>
      <c r="AC32" s="689"/>
    </row>
    <row r="33" spans="1:29" ht="12.75" customHeight="1" x14ac:dyDescent="0.2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</row>
    <row r="34" spans="1:29" ht="12.75" customHeight="1" x14ac:dyDescent="0.2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</row>
    <row r="35" spans="1:29" ht="12.75" customHeight="1" x14ac:dyDescent="0.2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</row>
    <row r="36" spans="1:29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customHeight="1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customHeight="1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customHeight="1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customHeight="1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customHeight="1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3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</sheetData>
  <mergeCells count="8">
    <mergeCell ref="A31:AC31"/>
    <mergeCell ref="A32:AC32"/>
    <mergeCell ref="M28:AB28"/>
    <mergeCell ref="M29:AB29"/>
    <mergeCell ref="A8:AA8"/>
    <mergeCell ref="H25:U25"/>
    <mergeCell ref="V25:AC25"/>
    <mergeCell ref="A30:AC30"/>
  </mergeCells>
  <pageMargins left="0.51180555555555496" right="0.51180555555555496" top="0.78749999999999998" bottom="0.78749999999999998" header="0" footer="0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000"/>
  <sheetViews>
    <sheetView showGridLines="0" topLeftCell="A7" workbookViewId="0">
      <selection activeCell="A88" sqref="A88"/>
    </sheetView>
  </sheetViews>
  <sheetFormatPr defaultColWidth="12.5703125" defaultRowHeight="15" customHeight="1" x14ac:dyDescent="0.2"/>
  <cols>
    <col min="1" max="1" width="2.42578125" customWidth="1"/>
    <col min="2" max="2" width="45.28515625" customWidth="1"/>
    <col min="3" max="3" width="10.140625" bestFit="1" customWidth="1"/>
    <col min="4" max="4" width="13.85546875" bestFit="1" customWidth="1"/>
    <col min="5" max="5" width="10.140625" bestFit="1" customWidth="1"/>
    <col min="6" max="6" width="13.5703125" customWidth="1"/>
    <col min="7" max="7" width="19.7109375" customWidth="1"/>
    <col min="8" max="8" width="18.42578125" customWidth="1"/>
    <col min="9" max="9" width="16.5703125" bestFit="1" customWidth="1"/>
    <col min="10" max="10" width="16.7109375" bestFit="1" customWidth="1"/>
    <col min="11" max="28" width="8.710937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/>
    <row r="4" spans="2:10" ht="12.75" customHeight="1" x14ac:dyDescent="0.2"/>
    <row r="5" spans="2:10" ht="12.75" customHeight="1" x14ac:dyDescent="0.2"/>
    <row r="6" spans="2:10" ht="12.75" customHeight="1" x14ac:dyDescent="0.2"/>
    <row r="7" spans="2:10" ht="12.75" customHeight="1" x14ac:dyDescent="0.2"/>
    <row r="8" spans="2:10" ht="12.75" customHeight="1" x14ac:dyDescent="0.25">
      <c r="B8" s="4"/>
      <c r="C8" s="5"/>
      <c r="D8" s="5"/>
      <c r="E8" s="5"/>
      <c r="F8" s="5"/>
      <c r="G8" s="6"/>
      <c r="H8" s="7"/>
      <c r="I8" s="7"/>
      <c r="J8" s="7"/>
    </row>
    <row r="9" spans="2:10" ht="12.75" customHeight="1" x14ac:dyDescent="0.2"/>
    <row r="10" spans="2:10" ht="23.25" x14ac:dyDescent="0.2">
      <c r="B10" s="695" t="s">
        <v>28</v>
      </c>
      <c r="C10" s="696"/>
      <c r="D10" s="696"/>
      <c r="E10" s="696"/>
      <c r="F10" s="697"/>
      <c r="G10" s="696"/>
      <c r="H10" s="696"/>
      <c r="I10" s="696"/>
      <c r="J10" s="698"/>
    </row>
    <row r="11" spans="2:10" ht="12.75" customHeight="1" x14ac:dyDescent="0.2">
      <c r="B11" s="48" t="s">
        <v>29</v>
      </c>
      <c r="C11" s="49"/>
      <c r="D11" s="49"/>
      <c r="E11" s="49"/>
      <c r="F11" s="49"/>
      <c r="G11" s="49"/>
      <c r="H11" s="49"/>
      <c r="I11" s="49"/>
      <c r="J11" s="49"/>
    </row>
    <row r="12" spans="2:10" ht="30" x14ac:dyDescent="0.2">
      <c r="B12" s="50" t="s">
        <v>30</v>
      </c>
      <c r="C12" s="51" t="s">
        <v>31</v>
      </c>
      <c r="D12" s="51" t="s">
        <v>32</v>
      </c>
      <c r="E12" s="51" t="s">
        <v>33</v>
      </c>
      <c r="F12" s="51" t="s">
        <v>1375</v>
      </c>
      <c r="G12" s="51" t="s">
        <v>34</v>
      </c>
      <c r="H12" s="51" t="s">
        <v>35</v>
      </c>
      <c r="I12" s="51" t="s">
        <v>36</v>
      </c>
      <c r="J12" s="51" t="s">
        <v>37</v>
      </c>
    </row>
    <row r="13" spans="2:10" ht="18" x14ac:dyDescent="0.2">
      <c r="B13" s="52" t="s">
        <v>38</v>
      </c>
      <c r="C13" s="498">
        <f>plano!F2</f>
        <v>2</v>
      </c>
      <c r="D13" s="498">
        <f>'Q5 Q6 Q7'!G41</f>
        <v>0</v>
      </c>
      <c r="E13" s="498">
        <v>0</v>
      </c>
      <c r="F13" s="498">
        <v>0</v>
      </c>
      <c r="G13" s="498">
        <v>0</v>
      </c>
      <c r="H13" s="498">
        <v>0</v>
      </c>
      <c r="I13" s="498">
        <f>C13-D13-E13-F13-G13-H13</f>
        <v>2</v>
      </c>
      <c r="J13" s="498">
        <f>C13-D13-F13-E13-G13</f>
        <v>2</v>
      </c>
    </row>
    <row r="14" spans="2:10" ht="18" x14ac:dyDescent="0.2">
      <c r="B14" s="52" t="s">
        <v>39</v>
      </c>
      <c r="C14" s="498">
        <f>plano!F3</f>
        <v>71</v>
      </c>
      <c r="D14" s="498">
        <f>'Q5 Q6 Q7'!G60</f>
        <v>6</v>
      </c>
      <c r="E14" s="498">
        <f>'RESUMO DE EFETIVO'!C336</f>
        <v>4</v>
      </c>
      <c r="F14" s="498">
        <f>'RESUMO DE EFETIVO'!C516</f>
        <v>0</v>
      </c>
      <c r="G14" s="498">
        <f>'RESUMO DE EFETIVO'!C321</f>
        <v>2</v>
      </c>
      <c r="H14" s="498">
        <f>'RESUMO DE EFETIVO'!C291</f>
        <v>10</v>
      </c>
      <c r="I14" s="498">
        <f>C14-D14-E14-F14-G14-H14</f>
        <v>49</v>
      </c>
      <c r="J14" s="498">
        <f>C14-D14-F14-E14-G14</f>
        <v>59</v>
      </c>
    </row>
    <row r="15" spans="2:10" ht="18" x14ac:dyDescent="0.2">
      <c r="B15" s="52" t="s">
        <v>40</v>
      </c>
      <c r="C15" s="498">
        <f>plano!F4</f>
        <v>59</v>
      </c>
      <c r="D15" s="498">
        <f>'RESUMO DE EFETIVO'!D306</f>
        <v>5</v>
      </c>
      <c r="E15" s="498">
        <f>'RESUMO DE EFETIVO'!D336</f>
        <v>4</v>
      </c>
      <c r="F15" s="498">
        <f>'RESUMO DE EFETIVO'!D516</f>
        <v>1</v>
      </c>
      <c r="G15" s="498">
        <f>'RESUMO DE EFETIVO'!D321</f>
        <v>6</v>
      </c>
      <c r="H15" s="498">
        <f>'RESUMO DE EFETIVO'!D291</f>
        <v>4</v>
      </c>
      <c r="I15" s="498">
        <f>C15-D15-E15-F15-G15-H15</f>
        <v>39</v>
      </c>
      <c r="J15" s="498">
        <f>C15-D15-F15-E15-G15</f>
        <v>43</v>
      </c>
    </row>
    <row r="16" spans="2:10" ht="18" x14ac:dyDescent="0.2">
      <c r="B16" s="52" t="s">
        <v>1498</v>
      </c>
      <c r="C16" s="498">
        <f>plano!F5</f>
        <v>23</v>
      </c>
      <c r="D16" s="498">
        <f>'RESUMO DE EFETIVO'!E306</f>
        <v>1</v>
      </c>
      <c r="E16" s="498">
        <f>'RESUMO DE EFETIVO'!E336</f>
        <v>3</v>
      </c>
      <c r="F16" s="498">
        <v>0</v>
      </c>
      <c r="G16" s="498">
        <f>'RESUMO DE EFETIVO'!E321</f>
        <v>1</v>
      </c>
      <c r="H16" s="498">
        <v>0</v>
      </c>
      <c r="I16" s="498">
        <f>C16-D16-E16-F16-G16-H16</f>
        <v>18</v>
      </c>
      <c r="J16" s="498">
        <f>C16-D16-F16-E16-G16</f>
        <v>18</v>
      </c>
    </row>
    <row r="17" spans="2:24" ht="18" x14ac:dyDescent="0.2">
      <c r="B17" s="52" t="s">
        <v>41</v>
      </c>
      <c r="C17" s="53">
        <f t="shared" ref="C17:H17" si="0">SUM(C13:C16)</f>
        <v>155</v>
      </c>
      <c r="D17" s="53">
        <f>SUM(D13:D16)</f>
        <v>12</v>
      </c>
      <c r="E17" s="53">
        <f t="shared" si="0"/>
        <v>11</v>
      </c>
      <c r="F17" s="53">
        <f t="shared" si="0"/>
        <v>1</v>
      </c>
      <c r="G17" s="53">
        <f t="shared" si="0"/>
        <v>9</v>
      </c>
      <c r="H17" s="53">
        <f t="shared" si="0"/>
        <v>14</v>
      </c>
      <c r="I17" s="54">
        <f>SUM(I13:I16)</f>
        <v>108</v>
      </c>
      <c r="J17" s="54">
        <f>SUM(J13:J16)</f>
        <v>122</v>
      </c>
    </row>
    <row r="18" spans="2:24" ht="12.75" customHeight="1" x14ac:dyDescent="0.2"/>
    <row r="19" spans="2:24" ht="12.75" customHeight="1" x14ac:dyDescent="0.2"/>
    <row r="20" spans="2:24" ht="15.75" customHeight="1" x14ac:dyDescent="0.2">
      <c r="B20" s="699" t="s">
        <v>1342</v>
      </c>
      <c r="C20" s="699"/>
      <c r="D20" s="699"/>
      <c r="E20" s="699"/>
      <c r="F20" s="699"/>
      <c r="G20" s="700">
        <f ca="1">NOW()</f>
        <v>45362.620529745371</v>
      </c>
      <c r="H20" s="700"/>
      <c r="I20" s="700"/>
      <c r="J20" s="700"/>
      <c r="K20" s="99"/>
      <c r="L20" s="9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2:24" ht="12.75" customHeight="1" x14ac:dyDescent="0.2">
      <c r="B21" s="7"/>
      <c r="C21" s="7"/>
      <c r="D21" s="7"/>
      <c r="E21" s="7"/>
      <c r="F21" s="7"/>
      <c r="G21" s="7"/>
      <c r="H21" s="7"/>
      <c r="I21" s="7"/>
      <c r="J21" s="7"/>
    </row>
    <row r="22" spans="2:24" ht="12.75" customHeight="1" x14ac:dyDescent="0.2">
      <c r="B22" s="7"/>
      <c r="C22" s="7"/>
      <c r="D22" s="7"/>
      <c r="E22" s="7"/>
      <c r="F22" s="7"/>
      <c r="G22" s="7"/>
      <c r="H22" s="7"/>
      <c r="I22" s="7"/>
      <c r="J22" s="7"/>
    </row>
    <row r="23" spans="2:24" ht="12.75" customHeight="1" x14ac:dyDescent="0.25">
      <c r="B23" s="687" t="s">
        <v>2155</v>
      </c>
      <c r="C23" s="687"/>
      <c r="D23" s="687"/>
      <c r="E23" s="687"/>
      <c r="F23" s="687"/>
      <c r="G23" s="687"/>
      <c r="H23" s="687"/>
      <c r="I23" s="687"/>
      <c r="J23" s="687"/>
      <c r="K23" s="687"/>
      <c r="L23" s="687"/>
      <c r="M23" s="687"/>
      <c r="N23" s="687"/>
      <c r="O23" s="687"/>
      <c r="P23" s="687"/>
    </row>
    <row r="24" spans="2:24" ht="12.75" customHeight="1" x14ac:dyDescent="0.25">
      <c r="B24" s="687" t="s">
        <v>2156</v>
      </c>
      <c r="C24" s="687"/>
      <c r="D24" s="687"/>
      <c r="E24" s="687"/>
      <c r="F24" s="687"/>
      <c r="G24" s="687"/>
      <c r="H24" s="687"/>
      <c r="I24" s="687"/>
      <c r="J24" s="687"/>
      <c r="K24" s="687"/>
      <c r="L24" s="687"/>
      <c r="M24" s="687"/>
      <c r="N24" s="687"/>
      <c r="O24" s="687"/>
      <c r="P24" s="687"/>
    </row>
    <row r="25" spans="2:24" ht="12.75" customHeight="1" x14ac:dyDescent="0.25">
      <c r="B25" s="687" t="s">
        <v>2157</v>
      </c>
      <c r="C25" s="687"/>
      <c r="D25" s="687"/>
      <c r="E25" s="687"/>
      <c r="F25" s="687"/>
      <c r="G25" s="687"/>
      <c r="H25" s="687"/>
      <c r="I25" s="687"/>
      <c r="J25" s="687"/>
      <c r="K25" s="687"/>
      <c r="L25" s="687"/>
      <c r="M25" s="687"/>
      <c r="N25" s="687"/>
      <c r="O25" s="687"/>
      <c r="P25" s="687"/>
    </row>
    <row r="26" spans="2:24" ht="12.75" customHeight="1" x14ac:dyDescent="0.2"/>
    <row r="27" spans="2:24" ht="12.75" customHeight="1" x14ac:dyDescent="0.2"/>
    <row r="28" spans="2:24" ht="12.75" customHeight="1" x14ac:dyDescent="0.2"/>
    <row r="29" spans="2:24" ht="12.75" customHeight="1" x14ac:dyDescent="0.2"/>
    <row r="30" spans="2:24" ht="12.75" customHeight="1" x14ac:dyDescent="0.2"/>
    <row r="31" spans="2:24" ht="12.75" customHeight="1" x14ac:dyDescent="0.2"/>
    <row r="32" spans="2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">
    <mergeCell ref="B25:P25"/>
    <mergeCell ref="B10:J10"/>
    <mergeCell ref="B20:F20"/>
    <mergeCell ref="G20:J20"/>
    <mergeCell ref="B23:P23"/>
    <mergeCell ref="B24:P24"/>
  </mergeCells>
  <pageMargins left="0.51180555555555496" right="0.51180555555555496" top="0.78749999999999998" bottom="0.78749999999999998" header="0" footer="0"/>
  <pageSetup paperSize="9"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999"/>
  <sheetViews>
    <sheetView showGridLines="0" zoomScale="85" zoomScaleNormal="85" workbookViewId="0">
      <pane ySplit="9" topLeftCell="A10" activePane="bottomLeft" state="frozen"/>
      <selection activeCell="B25" sqref="B25:U25"/>
      <selection pane="bottomLeft" activeCell="N20" sqref="N20"/>
    </sheetView>
  </sheetViews>
  <sheetFormatPr defaultColWidth="12.5703125" defaultRowHeight="15" customHeight="1" x14ac:dyDescent="0.2"/>
  <cols>
    <col min="1" max="1" width="7" customWidth="1"/>
    <col min="2" max="2" width="9.85546875" customWidth="1"/>
    <col min="3" max="3" width="48.7109375" customWidth="1"/>
    <col min="4" max="4" width="15" customWidth="1"/>
    <col min="5" max="5" width="16.140625" customWidth="1"/>
    <col min="6" max="6" width="20.42578125" bestFit="1" customWidth="1"/>
    <col min="7" max="7" width="16.42578125" customWidth="1"/>
    <col min="8" max="8" width="18.28515625" customWidth="1"/>
    <col min="9" max="9" width="21.140625" bestFit="1" customWidth="1"/>
    <col min="10" max="10" width="10.28515625" bestFit="1" customWidth="1"/>
    <col min="11" max="11" width="11.85546875" customWidth="1"/>
    <col min="12" max="12" width="12" bestFit="1" customWidth="1"/>
    <col min="13" max="13" width="19.5703125" bestFit="1" customWidth="1"/>
    <col min="14" max="14" width="14" customWidth="1"/>
    <col min="15" max="15" width="80.7109375" customWidth="1"/>
    <col min="16" max="26" width="8.7109375" customWidth="1"/>
    <col min="16364" max="16364" width="0" hidden="1" customWidth="1"/>
  </cols>
  <sheetData>
    <row r="1" spans="1:15" ht="12.75" customHeight="1" x14ac:dyDescent="0.2">
      <c r="D1" s="8"/>
      <c r="E1" s="8"/>
      <c r="F1" s="8"/>
      <c r="G1" s="8"/>
      <c r="H1" s="8"/>
      <c r="I1" s="8"/>
    </row>
    <row r="2" spans="1:15" ht="12.75" customHeight="1" x14ac:dyDescent="0.2">
      <c r="D2" s="8"/>
      <c r="E2" s="8"/>
      <c r="F2" s="9"/>
      <c r="G2" s="8"/>
      <c r="H2" s="8"/>
      <c r="I2" s="8"/>
    </row>
    <row r="3" spans="1:15" ht="12.75" customHeight="1" x14ac:dyDescent="0.2">
      <c r="D3" s="8"/>
      <c r="E3" s="8"/>
      <c r="F3" s="8"/>
      <c r="G3" s="10"/>
      <c r="H3" s="8"/>
      <c r="I3" s="8"/>
    </row>
    <row r="4" spans="1:15" ht="12.75" customHeight="1" x14ac:dyDescent="0.2">
      <c r="D4" s="8"/>
      <c r="E4" s="8"/>
      <c r="F4" s="8"/>
      <c r="G4" s="8"/>
      <c r="H4" s="8"/>
      <c r="I4" s="8"/>
    </row>
    <row r="5" spans="1:15" ht="12.75" customHeight="1" x14ac:dyDescent="0.2">
      <c r="D5" s="8"/>
      <c r="E5" s="8"/>
      <c r="F5" s="8"/>
      <c r="G5" s="8"/>
      <c r="H5" s="8"/>
      <c r="I5" s="8"/>
    </row>
    <row r="6" spans="1:15" ht="12.75" customHeight="1" x14ac:dyDescent="0.2">
      <c r="D6" s="8"/>
      <c r="E6" s="8"/>
      <c r="F6" s="8"/>
      <c r="G6" s="8"/>
      <c r="H6" s="8"/>
      <c r="I6" s="8"/>
    </row>
    <row r="7" spans="1:15" ht="12.75" customHeight="1" x14ac:dyDescent="0.2">
      <c r="D7" s="8"/>
      <c r="E7" s="8"/>
      <c r="F7" s="8"/>
      <c r="G7" s="8"/>
      <c r="H7" s="8"/>
      <c r="I7" s="8"/>
    </row>
    <row r="8" spans="1:15" s="47" customFormat="1" ht="17.25" customHeight="1" x14ac:dyDescent="0.3">
      <c r="A8" s="708" t="s">
        <v>2162</v>
      </c>
      <c r="B8" s="709"/>
      <c r="C8" s="709"/>
      <c r="D8" s="709"/>
      <c r="E8" s="709"/>
      <c r="F8" s="709"/>
      <c r="G8" s="709"/>
      <c r="H8" s="709"/>
      <c r="I8" s="709"/>
      <c r="J8" s="709"/>
      <c r="K8" s="709"/>
      <c r="L8" s="709"/>
      <c r="M8" s="709"/>
      <c r="N8" s="709"/>
      <c r="O8" s="709"/>
    </row>
    <row r="9" spans="1:15" s="47" customFormat="1" ht="47.25" x14ac:dyDescent="0.2">
      <c r="A9" s="359" t="s">
        <v>42</v>
      </c>
      <c r="B9" s="50" t="s">
        <v>43</v>
      </c>
      <c r="C9" s="359" t="s">
        <v>44</v>
      </c>
      <c r="D9" s="359" t="s">
        <v>45</v>
      </c>
      <c r="E9" s="359" t="s">
        <v>30</v>
      </c>
      <c r="F9" s="359" t="s">
        <v>46</v>
      </c>
      <c r="G9" s="359" t="s">
        <v>47</v>
      </c>
      <c r="H9" s="359" t="s">
        <v>48</v>
      </c>
      <c r="I9" s="359" t="s">
        <v>49</v>
      </c>
      <c r="J9" s="359" t="s">
        <v>50</v>
      </c>
      <c r="K9" s="359" t="s">
        <v>51</v>
      </c>
      <c r="L9" s="50" t="s">
        <v>52</v>
      </c>
      <c r="M9" s="50" t="s">
        <v>53</v>
      </c>
      <c r="N9" s="50" t="s">
        <v>54</v>
      </c>
      <c r="O9" s="607" t="s">
        <v>55</v>
      </c>
    </row>
    <row r="10" spans="1:15" s="47" customFormat="1" ht="12.75" customHeight="1" x14ac:dyDescent="0.2">
      <c r="A10" s="701">
        <v>1</v>
      </c>
      <c r="B10" s="701" t="str">
        <f>plano!B8</f>
        <v>TENCEL</v>
      </c>
      <c r="C10" s="710" t="str">
        <f>plano!D8</f>
        <v>KILDARE NASCIMENTO DA SILVA</v>
      </c>
      <c r="D10" s="712" t="str">
        <f>plano!E8</f>
        <v>1081071X</v>
      </c>
      <c r="E10" s="710" t="str">
        <f>plano!F8</f>
        <v>RPMONT</v>
      </c>
      <c r="F10" s="360"/>
      <c r="G10" s="360"/>
      <c r="H10" s="360"/>
      <c r="I10" s="360"/>
      <c r="J10" s="361"/>
      <c r="K10" s="361"/>
      <c r="L10" s="360"/>
      <c r="M10" s="360"/>
      <c r="N10" s="360"/>
      <c r="O10" s="608"/>
    </row>
    <row r="11" spans="1:15" s="47" customFormat="1" ht="12.75" customHeight="1" x14ac:dyDescent="0.2">
      <c r="A11" s="705"/>
      <c r="B11" s="705"/>
      <c r="C11" s="711"/>
      <c r="D11" s="713"/>
      <c r="E11" s="711"/>
      <c r="F11" s="360"/>
      <c r="G11" s="360"/>
      <c r="H11" s="360"/>
      <c r="I11" s="360"/>
      <c r="J11" s="361"/>
      <c r="K11" s="361"/>
      <c r="L11" s="360"/>
      <c r="M11" s="360"/>
      <c r="N11" s="360"/>
      <c r="O11" s="608"/>
    </row>
    <row r="12" spans="1:15" s="47" customFormat="1" ht="12.75" customHeight="1" x14ac:dyDescent="0.2">
      <c r="A12" s="362">
        <v>2</v>
      </c>
      <c r="B12" s="362" t="str">
        <f>plano!B9</f>
        <v>TENCEL</v>
      </c>
      <c r="C12" s="362" t="str">
        <f>plano!D9</f>
        <v>RAIMUNDO CLAUCI GOMES CARNEIRO</v>
      </c>
      <c r="D12" s="363" t="str">
        <f>plano!E9</f>
        <v>11701914</v>
      </c>
      <c r="E12" s="362" t="str">
        <f>plano!F9</f>
        <v>RPMONT</v>
      </c>
      <c r="F12" s="364"/>
      <c r="G12" s="364"/>
      <c r="H12" s="364"/>
      <c r="I12" s="364"/>
      <c r="J12" s="365"/>
      <c r="K12" s="364"/>
      <c r="L12" s="364"/>
      <c r="M12" s="364"/>
      <c r="N12" s="360"/>
      <c r="O12" s="608"/>
    </row>
    <row r="13" spans="1:15" s="47" customFormat="1" ht="12.75" customHeight="1" x14ac:dyDescent="0.2">
      <c r="A13" s="701">
        <v>3</v>
      </c>
      <c r="B13" s="701" t="str">
        <f>plano!B10</f>
        <v>MAJ</v>
      </c>
      <c r="C13" s="701" t="str">
        <f>plano!D10</f>
        <v>NARA CHAGAS FERNANDES RIBEIRO</v>
      </c>
      <c r="D13" s="704" t="str">
        <f>plano!E10</f>
        <v>15186011</v>
      </c>
      <c r="E13" s="701" t="s">
        <v>56</v>
      </c>
      <c r="F13" s="364" t="s">
        <v>1406</v>
      </c>
      <c r="G13" s="364" t="s">
        <v>2139</v>
      </c>
      <c r="H13" s="364" t="s">
        <v>57</v>
      </c>
      <c r="I13" s="366" t="s">
        <v>2153</v>
      </c>
      <c r="J13" s="365">
        <v>45303</v>
      </c>
      <c r="K13" s="365">
        <v>45306</v>
      </c>
      <c r="L13" s="367"/>
      <c r="M13" s="494"/>
      <c r="N13" s="360"/>
      <c r="O13" s="608"/>
    </row>
    <row r="14" spans="1:15" s="47" customFormat="1" ht="12.75" customHeight="1" x14ac:dyDescent="0.2">
      <c r="A14" s="705"/>
      <c r="B14" s="705"/>
      <c r="C14" s="705"/>
      <c r="D14" s="705"/>
      <c r="E14" s="705"/>
      <c r="F14" s="364"/>
      <c r="G14" s="304"/>
      <c r="H14" s="364"/>
      <c r="I14" s="304"/>
      <c r="J14" s="493"/>
      <c r="K14" s="367"/>
      <c r="L14" s="364"/>
      <c r="M14" s="494"/>
      <c r="N14" s="360"/>
      <c r="O14" s="608"/>
    </row>
    <row r="15" spans="1:15" s="47" customFormat="1" ht="12.75" customHeight="1" x14ac:dyDescent="0.2">
      <c r="A15" s="362">
        <v>4</v>
      </c>
      <c r="B15" s="362" t="str">
        <f>plano!B11</f>
        <v>CAP</v>
      </c>
      <c r="C15" s="362" t="str">
        <f>plano!D11</f>
        <v>JOSE LUIZ LIMA COLARES</v>
      </c>
      <c r="D15" s="363" t="str">
        <f>plano!E11</f>
        <v>30852915</v>
      </c>
      <c r="E15" s="362" t="str">
        <f>plano!G11</f>
        <v>2º ESQD</v>
      </c>
      <c r="F15" s="364"/>
      <c r="G15" s="364"/>
      <c r="H15" s="364"/>
      <c r="I15" s="366"/>
      <c r="J15" s="365"/>
      <c r="K15" s="364"/>
      <c r="L15" s="364"/>
      <c r="M15" s="364"/>
      <c r="N15" s="360"/>
      <c r="O15" s="608"/>
    </row>
    <row r="16" spans="1:15" s="47" customFormat="1" ht="12.75" customHeight="1" x14ac:dyDescent="0.2">
      <c r="A16" s="362">
        <v>5</v>
      </c>
      <c r="B16" s="362" t="str">
        <f>plano!B12</f>
        <v>CAP</v>
      </c>
      <c r="C16" s="362" t="str">
        <f>plano!D12</f>
        <v>ROMMEL ARRAIS LEITE</v>
      </c>
      <c r="D16" s="363" t="str">
        <f>plano!E12</f>
        <v>3085361X</v>
      </c>
      <c r="E16" s="362" t="str">
        <f>plano!G12</f>
        <v>1º ESQD</v>
      </c>
      <c r="F16" s="364"/>
      <c r="G16" s="364"/>
      <c r="H16" s="364"/>
      <c r="I16" s="364"/>
      <c r="J16" s="365"/>
      <c r="K16" s="365"/>
      <c r="L16" s="364"/>
      <c r="M16" s="364"/>
      <c r="N16" s="360"/>
      <c r="O16" s="608"/>
    </row>
    <row r="17" spans="1:15" s="47" customFormat="1" ht="12.75" customHeight="1" x14ac:dyDescent="0.2">
      <c r="A17" s="362">
        <v>6</v>
      </c>
      <c r="B17" s="362" t="str">
        <f>plano!B13</f>
        <v>CAP</v>
      </c>
      <c r="C17" s="362" t="str">
        <f>plano!D13</f>
        <v>ITALO GERMANO DA COSTA</v>
      </c>
      <c r="D17" s="363" t="str">
        <f>plano!E13</f>
        <v>30851617</v>
      </c>
      <c r="E17" s="362" t="str">
        <f>plano!G13</f>
        <v>2º ESQD</v>
      </c>
      <c r="F17" s="364" t="s">
        <v>1407</v>
      </c>
      <c r="G17" s="364" t="s">
        <v>2137</v>
      </c>
      <c r="H17" s="364" t="s">
        <v>1515</v>
      </c>
      <c r="I17" s="364" t="s">
        <v>2138</v>
      </c>
      <c r="J17" s="365">
        <v>45321</v>
      </c>
      <c r="K17" s="364"/>
      <c r="L17" s="364"/>
      <c r="M17" s="364"/>
      <c r="N17" s="360"/>
      <c r="O17" s="608"/>
    </row>
    <row r="18" spans="1:15" s="47" customFormat="1" ht="12.75" customHeight="1" x14ac:dyDescent="0.2">
      <c r="A18" s="362">
        <v>7</v>
      </c>
      <c r="B18" s="362" t="str">
        <f>plano!B14</f>
        <v>CAP</v>
      </c>
      <c r="C18" s="362" t="str">
        <f>plano!D14</f>
        <v>FRANCISCO FERNANDES DA SILVA</v>
      </c>
      <c r="D18" s="363" t="str">
        <f>plano!E14</f>
        <v>10260019</v>
      </c>
      <c r="E18" s="362" t="str">
        <f>plano!G14</f>
        <v>1º ESQD</v>
      </c>
      <c r="F18" s="364"/>
      <c r="G18" s="366"/>
      <c r="H18" s="366"/>
      <c r="I18" s="366"/>
      <c r="J18" s="364"/>
      <c r="K18" s="364"/>
      <c r="L18" s="364"/>
      <c r="M18" s="364"/>
      <c r="N18" s="360"/>
      <c r="O18" s="608"/>
    </row>
    <row r="19" spans="1:15" s="47" customFormat="1" ht="12.75" customHeight="1" x14ac:dyDescent="0.2">
      <c r="A19" s="362">
        <v>8</v>
      </c>
      <c r="B19" s="362" t="str">
        <f>plano!B15</f>
        <v>CAP</v>
      </c>
      <c r="C19" s="362" t="str">
        <f>plano!D15</f>
        <v>JOSE ANTONIO FERREIRA DE LIMA</v>
      </c>
      <c r="D19" s="363" t="str">
        <f>plano!E15</f>
        <v>09715819</v>
      </c>
      <c r="E19" s="362" t="str">
        <f>plano!G15</f>
        <v>1º ESQD</v>
      </c>
      <c r="F19" s="364"/>
      <c r="G19" s="364"/>
      <c r="H19" s="364"/>
      <c r="I19" s="364"/>
      <c r="J19" s="365"/>
      <c r="K19" s="364"/>
      <c r="L19" s="364"/>
      <c r="M19" s="364"/>
      <c r="N19" s="360"/>
      <c r="O19" s="608"/>
    </row>
    <row r="20" spans="1:15" s="612" customFormat="1" ht="12.75" customHeight="1" x14ac:dyDescent="0.25">
      <c r="A20" s="701">
        <v>9</v>
      </c>
      <c r="B20" s="701" t="str">
        <f>plano!B16</f>
        <v>CAP</v>
      </c>
      <c r="C20" s="701" t="str">
        <f>plano!D16</f>
        <v>IGOR LEONARDO MOURA GOMES</v>
      </c>
      <c r="D20" s="704" t="str">
        <f>plano!E16</f>
        <v>30846613</v>
      </c>
      <c r="E20" s="701" t="str">
        <f>plano!G16</f>
        <v>2º ESQD</v>
      </c>
      <c r="F20" s="364" t="s">
        <v>1406</v>
      </c>
      <c r="G20" s="366" t="s">
        <v>2154</v>
      </c>
      <c r="H20" s="364" t="s">
        <v>57</v>
      </c>
      <c r="I20" s="366" t="s">
        <v>2153</v>
      </c>
      <c r="J20" s="365">
        <v>45303</v>
      </c>
      <c r="K20" s="365">
        <v>45307</v>
      </c>
      <c r="L20" s="367">
        <v>45331</v>
      </c>
      <c r="M20" s="364" t="s">
        <v>2196</v>
      </c>
      <c r="N20" s="360"/>
      <c r="O20" s="609"/>
    </row>
    <row r="21" spans="1:15" s="47" customFormat="1" ht="14.25" x14ac:dyDescent="0.2">
      <c r="A21" s="701"/>
      <c r="B21" s="701"/>
      <c r="C21" s="701"/>
      <c r="D21" s="704"/>
      <c r="E21" s="701"/>
      <c r="F21" s="364"/>
      <c r="G21" s="364"/>
      <c r="H21" s="364"/>
      <c r="I21" s="366"/>
      <c r="J21" s="368"/>
      <c r="K21" s="46"/>
      <c r="L21" s="368"/>
      <c r="M21" s="46"/>
      <c r="N21" s="46"/>
      <c r="O21" s="610"/>
    </row>
    <row r="22" spans="1:15" s="47" customFormat="1" ht="14.25" x14ac:dyDescent="0.2">
      <c r="A22" s="701">
        <v>10</v>
      </c>
      <c r="B22" s="701" t="str">
        <f>plano!B17</f>
        <v>1º TEN</v>
      </c>
      <c r="C22" s="701" t="str">
        <f>plano!D17</f>
        <v>ROBERTO BARBOSA DE AZEVEDO</v>
      </c>
      <c r="D22" s="704" t="str">
        <f>plano!E17</f>
        <v>84398969</v>
      </c>
      <c r="E22" s="701" t="str">
        <f>plano!G17</f>
        <v>2º ESQD</v>
      </c>
      <c r="F22" s="364" t="s">
        <v>1514</v>
      </c>
      <c r="G22" s="343" t="s">
        <v>2092</v>
      </c>
      <c r="H22" s="364" t="s">
        <v>57</v>
      </c>
      <c r="I22" s="364" t="s">
        <v>2091</v>
      </c>
      <c r="J22" s="365">
        <v>45286</v>
      </c>
      <c r="K22" s="365"/>
      <c r="L22" s="364"/>
      <c r="M22" s="304"/>
      <c r="N22" s="360"/>
      <c r="O22" s="608"/>
    </row>
    <row r="23" spans="1:15" s="47" customFormat="1" ht="14.25" x14ac:dyDescent="0.2">
      <c r="A23" s="701"/>
      <c r="B23" s="701"/>
      <c r="C23" s="701"/>
      <c r="D23" s="704"/>
      <c r="E23" s="701"/>
      <c r="F23" s="364" t="s">
        <v>2087</v>
      </c>
      <c r="G23" s="343" t="s">
        <v>2168</v>
      </c>
      <c r="H23" s="364" t="s">
        <v>57</v>
      </c>
      <c r="I23" s="364" t="s">
        <v>2167</v>
      </c>
      <c r="J23" s="365">
        <v>45343</v>
      </c>
      <c r="K23" s="365"/>
      <c r="L23" s="364"/>
      <c r="M23" s="304"/>
      <c r="N23" s="360"/>
      <c r="O23" s="608"/>
    </row>
    <row r="24" spans="1:15" s="47" customFormat="1" ht="14.25" x14ac:dyDescent="0.2">
      <c r="A24" s="706"/>
      <c r="B24" s="706"/>
      <c r="C24" s="706"/>
      <c r="D24" s="706"/>
      <c r="E24" s="706"/>
      <c r="F24" s="364"/>
      <c r="G24" s="87"/>
      <c r="H24" s="364"/>
      <c r="I24" s="304"/>
      <c r="J24" s="368"/>
      <c r="K24" s="182"/>
      <c r="L24" s="364"/>
      <c r="M24" s="182"/>
      <c r="N24" s="360"/>
      <c r="O24" s="608"/>
    </row>
    <row r="25" spans="1:15" s="47" customFormat="1" ht="12.75" customHeight="1" x14ac:dyDescent="0.2">
      <c r="A25" s="707">
        <v>11</v>
      </c>
      <c r="B25" s="701" t="str">
        <f>plano!B18</f>
        <v>1º TEN</v>
      </c>
      <c r="C25" s="701" t="str">
        <f>plano!D18</f>
        <v>DALISSON MOURA NEPOMUCENO</v>
      </c>
      <c r="D25" s="704" t="str">
        <f>plano!E18</f>
        <v>84396222</v>
      </c>
      <c r="E25" s="701" t="str">
        <f>plano!G18</f>
        <v>1º ESQD</v>
      </c>
      <c r="F25" s="364"/>
      <c r="G25" s="364"/>
      <c r="H25" s="364"/>
      <c r="I25" s="613"/>
      <c r="J25" s="365"/>
      <c r="K25" s="371"/>
      <c r="L25" s="364"/>
      <c r="M25" s="364"/>
      <c r="N25" s="360"/>
      <c r="O25" s="608"/>
    </row>
    <row r="26" spans="1:15" s="47" customFormat="1" ht="12.75" customHeight="1" x14ac:dyDescent="0.2">
      <c r="A26" s="701"/>
      <c r="B26" s="701"/>
      <c r="C26" s="701"/>
      <c r="D26" s="704"/>
      <c r="E26" s="701"/>
      <c r="F26" s="364" t="s">
        <v>2087</v>
      </c>
      <c r="G26" s="364" t="s">
        <v>2088</v>
      </c>
      <c r="H26" s="364" t="s">
        <v>57</v>
      </c>
      <c r="I26" s="366" t="s">
        <v>2089</v>
      </c>
      <c r="J26" s="365">
        <v>45286</v>
      </c>
      <c r="K26" s="364"/>
      <c r="L26" s="364"/>
      <c r="M26" s="364"/>
      <c r="N26" s="360"/>
      <c r="O26" s="608"/>
    </row>
    <row r="27" spans="1:15" s="47" customFormat="1" ht="12.75" customHeight="1" x14ac:dyDescent="0.2">
      <c r="A27" s="362">
        <v>12</v>
      </c>
      <c r="B27" s="362" t="str">
        <f>plano!B19</f>
        <v>1º TEN</v>
      </c>
      <c r="C27" s="362" t="str">
        <f>plano!D19</f>
        <v>FRANCISCO RONALDO DA SILVA OLIVEIRA</v>
      </c>
      <c r="D27" s="363">
        <f>plano!E19</f>
        <v>10926416</v>
      </c>
      <c r="E27" s="362" t="str">
        <f>plano!G19</f>
        <v>3ºPEL/2º ESQD</v>
      </c>
      <c r="F27" s="46"/>
      <c r="G27" s="46"/>
      <c r="H27" s="46"/>
      <c r="I27" s="46"/>
      <c r="J27" s="361"/>
      <c r="K27" s="361"/>
      <c r="L27" s="361"/>
      <c r="M27" s="361"/>
      <c r="N27" s="361"/>
      <c r="O27" s="608"/>
    </row>
    <row r="28" spans="1:15" s="47" customFormat="1" ht="12.75" customHeight="1" x14ac:dyDescent="0.2">
      <c r="A28" s="362">
        <v>13</v>
      </c>
      <c r="B28" s="362" t="str">
        <f>plano!B20</f>
        <v>2º TEN</v>
      </c>
      <c r="C28" s="362" t="str">
        <f>plano!D20</f>
        <v>MARDIO DA SILVA MONTEIRO</v>
      </c>
      <c r="D28" s="363" t="str">
        <f>plano!E20</f>
        <v>12534310</v>
      </c>
      <c r="E28" s="362" t="str">
        <f>plano!G20</f>
        <v>1º ESQD</v>
      </c>
      <c r="F28" s="364" t="s">
        <v>1406</v>
      </c>
      <c r="G28" s="360" t="s">
        <v>2090</v>
      </c>
      <c r="H28" s="364" t="s">
        <v>57</v>
      </c>
      <c r="I28" s="360" t="s">
        <v>2091</v>
      </c>
      <c r="J28" s="361">
        <v>45286</v>
      </c>
      <c r="K28" s="361">
        <v>45322</v>
      </c>
      <c r="L28" s="361"/>
      <c r="M28" s="361"/>
      <c r="N28" s="361"/>
      <c r="O28" s="608"/>
    </row>
    <row r="29" spans="1:15" s="47" customFormat="1" ht="12.75" customHeight="1" x14ac:dyDescent="0.2">
      <c r="A29" s="701">
        <v>14</v>
      </c>
      <c r="B29" s="701" t="str">
        <f>plano!B21</f>
        <v>2º TEN</v>
      </c>
      <c r="C29" s="701" t="str">
        <f>plano!D21</f>
        <v>FRANCISCO ERALDO LIMA RODRIGUES</v>
      </c>
      <c r="D29" s="704" t="str">
        <f>plano!E21</f>
        <v>03750515</v>
      </c>
      <c r="E29" s="701" t="str">
        <f>plano!G21</f>
        <v>3ºPEL/2º ESQD</v>
      </c>
      <c r="F29" s="364"/>
      <c r="G29" s="369"/>
      <c r="H29" s="360"/>
      <c r="I29" s="366"/>
      <c r="J29" s="361"/>
      <c r="K29" s="361"/>
      <c r="L29" s="361"/>
      <c r="M29" s="361"/>
      <c r="N29" s="361"/>
      <c r="O29" s="608"/>
    </row>
    <row r="30" spans="1:15" s="47" customFormat="1" ht="12.75" customHeight="1" x14ac:dyDescent="0.2">
      <c r="A30" s="701"/>
      <c r="B30" s="701"/>
      <c r="C30" s="701"/>
      <c r="D30" s="704"/>
      <c r="E30" s="701"/>
      <c r="F30" s="364"/>
      <c r="G30" s="369"/>
      <c r="H30" s="360"/>
      <c r="I30" s="304"/>
      <c r="J30" s="361"/>
      <c r="K30" s="361"/>
      <c r="L30" s="361"/>
      <c r="M30" s="361"/>
      <c r="N30" s="361"/>
      <c r="O30" s="608"/>
    </row>
    <row r="31" spans="1:15" s="47" customFormat="1" ht="12.75" customHeight="1" x14ac:dyDescent="0.2">
      <c r="A31" s="357">
        <v>15</v>
      </c>
      <c r="B31" s="357" t="str">
        <f>plano!B22</f>
        <v>2º TEN</v>
      </c>
      <c r="C31" s="357" t="str">
        <f>plano!D22</f>
        <v>FORLAN CARLOS DE SOUSA</v>
      </c>
      <c r="D31" s="358" t="str">
        <f>plano!E22</f>
        <v>1054551X</v>
      </c>
      <c r="E31" s="357" t="str">
        <f>plano!G22</f>
        <v>1º ESQD</v>
      </c>
      <c r="F31" s="360"/>
      <c r="G31" s="369"/>
      <c r="H31" s="360"/>
      <c r="I31" s="360"/>
      <c r="J31" s="361"/>
      <c r="K31" s="361"/>
      <c r="L31" s="361"/>
      <c r="M31" s="361"/>
      <c r="N31" s="361"/>
      <c r="O31" s="608"/>
    </row>
    <row r="32" spans="1:15" s="47" customFormat="1" ht="12.75" customHeight="1" x14ac:dyDescent="0.2">
      <c r="A32" s="357">
        <v>16</v>
      </c>
      <c r="B32" s="357" t="str">
        <f>plano!B23</f>
        <v>SUBTEN</v>
      </c>
      <c r="C32" s="357" t="str">
        <f>plano!D23</f>
        <v>JOAQUIM DO NASCIMENTO FELIPE</v>
      </c>
      <c r="D32" s="358" t="str">
        <f>plano!E23</f>
        <v>09994513</v>
      </c>
      <c r="E32" s="357" t="str">
        <f>plano!G23</f>
        <v>2º ESQD</v>
      </c>
      <c r="F32" s="360"/>
      <c r="G32" s="369"/>
      <c r="H32" s="369"/>
      <c r="I32" s="369"/>
      <c r="J32" s="361"/>
      <c r="K32" s="361"/>
      <c r="L32" s="361"/>
      <c r="M32" s="361"/>
      <c r="N32" s="361"/>
      <c r="O32" s="608"/>
    </row>
    <row r="33" spans="1:26" s="47" customFormat="1" ht="12.75" customHeight="1" x14ac:dyDescent="0.2">
      <c r="A33" s="357">
        <v>17</v>
      </c>
      <c r="B33" s="357" t="str">
        <f>plano!B24</f>
        <v>SUBTEN</v>
      </c>
      <c r="C33" s="357" t="str">
        <f>plano!D24</f>
        <v>CLEITON TIAGO DOS SANTOS</v>
      </c>
      <c r="D33" s="358" t="str">
        <f>plano!E24</f>
        <v>09980512</v>
      </c>
      <c r="E33" s="357" t="str">
        <f>plano!G24</f>
        <v>1º ESQD</v>
      </c>
      <c r="F33" s="360"/>
      <c r="G33" s="369"/>
      <c r="H33" s="369"/>
      <c r="I33" s="369"/>
      <c r="J33" s="361"/>
      <c r="K33" s="361"/>
      <c r="L33" s="361"/>
      <c r="M33" s="361"/>
      <c r="N33" s="361"/>
      <c r="O33" s="608"/>
    </row>
    <row r="34" spans="1:26" s="47" customFormat="1" ht="12.75" customHeight="1" x14ac:dyDescent="0.2">
      <c r="A34" s="357">
        <v>18</v>
      </c>
      <c r="B34" s="357" t="str">
        <f>plano!B25</f>
        <v>SUBTEN</v>
      </c>
      <c r="C34" s="357" t="str">
        <f>plano!D25</f>
        <v>FRANCISCO FLAVIO UCHOA OLIVEIRA</v>
      </c>
      <c r="D34" s="358" t="str">
        <f>plano!E25</f>
        <v>10078113</v>
      </c>
      <c r="E34" s="357" t="str">
        <f>plano!G25</f>
        <v>2º ESQD</v>
      </c>
      <c r="F34" s="360"/>
      <c r="G34" s="369"/>
      <c r="H34" s="369"/>
      <c r="I34" s="369"/>
      <c r="J34" s="361"/>
      <c r="K34" s="361"/>
      <c r="L34" s="361"/>
      <c r="M34" s="361"/>
      <c r="N34" s="361"/>
      <c r="O34" s="608"/>
    </row>
    <row r="35" spans="1:26" s="47" customFormat="1" ht="12.75" customHeight="1" x14ac:dyDescent="0.2">
      <c r="A35" s="357">
        <v>19</v>
      </c>
      <c r="B35" s="357" t="str">
        <f>plano!B26</f>
        <v>SUBTEN</v>
      </c>
      <c r="C35" s="357" t="str">
        <f>plano!D26</f>
        <v>JOSE JAIR FERREIRA DE LIMA</v>
      </c>
      <c r="D35" s="358" t="str">
        <f>plano!E26</f>
        <v>10448514</v>
      </c>
      <c r="E35" s="357" t="str">
        <f>plano!G26</f>
        <v>1º ESQD</v>
      </c>
      <c r="F35" s="360"/>
      <c r="G35" s="369"/>
      <c r="H35" s="369"/>
      <c r="I35" s="369"/>
      <c r="J35" s="361"/>
      <c r="K35" s="361"/>
      <c r="L35" s="361"/>
      <c r="M35" s="361"/>
      <c r="N35" s="361"/>
      <c r="O35" s="608"/>
    </row>
    <row r="36" spans="1:26" s="47" customFormat="1" ht="12.75" customHeight="1" x14ac:dyDescent="0.2">
      <c r="A36" s="357">
        <v>20</v>
      </c>
      <c r="B36" s="357" t="str">
        <f>plano!B27</f>
        <v>SUBTEN</v>
      </c>
      <c r="C36" s="357" t="str">
        <f>plano!D27</f>
        <v>FRANCISCO EDSON DAMASIO RODRIGUES</v>
      </c>
      <c r="D36" s="358" t="str">
        <f>plano!E27</f>
        <v>10476410</v>
      </c>
      <c r="E36" s="357" t="str">
        <f>plano!G27</f>
        <v>2º ESQD</v>
      </c>
      <c r="F36" s="360"/>
      <c r="G36" s="369"/>
      <c r="H36" s="369"/>
      <c r="I36" s="369"/>
      <c r="J36" s="361"/>
      <c r="K36" s="361"/>
      <c r="L36" s="361"/>
      <c r="M36" s="361"/>
      <c r="N36" s="361"/>
      <c r="O36" s="608"/>
    </row>
    <row r="37" spans="1:26" s="47" customFormat="1" ht="12.75" customHeight="1" x14ac:dyDescent="0.2">
      <c r="A37" s="357">
        <v>21</v>
      </c>
      <c r="B37" s="357" t="str">
        <f>plano!B28</f>
        <v>SUBTEN</v>
      </c>
      <c r="C37" s="357" t="str">
        <f>plano!D28</f>
        <v>PEDRO PAULO DE ALMEIDA FILHO</v>
      </c>
      <c r="D37" s="358" t="str">
        <f>plano!E28</f>
        <v>1054081X</v>
      </c>
      <c r="E37" s="357" t="str">
        <f>plano!G28</f>
        <v>2º ESQD</v>
      </c>
      <c r="F37" s="360"/>
      <c r="G37" s="369"/>
      <c r="H37" s="369"/>
      <c r="I37" s="369"/>
      <c r="J37" s="361"/>
      <c r="K37" s="361"/>
      <c r="L37" s="361"/>
      <c r="M37" s="361"/>
      <c r="N37" s="361"/>
      <c r="O37" s="608"/>
    </row>
    <row r="38" spans="1:26" s="47" customFormat="1" ht="12.75" customHeight="1" x14ac:dyDescent="0.2">
      <c r="A38" s="11">
        <v>22</v>
      </c>
      <c r="B38" s="11" t="str">
        <f>plano!B29</f>
        <v>SUBTEN</v>
      </c>
      <c r="C38" s="11" t="str">
        <f>plano!D29</f>
        <v>ANTONIO CARLOS ALVES</v>
      </c>
      <c r="D38" s="13" t="str">
        <f>plano!E29</f>
        <v>10694310</v>
      </c>
      <c r="E38" s="11" t="str">
        <f>plano!G29</f>
        <v>3ºPEL/2º ESQD</v>
      </c>
      <c r="F38" s="181"/>
      <c r="G38" s="183"/>
      <c r="H38" s="183"/>
      <c r="I38" s="183"/>
      <c r="J38" s="182"/>
      <c r="K38" s="182"/>
      <c r="L38" s="182"/>
      <c r="M38" s="182"/>
      <c r="N38" s="182"/>
      <c r="O38" s="611"/>
    </row>
    <row r="39" spans="1:26" s="47" customFormat="1" ht="12.75" customHeight="1" x14ac:dyDescent="0.2">
      <c r="A39" s="11">
        <v>23</v>
      </c>
      <c r="B39" s="11" t="str">
        <f>plano!B30</f>
        <v>SUBTEN</v>
      </c>
      <c r="C39" s="11" t="str">
        <f>plano!D30</f>
        <v>JOSE RONALDO ALENCAR ALVES</v>
      </c>
      <c r="D39" s="13" t="str">
        <f>plano!E30</f>
        <v>11081118</v>
      </c>
      <c r="E39" s="11" t="str">
        <f>plano!G30</f>
        <v>2º ESQD</v>
      </c>
      <c r="F39" s="181"/>
      <c r="G39" s="183"/>
      <c r="H39" s="183"/>
      <c r="I39" s="183"/>
      <c r="J39" s="182"/>
      <c r="K39" s="182"/>
      <c r="L39" s="182"/>
      <c r="M39" s="182"/>
      <c r="N39" s="182"/>
      <c r="O39" s="611"/>
    </row>
    <row r="40" spans="1:26" s="47" customFormat="1" ht="12.75" customHeight="1" x14ac:dyDescent="0.2">
      <c r="A40" s="11">
        <v>24</v>
      </c>
      <c r="B40" s="11" t="str">
        <f>plano!B31</f>
        <v>SUBTEN</v>
      </c>
      <c r="C40" s="11" t="str">
        <f>plano!D31</f>
        <v>ROGERIO DA SILVA MOREIRA</v>
      </c>
      <c r="D40" s="13" t="str">
        <f>plano!E31</f>
        <v>11275516</v>
      </c>
      <c r="E40" s="11" t="str">
        <f>plano!G31</f>
        <v>2º ESQD</v>
      </c>
      <c r="F40" s="181"/>
      <c r="G40" s="183"/>
      <c r="H40" s="183"/>
      <c r="I40" s="183"/>
      <c r="J40" s="182"/>
      <c r="K40" s="182"/>
      <c r="L40" s="182"/>
      <c r="M40" s="182"/>
      <c r="N40" s="182"/>
      <c r="O40" s="611"/>
    </row>
    <row r="41" spans="1:26" s="47" customFormat="1" ht="12.75" customHeight="1" x14ac:dyDescent="0.2">
      <c r="A41" s="11">
        <v>25</v>
      </c>
      <c r="B41" s="11" t="str">
        <f>plano!B32</f>
        <v>SUBTEN</v>
      </c>
      <c r="C41" s="11" t="str">
        <f>plano!D32</f>
        <v>GILDERLAN SILVA DE FREITAS</v>
      </c>
      <c r="D41" s="13" t="str">
        <f>plano!E32</f>
        <v>11273114</v>
      </c>
      <c r="E41" s="11" t="str">
        <f>plano!G32</f>
        <v>2º ESQD</v>
      </c>
      <c r="F41" s="181"/>
      <c r="G41" s="183"/>
      <c r="H41" s="183"/>
      <c r="I41" s="183"/>
      <c r="J41" s="182"/>
      <c r="K41" s="182"/>
      <c r="L41" s="182"/>
      <c r="M41" s="182"/>
      <c r="N41" s="182"/>
      <c r="O41" s="611"/>
    </row>
    <row r="42" spans="1:26" s="47" customFormat="1" ht="12.75" customHeight="1" x14ac:dyDescent="0.2">
      <c r="A42" s="11">
        <v>26</v>
      </c>
      <c r="B42" s="11" t="str">
        <f>plano!B33</f>
        <v>SUBTEN</v>
      </c>
      <c r="C42" s="11" t="str">
        <f>plano!D33</f>
        <v>IRISSANDRO DA SILVA QUEIROZ</v>
      </c>
      <c r="D42" s="13">
        <f>plano!E33</f>
        <v>11893414</v>
      </c>
      <c r="E42" s="11" t="str">
        <f>plano!G33</f>
        <v>1º ESQD</v>
      </c>
      <c r="F42" s="181"/>
      <c r="G42" s="183"/>
      <c r="H42" s="183"/>
      <c r="I42" s="183"/>
      <c r="J42" s="182"/>
      <c r="K42" s="182"/>
      <c r="L42" s="182"/>
      <c r="M42" s="182"/>
      <c r="N42" s="182"/>
      <c r="O42" s="611"/>
    </row>
    <row r="43" spans="1:26" s="47" customFormat="1" ht="12.75" customHeight="1" x14ac:dyDescent="0.2">
      <c r="A43" s="11">
        <v>27</v>
      </c>
      <c r="B43" s="11" t="str">
        <f>plano!B34</f>
        <v>SUBTEN</v>
      </c>
      <c r="C43" s="11" t="str">
        <f>plano!D34</f>
        <v>JOSE ROGERIO VASCONCELOS</v>
      </c>
      <c r="D43" s="13">
        <f>plano!E34</f>
        <v>11892612</v>
      </c>
      <c r="E43" s="11" t="str">
        <f>plano!G34</f>
        <v>1º ESQD</v>
      </c>
      <c r="F43" s="181"/>
      <c r="G43" s="183"/>
      <c r="H43" s="183"/>
      <c r="I43" s="183"/>
      <c r="J43" s="182"/>
      <c r="K43" s="182"/>
      <c r="L43" s="182"/>
      <c r="M43" s="182"/>
      <c r="N43" s="182"/>
      <c r="O43" s="611"/>
    </row>
    <row r="44" spans="1:26" s="47" customFormat="1" ht="12.75" customHeight="1" x14ac:dyDescent="0.2">
      <c r="A44" s="11">
        <v>28</v>
      </c>
      <c r="B44" s="11" t="str">
        <f>plano!B35</f>
        <v>SUBTEN</v>
      </c>
      <c r="C44" s="11" t="str">
        <f>plano!D35</f>
        <v>FRANCISCO FABIANO SANTOS DA SILVA</v>
      </c>
      <c r="D44" s="13" t="str">
        <f>plano!E35</f>
        <v>11275419</v>
      </c>
      <c r="E44" s="11" t="str">
        <f>plano!G35</f>
        <v>1º ESQD</v>
      </c>
      <c r="F44" s="181"/>
      <c r="G44" s="183"/>
      <c r="H44" s="183"/>
      <c r="I44" s="184"/>
      <c r="J44" s="182"/>
      <c r="K44" s="182"/>
      <c r="L44" s="182"/>
      <c r="M44" s="182"/>
      <c r="N44" s="182"/>
      <c r="O44" s="611"/>
    </row>
    <row r="45" spans="1:26" s="47" customFormat="1" ht="12.75" customHeight="1" x14ac:dyDescent="0.2">
      <c r="A45" s="11">
        <v>29</v>
      </c>
      <c r="B45" s="11" t="str">
        <f>plano!B36</f>
        <v>SUBTEN</v>
      </c>
      <c r="C45" s="11" t="str">
        <f>plano!D36</f>
        <v>CLEILSON MOURA DA SILVA</v>
      </c>
      <c r="D45" s="13" t="str">
        <f>plano!E36</f>
        <v>12541716</v>
      </c>
      <c r="E45" s="11" t="str">
        <f>plano!G36</f>
        <v>1º ESQD</v>
      </c>
      <c r="F45" s="181" t="s">
        <v>2130</v>
      </c>
      <c r="G45" s="183" t="s">
        <v>2131</v>
      </c>
      <c r="H45" s="183" t="s">
        <v>57</v>
      </c>
      <c r="I45" s="183" t="s">
        <v>2132</v>
      </c>
      <c r="J45" s="182">
        <v>45275</v>
      </c>
      <c r="K45" s="182"/>
      <c r="L45" s="182">
        <v>45324</v>
      </c>
      <c r="M45" s="182"/>
      <c r="N45" s="182"/>
      <c r="O45" s="611"/>
    </row>
    <row r="46" spans="1:26" s="47" customFormat="1" ht="12.75" customHeight="1" x14ac:dyDescent="0.2">
      <c r="A46" s="11">
        <v>30</v>
      </c>
      <c r="B46" s="11" t="str">
        <f>plano!B37</f>
        <v>SUBTEN</v>
      </c>
      <c r="C46" s="11" t="str">
        <f>plano!D37</f>
        <v>ANTONIO JOSE VIEIRA NETO</v>
      </c>
      <c r="D46" s="13" t="str">
        <f>plano!E37</f>
        <v>12745311</v>
      </c>
      <c r="E46" s="11" t="str">
        <f>plano!G37</f>
        <v>1º ESQD</v>
      </c>
      <c r="F46" s="181"/>
      <c r="G46" s="183"/>
      <c r="H46" s="183"/>
      <c r="I46" s="183"/>
      <c r="J46" s="182"/>
      <c r="K46" s="182" t="s">
        <v>2195</v>
      </c>
      <c r="L46" s="182"/>
      <c r="M46" s="182"/>
      <c r="N46" s="182"/>
      <c r="O46" s="611"/>
    </row>
    <row r="47" spans="1:26" ht="12.75" customHeight="1" x14ac:dyDescent="0.2">
      <c r="A47" s="14"/>
      <c r="B47" s="14"/>
      <c r="C47" s="14"/>
      <c r="D47" s="15"/>
      <c r="E47" s="14"/>
      <c r="F47" s="14"/>
      <c r="G47" s="16"/>
      <c r="H47" s="16"/>
      <c r="I47" s="16"/>
      <c r="J47" s="17"/>
      <c r="K47" s="17"/>
      <c r="L47" s="17"/>
      <c r="M47" s="17"/>
      <c r="N47" s="17"/>
      <c r="O47" s="18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2">
      <c r="A48" s="14"/>
      <c r="B48" s="14"/>
      <c r="C48" s="14"/>
      <c r="D48" s="15"/>
      <c r="E48" s="14"/>
      <c r="F48" s="14"/>
      <c r="G48" s="16"/>
      <c r="H48" s="16"/>
      <c r="I48" s="16"/>
      <c r="J48" s="17"/>
      <c r="K48" s="17"/>
      <c r="L48" s="17"/>
      <c r="M48" s="17"/>
      <c r="N48" s="17"/>
      <c r="O48" s="18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6:21" ht="12.75" customHeight="1" x14ac:dyDescent="0.2">
      <c r="F49" s="702" t="s">
        <v>1342</v>
      </c>
      <c r="G49" s="702"/>
      <c r="H49" s="703">
        <f ca="1">NOW()</f>
        <v>45362.620529745371</v>
      </c>
      <c r="I49" s="703"/>
      <c r="J49" s="19"/>
      <c r="K49" s="19"/>
      <c r="L49" s="19"/>
      <c r="M49" s="19"/>
      <c r="N49" s="19"/>
      <c r="O49" s="19"/>
    </row>
    <row r="50" spans="6:21" ht="12.75" customHeight="1" x14ac:dyDescent="0.2">
      <c r="F50" s="153"/>
      <c r="G50" s="153"/>
      <c r="H50" s="154"/>
      <c r="I50" s="154"/>
      <c r="J50" s="19"/>
      <c r="K50" s="19"/>
      <c r="L50" s="19"/>
      <c r="M50" s="19"/>
      <c r="N50" s="19"/>
      <c r="O50" s="19"/>
    </row>
    <row r="51" spans="6:21" ht="12.75" customHeight="1" x14ac:dyDescent="0.2"/>
    <row r="52" spans="6:21" ht="12.75" customHeight="1" x14ac:dyDescent="0.25">
      <c r="G52" s="687" t="s">
        <v>2155</v>
      </c>
      <c r="H52" s="687"/>
      <c r="I52" s="687"/>
      <c r="J52" s="687"/>
      <c r="K52" s="687"/>
      <c r="L52" s="687"/>
      <c r="M52" s="687"/>
      <c r="N52" s="687"/>
      <c r="O52" s="687"/>
      <c r="P52" s="687"/>
      <c r="Q52" s="687"/>
      <c r="R52" s="687"/>
      <c r="S52" s="687"/>
      <c r="T52" s="687"/>
      <c r="U52" s="687"/>
    </row>
    <row r="53" spans="6:21" ht="12.75" customHeight="1" x14ac:dyDescent="0.25">
      <c r="G53" s="687" t="s">
        <v>2156</v>
      </c>
      <c r="H53" s="687"/>
      <c r="I53" s="687"/>
      <c r="J53" s="687"/>
      <c r="K53" s="687"/>
      <c r="L53" s="687"/>
      <c r="M53" s="687"/>
      <c r="N53" s="687"/>
      <c r="O53" s="687"/>
      <c r="P53" s="687"/>
      <c r="Q53" s="687"/>
      <c r="R53" s="687"/>
      <c r="S53" s="687"/>
      <c r="T53" s="687"/>
      <c r="U53" s="687"/>
    </row>
    <row r="54" spans="6:21" ht="12.75" customHeight="1" x14ac:dyDescent="0.25">
      <c r="G54" s="687" t="s">
        <v>2157</v>
      </c>
      <c r="H54" s="687"/>
      <c r="I54" s="687"/>
      <c r="J54" s="687"/>
      <c r="K54" s="687"/>
      <c r="L54" s="687"/>
      <c r="M54" s="687"/>
      <c r="N54" s="687"/>
      <c r="O54" s="687"/>
      <c r="P54" s="687"/>
      <c r="Q54" s="687"/>
      <c r="R54" s="687"/>
      <c r="S54" s="687"/>
      <c r="T54" s="687"/>
      <c r="U54" s="687"/>
    </row>
    <row r="55" spans="6:21" ht="12.75" customHeight="1" x14ac:dyDescent="0.2"/>
    <row r="56" spans="6:21" ht="12.75" customHeight="1" x14ac:dyDescent="0.2"/>
    <row r="57" spans="6:21" ht="12.75" customHeight="1" x14ac:dyDescent="0.2"/>
    <row r="58" spans="6:21" ht="12.75" customHeight="1" x14ac:dyDescent="0.2"/>
    <row r="59" spans="6:21" ht="12.75" customHeight="1" x14ac:dyDescent="0.2"/>
    <row r="60" spans="6:21" ht="12.75" customHeight="1" x14ac:dyDescent="0.2"/>
    <row r="61" spans="6:21" ht="12.75" customHeight="1" x14ac:dyDescent="0.2"/>
    <row r="62" spans="6:21" ht="12.75" customHeight="1" x14ac:dyDescent="0.2"/>
    <row r="63" spans="6:21" ht="12.75" customHeight="1" x14ac:dyDescent="0.2"/>
    <row r="64" spans="6:2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36">
    <mergeCell ref="C25:C26"/>
    <mergeCell ref="D25:D26"/>
    <mergeCell ref="E25:E26"/>
    <mergeCell ref="A20:A21"/>
    <mergeCell ref="B20:B21"/>
    <mergeCell ref="C20:C21"/>
    <mergeCell ref="D20:D21"/>
    <mergeCell ref="E20:E21"/>
    <mergeCell ref="A8:O8"/>
    <mergeCell ref="A10:A11"/>
    <mergeCell ref="B10:B11"/>
    <mergeCell ref="C10:C11"/>
    <mergeCell ref="D10:D11"/>
    <mergeCell ref="E10:E11"/>
    <mergeCell ref="D13:D14"/>
    <mergeCell ref="E13:E14"/>
    <mergeCell ref="D22:D24"/>
    <mergeCell ref="E22:E24"/>
    <mergeCell ref="A29:A30"/>
    <mergeCell ref="B29:B30"/>
    <mergeCell ref="C29:C30"/>
    <mergeCell ref="D29:D30"/>
    <mergeCell ref="A13:A14"/>
    <mergeCell ref="B13:B14"/>
    <mergeCell ref="C13:C14"/>
    <mergeCell ref="A22:A24"/>
    <mergeCell ref="B22:B24"/>
    <mergeCell ref="C22:C24"/>
    <mergeCell ref="A25:A26"/>
    <mergeCell ref="B25:B26"/>
    <mergeCell ref="G52:U52"/>
    <mergeCell ref="G53:U53"/>
    <mergeCell ref="G54:U54"/>
    <mergeCell ref="E29:E30"/>
    <mergeCell ref="F49:G49"/>
    <mergeCell ref="H49:I49"/>
  </mergeCells>
  <pageMargins left="0.51180555555555496" right="0.51180555555555496" top="0.78749999999999998" bottom="0.78749999999999998" header="0" footer="0"/>
  <pageSetup paperSize="9" scale="1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990"/>
  <sheetViews>
    <sheetView showGridLines="0" workbookViewId="0">
      <pane ySplit="8" topLeftCell="A69" activePane="bottomLeft" state="frozen"/>
      <selection activeCell="B25" sqref="B25:U25"/>
      <selection pane="bottomLeft" activeCell="B25" sqref="B25:U25"/>
    </sheetView>
  </sheetViews>
  <sheetFormatPr defaultColWidth="12.5703125" defaultRowHeight="15" customHeight="1" x14ac:dyDescent="0.2"/>
  <cols>
    <col min="1" max="1" width="10.28515625" customWidth="1"/>
    <col min="2" max="2" width="11.85546875" customWidth="1"/>
    <col min="3" max="3" width="8.5703125" customWidth="1"/>
    <col min="4" max="4" width="41.7109375" customWidth="1"/>
    <col min="5" max="5" width="14" customWidth="1"/>
    <col min="6" max="6" width="26.28515625" customWidth="1"/>
    <col min="7" max="7" width="14" customWidth="1"/>
    <col min="8" max="8" width="15.140625" customWidth="1"/>
  </cols>
  <sheetData>
    <row r="1" spans="1:26" ht="12.75" customHeight="1" x14ac:dyDescent="0.2">
      <c r="A1" s="7"/>
      <c r="B1" s="27"/>
      <c r="C1" s="20"/>
      <c r="D1" s="35"/>
      <c r="E1" s="21" t="str">
        <f>plano!M2</f>
        <v>TC</v>
      </c>
      <c r="F1" s="39">
        <f>plano!N2</f>
        <v>2</v>
      </c>
      <c r="G1" s="21" t="str">
        <f>plano!Q2</f>
        <v>SUBTEN</v>
      </c>
      <c r="H1" s="39">
        <f>plano!R2</f>
        <v>16</v>
      </c>
    </row>
    <row r="2" spans="1:26" ht="12.75" customHeight="1" x14ac:dyDescent="0.2">
      <c r="A2" s="21" t="str">
        <f>plano!E2</f>
        <v>RPMONT</v>
      </c>
      <c r="B2" s="21">
        <f>plano!F2</f>
        <v>2</v>
      </c>
      <c r="C2" s="40"/>
      <c r="D2" s="40"/>
      <c r="E2" s="21" t="str">
        <f>plano!M3</f>
        <v>MAJOR</v>
      </c>
      <c r="F2" s="39">
        <f>plano!N3</f>
        <v>0</v>
      </c>
      <c r="G2" s="21" t="str">
        <f>plano!Q3</f>
        <v>1º SGT</v>
      </c>
      <c r="H2" s="39">
        <f>plano!R3</f>
        <v>10</v>
      </c>
    </row>
    <row r="3" spans="1:26" ht="12.75" customHeight="1" x14ac:dyDescent="0.2">
      <c r="A3" s="21" t="str">
        <f>plano!E3</f>
        <v>1º ESQD</v>
      </c>
      <c r="B3" s="21">
        <f>plano!F3</f>
        <v>71</v>
      </c>
      <c r="C3" s="40"/>
      <c r="D3" s="40"/>
      <c r="E3" s="21" t="str">
        <f>plano!M4</f>
        <v>CAP</v>
      </c>
      <c r="F3" s="39">
        <f>plano!N4</f>
        <v>6</v>
      </c>
      <c r="G3" s="21" t="str">
        <f>plano!Q4</f>
        <v>2º SGT</v>
      </c>
      <c r="H3" s="39">
        <f>plano!R4</f>
        <v>8</v>
      </c>
    </row>
    <row r="4" spans="1:26" ht="12.75" customHeight="1" x14ac:dyDescent="0.2">
      <c r="A4" s="21" t="str">
        <f>plano!E4</f>
        <v>2º ESQD</v>
      </c>
      <c r="B4" s="21">
        <f>plano!F4</f>
        <v>59</v>
      </c>
      <c r="C4" s="40"/>
      <c r="D4" s="40"/>
      <c r="E4" s="21" t="str">
        <f>plano!M5</f>
        <v>1º TEN</v>
      </c>
      <c r="F4" s="39">
        <f>plano!N5</f>
        <v>3</v>
      </c>
      <c r="G4" s="21" t="str">
        <f>plano!Q5</f>
        <v>3º SGT</v>
      </c>
      <c r="H4" s="39">
        <f>plano!R5</f>
        <v>23</v>
      </c>
    </row>
    <row r="5" spans="1:26" ht="12.75" customHeight="1" x14ac:dyDescent="0.2">
      <c r="A5" s="21" t="str">
        <f>plano!E5</f>
        <v>3ºPEL/2º ESQD</v>
      </c>
      <c r="B5" s="21">
        <f>plano!F5</f>
        <v>23</v>
      </c>
      <c r="C5" s="40"/>
      <c r="D5" s="40"/>
      <c r="E5" s="21" t="str">
        <f>plano!M6</f>
        <v>2º TEN</v>
      </c>
      <c r="F5" s="39">
        <f>plano!N6</f>
        <v>3</v>
      </c>
      <c r="G5" s="21" t="str">
        <f>plano!Q6</f>
        <v>CB</v>
      </c>
      <c r="H5" s="39">
        <f>plano!R6</f>
        <v>27</v>
      </c>
    </row>
    <row r="6" spans="1:26" ht="12.75" customHeight="1" x14ac:dyDescent="0.2">
      <c r="A6" s="21" t="str">
        <f>plano!E6</f>
        <v>TOTAL</v>
      </c>
      <c r="B6" s="21">
        <f>plano!F6</f>
        <v>155</v>
      </c>
      <c r="C6" s="40"/>
      <c r="D6" s="40"/>
      <c r="E6" s="35"/>
      <c r="F6" s="35"/>
      <c r="G6" s="21" t="str">
        <f>plano!U2</f>
        <v>SD</v>
      </c>
      <c r="H6" s="21">
        <f>plano!V2</f>
        <v>56</v>
      </c>
    </row>
    <row r="7" spans="1:26" ht="12.75" customHeight="1" x14ac:dyDescent="0.2">
      <c r="A7" s="40"/>
      <c r="B7" s="19"/>
      <c r="C7" s="19"/>
      <c r="D7" s="35"/>
      <c r="E7" s="35"/>
      <c r="F7" s="24"/>
      <c r="G7" s="21" t="str">
        <f>plano!U3</f>
        <v>TOTAL</v>
      </c>
      <c r="H7" s="21">
        <f>plano!V3</f>
        <v>154</v>
      </c>
    </row>
    <row r="8" spans="1:26" ht="12.75" customHeight="1" x14ac:dyDescent="0.2">
      <c r="A8" s="41" t="s">
        <v>71</v>
      </c>
      <c r="B8" s="42" t="s">
        <v>1305</v>
      </c>
      <c r="C8" s="43" t="s">
        <v>73</v>
      </c>
      <c r="D8" s="42" t="s">
        <v>1306</v>
      </c>
      <c r="E8" s="43" t="s">
        <v>1307</v>
      </c>
      <c r="F8" s="43" t="s">
        <v>77</v>
      </c>
      <c r="G8" s="43" t="s">
        <v>1308</v>
      </c>
      <c r="H8" s="42" t="s">
        <v>1309</v>
      </c>
    </row>
    <row r="9" spans="1:26" ht="12.75" customHeight="1" x14ac:dyDescent="0.2">
      <c r="A9" s="31">
        <f>plano!A8</f>
        <v>1</v>
      </c>
      <c r="B9" s="31" t="str">
        <f>plano!B8</f>
        <v>TENCEL</v>
      </c>
      <c r="C9" s="44">
        <f>plano!C8</f>
        <v>0</v>
      </c>
      <c r="D9" s="31" t="str">
        <f>plano!D8</f>
        <v>KILDARE NASCIMENTO DA SILVA</v>
      </c>
      <c r="E9" s="31" t="str">
        <f>SUBSTITUTE(plano!E8,"-","")</f>
        <v>1081071X</v>
      </c>
      <c r="F9" s="31" t="str">
        <f>plano!H8</f>
        <v>KILDARE</v>
      </c>
      <c r="G9" s="380" t="s">
        <v>57</v>
      </c>
      <c r="H9" s="31" t="str">
        <f>plano!G8</f>
        <v>RPMONT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2">
      <c r="A10" s="31">
        <f ca="1">plano!A9</f>
        <v>2</v>
      </c>
      <c r="B10" s="31" t="str">
        <f>plano!B9</f>
        <v>TENCEL</v>
      </c>
      <c r="C10" s="44">
        <f>plano!C9</f>
        <v>0</v>
      </c>
      <c r="D10" s="31" t="str">
        <f>plano!D9</f>
        <v>RAIMUNDO CLAUCI GOMES CARNEIRO</v>
      </c>
      <c r="E10" s="31" t="str">
        <f>SUBSTITUTE(plano!E9,"-","")</f>
        <v>11701914</v>
      </c>
      <c r="F10" s="31" t="str">
        <f>plano!H9</f>
        <v>CLAUCI</v>
      </c>
      <c r="G10" s="380" t="s">
        <v>57</v>
      </c>
      <c r="H10" s="31" t="str">
        <f>plano!G9</f>
        <v>RPMONT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2">
      <c r="A11" s="31">
        <f ca="1">plano!A10</f>
        <v>3</v>
      </c>
      <c r="B11" s="31" t="str">
        <f>plano!B10</f>
        <v>MAJ</v>
      </c>
      <c r="C11" s="44">
        <f>plano!C10</f>
        <v>0</v>
      </c>
      <c r="D11" s="31" t="str">
        <f>plano!D10</f>
        <v>NARA CHAGAS FERNANDES RIBEIRO</v>
      </c>
      <c r="E11" s="31" t="str">
        <f>SUBSTITUTE(plano!E10,"-","")</f>
        <v>15186011</v>
      </c>
      <c r="F11" s="31" t="str">
        <f>plano!H10</f>
        <v>NARA</v>
      </c>
      <c r="G11" s="380" t="s">
        <v>57</v>
      </c>
      <c r="H11" s="31" t="str">
        <f>plano!G10</f>
        <v>1º ESQD</v>
      </c>
    </row>
    <row r="12" spans="1:26" ht="12.75" customHeight="1" x14ac:dyDescent="0.2">
      <c r="A12" s="31">
        <f ca="1">plano!A11</f>
        <v>4</v>
      </c>
      <c r="B12" s="31" t="str">
        <f>plano!B11</f>
        <v>CAP</v>
      </c>
      <c r="C12" s="44">
        <f>plano!C11</f>
        <v>0</v>
      </c>
      <c r="D12" s="31" t="str">
        <f>plano!D11</f>
        <v>JOSE LUIZ LIMA COLARES</v>
      </c>
      <c r="E12" s="31" t="str">
        <f>SUBSTITUTE(plano!E11,"-","")</f>
        <v>30852915</v>
      </c>
      <c r="F12" s="31" t="str">
        <f>plano!H11</f>
        <v>COLARES</v>
      </c>
      <c r="G12" s="380" t="s">
        <v>57</v>
      </c>
      <c r="H12" s="31" t="str">
        <f>plano!G11</f>
        <v>2º ESQD</v>
      </c>
    </row>
    <row r="13" spans="1:26" ht="12.75" customHeight="1" x14ac:dyDescent="0.2">
      <c r="A13" s="31">
        <f ca="1">plano!A12</f>
        <v>5</v>
      </c>
      <c r="B13" s="31" t="str">
        <f>plano!B12</f>
        <v>CAP</v>
      </c>
      <c r="C13" s="44">
        <f>plano!C12</f>
        <v>0</v>
      </c>
      <c r="D13" s="31" t="str">
        <f>plano!D12</f>
        <v>ROMMEL ARRAIS LEITE</v>
      </c>
      <c r="E13" s="31" t="str">
        <f>SUBSTITUTE(plano!E12,"-","")</f>
        <v>3085361X</v>
      </c>
      <c r="F13" s="31" t="str">
        <f>plano!H12</f>
        <v>ROMMEL</v>
      </c>
      <c r="G13" s="380" t="s">
        <v>57</v>
      </c>
      <c r="H13" s="31" t="str">
        <f>plano!G12</f>
        <v>1º ESQD</v>
      </c>
    </row>
    <row r="14" spans="1:26" ht="12.75" customHeight="1" x14ac:dyDescent="0.2">
      <c r="A14" s="31">
        <f ca="1">plano!A13</f>
        <v>6</v>
      </c>
      <c r="B14" s="31" t="str">
        <f>plano!B13</f>
        <v>CAP</v>
      </c>
      <c r="C14" s="44">
        <f>plano!C13</f>
        <v>0</v>
      </c>
      <c r="D14" s="31" t="str">
        <f>plano!D13</f>
        <v>ITALO GERMANO DA COSTA</v>
      </c>
      <c r="E14" s="31" t="str">
        <f>SUBSTITUTE(plano!E13,"-","")</f>
        <v>30851617</v>
      </c>
      <c r="F14" s="31" t="str">
        <f>plano!H13</f>
        <v>GERMANO</v>
      </c>
      <c r="G14" s="380" t="s">
        <v>57</v>
      </c>
      <c r="H14" s="31" t="str">
        <f>plano!G13</f>
        <v>2º ESQD</v>
      </c>
    </row>
    <row r="15" spans="1:26" ht="12.75" customHeight="1" x14ac:dyDescent="0.2">
      <c r="A15" s="31">
        <f ca="1">plano!A14</f>
        <v>7</v>
      </c>
      <c r="B15" s="31" t="str">
        <f>plano!B14</f>
        <v>CAP</v>
      </c>
      <c r="C15" s="44">
        <f>plano!C14</f>
        <v>0</v>
      </c>
      <c r="D15" s="31" t="str">
        <f>plano!D14</f>
        <v>FRANCISCO FERNANDES DA SILVA</v>
      </c>
      <c r="E15" s="31" t="str">
        <f>SUBSTITUTE(plano!E14,"-","")</f>
        <v>10260019</v>
      </c>
      <c r="F15" s="31" t="str">
        <f>plano!H14</f>
        <v>FERNANDES</v>
      </c>
      <c r="G15" s="380" t="s">
        <v>57</v>
      </c>
      <c r="H15" s="31" t="str">
        <f>plano!G14</f>
        <v>1º ESQD</v>
      </c>
    </row>
    <row r="16" spans="1:26" ht="12.75" customHeight="1" x14ac:dyDescent="0.2">
      <c r="A16" s="31">
        <f ca="1">plano!A15</f>
        <v>8</v>
      </c>
      <c r="B16" s="31" t="str">
        <f>plano!B15</f>
        <v>CAP</v>
      </c>
      <c r="C16" s="44">
        <f>plano!C15</f>
        <v>0</v>
      </c>
      <c r="D16" s="31" t="str">
        <f>plano!D15</f>
        <v>JOSE ANTONIO FERREIRA DE LIMA</v>
      </c>
      <c r="E16" s="31" t="str">
        <f>SUBSTITUTE(plano!E15,"-","")</f>
        <v>09715819</v>
      </c>
      <c r="F16" s="31" t="str">
        <f>plano!H15</f>
        <v>LIMA</v>
      </c>
      <c r="G16" s="380" t="s">
        <v>57</v>
      </c>
      <c r="H16" s="31" t="str">
        <f>plano!G15</f>
        <v>1º ESQD</v>
      </c>
    </row>
    <row r="17" spans="1:12" ht="12.75" customHeight="1" x14ac:dyDescent="0.2">
      <c r="A17" s="31">
        <f ca="1">plano!A16</f>
        <v>9</v>
      </c>
      <c r="B17" s="31" t="str">
        <f>plano!B16</f>
        <v>CAP</v>
      </c>
      <c r="C17" s="44">
        <f>plano!C16</f>
        <v>0</v>
      </c>
      <c r="D17" s="31" t="str">
        <f>plano!D16</f>
        <v>IGOR LEONARDO MOURA GOMES</v>
      </c>
      <c r="E17" s="31" t="str">
        <f>SUBSTITUTE(plano!E16,"-","")</f>
        <v>30846613</v>
      </c>
      <c r="F17" s="31" t="str">
        <f>plano!H16</f>
        <v>LEONARDO MOURA</v>
      </c>
      <c r="G17" s="380" t="s">
        <v>57</v>
      </c>
      <c r="H17" s="31" t="str">
        <f>plano!G16</f>
        <v>2º ESQD</v>
      </c>
    </row>
    <row r="18" spans="1:12" ht="12.75" customHeight="1" x14ac:dyDescent="0.2">
      <c r="A18" s="31">
        <f ca="1">plano!A17</f>
        <v>10</v>
      </c>
      <c r="B18" s="31" t="str">
        <f>plano!B17</f>
        <v>1º TEN</v>
      </c>
      <c r="C18" s="44">
        <f>plano!C17</f>
        <v>0</v>
      </c>
      <c r="D18" s="31" t="str">
        <f>plano!D17</f>
        <v>ROBERTO BARBOSA DE AZEVEDO</v>
      </c>
      <c r="E18" s="31" t="str">
        <f>SUBSTITUTE(plano!E17,"-","")</f>
        <v>84398969</v>
      </c>
      <c r="F18" s="31" t="str">
        <f>plano!H17</f>
        <v>ROBERTO AZEVEDO</v>
      </c>
      <c r="G18" s="380" t="s">
        <v>57</v>
      </c>
      <c r="H18" s="31" t="str">
        <f>plano!G17</f>
        <v>2º ESQD</v>
      </c>
    </row>
    <row r="19" spans="1:12" ht="12.75" customHeight="1" x14ac:dyDescent="0.2">
      <c r="A19" s="31">
        <f ca="1">plano!A18</f>
        <v>11</v>
      </c>
      <c r="B19" s="31" t="str">
        <f>plano!B18</f>
        <v>1º TEN</v>
      </c>
      <c r="C19" s="44">
        <f>plano!C18</f>
        <v>0</v>
      </c>
      <c r="D19" s="31" t="str">
        <f>plano!D18</f>
        <v>DALISSON MOURA NEPOMUCENO</v>
      </c>
      <c r="E19" s="31" t="str">
        <f>SUBSTITUTE(plano!E18,"-","")</f>
        <v>84396222</v>
      </c>
      <c r="F19" s="31" t="str">
        <f>plano!H18</f>
        <v>MOURA</v>
      </c>
      <c r="G19" s="380" t="s">
        <v>57</v>
      </c>
      <c r="H19" s="31" t="str">
        <f>plano!G18</f>
        <v>1º ESQD</v>
      </c>
    </row>
    <row r="20" spans="1:12" ht="12.75" customHeight="1" x14ac:dyDescent="0.2">
      <c r="A20" s="31">
        <f ca="1">plano!A19</f>
        <v>12</v>
      </c>
      <c r="B20" s="31" t="str">
        <f>plano!B19</f>
        <v>1º TEN</v>
      </c>
      <c r="C20" s="44">
        <f>plano!C19</f>
        <v>0</v>
      </c>
      <c r="D20" s="31" t="str">
        <f>plano!D19</f>
        <v>FRANCISCO RONALDO DA SILVA OLIVEIRA</v>
      </c>
      <c r="E20" s="31" t="str">
        <f>SUBSTITUTE(plano!E19,"-","")</f>
        <v>10926416</v>
      </c>
      <c r="F20" s="31" t="str">
        <f>plano!H19</f>
        <v>RONALDO</v>
      </c>
      <c r="G20" s="380" t="s">
        <v>57</v>
      </c>
      <c r="H20" s="31" t="str">
        <f>plano!G19</f>
        <v>3ºPEL/2º ESQD</v>
      </c>
    </row>
    <row r="21" spans="1:12" ht="12.75" customHeight="1" x14ac:dyDescent="0.2">
      <c r="A21" s="31">
        <f ca="1">plano!A20</f>
        <v>13</v>
      </c>
      <c r="B21" s="31" t="str">
        <f>plano!B20</f>
        <v>2º TEN</v>
      </c>
      <c r="C21" s="44">
        <f>plano!C20</f>
        <v>0</v>
      </c>
      <c r="D21" s="31" t="str">
        <f>plano!D20</f>
        <v>MARDIO DA SILVA MONTEIRO</v>
      </c>
      <c r="E21" s="31" t="str">
        <f>SUBSTITUTE(plano!E20,"-","")</f>
        <v>12534310</v>
      </c>
      <c r="F21" s="31" t="str">
        <f>plano!H20</f>
        <v>MONTEIRO</v>
      </c>
      <c r="G21" s="380" t="s">
        <v>57</v>
      </c>
      <c r="H21" s="31" t="str">
        <f>plano!G20</f>
        <v>1º ESQD</v>
      </c>
    </row>
    <row r="22" spans="1:12" ht="12.75" customHeight="1" x14ac:dyDescent="0.2">
      <c r="A22" s="31">
        <f ca="1">plano!A21</f>
        <v>14</v>
      </c>
      <c r="B22" s="31" t="str">
        <f>plano!B21</f>
        <v>2º TEN</v>
      </c>
      <c r="C22" s="44">
        <f>plano!C21</f>
        <v>0</v>
      </c>
      <c r="D22" s="31" t="str">
        <f>plano!D21</f>
        <v>FRANCISCO ERALDO LIMA RODRIGUES</v>
      </c>
      <c r="E22" s="31" t="str">
        <f>SUBSTITUTE(plano!E21,"-","")</f>
        <v>03750515</v>
      </c>
      <c r="F22" s="31" t="str">
        <f>plano!H21</f>
        <v>ERALDO</v>
      </c>
      <c r="G22" s="380" t="s">
        <v>57</v>
      </c>
      <c r="H22" s="31" t="str">
        <f>plano!G21</f>
        <v>3ºPEL/2º ESQD</v>
      </c>
    </row>
    <row r="23" spans="1:12" ht="12.75" customHeight="1" x14ac:dyDescent="0.2">
      <c r="A23" s="31">
        <f ca="1">plano!A22</f>
        <v>15</v>
      </c>
      <c r="B23" s="31" t="str">
        <f>plano!B22</f>
        <v>2º TEN</v>
      </c>
      <c r="C23" s="44">
        <f>plano!C22</f>
        <v>0</v>
      </c>
      <c r="D23" s="31" t="str">
        <f>plano!D22</f>
        <v>FORLAN CARLOS DE SOUSA</v>
      </c>
      <c r="E23" s="31" t="str">
        <f>SUBSTITUTE(plano!E22,"-","")</f>
        <v>1054551X</v>
      </c>
      <c r="F23" s="31" t="str">
        <f>plano!H22</f>
        <v>FORLAN</v>
      </c>
      <c r="G23" s="380" t="s">
        <v>57</v>
      </c>
      <c r="H23" s="31" t="str">
        <f>plano!G22</f>
        <v>1º ESQD</v>
      </c>
    </row>
    <row r="24" spans="1:12" ht="12.75" customHeight="1" x14ac:dyDescent="0.2">
      <c r="A24" s="31">
        <f ca="1">plano!A23</f>
        <v>16</v>
      </c>
      <c r="B24" s="31" t="str">
        <f>plano!B23</f>
        <v>SUBTEN</v>
      </c>
      <c r="C24" s="44">
        <f>plano!C23</f>
        <v>0</v>
      </c>
      <c r="D24" s="31" t="str">
        <f>plano!D23</f>
        <v>JOAQUIM DO NASCIMENTO FELIPE</v>
      </c>
      <c r="E24" s="31" t="str">
        <f>SUBSTITUTE(plano!E23,"-","")</f>
        <v>09994513</v>
      </c>
      <c r="F24" s="31" t="str">
        <f>plano!H23</f>
        <v>FELIPE</v>
      </c>
      <c r="G24" s="380" t="s">
        <v>57</v>
      </c>
      <c r="H24" s="31" t="str">
        <f>plano!G23</f>
        <v>2º ESQD</v>
      </c>
    </row>
    <row r="25" spans="1:12" ht="12.75" customHeight="1" x14ac:dyDescent="0.2">
      <c r="A25" s="31">
        <f ca="1">plano!A24</f>
        <v>17</v>
      </c>
      <c r="B25" s="31" t="str">
        <f>plano!B24</f>
        <v>SUBTEN</v>
      </c>
      <c r="C25" s="44">
        <f>plano!C24</f>
        <v>0</v>
      </c>
      <c r="D25" s="31" t="str">
        <f>plano!D24</f>
        <v>CLEITON TIAGO DOS SANTOS</v>
      </c>
      <c r="E25" s="31" t="str">
        <f>SUBSTITUTE(plano!E24,"-","")</f>
        <v>09980512</v>
      </c>
      <c r="F25" s="31" t="str">
        <f>plano!H24</f>
        <v>TIAGO</v>
      </c>
      <c r="G25" s="380" t="s">
        <v>57</v>
      </c>
      <c r="H25" s="31" t="str">
        <f>plano!G24</f>
        <v>1º ESQD</v>
      </c>
    </row>
    <row r="26" spans="1:12" ht="12.75" customHeight="1" x14ac:dyDescent="0.2">
      <c r="A26" s="31">
        <f ca="1">plano!A25</f>
        <v>18</v>
      </c>
      <c r="B26" s="31" t="str">
        <f>plano!B25</f>
        <v>SUBTEN</v>
      </c>
      <c r="C26" s="44">
        <f>plano!C25</f>
        <v>0</v>
      </c>
      <c r="D26" s="31" t="str">
        <f>plano!D25</f>
        <v>FRANCISCO FLAVIO UCHOA OLIVEIRA</v>
      </c>
      <c r="E26" s="31" t="str">
        <f>SUBSTITUTE(plano!E25,"-","")</f>
        <v>10078113</v>
      </c>
      <c r="F26" s="31" t="str">
        <f>plano!H25</f>
        <v>UCHOA</v>
      </c>
      <c r="G26" s="380" t="s">
        <v>57</v>
      </c>
      <c r="H26" s="31" t="str">
        <f>plano!G25</f>
        <v>2º ESQD</v>
      </c>
    </row>
    <row r="27" spans="1:12" ht="12.75" customHeight="1" x14ac:dyDescent="0.2">
      <c r="A27" s="31">
        <f ca="1">plano!A26</f>
        <v>19</v>
      </c>
      <c r="B27" s="31" t="str">
        <f>plano!B26</f>
        <v>SUBTEN</v>
      </c>
      <c r="C27" s="44">
        <f>plano!C26</f>
        <v>0</v>
      </c>
      <c r="D27" s="31" t="str">
        <f>plano!D26</f>
        <v>JOSE JAIR FERREIRA DE LIMA</v>
      </c>
      <c r="E27" s="31" t="str">
        <f>SUBSTITUTE(plano!E26,"-","")</f>
        <v>10448514</v>
      </c>
      <c r="F27" s="31" t="str">
        <f>plano!H26</f>
        <v>LIMA</v>
      </c>
      <c r="G27" s="380" t="s">
        <v>57</v>
      </c>
      <c r="H27" s="31" t="str">
        <f>plano!G26</f>
        <v>1º ESQD</v>
      </c>
    </row>
    <row r="28" spans="1:12" ht="12.75" customHeight="1" x14ac:dyDescent="0.2">
      <c r="A28" s="31">
        <f ca="1">plano!A27</f>
        <v>20</v>
      </c>
      <c r="B28" s="31" t="str">
        <f>plano!B27</f>
        <v>SUBTEN</v>
      </c>
      <c r="C28" s="44">
        <f>plano!C27</f>
        <v>0</v>
      </c>
      <c r="D28" s="31" t="str">
        <f>plano!D27</f>
        <v>FRANCISCO EDSON DAMASIO RODRIGUES</v>
      </c>
      <c r="E28" s="31" t="str">
        <f>SUBSTITUTE(plano!E27,"-","")</f>
        <v>10476410</v>
      </c>
      <c r="F28" s="31" t="str">
        <f>plano!H27</f>
        <v>DAMASIO</v>
      </c>
      <c r="G28" s="380" t="s">
        <v>57</v>
      </c>
      <c r="H28" s="31" t="str">
        <f>plano!G27</f>
        <v>2º ESQD</v>
      </c>
    </row>
    <row r="29" spans="1:12" ht="12.75" customHeight="1" x14ac:dyDescent="0.2">
      <c r="A29" s="31">
        <f ca="1">plano!A28</f>
        <v>21</v>
      </c>
      <c r="B29" s="31" t="str">
        <f>plano!B28</f>
        <v>SUBTEN</v>
      </c>
      <c r="C29" s="44">
        <f>plano!C28</f>
        <v>0</v>
      </c>
      <c r="D29" s="31" t="str">
        <f>plano!D28</f>
        <v>PEDRO PAULO DE ALMEIDA FILHO</v>
      </c>
      <c r="E29" s="31" t="str">
        <f>SUBSTITUTE(plano!E28,"-","")</f>
        <v>1054081X</v>
      </c>
      <c r="F29" s="31" t="str">
        <f>plano!H28</f>
        <v>PEDRO</v>
      </c>
      <c r="G29" s="380" t="s">
        <v>57</v>
      </c>
      <c r="H29" s="31" t="str">
        <f>plano!G28</f>
        <v>2º ESQD</v>
      </c>
      <c r="K29" s="520"/>
      <c r="L29" s="520"/>
    </row>
    <row r="30" spans="1:12" ht="12.75" customHeight="1" x14ac:dyDescent="0.2">
      <c r="A30" s="31" t="e">
        <f>plano!#REF!</f>
        <v>#REF!</v>
      </c>
      <c r="B30" s="31" t="e">
        <f>plano!#REF!</f>
        <v>#REF!</v>
      </c>
      <c r="C30" s="44" t="e">
        <f>plano!#REF!</f>
        <v>#REF!</v>
      </c>
      <c r="D30" s="31" t="e">
        <f>plano!#REF!</f>
        <v>#REF!</v>
      </c>
      <c r="E30" s="31" t="e">
        <f>SUBSTITUTE(plano!#REF!,"-","")</f>
        <v>#REF!</v>
      </c>
      <c r="F30" s="31" t="e">
        <f>plano!#REF!</f>
        <v>#REF!</v>
      </c>
      <c r="G30" s="380" t="s">
        <v>57</v>
      </c>
      <c r="H30" s="31" t="e">
        <f>plano!#REF!</f>
        <v>#REF!</v>
      </c>
    </row>
    <row r="31" spans="1:12" ht="12.75" customHeight="1" x14ac:dyDescent="0.2">
      <c r="A31" s="31">
        <f ca="1">plano!A29</f>
        <v>22</v>
      </c>
      <c r="B31" s="31" t="str">
        <f>plano!B29</f>
        <v>SUBTEN</v>
      </c>
      <c r="C31" s="44">
        <f>plano!C29</f>
        <v>0</v>
      </c>
      <c r="D31" s="31" t="str">
        <f>plano!D29</f>
        <v>ANTONIO CARLOS ALVES</v>
      </c>
      <c r="E31" s="31" t="str">
        <f>SUBSTITUTE(plano!E29,"-","")</f>
        <v>10694310</v>
      </c>
      <c r="F31" s="31" t="str">
        <f>plano!H29</f>
        <v>CARLOS</v>
      </c>
      <c r="G31" s="380" t="s">
        <v>57</v>
      </c>
      <c r="H31" s="31" t="str">
        <f>plano!G29</f>
        <v>3ºPEL/2º ESQD</v>
      </c>
    </row>
    <row r="32" spans="1:12" ht="12.75" customHeight="1" x14ac:dyDescent="0.2">
      <c r="A32" s="31">
        <f ca="1">plano!A30</f>
        <v>23</v>
      </c>
      <c r="B32" s="31" t="str">
        <f>plano!B30</f>
        <v>SUBTEN</v>
      </c>
      <c r="C32" s="44">
        <f>plano!C30</f>
        <v>0</v>
      </c>
      <c r="D32" s="31" t="str">
        <f>plano!D30</f>
        <v>JOSE RONALDO ALENCAR ALVES</v>
      </c>
      <c r="E32" s="31" t="str">
        <f>SUBSTITUTE(plano!E30,"-","")</f>
        <v>11081118</v>
      </c>
      <c r="F32" s="31" t="str">
        <f>plano!H30</f>
        <v>ALENCAR</v>
      </c>
      <c r="G32" s="380" t="s">
        <v>57</v>
      </c>
      <c r="H32" s="31" t="str">
        <f>plano!G30</f>
        <v>2º ESQD</v>
      </c>
    </row>
    <row r="33" spans="1:8" ht="12.75" customHeight="1" x14ac:dyDescent="0.2">
      <c r="A33" s="31">
        <f ca="1">plano!A31</f>
        <v>24</v>
      </c>
      <c r="B33" s="31" t="str">
        <f>plano!B31</f>
        <v>SUBTEN</v>
      </c>
      <c r="C33" s="44">
        <f>plano!C31</f>
        <v>0</v>
      </c>
      <c r="D33" s="31" t="str">
        <f>plano!D31</f>
        <v>ROGERIO DA SILVA MOREIRA</v>
      </c>
      <c r="E33" s="31" t="str">
        <f>SUBSTITUTE(plano!E31,"-","")</f>
        <v>11275516</v>
      </c>
      <c r="F33" s="31" t="str">
        <f>plano!H31</f>
        <v>ROGERIO</v>
      </c>
      <c r="G33" s="380" t="s">
        <v>57</v>
      </c>
      <c r="H33" s="31" t="str">
        <f>plano!G31</f>
        <v>2º ESQD</v>
      </c>
    </row>
    <row r="34" spans="1:8" ht="12.75" customHeight="1" x14ac:dyDescent="0.2">
      <c r="A34" s="31">
        <f ca="1">plano!A32</f>
        <v>25</v>
      </c>
      <c r="B34" s="31" t="str">
        <f>plano!B32</f>
        <v>SUBTEN</v>
      </c>
      <c r="C34" s="44">
        <f>plano!C32</f>
        <v>0</v>
      </c>
      <c r="D34" s="31" t="str">
        <f>plano!D32</f>
        <v>GILDERLAN SILVA DE FREITAS</v>
      </c>
      <c r="E34" s="31" t="str">
        <f>SUBSTITUTE(plano!E32,"-","")</f>
        <v>11273114</v>
      </c>
      <c r="F34" s="31" t="str">
        <f>plano!H32</f>
        <v>GILDERLAN</v>
      </c>
      <c r="G34" s="380" t="s">
        <v>57</v>
      </c>
      <c r="H34" s="31" t="str">
        <f>plano!G32</f>
        <v>2º ESQD</v>
      </c>
    </row>
    <row r="35" spans="1:8" ht="12.75" customHeight="1" x14ac:dyDescent="0.2">
      <c r="A35" s="31">
        <f ca="1">plano!A33</f>
        <v>26</v>
      </c>
      <c r="B35" s="31" t="str">
        <f>plano!B33</f>
        <v>SUBTEN</v>
      </c>
      <c r="C35" s="44">
        <f>plano!C33</f>
        <v>0</v>
      </c>
      <c r="D35" s="31" t="str">
        <f>plano!D33</f>
        <v>IRISSANDRO DA SILVA QUEIROZ</v>
      </c>
      <c r="E35" s="31" t="str">
        <f>SUBSTITUTE(plano!E33,"-","")</f>
        <v>11893414</v>
      </c>
      <c r="F35" s="31" t="str">
        <f>plano!H33</f>
        <v>IRISSANDRO</v>
      </c>
      <c r="G35" s="380" t="s">
        <v>57</v>
      </c>
      <c r="H35" s="31" t="str">
        <f>plano!G33</f>
        <v>1º ESQD</v>
      </c>
    </row>
    <row r="36" spans="1:8" ht="12.75" customHeight="1" x14ac:dyDescent="0.2">
      <c r="A36" s="31">
        <f ca="1">plano!A34</f>
        <v>27</v>
      </c>
      <c r="B36" s="31" t="str">
        <f>plano!B34</f>
        <v>SUBTEN</v>
      </c>
      <c r="C36" s="44">
        <f>plano!C34</f>
        <v>0</v>
      </c>
      <c r="D36" s="31" t="str">
        <f>plano!D34</f>
        <v>JOSE ROGERIO VASCONCELOS</v>
      </c>
      <c r="E36" s="31" t="str">
        <f>SUBSTITUTE(plano!E34,"-","")</f>
        <v>11892612</v>
      </c>
      <c r="F36" s="31" t="str">
        <f>plano!H34</f>
        <v>ROGERIO</v>
      </c>
      <c r="G36" s="380" t="s">
        <v>57</v>
      </c>
      <c r="H36" s="31" t="str">
        <f>plano!G34</f>
        <v>1º ESQD</v>
      </c>
    </row>
    <row r="37" spans="1:8" ht="12.75" customHeight="1" x14ac:dyDescent="0.2">
      <c r="A37" s="31">
        <f ca="1">plano!A35</f>
        <v>28</v>
      </c>
      <c r="B37" s="31" t="str">
        <f>plano!B35</f>
        <v>SUBTEN</v>
      </c>
      <c r="C37" s="44">
        <f>plano!C35</f>
        <v>0</v>
      </c>
      <c r="D37" s="31" t="str">
        <f>plano!D35</f>
        <v>FRANCISCO FABIANO SANTOS DA SILVA</v>
      </c>
      <c r="E37" s="31" t="str">
        <f>SUBSTITUTE(plano!E35,"-","")</f>
        <v>11275419</v>
      </c>
      <c r="F37" s="31" t="str">
        <f>plano!H35</f>
        <v>SANTOS</v>
      </c>
      <c r="G37" s="380" t="s">
        <v>57</v>
      </c>
      <c r="H37" s="31" t="str">
        <f>plano!G35</f>
        <v>1º ESQD</v>
      </c>
    </row>
    <row r="38" spans="1:8" ht="12.75" customHeight="1" x14ac:dyDescent="0.2">
      <c r="A38" s="31">
        <f ca="1">plano!A36</f>
        <v>29</v>
      </c>
      <c r="B38" s="31" t="str">
        <f>plano!B36</f>
        <v>SUBTEN</v>
      </c>
      <c r="C38" s="44">
        <f>plano!C36</f>
        <v>0</v>
      </c>
      <c r="D38" s="31" t="str">
        <f>plano!D36</f>
        <v>CLEILSON MOURA DA SILVA</v>
      </c>
      <c r="E38" s="31" t="str">
        <f>SUBSTITUTE(plano!E36,"-","")</f>
        <v>12541716</v>
      </c>
      <c r="F38" s="31" t="str">
        <f>plano!H36</f>
        <v>CLEILSON</v>
      </c>
      <c r="G38" s="380" t="s">
        <v>57</v>
      </c>
      <c r="H38" s="31" t="str">
        <f>plano!G36</f>
        <v>1º ESQD</v>
      </c>
    </row>
    <row r="39" spans="1:8" ht="12.75" customHeight="1" x14ac:dyDescent="0.2">
      <c r="A39" s="31">
        <f ca="1">plano!A37</f>
        <v>30</v>
      </c>
      <c r="B39" s="31" t="str">
        <f>plano!B37</f>
        <v>SUBTEN</v>
      </c>
      <c r="C39" s="44">
        <f>plano!C37</f>
        <v>0</v>
      </c>
      <c r="D39" s="31" t="str">
        <f>plano!D37</f>
        <v>ANTONIO JOSE VIEIRA NETO</v>
      </c>
      <c r="E39" s="31" t="str">
        <f>SUBSTITUTE(plano!E37,"-","")</f>
        <v>12745311</v>
      </c>
      <c r="F39" s="31" t="str">
        <f>plano!H37</f>
        <v>J NETO</v>
      </c>
      <c r="G39" s="380" t="s">
        <v>57</v>
      </c>
      <c r="H39" s="31" t="str">
        <f>plano!G37</f>
        <v>1º ESQD</v>
      </c>
    </row>
    <row r="40" spans="1:8" ht="12.75" customHeight="1" x14ac:dyDescent="0.2">
      <c r="A40" s="31">
        <f ca="1">plano!A39</f>
        <v>32</v>
      </c>
      <c r="B40" s="31" t="str">
        <f>plano!B39</f>
        <v>1º SGT</v>
      </c>
      <c r="C40" s="44">
        <f>plano!C39</f>
        <v>15405</v>
      </c>
      <c r="D40" s="31" t="str">
        <f>plano!D39</f>
        <v>FRANCISCO HELDER DE SOUSA FILHO</v>
      </c>
      <c r="E40" s="31" t="str">
        <f>SUBSTITUTE(plano!E39,"-","")</f>
        <v>10545617</v>
      </c>
      <c r="F40" s="31" t="str">
        <f>plano!H39</f>
        <v>HELDER</v>
      </c>
      <c r="G40" s="380" t="s">
        <v>57</v>
      </c>
      <c r="H40" s="31" t="str">
        <f>plano!G39</f>
        <v>2º ESQD</v>
      </c>
    </row>
    <row r="41" spans="1:8" ht="12.75" customHeight="1" x14ac:dyDescent="0.2">
      <c r="A41" s="31" t="e">
        <f>plano!#REF!</f>
        <v>#REF!</v>
      </c>
      <c r="B41" s="31" t="str">
        <f>plano!B38</f>
        <v>SUBTEN</v>
      </c>
      <c r="C41" s="44">
        <f>plano!C38</f>
        <v>0</v>
      </c>
      <c r="D41" s="31" t="str">
        <f>plano!D38</f>
        <v>FRANCISCO RIVELINO BEZERRA DO NASCIMENTO</v>
      </c>
      <c r="E41" s="31" t="str">
        <f>SUBSTITUTE(plano!E38,"-","")</f>
        <v>12705816</v>
      </c>
      <c r="F41" s="31" t="str">
        <f>plano!H38</f>
        <v>RIVELINO</v>
      </c>
      <c r="G41" s="380" t="s">
        <v>57</v>
      </c>
      <c r="H41" s="31" t="str">
        <f>plano!G38</f>
        <v>3ºPEL/2º ESQD</v>
      </c>
    </row>
    <row r="42" spans="1:8" ht="12.75" customHeight="1" x14ac:dyDescent="0.2">
      <c r="A42" s="31">
        <f ca="1">plano!A40</f>
        <v>33</v>
      </c>
      <c r="B42" s="31" t="str">
        <f>plano!B40</f>
        <v>1º SGT</v>
      </c>
      <c r="C42" s="44">
        <f>plano!C40</f>
        <v>19644</v>
      </c>
      <c r="D42" s="31" t="str">
        <f>plano!D40</f>
        <v>DOMINGOS ANDRE LIMA PAZ</v>
      </c>
      <c r="E42" s="31" t="str">
        <f>SUBSTITUTE(plano!E40,"-","")</f>
        <v>13499314</v>
      </c>
      <c r="F42" s="31" t="str">
        <f>plano!H40</f>
        <v>ANDRE</v>
      </c>
      <c r="G42" s="380" t="s">
        <v>57</v>
      </c>
      <c r="H42" s="31" t="str">
        <f>plano!G40</f>
        <v>2º ESQD</v>
      </c>
    </row>
    <row r="43" spans="1:8" ht="12.75" customHeight="1" x14ac:dyDescent="0.2">
      <c r="A43" s="31">
        <f ca="1">plano!A41</f>
        <v>34</v>
      </c>
      <c r="B43" s="31" t="str">
        <f>plano!B41</f>
        <v>1º SGT</v>
      </c>
      <c r="C43" s="44">
        <f>plano!C41</f>
        <v>19718</v>
      </c>
      <c r="D43" s="31" t="str">
        <f>plano!D41</f>
        <v>DENIS CARLOS DE SOUZA</v>
      </c>
      <c r="E43" s="31" t="str">
        <f>SUBSTITUTE(plano!E41,"-","")</f>
        <v>13433917</v>
      </c>
      <c r="F43" s="31" t="str">
        <f>plano!H41</f>
        <v>DENIS</v>
      </c>
      <c r="G43" s="380" t="s">
        <v>57</v>
      </c>
      <c r="H43" s="31" t="str">
        <f>plano!G41</f>
        <v>1º ESQD</v>
      </c>
    </row>
    <row r="44" spans="1:8" ht="12.75" customHeight="1" x14ac:dyDescent="0.2">
      <c r="A44" s="31">
        <f ca="1">plano!A42</f>
        <v>35</v>
      </c>
      <c r="B44" s="31" t="str">
        <f>plano!B42</f>
        <v>1º SGT</v>
      </c>
      <c r="C44" s="44">
        <f>plano!C42</f>
        <v>19931</v>
      </c>
      <c r="D44" s="31" t="str">
        <f>plano!D42</f>
        <v>LUIS DA COSTA ALMEIDA</v>
      </c>
      <c r="E44" s="31" t="str">
        <f>SUBSTITUTE(plano!E42,"-","")</f>
        <v>13463913</v>
      </c>
      <c r="F44" s="31" t="str">
        <f>plano!H42</f>
        <v>ALMEIDA</v>
      </c>
      <c r="G44" s="380" t="s">
        <v>57</v>
      </c>
      <c r="H44" s="31" t="str">
        <f>plano!G42</f>
        <v>1º ESQD</v>
      </c>
    </row>
    <row r="45" spans="1:8" ht="12.75" customHeight="1" x14ac:dyDescent="0.2">
      <c r="A45" s="31">
        <f ca="1">plano!A43</f>
        <v>36</v>
      </c>
      <c r="B45" s="31" t="str">
        <f>plano!B43</f>
        <v>1º SGT</v>
      </c>
      <c r="C45" s="44">
        <f>plano!C43</f>
        <v>19941</v>
      </c>
      <c r="D45" s="31" t="str">
        <f>plano!D43</f>
        <v>LINCOLN LIMA CARNEIRO</v>
      </c>
      <c r="E45" s="31" t="str">
        <f>SUBSTITUTE(plano!E43,"-","")</f>
        <v>13482810</v>
      </c>
      <c r="F45" s="31" t="str">
        <f>plano!H43</f>
        <v>LINCOLN</v>
      </c>
      <c r="G45" s="380" t="s">
        <v>57</v>
      </c>
      <c r="H45" s="31" t="str">
        <f>plano!G43</f>
        <v>2º ESQD</v>
      </c>
    </row>
    <row r="46" spans="1:8" ht="12.75" customHeight="1" x14ac:dyDescent="0.2">
      <c r="A46" s="31">
        <f ca="1">plano!A44</f>
        <v>37</v>
      </c>
      <c r="B46" s="31" t="str">
        <f>plano!B44</f>
        <v>1º SGT</v>
      </c>
      <c r="C46" s="44">
        <f>plano!C44</f>
        <v>20517</v>
      </c>
      <c r="D46" s="31" t="str">
        <f>plano!D44</f>
        <v>DOUGLAS ULISSES PEIXOTO</v>
      </c>
      <c r="E46" s="31" t="str">
        <f>SUBSTITUTE(plano!E44,"-","")</f>
        <v>13432317</v>
      </c>
      <c r="F46" s="31" t="str">
        <f>plano!H44</f>
        <v>DOUGLAS</v>
      </c>
      <c r="G46" s="380" t="s">
        <v>57</v>
      </c>
      <c r="H46" s="31" t="str">
        <f>plano!G44</f>
        <v>3ºPEL/2º ESQD</v>
      </c>
    </row>
    <row r="47" spans="1:8" ht="12.75" customHeight="1" x14ac:dyDescent="0.2">
      <c r="A47" s="31">
        <f ca="1">plano!A45</f>
        <v>38</v>
      </c>
      <c r="B47" s="31" t="str">
        <f>plano!B45</f>
        <v>1º SGT</v>
      </c>
      <c r="C47" s="44">
        <f>plano!C45</f>
        <v>19888</v>
      </c>
      <c r="D47" s="31" t="str">
        <f>plano!D45</f>
        <v>GILDASIO GOMES DE LOIOLA</v>
      </c>
      <c r="E47" s="31" t="str">
        <f>SUBSTITUTE(plano!E45,"-","")</f>
        <v>13517517</v>
      </c>
      <c r="F47" s="31" t="str">
        <f>plano!H45</f>
        <v>G GOMES</v>
      </c>
      <c r="G47" s="380" t="s">
        <v>57</v>
      </c>
      <c r="H47" s="31" t="str">
        <f>plano!G45</f>
        <v>2º ESQD</v>
      </c>
    </row>
    <row r="48" spans="1:8" ht="12.75" customHeight="1" x14ac:dyDescent="0.2">
      <c r="A48" s="31">
        <f ca="1">plano!A46</f>
        <v>39</v>
      </c>
      <c r="B48" s="31" t="str">
        <f>plano!B46</f>
        <v>1º SGT</v>
      </c>
      <c r="C48" s="44">
        <f>plano!C46</f>
        <v>20855</v>
      </c>
      <c r="D48" s="31" t="str">
        <f>plano!D46</f>
        <v>FLAVIO DE ANDRADE OLIVEIRA</v>
      </c>
      <c r="E48" s="31" t="str">
        <f>SUBSTITUTE(plano!E46,"-","")</f>
        <v>13618817</v>
      </c>
      <c r="F48" s="31" t="str">
        <f>plano!H46</f>
        <v>ANDRADE</v>
      </c>
      <c r="G48" s="380" t="s">
        <v>57</v>
      </c>
      <c r="H48" s="31" t="str">
        <f>plano!G46</f>
        <v>2º ESQD</v>
      </c>
    </row>
    <row r="49" spans="1:8" ht="12.75" customHeight="1" x14ac:dyDescent="0.2">
      <c r="A49" s="31">
        <f ca="1">plano!A47</f>
        <v>40</v>
      </c>
      <c r="B49" s="31" t="str">
        <f>plano!B47</f>
        <v>1º SGT</v>
      </c>
      <c r="C49" s="44">
        <f>plano!C47</f>
        <v>21347</v>
      </c>
      <c r="D49" s="31" t="str">
        <f>plano!D47</f>
        <v>LAURO ALVES PEREIRA NETO</v>
      </c>
      <c r="E49" s="31" t="str">
        <f>SUBSTITUTE(plano!E47,"-","")</f>
        <v>13634017</v>
      </c>
      <c r="F49" s="31" t="str">
        <f>plano!H47</f>
        <v>LAURO</v>
      </c>
      <c r="G49" s="380" t="s">
        <v>57</v>
      </c>
      <c r="H49" s="31" t="str">
        <f>plano!G47</f>
        <v>1º ESQD</v>
      </c>
    </row>
    <row r="50" spans="1:8" ht="12.75" customHeight="1" x14ac:dyDescent="0.2">
      <c r="A50" s="31">
        <f ca="1">plano!A48</f>
        <v>41</v>
      </c>
      <c r="B50" s="31" t="str">
        <f>plano!B48</f>
        <v>1º SGT</v>
      </c>
      <c r="C50" s="44">
        <f>plano!C48</f>
        <v>20776</v>
      </c>
      <c r="D50" s="31" t="str">
        <f>plano!D48</f>
        <v>JOSE RENATO DE VASCONCELOS SILVA</v>
      </c>
      <c r="E50" s="31" t="str">
        <f>SUBSTITUTE(plano!E48,"-","")</f>
        <v>13635714</v>
      </c>
      <c r="F50" s="31" t="str">
        <f>plano!H48</f>
        <v>RENATO</v>
      </c>
      <c r="G50" s="380" t="s">
        <v>57</v>
      </c>
      <c r="H50" s="31" t="str">
        <f>plano!G48</f>
        <v>1º ESQD</v>
      </c>
    </row>
    <row r="51" spans="1:8" ht="12.75" customHeight="1" x14ac:dyDescent="0.2">
      <c r="A51" s="31">
        <f ca="1">plano!A49</f>
        <v>42</v>
      </c>
      <c r="B51" s="31" t="str">
        <f>plano!B49</f>
        <v>2º SGT</v>
      </c>
      <c r="C51" s="44">
        <f>plano!C49</f>
        <v>21286</v>
      </c>
      <c r="D51" s="31" t="str">
        <f>plano!D49</f>
        <v>HIERIO ARAUJO THE</v>
      </c>
      <c r="E51" s="31" t="str">
        <f>SUBSTITUTE(plano!E49,"-","")</f>
        <v>13639213</v>
      </c>
      <c r="F51" s="31" t="str">
        <f>plano!H49</f>
        <v>HIERIO</v>
      </c>
      <c r="G51" s="380" t="s">
        <v>57</v>
      </c>
      <c r="H51" s="31" t="str">
        <f>plano!G49</f>
        <v>3ºPEL/2º ESQD</v>
      </c>
    </row>
    <row r="52" spans="1:8" ht="12.75" customHeight="1" x14ac:dyDescent="0.2">
      <c r="A52" s="31">
        <f ca="1">plano!A50</f>
        <v>43</v>
      </c>
      <c r="B52" s="31" t="str">
        <f>plano!B50</f>
        <v>2º SGT</v>
      </c>
      <c r="C52" s="44">
        <f>plano!C50</f>
        <v>20988</v>
      </c>
      <c r="D52" s="31" t="str">
        <f>plano!D50</f>
        <v>FLAVIO CESAR BORGES SANTANGELO</v>
      </c>
      <c r="E52" s="31" t="str">
        <f>SUBSTITUTE(plano!E50,"-","")</f>
        <v>1364781X</v>
      </c>
      <c r="F52" s="31" t="str">
        <f>plano!H50</f>
        <v>SANTANGELO</v>
      </c>
      <c r="G52" s="380" t="s">
        <v>57</v>
      </c>
      <c r="H52" s="31" t="str">
        <f>plano!G50</f>
        <v>3ºPEL/2º ESQD</v>
      </c>
    </row>
    <row r="53" spans="1:8" ht="12.75" customHeight="1" x14ac:dyDescent="0.2">
      <c r="A53" s="31">
        <f ca="1">plano!A51</f>
        <v>44</v>
      </c>
      <c r="B53" s="31" t="str">
        <f>plano!B51</f>
        <v>2º SGT</v>
      </c>
      <c r="C53" s="44">
        <f>plano!C51</f>
        <v>20877</v>
      </c>
      <c r="D53" s="31" t="str">
        <f>plano!D51</f>
        <v>ALDEMAR DA SILVA MOREIRA</v>
      </c>
      <c r="E53" s="31" t="str">
        <f>SUBSTITUTE(plano!E51,"-","")</f>
        <v>13588015</v>
      </c>
      <c r="F53" s="31" t="str">
        <f>plano!H51</f>
        <v>MOREIRA</v>
      </c>
      <c r="G53" s="380" t="s">
        <v>57</v>
      </c>
      <c r="H53" s="31" t="str">
        <f>plano!G51</f>
        <v>1º ESQD</v>
      </c>
    </row>
    <row r="54" spans="1:8" ht="12.75" customHeight="1" x14ac:dyDescent="0.2">
      <c r="A54" s="31">
        <f ca="1">plano!A52</f>
        <v>45</v>
      </c>
      <c r="B54" s="31" t="str">
        <f>plano!B52</f>
        <v>2º SGT</v>
      </c>
      <c r="C54" s="44">
        <f>plano!C52</f>
        <v>21309</v>
      </c>
      <c r="D54" s="31" t="str">
        <f>plano!D52</f>
        <v>JOSE CLEUTON RABELO FERREIRA</v>
      </c>
      <c r="E54" s="31" t="str">
        <f>SUBSTITUTE(plano!E52,"-","")</f>
        <v>13589119</v>
      </c>
      <c r="F54" s="31" t="str">
        <f>plano!H52</f>
        <v>RABELO</v>
      </c>
      <c r="G54" s="380" t="s">
        <v>57</v>
      </c>
      <c r="H54" s="31" t="str">
        <f>plano!G52</f>
        <v>1º ESQD</v>
      </c>
    </row>
    <row r="55" spans="1:8" ht="12.75" customHeight="1" x14ac:dyDescent="0.2">
      <c r="A55" s="31">
        <f ca="1">plano!A53</f>
        <v>46</v>
      </c>
      <c r="B55" s="31" t="str">
        <f>plano!B53</f>
        <v>2º SGT</v>
      </c>
      <c r="C55" s="44">
        <f>plano!C53</f>
        <v>21654</v>
      </c>
      <c r="D55" s="31" t="str">
        <f>plano!D53</f>
        <v>FRANCISCO CESAR LINHARES LEITE</v>
      </c>
      <c r="E55" s="31" t="str">
        <f>SUBSTITUTE(plano!E53,"-","")</f>
        <v>15167912</v>
      </c>
      <c r="F55" s="31" t="str">
        <f>plano!H53</f>
        <v>LINHARES</v>
      </c>
      <c r="G55" s="380" t="s">
        <v>57</v>
      </c>
      <c r="H55" s="31" t="str">
        <f>plano!G53</f>
        <v>1º ESQD</v>
      </c>
    </row>
    <row r="56" spans="1:8" ht="12.75" customHeight="1" x14ac:dyDescent="0.2">
      <c r="A56" s="31">
        <f ca="1">plano!A54</f>
        <v>47</v>
      </c>
      <c r="B56" s="31" t="str">
        <f>plano!B54</f>
        <v>2º SGT</v>
      </c>
      <c r="C56" s="44">
        <f>plano!C54</f>
        <v>21658</v>
      </c>
      <c r="D56" s="31" t="str">
        <f>plano!D54</f>
        <v>JULIO CESAR SILVA PINHEIRO</v>
      </c>
      <c r="E56" s="31" t="str">
        <f>SUBSTITUTE(plano!E54,"-","")</f>
        <v>15171812</v>
      </c>
      <c r="F56" s="31" t="str">
        <f>plano!H54</f>
        <v>PINHEIRO</v>
      </c>
      <c r="G56" s="380" t="s">
        <v>57</v>
      </c>
      <c r="H56" s="31" t="str">
        <f>plano!G54</f>
        <v>2º ESQD</v>
      </c>
    </row>
    <row r="57" spans="1:8" ht="12.75" customHeight="1" x14ac:dyDescent="0.2">
      <c r="A57" s="31">
        <f ca="1">plano!A57</f>
        <v>50</v>
      </c>
      <c r="B57" s="31" t="str">
        <f>plano!B57</f>
        <v>3º SGT</v>
      </c>
      <c r="C57" s="44">
        <f>plano!C57</f>
        <v>21751</v>
      </c>
      <c r="D57" s="31" t="str">
        <f>plano!D57</f>
        <v>FRANCIVANDO MAIA XIMENES</v>
      </c>
      <c r="E57" s="31" t="str">
        <f>SUBSTITUTE(plano!E57,"-","")</f>
        <v>15168315</v>
      </c>
      <c r="F57" s="31" t="str">
        <f>plano!H57</f>
        <v>XIMENES</v>
      </c>
      <c r="G57" s="380" t="s">
        <v>57</v>
      </c>
      <c r="H57" s="31" t="str">
        <f>plano!G57</f>
        <v>1º ESQD</v>
      </c>
    </row>
    <row r="58" spans="1:8" ht="12.75" customHeight="1" x14ac:dyDescent="0.2">
      <c r="A58" s="31" t="e">
        <f>plano!#REF!</f>
        <v>#REF!</v>
      </c>
      <c r="B58" s="31" t="str">
        <f>plano!B56</f>
        <v>2º SGT</v>
      </c>
      <c r="C58" s="44">
        <f>plano!C56</f>
        <v>21924</v>
      </c>
      <c r="D58" s="31" t="str">
        <f>plano!D56</f>
        <v>JULLIANO PIMENTEL SIQUEIRA</v>
      </c>
      <c r="E58" s="31" t="str">
        <f>SUBSTITUTE(plano!E56,"-","")</f>
        <v>3008991X</v>
      </c>
      <c r="F58" s="31" t="str">
        <f>plano!H56</f>
        <v>JULLIANO</v>
      </c>
      <c r="G58" s="380" t="s">
        <v>57</v>
      </c>
      <c r="H58" s="31" t="str">
        <f>plano!G56</f>
        <v>1º ESQD</v>
      </c>
    </row>
    <row r="59" spans="1:8" ht="12.75" customHeight="1" x14ac:dyDescent="0.2">
      <c r="A59" s="31">
        <f ca="1">plano!A58</f>
        <v>51</v>
      </c>
      <c r="B59" s="31" t="str">
        <f>plano!B58</f>
        <v>3º SGT</v>
      </c>
      <c r="C59" s="44">
        <f>plano!C58</f>
        <v>22676</v>
      </c>
      <c r="D59" s="31" t="str">
        <f>plano!D58</f>
        <v>EDILSON BERNARDO DE SOUSA</v>
      </c>
      <c r="E59" s="31" t="str">
        <f>SUBSTITUTE(plano!E58,"-","")</f>
        <v>30120515</v>
      </c>
      <c r="F59" s="31" t="str">
        <f>plano!H58</f>
        <v>BERNARDO</v>
      </c>
      <c r="G59" s="380" t="s">
        <v>57</v>
      </c>
      <c r="H59" s="31" t="str">
        <f>plano!G58</f>
        <v>2º ESQD</v>
      </c>
    </row>
    <row r="60" spans="1:8" ht="12.75" customHeight="1" x14ac:dyDescent="0.2">
      <c r="A60" s="31">
        <f ca="1">plano!A59</f>
        <v>52</v>
      </c>
      <c r="B60" s="31" t="str">
        <f>plano!B59</f>
        <v>3º SGT</v>
      </c>
      <c r="C60" s="44">
        <f>plano!C59</f>
        <v>22544</v>
      </c>
      <c r="D60" s="31" t="str">
        <f>plano!D59</f>
        <v>MAX LULLY SIQUEIRA APOLÔNIO</v>
      </c>
      <c r="E60" s="31" t="str">
        <f>SUBSTITUTE(plano!E59,"-","")</f>
        <v>30106113</v>
      </c>
      <c r="F60" s="31" t="str">
        <f>plano!H59</f>
        <v>MAX</v>
      </c>
      <c r="G60" s="380" t="s">
        <v>57</v>
      </c>
      <c r="H60" s="31" t="str">
        <f>plano!G59</f>
        <v>2º ESQD</v>
      </c>
    </row>
    <row r="61" spans="1:8" ht="12.75" customHeight="1" x14ac:dyDescent="0.2">
      <c r="A61" s="31" t="e">
        <f>plano!#REF!</f>
        <v>#REF!</v>
      </c>
      <c r="B61" s="31" t="str">
        <f>plano!B55</f>
        <v>2º SGT</v>
      </c>
      <c r="C61" s="44">
        <f>plano!C55</f>
        <v>21749</v>
      </c>
      <c r="D61" s="31" t="str">
        <f>plano!D55</f>
        <v>COSMO COSTA DA SILVA</v>
      </c>
      <c r="E61" s="31" t="str">
        <f>SUBSTITUTE(plano!E55,"-","")</f>
        <v>1516381X</v>
      </c>
      <c r="F61" s="31" t="str">
        <f>plano!H55</f>
        <v>C SILVA</v>
      </c>
      <c r="G61" s="380" t="s">
        <v>57</v>
      </c>
      <c r="H61" s="31" t="str">
        <f>plano!G55</f>
        <v>2º ESQD</v>
      </c>
    </row>
    <row r="62" spans="1:8" ht="12.75" customHeight="1" x14ac:dyDescent="0.2">
      <c r="A62" s="31">
        <f ca="1">plano!A60</f>
        <v>53</v>
      </c>
      <c r="B62" s="31" t="str">
        <f>plano!B60</f>
        <v>3º SGT</v>
      </c>
      <c r="C62" s="44">
        <f>plano!C60</f>
        <v>21916</v>
      </c>
      <c r="D62" s="31" t="str">
        <f>plano!D60</f>
        <v>JOAO PESSOA MENEZES JUNIOR</v>
      </c>
      <c r="E62" s="31" t="str">
        <f>SUBSTITUTE(plano!E60,"-","")</f>
        <v>30040112</v>
      </c>
      <c r="F62" s="31" t="str">
        <f>plano!H60</f>
        <v>PESSOA</v>
      </c>
      <c r="G62" s="380" t="s">
        <v>57</v>
      </c>
      <c r="H62" s="31" t="str">
        <f>plano!G60</f>
        <v>2º ESQD</v>
      </c>
    </row>
    <row r="63" spans="1:8" ht="12.75" customHeight="1" x14ac:dyDescent="0.2">
      <c r="A63" s="31">
        <f ca="1">plano!A61</f>
        <v>54</v>
      </c>
      <c r="B63" s="31" t="str">
        <f>plano!B61</f>
        <v>3º SGT</v>
      </c>
      <c r="C63" s="44">
        <f>plano!C61</f>
        <v>22197</v>
      </c>
      <c r="D63" s="31" t="str">
        <f>plano!D61</f>
        <v>HUGO HENRIQUE ALVES DE MIRANDA</v>
      </c>
      <c r="E63" s="31" t="str">
        <f>SUBSTITUTE(plano!E61,"-","")</f>
        <v>30064518</v>
      </c>
      <c r="F63" s="31" t="str">
        <f>plano!H61</f>
        <v>ALVES</v>
      </c>
      <c r="G63" s="380" t="s">
        <v>57</v>
      </c>
      <c r="H63" s="31" t="str">
        <f>plano!G61</f>
        <v>1º ESQD</v>
      </c>
    </row>
    <row r="64" spans="1:8" ht="12.75" customHeight="1" x14ac:dyDescent="0.2">
      <c r="A64" s="31">
        <f ca="1">plano!A62</f>
        <v>55</v>
      </c>
      <c r="B64" s="31" t="str">
        <f>plano!B62</f>
        <v>3º SGT</v>
      </c>
      <c r="C64" s="44">
        <f>plano!C62</f>
        <v>22777</v>
      </c>
      <c r="D64" s="31" t="str">
        <f>plano!D62</f>
        <v>RAFAELA TEIXEIRA MARQUES</v>
      </c>
      <c r="E64" s="31" t="str">
        <f>SUBSTITUTE(plano!E62,"-","")</f>
        <v>30232410</v>
      </c>
      <c r="F64" s="31" t="str">
        <f>plano!H62</f>
        <v>RAFAELA</v>
      </c>
      <c r="G64" s="380" t="s">
        <v>57</v>
      </c>
      <c r="H64" s="31" t="str">
        <f>plano!G62</f>
        <v>1º ESQD</v>
      </c>
    </row>
    <row r="65" spans="1:8" ht="12.75" customHeight="1" x14ac:dyDescent="0.2">
      <c r="A65" s="31">
        <f ca="1">plano!A63</f>
        <v>56</v>
      </c>
      <c r="B65" s="31" t="str">
        <f>plano!B63</f>
        <v>3º SGT</v>
      </c>
      <c r="C65" s="44">
        <f>plano!C63</f>
        <v>23250</v>
      </c>
      <c r="D65" s="31" t="str">
        <f>plano!D63</f>
        <v>ALEXANDRE DA SILVA PEREIRA</v>
      </c>
      <c r="E65" s="31" t="str">
        <f>SUBSTITUTE(plano!E63,"-","")</f>
        <v>30227913</v>
      </c>
      <c r="F65" s="31" t="str">
        <f>plano!H63</f>
        <v>ALEXANDRE</v>
      </c>
      <c r="G65" s="380" t="s">
        <v>57</v>
      </c>
      <c r="H65" s="31" t="str">
        <f>plano!G63</f>
        <v>2º ESQD</v>
      </c>
    </row>
    <row r="66" spans="1:8" ht="12.75" customHeight="1" x14ac:dyDescent="0.2">
      <c r="A66" s="31">
        <f ca="1">plano!A64</f>
        <v>57</v>
      </c>
      <c r="B66" s="31" t="str">
        <f>plano!B64</f>
        <v>3º SGT</v>
      </c>
      <c r="C66" s="44">
        <f>plano!C64</f>
        <v>23718</v>
      </c>
      <c r="D66" s="31" t="str">
        <f>plano!D64</f>
        <v>CARLOS ATILA TERTO DE AMORIM</v>
      </c>
      <c r="E66" s="31" t="str">
        <f>SUBSTITUTE(plano!E64,"-","")</f>
        <v>30159012</v>
      </c>
      <c r="F66" s="31" t="str">
        <f>plano!H64</f>
        <v>TERTO</v>
      </c>
      <c r="G66" s="380" t="s">
        <v>57</v>
      </c>
      <c r="H66" s="31" t="str">
        <f>plano!G64</f>
        <v>1º ESQD</v>
      </c>
    </row>
    <row r="67" spans="1:8" ht="12.75" customHeight="1" x14ac:dyDescent="0.2">
      <c r="A67" s="31">
        <f ca="1">plano!A65</f>
        <v>58</v>
      </c>
      <c r="B67" s="31" t="str">
        <f>plano!B65</f>
        <v>3º SGT</v>
      </c>
      <c r="C67" s="44">
        <f>plano!C65</f>
        <v>23803</v>
      </c>
      <c r="D67" s="31" t="str">
        <f>plano!D65</f>
        <v>LEANDRO DE SOUZA LIMA</v>
      </c>
      <c r="E67" s="31" t="str">
        <f>SUBSTITUTE(plano!E65,"-","")</f>
        <v>30160215</v>
      </c>
      <c r="F67" s="31" t="str">
        <f>plano!H65</f>
        <v>LIMA</v>
      </c>
      <c r="G67" s="380" t="s">
        <v>57</v>
      </c>
      <c r="H67" s="31" t="str">
        <f>plano!G65</f>
        <v>1º ESQD</v>
      </c>
    </row>
    <row r="68" spans="1:8" ht="12.75" customHeight="1" x14ac:dyDescent="0.2">
      <c r="A68" s="31">
        <f ca="1">plano!A66</f>
        <v>59</v>
      </c>
      <c r="B68" s="31" t="str">
        <f>plano!B66</f>
        <v>3º SGT</v>
      </c>
      <c r="C68" s="44">
        <f>plano!C66</f>
        <v>23832</v>
      </c>
      <c r="D68" s="31" t="str">
        <f>plano!D66</f>
        <v>MOISES SARAIVA NETO</v>
      </c>
      <c r="E68" s="31" t="str">
        <f>SUBSTITUTE(plano!E66,"-","")</f>
        <v>30193717</v>
      </c>
      <c r="F68" s="31" t="str">
        <f>plano!H66</f>
        <v>MNETO</v>
      </c>
      <c r="G68" s="380" t="s">
        <v>57</v>
      </c>
      <c r="H68" s="31" t="str">
        <f>plano!G66</f>
        <v>1º ESQD</v>
      </c>
    </row>
    <row r="69" spans="1:8" ht="12.75" customHeight="1" x14ac:dyDescent="0.2">
      <c r="A69" s="31">
        <f ca="1">plano!A67</f>
        <v>60</v>
      </c>
      <c r="B69" s="31" t="str">
        <f>plano!B67</f>
        <v>3º SGT</v>
      </c>
      <c r="C69" s="44">
        <f>plano!C67</f>
        <v>23834</v>
      </c>
      <c r="D69" s="31" t="str">
        <f>plano!D67</f>
        <v>ALEXANDRE CARNEIRO OLIVEIRA</v>
      </c>
      <c r="E69" s="31" t="str">
        <f>SUBSTITUTE(plano!E67,"-","")</f>
        <v>30230213</v>
      </c>
      <c r="F69" s="31" t="str">
        <f>plano!H67</f>
        <v>ALEXANDRE CARNEIRO</v>
      </c>
      <c r="G69" s="380" t="s">
        <v>57</v>
      </c>
      <c r="H69" s="31" t="str">
        <f>plano!G67</f>
        <v>1º ESQD</v>
      </c>
    </row>
    <row r="70" spans="1:8" ht="12.75" customHeight="1" x14ac:dyDescent="0.2">
      <c r="A70" s="31">
        <f ca="1">plano!A68</f>
        <v>61</v>
      </c>
      <c r="B70" s="31" t="str">
        <f>plano!B68</f>
        <v>3º SGT</v>
      </c>
      <c r="C70" s="44">
        <f>plano!C68</f>
        <v>23903</v>
      </c>
      <c r="D70" s="31" t="str">
        <f>plano!D68</f>
        <v>WEYVE COELHO DO NASCIMENTO</v>
      </c>
      <c r="E70" s="31" t="str">
        <f>SUBSTITUTE(plano!E68,"-","")</f>
        <v>30174216</v>
      </c>
      <c r="F70" s="31" t="str">
        <f>plano!H68</f>
        <v>WEYVE</v>
      </c>
      <c r="G70" s="380" t="s">
        <v>57</v>
      </c>
      <c r="H70" s="31" t="str">
        <f>plano!G68</f>
        <v>1º ESQD</v>
      </c>
    </row>
    <row r="71" spans="1:8" ht="12.75" customHeight="1" x14ac:dyDescent="0.2">
      <c r="A71" s="31">
        <f ca="1">plano!A69</f>
        <v>62</v>
      </c>
      <c r="B71" s="31" t="str">
        <f>plano!B69</f>
        <v>3º SGT</v>
      </c>
      <c r="C71" s="44">
        <f>plano!C69</f>
        <v>24206</v>
      </c>
      <c r="D71" s="31" t="str">
        <f>plano!D69</f>
        <v>FRANCISCO WATILA SOUSA DA SILVA</v>
      </c>
      <c r="E71" s="31" t="str">
        <f>SUBSTITUTE(plano!E69,"-","")</f>
        <v>30149211</v>
      </c>
      <c r="F71" s="31" t="str">
        <f>plano!H69</f>
        <v>WATILA</v>
      </c>
      <c r="G71" s="380" t="s">
        <v>57</v>
      </c>
      <c r="H71" s="31" t="str">
        <f>plano!G69</f>
        <v>1º ESQD</v>
      </c>
    </row>
    <row r="72" spans="1:8" ht="12.75" customHeight="1" x14ac:dyDescent="0.2">
      <c r="A72" s="31">
        <f ca="1">plano!A70</f>
        <v>63</v>
      </c>
      <c r="B72" s="31" t="str">
        <f>plano!B70</f>
        <v>3º SGT</v>
      </c>
      <c r="C72" s="44">
        <f>plano!C70</f>
        <v>23685</v>
      </c>
      <c r="D72" s="31" t="str">
        <f>plano!D70</f>
        <v>RAFAEL DE SOUZA BARROS</v>
      </c>
      <c r="E72" s="31" t="str">
        <f>SUBSTITUTE(plano!E70,"-","")</f>
        <v>30265718</v>
      </c>
      <c r="F72" s="31" t="str">
        <f>plano!H70</f>
        <v>BARROS</v>
      </c>
      <c r="G72" s="380" t="s">
        <v>57</v>
      </c>
      <c r="H72" s="31" t="str">
        <f>plano!G70</f>
        <v>3ºPEL/2º ESQD</v>
      </c>
    </row>
    <row r="73" spans="1:8" ht="12.75" customHeight="1" x14ac:dyDescent="0.2">
      <c r="A73" s="31">
        <f ca="1">plano!A71</f>
        <v>64</v>
      </c>
      <c r="B73" s="31" t="str">
        <f>plano!B71</f>
        <v>3º SGT</v>
      </c>
      <c r="C73" s="44">
        <f>plano!C71</f>
        <v>24198</v>
      </c>
      <c r="D73" s="31" t="str">
        <f>plano!D71</f>
        <v>MAYRON MARLLON DE SIUZA MIRANDA</v>
      </c>
      <c r="E73" s="31" t="str">
        <f>SUBSTITUTE(plano!E71,"-","")</f>
        <v>30160517</v>
      </c>
      <c r="F73" s="31" t="str">
        <f>plano!H71</f>
        <v>M MIRANDA</v>
      </c>
      <c r="G73" s="380" t="s">
        <v>57</v>
      </c>
      <c r="H73" s="31" t="str">
        <f>plano!G71</f>
        <v>1º ESQD</v>
      </c>
    </row>
    <row r="74" spans="1:8" ht="12.75" customHeight="1" x14ac:dyDescent="0.2">
      <c r="A74" s="31">
        <f ca="1">plano!A72</f>
        <v>65</v>
      </c>
      <c r="B74" s="31" t="str">
        <f>plano!B72</f>
        <v>3º SGT</v>
      </c>
      <c r="C74" s="44">
        <f>plano!C72</f>
        <v>24598</v>
      </c>
      <c r="D74" s="31" t="str">
        <f>plano!D72</f>
        <v>SAVIO REBOUCAS FELIX</v>
      </c>
      <c r="E74" s="31" t="str">
        <f>SUBSTITUTE(plano!E72,"-","")</f>
        <v>30331516</v>
      </c>
      <c r="F74" s="31" t="str">
        <f>plano!H72</f>
        <v>FELIX</v>
      </c>
      <c r="G74" s="380" t="s">
        <v>57</v>
      </c>
      <c r="H74" s="31" t="str">
        <f>plano!G72</f>
        <v>2º ESQD</v>
      </c>
    </row>
    <row r="75" spans="1:8" ht="12.75" customHeight="1" x14ac:dyDescent="0.2">
      <c r="A75" s="31">
        <f ca="1">plano!A73</f>
        <v>66</v>
      </c>
      <c r="B75" s="31" t="str">
        <f>plano!B73</f>
        <v>3º SGT</v>
      </c>
      <c r="C75" s="44">
        <f>plano!C73</f>
        <v>24790</v>
      </c>
      <c r="D75" s="31" t="str">
        <f>plano!D73</f>
        <v>RAMON LIMA DE MOURA</v>
      </c>
      <c r="E75" s="31" t="str">
        <f>SUBSTITUTE(plano!E73,"-","")</f>
        <v>30350715</v>
      </c>
      <c r="F75" s="31" t="str">
        <f>plano!H73</f>
        <v>MOURA</v>
      </c>
      <c r="G75" s="380" t="s">
        <v>57</v>
      </c>
      <c r="H75" s="31" t="str">
        <f>plano!G73</f>
        <v>2º ESQD</v>
      </c>
    </row>
    <row r="76" spans="1:8" ht="12.75" customHeight="1" x14ac:dyDescent="0.2">
      <c r="A76" s="31">
        <f ca="1">plano!A74</f>
        <v>67</v>
      </c>
      <c r="B76" s="31" t="str">
        <f>plano!B74</f>
        <v>3º SGT</v>
      </c>
      <c r="C76" s="44">
        <f>plano!C74</f>
        <v>25015</v>
      </c>
      <c r="D76" s="31" t="str">
        <f>plano!D74</f>
        <v>CARLOS EDUARDO LOPES MOURAO</v>
      </c>
      <c r="E76" s="31" t="str">
        <f>SUBSTITUTE(plano!E74,"-","")</f>
        <v>30373219</v>
      </c>
      <c r="F76" s="31" t="str">
        <f>plano!H74</f>
        <v>MOURAO</v>
      </c>
      <c r="G76" s="380" t="s">
        <v>57</v>
      </c>
      <c r="H76" s="31" t="str">
        <f>plano!G74</f>
        <v>1º ESQD</v>
      </c>
    </row>
    <row r="77" spans="1:8" ht="12.75" customHeight="1" x14ac:dyDescent="0.2">
      <c r="A77" s="31">
        <f ca="1">plano!A75</f>
        <v>68</v>
      </c>
      <c r="B77" s="31" t="str">
        <f>plano!B75</f>
        <v>3º SGT</v>
      </c>
      <c r="C77" s="44">
        <f>plano!C75</f>
        <v>25078</v>
      </c>
      <c r="D77" s="31" t="str">
        <f>plano!D75</f>
        <v>MAGSON PIRES DA SILVA</v>
      </c>
      <c r="E77" s="31" t="str">
        <f>SUBSTITUTE(plano!E75,"-","")</f>
        <v>30379519</v>
      </c>
      <c r="F77" s="31" t="str">
        <f>plano!H75</f>
        <v>PIRES</v>
      </c>
      <c r="G77" s="380" t="s">
        <v>57</v>
      </c>
      <c r="H77" s="31" t="str">
        <f>plano!G75</f>
        <v>1º ESQD</v>
      </c>
    </row>
    <row r="78" spans="1:8" ht="12.75" customHeight="1" x14ac:dyDescent="0.2">
      <c r="A78" s="31">
        <f ca="1">plano!A76</f>
        <v>69</v>
      </c>
      <c r="B78" s="31" t="str">
        <f>plano!B76</f>
        <v>3º SGT</v>
      </c>
      <c r="C78" s="44">
        <f>plano!C76</f>
        <v>25482</v>
      </c>
      <c r="D78" s="31" t="str">
        <f>plano!D76</f>
        <v>ROBERTO CIPRIANO FERREIRA</v>
      </c>
      <c r="E78" s="31" t="str">
        <f>SUBSTITUTE(plano!E76,"-","")</f>
        <v>3041991X</v>
      </c>
      <c r="F78" s="31" t="str">
        <f>plano!H76</f>
        <v>CIPRIANO</v>
      </c>
      <c r="G78" s="380" t="s">
        <v>57</v>
      </c>
      <c r="H78" s="31" t="str">
        <f>plano!G76</f>
        <v>2º ESQD</v>
      </c>
    </row>
    <row r="79" spans="1:8" ht="12.75" customHeight="1" x14ac:dyDescent="0.2">
      <c r="A79" s="31">
        <f ca="1">plano!A80</f>
        <v>73</v>
      </c>
      <c r="B79" s="31" t="str">
        <f>plano!B80</f>
        <v>CB</v>
      </c>
      <c r="C79" s="44">
        <f>plano!C80</f>
        <v>22185</v>
      </c>
      <c r="D79" s="31" t="str">
        <f>plano!D80</f>
        <v>ANTONIO FLAUBER DE MELO BRASIL</v>
      </c>
      <c r="E79" s="31" t="str">
        <f>SUBSTITUTE(plano!E80,"-","")</f>
        <v>30063414</v>
      </c>
      <c r="F79" s="31" t="str">
        <f>plano!H80</f>
        <v>FLAUBER</v>
      </c>
      <c r="G79" s="380" t="s">
        <v>57</v>
      </c>
      <c r="H79" s="31" t="str">
        <f>plano!G80</f>
        <v>2º ESQD</v>
      </c>
    </row>
    <row r="80" spans="1:8" ht="12.75" customHeight="1" x14ac:dyDescent="0.2">
      <c r="A80" s="31" t="e">
        <f>plano!#REF!</f>
        <v>#REF!</v>
      </c>
      <c r="B80" s="31" t="str">
        <f>plano!B77</f>
        <v>3º SGT</v>
      </c>
      <c r="C80" s="44">
        <f>plano!C77</f>
        <v>24481</v>
      </c>
      <c r="D80" s="31" t="str">
        <f>plano!D77</f>
        <v>DANIEL XAVIER DE LIMA UCHOA</v>
      </c>
      <c r="E80" s="31" t="str">
        <f>SUBSTITUTE(plano!E77,"-","")</f>
        <v>30319818</v>
      </c>
      <c r="F80" s="31" t="str">
        <f>plano!H77</f>
        <v>DANIEL</v>
      </c>
      <c r="G80" s="380" t="s">
        <v>57</v>
      </c>
      <c r="H80" s="31" t="str">
        <f>plano!G77</f>
        <v>1º ESQD</v>
      </c>
    </row>
    <row r="81" spans="1:8" ht="12.75" customHeight="1" x14ac:dyDescent="0.2">
      <c r="A81" s="31" t="e">
        <f>plano!#REF!</f>
        <v>#REF!</v>
      </c>
      <c r="B81" s="31" t="str">
        <f>plano!B78</f>
        <v>3º SGT</v>
      </c>
      <c r="C81" s="44">
        <f>plano!C78</f>
        <v>24627</v>
      </c>
      <c r="D81" s="31" t="str">
        <f>plano!D78</f>
        <v>HERBERT CLEYTON DUARTE XIMENES</v>
      </c>
      <c r="E81" s="31" t="str">
        <f>SUBSTITUTE(plano!E78,"-","")</f>
        <v>30334418</v>
      </c>
      <c r="F81" s="31" t="str">
        <f>plano!H78</f>
        <v>XIMENES</v>
      </c>
      <c r="G81" s="380" t="s">
        <v>57</v>
      </c>
      <c r="H81" s="31" t="str">
        <f>plano!G78</f>
        <v>2º ESQD</v>
      </c>
    </row>
    <row r="82" spans="1:8" ht="12.75" customHeight="1" x14ac:dyDescent="0.2">
      <c r="A82" s="31">
        <f ca="1">plano!A81</f>
        <v>74</v>
      </c>
      <c r="B82" s="31" t="str">
        <f>plano!B81</f>
        <v>CB</v>
      </c>
      <c r="C82" s="44">
        <f>plano!C81</f>
        <v>25036</v>
      </c>
      <c r="D82" s="31" t="str">
        <f>plano!D81</f>
        <v>ANTONIO FABIO PEREIRA MARTINS</v>
      </c>
      <c r="E82" s="31" t="str">
        <f>SUBSTITUTE(plano!E81,"-","")</f>
        <v>30375319</v>
      </c>
      <c r="F82" s="31" t="str">
        <f>plano!H81</f>
        <v>MARTINS</v>
      </c>
      <c r="G82" s="380" t="s">
        <v>57</v>
      </c>
      <c r="H82" s="31" t="str">
        <f>plano!G81</f>
        <v>2º ESQD</v>
      </c>
    </row>
    <row r="83" spans="1:8" ht="12.75" customHeight="1" x14ac:dyDescent="0.2">
      <c r="A83" s="31" t="e">
        <f>plano!#REF!</f>
        <v>#REF!</v>
      </c>
      <c r="B83" s="31" t="str">
        <f>plano!B79</f>
        <v>3º SGT</v>
      </c>
      <c r="C83" s="44">
        <f>plano!C79</f>
        <v>25365</v>
      </c>
      <c r="D83" s="31" t="str">
        <f>plano!D79</f>
        <v>ERIVAN VIANA DE SOUSA</v>
      </c>
      <c r="E83" s="31" t="str">
        <f>SUBSTITUTE(plano!E79,"-","")</f>
        <v>30408217</v>
      </c>
      <c r="F83" s="31" t="str">
        <f>plano!H79</f>
        <v>VIANA</v>
      </c>
      <c r="G83" s="380" t="s">
        <v>57</v>
      </c>
      <c r="H83" s="31" t="str">
        <f>plano!G79</f>
        <v>1º ESQD</v>
      </c>
    </row>
    <row r="84" spans="1:8" ht="12.75" customHeight="1" x14ac:dyDescent="0.2">
      <c r="A84" s="31">
        <f ca="1">plano!A82</f>
        <v>75</v>
      </c>
      <c r="B84" s="31" t="str">
        <f>plano!B82</f>
        <v>CB</v>
      </c>
      <c r="C84" s="44">
        <f>plano!C82</f>
        <v>24438</v>
      </c>
      <c r="D84" s="31" t="str">
        <f>plano!D82</f>
        <v>ANDRE DE OLIVEIRA MENDONCA</v>
      </c>
      <c r="E84" s="31" t="str">
        <f>SUBSTITUTE(plano!E82,"-","")</f>
        <v>30315510</v>
      </c>
      <c r="F84" s="31" t="str">
        <f>plano!H82</f>
        <v>MENDONCA</v>
      </c>
      <c r="G84" s="380" t="s">
        <v>57</v>
      </c>
      <c r="H84" s="31" t="str">
        <f>plano!G82</f>
        <v>3ºPEL/2º ESQD</v>
      </c>
    </row>
    <row r="85" spans="1:8" ht="12.75" customHeight="1" x14ac:dyDescent="0.2">
      <c r="A85" s="31">
        <f ca="1">plano!A83</f>
        <v>76</v>
      </c>
      <c r="B85" s="31" t="str">
        <f>plano!B83</f>
        <v>CB</v>
      </c>
      <c r="C85" s="44">
        <f>plano!C83</f>
        <v>26386</v>
      </c>
      <c r="D85" s="31" t="str">
        <f>plano!D83</f>
        <v>WEMERSON JARDEL MARREIRO CLEMENTE</v>
      </c>
      <c r="E85" s="31" t="str">
        <f>SUBSTITUTE(plano!E83,"-","")</f>
        <v>58749710</v>
      </c>
      <c r="F85" s="31" t="str">
        <f>plano!H83</f>
        <v>CLEMENTE</v>
      </c>
      <c r="G85" s="380" t="s">
        <v>57</v>
      </c>
      <c r="H85" s="31" t="str">
        <f>plano!G83</f>
        <v>1º ESQD</v>
      </c>
    </row>
    <row r="86" spans="1:8" ht="12.75" customHeight="1" x14ac:dyDescent="0.2">
      <c r="A86" s="31">
        <f ca="1">plano!A84</f>
        <v>77</v>
      </c>
      <c r="B86" s="31" t="str">
        <f>plano!B84</f>
        <v>CB</v>
      </c>
      <c r="C86" s="44">
        <f>plano!C84</f>
        <v>26521</v>
      </c>
      <c r="D86" s="31" t="str">
        <f>plano!D84</f>
        <v>JONAS AQUINO DA SILVA</v>
      </c>
      <c r="E86" s="31" t="str">
        <f>SUBSTITUTE(plano!E84,"-","")</f>
        <v>587.38115</v>
      </c>
      <c r="F86" s="31" t="str">
        <f>plano!H84</f>
        <v>AQUINO</v>
      </c>
      <c r="G86" s="380" t="s">
        <v>57</v>
      </c>
      <c r="H86" s="31" t="str">
        <f>plano!G84</f>
        <v>3ºPEL/2º ESQD</v>
      </c>
    </row>
    <row r="87" spans="1:8" ht="12.75" customHeight="1" x14ac:dyDescent="0.2">
      <c r="A87" s="31">
        <f ca="1">plano!A85</f>
        <v>78</v>
      </c>
      <c r="B87" s="31" t="str">
        <f>plano!B85</f>
        <v>CB</v>
      </c>
      <c r="C87" s="44">
        <f>plano!C85</f>
        <v>26550</v>
      </c>
      <c r="D87" s="31" t="str">
        <f>plano!D85</f>
        <v>FELIPE RODRIGUES BATALHA</v>
      </c>
      <c r="E87" s="31" t="str">
        <f>SUBSTITUTE(plano!E85,"-","")</f>
        <v>58818917</v>
      </c>
      <c r="F87" s="31" t="str">
        <f>plano!H85</f>
        <v>BATALHA</v>
      </c>
      <c r="G87" s="380" t="s">
        <v>57</v>
      </c>
      <c r="H87" s="31" t="str">
        <f>plano!G85</f>
        <v>1º ESQD</v>
      </c>
    </row>
    <row r="88" spans="1:8" ht="12.75" customHeight="1" x14ac:dyDescent="0.2">
      <c r="A88" s="31">
        <f ca="1">plano!A86</f>
        <v>79</v>
      </c>
      <c r="B88" s="31" t="str">
        <f>plano!B86</f>
        <v>CB</v>
      </c>
      <c r="C88" s="44">
        <f>plano!C86</f>
        <v>26786</v>
      </c>
      <c r="D88" s="31" t="str">
        <f>plano!D86</f>
        <v>EMANUELLE EVELINE LIMA DE ARAUJO</v>
      </c>
      <c r="E88" s="31" t="str">
        <f>SUBSTITUTE(plano!E86,"-","")</f>
        <v>58771716</v>
      </c>
      <c r="F88" s="31" t="str">
        <f>plano!H86</f>
        <v>EVELINE</v>
      </c>
      <c r="G88" s="380" t="s">
        <v>57</v>
      </c>
      <c r="H88" s="31" t="str">
        <f>plano!G86</f>
        <v>1º ESQD</v>
      </c>
    </row>
    <row r="89" spans="1:8" ht="12.75" customHeight="1" x14ac:dyDescent="0.2">
      <c r="A89" s="31">
        <f ca="1">plano!A87</f>
        <v>80</v>
      </c>
      <c r="B89" s="31" t="str">
        <f>plano!B87</f>
        <v>CB</v>
      </c>
      <c r="C89" s="44">
        <f>plano!C87</f>
        <v>26790</v>
      </c>
      <c r="D89" s="31" t="str">
        <f>plano!D87</f>
        <v>MARCOS ANTONIO SANTOS BORGES</v>
      </c>
      <c r="E89" s="31" t="str">
        <f>SUBSTITUTE(plano!E87,"-","")</f>
        <v>58743216</v>
      </c>
      <c r="F89" s="31" t="str">
        <f>plano!H87</f>
        <v>BORGES</v>
      </c>
      <c r="G89" s="380" t="s">
        <v>57</v>
      </c>
      <c r="H89" s="31" t="str">
        <f>plano!G87</f>
        <v>2º ESQD</v>
      </c>
    </row>
    <row r="90" spans="1:8" ht="12.75" customHeight="1" x14ac:dyDescent="0.2">
      <c r="A90" s="31">
        <f ca="1">plano!A88</f>
        <v>81</v>
      </c>
      <c r="B90" s="31" t="str">
        <f>plano!B88</f>
        <v>CB</v>
      </c>
      <c r="C90" s="44">
        <f>plano!C88</f>
        <v>27575</v>
      </c>
      <c r="D90" s="31" t="str">
        <f>plano!D88</f>
        <v>DANIEL SOARES VIEIRA</v>
      </c>
      <c r="E90" s="31" t="str">
        <f>SUBSTITUTE(plano!E88,"-","")</f>
        <v>30549414</v>
      </c>
      <c r="F90" s="31" t="str">
        <f>plano!H88</f>
        <v>DANIEL</v>
      </c>
      <c r="G90" s="380" t="s">
        <v>57</v>
      </c>
      <c r="H90" s="31" t="str">
        <f>plano!G88</f>
        <v>2º ESQD</v>
      </c>
    </row>
    <row r="91" spans="1:8" ht="12.75" customHeight="1" x14ac:dyDescent="0.2">
      <c r="A91" s="31">
        <f ca="1">plano!A89</f>
        <v>82</v>
      </c>
      <c r="B91" s="31" t="str">
        <f>plano!B89</f>
        <v>CB</v>
      </c>
      <c r="C91" s="44">
        <f>plano!C89</f>
        <v>27821</v>
      </c>
      <c r="D91" s="31" t="str">
        <f>plano!D89</f>
        <v>JULIANA PINHEIRO NOGUEIRA</v>
      </c>
      <c r="E91" s="31" t="str">
        <f>SUBSTITUTE(plano!E89,"-","")</f>
        <v>30546717</v>
      </c>
      <c r="F91" s="31" t="str">
        <f>plano!H89</f>
        <v>JULIANA PINHEIRO</v>
      </c>
      <c r="G91" s="380" t="s">
        <v>57</v>
      </c>
      <c r="H91" s="31" t="str">
        <f>plano!G89</f>
        <v>2º ESQD</v>
      </c>
    </row>
    <row r="92" spans="1:8" ht="12.75" customHeight="1" x14ac:dyDescent="0.2">
      <c r="A92" s="31">
        <f ca="1">plano!A90</f>
        <v>83</v>
      </c>
      <c r="B92" s="31" t="str">
        <f>plano!B90</f>
        <v>CB</v>
      </c>
      <c r="C92" s="44">
        <f>plano!C90</f>
        <v>27822</v>
      </c>
      <c r="D92" s="31" t="str">
        <f>plano!D90</f>
        <v>FRANCISCO DAS CHAGAS SANTOS NASCIMENTO</v>
      </c>
      <c r="E92" s="31" t="str">
        <f>SUBSTITUTE(plano!E90,"-","")</f>
        <v>30550013</v>
      </c>
      <c r="F92" s="31" t="str">
        <f>plano!H90</f>
        <v>C SANTOS</v>
      </c>
      <c r="G92" s="380" t="s">
        <v>57</v>
      </c>
      <c r="H92" s="31" t="str">
        <f>plano!G90</f>
        <v>1º ESQD</v>
      </c>
    </row>
    <row r="93" spans="1:8" ht="12.75" customHeight="1" x14ac:dyDescent="0.2">
      <c r="A93" s="31">
        <f ca="1">plano!A91</f>
        <v>84</v>
      </c>
      <c r="B93" s="31" t="str">
        <f>plano!B91</f>
        <v>CB</v>
      </c>
      <c r="C93" s="44">
        <f>plano!C91</f>
        <v>28046</v>
      </c>
      <c r="D93" s="31" t="str">
        <f>plano!D91</f>
        <v>LUCIO DA SILVA FRANCA</v>
      </c>
      <c r="E93" s="31" t="str">
        <f>SUBSTITUTE(plano!E91,"-","")</f>
        <v xml:space="preserve">  30551117</v>
      </c>
      <c r="F93" s="31" t="str">
        <f>plano!H91</f>
        <v>FRANCA</v>
      </c>
      <c r="G93" s="380" t="s">
        <v>57</v>
      </c>
      <c r="H93" s="31" t="str">
        <f>plano!G91</f>
        <v>2º ESQD</v>
      </c>
    </row>
    <row r="94" spans="1:8" ht="12.75" customHeight="1" x14ac:dyDescent="0.2">
      <c r="A94" s="31">
        <f ca="1">plano!A92</f>
        <v>85</v>
      </c>
      <c r="B94" s="31" t="str">
        <f>plano!B93</f>
        <v>CB</v>
      </c>
      <c r="C94" s="44">
        <f>plano!C93</f>
        <v>28064</v>
      </c>
      <c r="D94" s="31" t="str">
        <f>plano!D93</f>
        <v>LUANA MATOS DE SOUZA</v>
      </c>
      <c r="E94" s="31" t="str">
        <f>SUBSTITUTE(plano!E93,"-","")</f>
        <v>30524519</v>
      </c>
      <c r="F94" s="31" t="str">
        <f>plano!H93</f>
        <v>MATOS</v>
      </c>
      <c r="G94" s="380" t="s">
        <v>57</v>
      </c>
      <c r="H94" s="31" t="str">
        <f>plano!G93</f>
        <v>1º ESQD</v>
      </c>
    </row>
    <row r="95" spans="1:8" ht="12.75" customHeight="1" x14ac:dyDescent="0.2">
      <c r="A95" s="31">
        <f ca="1">plano!A93</f>
        <v>86</v>
      </c>
      <c r="B95" s="31" t="str">
        <f>plano!B92</f>
        <v>CB</v>
      </c>
      <c r="C95" s="44">
        <f>plano!C92</f>
        <v>28824</v>
      </c>
      <c r="D95" s="31" t="str">
        <f>plano!D92</f>
        <v>ALEXSANDRO GALDINO DE VASCONCELOS</v>
      </c>
      <c r="E95" s="31" t="str">
        <f>SUBSTITUTE(plano!E92,"-","")</f>
        <v>30581911</v>
      </c>
      <c r="F95" s="31" t="str">
        <f>plano!H92</f>
        <v>VASCONCELOS</v>
      </c>
      <c r="G95" s="380" t="s">
        <v>57</v>
      </c>
      <c r="H95" s="31" t="str">
        <f>plano!G92</f>
        <v>1º ESQD</v>
      </c>
    </row>
    <row r="96" spans="1:8" ht="12.75" customHeight="1" x14ac:dyDescent="0.2">
      <c r="A96" s="31">
        <f ca="1">plano!A94</f>
        <v>87</v>
      </c>
      <c r="B96" s="31" t="str">
        <f>plano!B94</f>
        <v>CB</v>
      </c>
      <c r="C96" s="44">
        <f>plano!C94</f>
        <v>30340</v>
      </c>
      <c r="D96" s="31" t="str">
        <f>plano!D94</f>
        <v>FRANCISCO FELIPE DE LIMA ARAUJO - 28843-A</v>
      </c>
      <c r="E96" s="31" t="str">
        <f>SUBSTITUTE(plano!E94,"-","")</f>
        <v>30791517</v>
      </c>
      <c r="F96" s="31" t="str">
        <f>plano!H94</f>
        <v>ARAUJO</v>
      </c>
      <c r="G96" s="380" t="s">
        <v>57</v>
      </c>
      <c r="H96" s="31" t="str">
        <f>plano!G94</f>
        <v>1º ESQD</v>
      </c>
    </row>
    <row r="97" spans="1:8" ht="12.75" customHeight="1" x14ac:dyDescent="0.2">
      <c r="A97" s="31">
        <f ca="1">plano!A95</f>
        <v>88</v>
      </c>
      <c r="B97" s="31" t="str">
        <f>plano!B95</f>
        <v>CB</v>
      </c>
      <c r="C97" s="44">
        <f>plano!C95</f>
        <v>29081</v>
      </c>
      <c r="D97" s="31" t="str">
        <f>plano!D95</f>
        <v>ALAN ROGERIO BEZERRA DE AZEVEDO</v>
      </c>
      <c r="E97" s="31" t="str">
        <f>SUBSTITUTE(plano!E95,"-","")</f>
        <v>30580818</v>
      </c>
      <c r="F97" s="31" t="str">
        <f>plano!H95</f>
        <v>AZEVEDO</v>
      </c>
      <c r="G97" s="380" t="s">
        <v>57</v>
      </c>
      <c r="H97" s="31" t="str">
        <f>plano!G95</f>
        <v>2º ESQD</v>
      </c>
    </row>
    <row r="98" spans="1:8" ht="12.75" customHeight="1" x14ac:dyDescent="0.2">
      <c r="A98" s="31">
        <f ca="1">plano!A96</f>
        <v>89</v>
      </c>
      <c r="B98" s="31" t="str">
        <f>plano!B96</f>
        <v>CB</v>
      </c>
      <c r="C98" s="44">
        <f>plano!C96</f>
        <v>29156</v>
      </c>
      <c r="D98" s="31" t="str">
        <f>plano!D96</f>
        <v>DIEGO DUARTE BRITO</v>
      </c>
      <c r="E98" s="31" t="str">
        <f>SUBSTITUTE(plano!E96,"-","")</f>
        <v>30596110</v>
      </c>
      <c r="F98" s="31" t="str">
        <f>plano!H96</f>
        <v>DUARTE BRITO</v>
      </c>
      <c r="G98" s="380" t="s">
        <v>57</v>
      </c>
      <c r="H98" s="31" t="str">
        <f>plano!G96</f>
        <v>1º ESQD</v>
      </c>
    </row>
    <row r="99" spans="1:8" ht="12.75" customHeight="1" x14ac:dyDescent="0.2">
      <c r="A99" s="31">
        <f ca="1">plano!A97</f>
        <v>90</v>
      </c>
      <c r="B99" s="31" t="str">
        <f>plano!B97</f>
        <v>CB</v>
      </c>
      <c r="C99" s="44">
        <f>plano!C97</f>
        <v>27935</v>
      </c>
      <c r="D99" s="31" t="str">
        <f>plano!D97</f>
        <v>VICTOR BRUNO DANTAS DA SILVA</v>
      </c>
      <c r="E99" s="31" t="str">
        <f>SUBSTITUTE(plano!E97,"-","")</f>
        <v>30551516</v>
      </c>
      <c r="F99" s="31" t="str">
        <f>plano!H97</f>
        <v>DANTAS</v>
      </c>
      <c r="G99" s="380" t="s">
        <v>57</v>
      </c>
      <c r="H99" s="31" t="str">
        <f>plano!G97</f>
        <v>2º ESQD</v>
      </c>
    </row>
    <row r="100" spans="1:8" ht="12.75" customHeight="1" x14ac:dyDescent="0.2">
      <c r="A100" s="31">
        <f ca="1">plano!A98</f>
        <v>91</v>
      </c>
      <c r="B100" s="31" t="str">
        <f>plano!B98</f>
        <v>CB</v>
      </c>
      <c r="C100" s="44">
        <f>plano!C98</f>
        <v>28653</v>
      </c>
      <c r="D100" s="31" t="str">
        <f>plano!D98</f>
        <v>RODRIGO ANDRADE DE OLIVEIRA</v>
      </c>
      <c r="E100" s="31" t="str">
        <f>SUBSTITUTE(plano!E98,"-","")</f>
        <v>30658612</v>
      </c>
      <c r="F100" s="31" t="str">
        <f>plano!H98</f>
        <v>ANDRADE</v>
      </c>
      <c r="G100" s="380" t="s">
        <v>57</v>
      </c>
      <c r="H100" s="31" t="str">
        <f>plano!G98</f>
        <v>2º ESQD</v>
      </c>
    </row>
    <row r="101" spans="1:8" ht="12.75" customHeight="1" x14ac:dyDescent="0.2">
      <c r="A101" s="31">
        <f ca="1">plano!A99</f>
        <v>92</v>
      </c>
      <c r="B101" s="31" t="str">
        <f>plano!B99</f>
        <v>CB</v>
      </c>
      <c r="C101" s="44">
        <f>plano!C99</f>
        <v>29098</v>
      </c>
      <c r="D101" s="31" t="str">
        <f>plano!D99</f>
        <v>LORENA SANTOS ARAUJO</v>
      </c>
      <c r="E101" s="31" t="str">
        <f>SUBSTITUTE(plano!E99,"-","")</f>
        <v>30642015</v>
      </c>
      <c r="F101" s="31" t="str">
        <f>plano!H99</f>
        <v>LORENA</v>
      </c>
      <c r="G101" s="380" t="s">
        <v>57</v>
      </c>
      <c r="H101" s="31" t="str">
        <f>plano!G99</f>
        <v>1º ESQD</v>
      </c>
    </row>
    <row r="102" spans="1:8" ht="12.75" customHeight="1" x14ac:dyDescent="0.2">
      <c r="A102" s="31">
        <f ca="1">plano!A100</f>
        <v>93</v>
      </c>
      <c r="B102" s="31" t="str">
        <f>plano!B100</f>
        <v>CB</v>
      </c>
      <c r="C102" s="44">
        <f>plano!C100</f>
        <v>29577</v>
      </c>
      <c r="D102" s="31" t="str">
        <f>plano!D100</f>
        <v>ALINE RAQUEL DE ALMEIDA</v>
      </c>
      <c r="E102" s="31" t="str">
        <f>SUBSTITUTE(plano!E100,"-","")</f>
        <v>30682718</v>
      </c>
      <c r="F102" s="31" t="str">
        <f>plano!H100</f>
        <v>ALINE</v>
      </c>
      <c r="G102" s="380" t="s">
        <v>57</v>
      </c>
      <c r="H102" s="31" t="str">
        <f>plano!G100</f>
        <v>2º ESQD</v>
      </c>
    </row>
    <row r="103" spans="1:8" ht="12.75" customHeight="1" x14ac:dyDescent="0.2">
      <c r="A103" s="31">
        <f ca="1">plano!A101</f>
        <v>94</v>
      </c>
      <c r="B103" s="31" t="str">
        <f>plano!B101</f>
        <v>CB</v>
      </c>
      <c r="C103" s="44">
        <f>plano!C101</f>
        <v>30169</v>
      </c>
      <c r="D103" s="31" t="str">
        <f>plano!D101</f>
        <v>ERLLE ANTONIO NOBRE SALES</v>
      </c>
      <c r="E103" s="31" t="str">
        <f>SUBSTITUTE(plano!E101,"-","")</f>
        <v>30751612</v>
      </c>
      <c r="F103" s="31" t="str">
        <f>plano!H101</f>
        <v>NOBRE</v>
      </c>
      <c r="G103" s="380" t="s">
        <v>57</v>
      </c>
      <c r="H103" s="31" t="str">
        <f>plano!G101</f>
        <v>2º ESQD</v>
      </c>
    </row>
    <row r="104" spans="1:8" ht="12.75" customHeight="1" x14ac:dyDescent="0.2">
      <c r="A104" s="31">
        <f ca="1">plano!A107</f>
        <v>100</v>
      </c>
      <c r="B104" s="31" t="str">
        <f>plano!B107</f>
        <v>SD</v>
      </c>
      <c r="C104" s="44">
        <f>plano!C107</f>
        <v>25608</v>
      </c>
      <c r="D104" s="31" t="str">
        <f>plano!D107</f>
        <v>IGOR BETHOVEN SOUSA OLIVEIRA</v>
      </c>
      <c r="E104" s="31" t="str">
        <f>SUBSTITUTE(plano!E107,"-","")</f>
        <v>30432517</v>
      </c>
      <c r="F104" s="31" t="str">
        <f>plano!H107</f>
        <v>IGOR</v>
      </c>
      <c r="G104" s="380" t="s">
        <v>57</v>
      </c>
      <c r="H104" s="31" t="str">
        <f>plano!G107</f>
        <v>2º ESQD</v>
      </c>
    </row>
    <row r="105" spans="1:8" ht="12.75" customHeight="1" x14ac:dyDescent="0.2">
      <c r="A105" s="31">
        <f ca="1">plano!A108</f>
        <v>101</v>
      </c>
      <c r="B105" s="31" t="str">
        <f>plano!B108</f>
        <v>SD</v>
      </c>
      <c r="C105" s="44">
        <f>plano!C108</f>
        <v>28612</v>
      </c>
      <c r="D105" s="31" t="str">
        <f>plano!D108</f>
        <v>ALYNE FEITOSA DA SILVA</v>
      </c>
      <c r="E105" s="31" t="str">
        <f>SUBSTITUTE(plano!E108,"-","")</f>
        <v>30582519</v>
      </c>
      <c r="F105" s="31" t="str">
        <f>plano!H108</f>
        <v>ALYNE</v>
      </c>
      <c r="G105" s="380" t="s">
        <v>57</v>
      </c>
      <c r="H105" s="31" t="str">
        <f>plano!G108</f>
        <v>1º ESQD</v>
      </c>
    </row>
    <row r="106" spans="1:8" ht="12.75" customHeight="1" x14ac:dyDescent="0.2">
      <c r="A106" s="31" t="e">
        <f>plano!#REF!</f>
        <v>#REF!</v>
      </c>
      <c r="B106" s="31" t="str">
        <f>plano!B102</f>
        <v>CB</v>
      </c>
      <c r="C106" s="44">
        <f>plano!C102</f>
        <v>29532</v>
      </c>
      <c r="D106" s="31" t="str">
        <f>plano!D102</f>
        <v>MARCELO NADSON SILVEIRA DE SA</v>
      </c>
      <c r="E106" s="31" t="str">
        <f>SUBSTITUTE(plano!E102,"-","")</f>
        <v>30730216</v>
      </c>
      <c r="F106" s="31" t="str">
        <f>plano!H102</f>
        <v>NADSON</v>
      </c>
      <c r="G106" s="380" t="s">
        <v>57</v>
      </c>
      <c r="H106" s="31" t="str">
        <f>plano!G102</f>
        <v>2º ESQD</v>
      </c>
    </row>
    <row r="107" spans="1:8" ht="12.75" customHeight="1" x14ac:dyDescent="0.2">
      <c r="A107" s="31" t="e">
        <f>plano!#REF!</f>
        <v>#REF!</v>
      </c>
      <c r="B107" s="31" t="str">
        <f>plano!B103</f>
        <v>CB</v>
      </c>
      <c r="C107" s="44">
        <f>plano!C103</f>
        <v>29619</v>
      </c>
      <c r="D107" s="31" t="str">
        <f>plano!D103</f>
        <v>CICERO ADIEL MORAIS DE FREITAS</v>
      </c>
      <c r="E107" s="31" t="str">
        <f>SUBSTITUTE(plano!E103,"-","")</f>
        <v>30683218</v>
      </c>
      <c r="F107" s="31" t="str">
        <f>plano!H103</f>
        <v>ADIEL</v>
      </c>
      <c r="G107" s="380" t="s">
        <v>57</v>
      </c>
      <c r="H107" s="31" t="str">
        <f>plano!G103</f>
        <v>3ºPEL/2º ESQD</v>
      </c>
    </row>
    <row r="108" spans="1:8" ht="12.75" customHeight="1" x14ac:dyDescent="0.2">
      <c r="A108" s="31" t="e">
        <f>plano!#REF!</f>
        <v>#REF!</v>
      </c>
      <c r="B108" s="31" t="str">
        <f>plano!B104</f>
        <v>CB</v>
      </c>
      <c r="C108" s="44">
        <f>plano!C104</f>
        <v>29742</v>
      </c>
      <c r="D108" s="31" t="str">
        <f>plano!D104</f>
        <v>MARILENE DOS SANTOS LIMA</v>
      </c>
      <c r="E108" s="31" t="str">
        <f>SUBSTITUTE(plano!E104,"-","")</f>
        <v>30718615</v>
      </c>
      <c r="F108" s="31" t="str">
        <f>plano!H104</f>
        <v>MARILENE</v>
      </c>
      <c r="G108" s="380" t="s">
        <v>57</v>
      </c>
      <c r="H108" s="31" t="str">
        <f>plano!G104</f>
        <v>1º ESQD</v>
      </c>
    </row>
    <row r="109" spans="1:8" ht="12.75" customHeight="1" x14ac:dyDescent="0.2">
      <c r="A109" s="31">
        <f ca="1">plano!A109</f>
        <v>102</v>
      </c>
      <c r="B109" s="31" t="str">
        <f>plano!B109</f>
        <v>SD</v>
      </c>
      <c r="C109" s="44">
        <f>plano!C109</f>
        <v>29810</v>
      </c>
      <c r="D109" s="31" t="str">
        <f>plano!D109</f>
        <v>ANTONIO JOSE DE SOUZA JUNIOR</v>
      </c>
      <c r="E109" s="31" t="str">
        <f>SUBSTITUTE(plano!E109,"-","")</f>
        <v>30707311</v>
      </c>
      <c r="F109" s="31" t="str">
        <f>plano!H109</f>
        <v>SOUZA JUNIOR</v>
      </c>
      <c r="G109" s="380" t="s">
        <v>57</v>
      </c>
      <c r="H109" s="31" t="str">
        <f>plano!G109</f>
        <v>3ºPEL/2º ESQD</v>
      </c>
    </row>
    <row r="110" spans="1:8" ht="12.75" customHeight="1" x14ac:dyDescent="0.2">
      <c r="A110" s="31" t="e">
        <f>plano!#REF!</f>
        <v>#REF!</v>
      </c>
      <c r="B110" s="31" t="str">
        <f>plano!B105</f>
        <v>CB</v>
      </c>
      <c r="C110" s="44">
        <f>plano!C105</f>
        <v>30039</v>
      </c>
      <c r="D110" s="31" t="str">
        <f>plano!D105</f>
        <v>FELIPE FREITAS PEREIRA</v>
      </c>
      <c r="E110" s="31" t="str">
        <f>SUBSTITUTE(plano!E105,"-","")</f>
        <v>30743210</v>
      </c>
      <c r="F110" s="31" t="str">
        <f>plano!H105</f>
        <v>FELIPE FREITAS</v>
      </c>
      <c r="G110" s="380" t="s">
        <v>57</v>
      </c>
      <c r="H110" s="31" t="str">
        <f>plano!G105</f>
        <v>2º ESQD</v>
      </c>
    </row>
    <row r="111" spans="1:8" ht="12.75" customHeight="1" x14ac:dyDescent="0.2">
      <c r="A111" s="31" t="e">
        <f>plano!#REF!</f>
        <v>#REF!</v>
      </c>
      <c r="B111" s="31" t="str">
        <f>plano!B106</f>
        <v>CB</v>
      </c>
      <c r="C111" s="44">
        <f>plano!C106</f>
        <v>30398</v>
      </c>
      <c r="D111" s="31" t="str">
        <f>plano!D106</f>
        <v>MANOEL PEREIRA DA COSTA NETO</v>
      </c>
      <c r="E111" s="31" t="str">
        <f>SUBSTITUTE(plano!E106,"-","")</f>
        <v>30828011</v>
      </c>
      <c r="F111" s="31" t="str">
        <f>plano!H106</f>
        <v>COSTA NETO</v>
      </c>
      <c r="G111" s="380" t="s">
        <v>57</v>
      </c>
      <c r="H111" s="31" t="str">
        <f>plano!G106</f>
        <v>1º ESQD</v>
      </c>
    </row>
    <row r="112" spans="1:8" ht="12.75" customHeight="1" x14ac:dyDescent="0.2">
      <c r="A112" s="31">
        <f ca="1">plano!A110</f>
        <v>103</v>
      </c>
      <c r="B112" s="31" t="str">
        <f>plano!B110</f>
        <v>SD</v>
      </c>
      <c r="C112" s="44">
        <f>plano!C110</f>
        <v>30722</v>
      </c>
      <c r="D112" s="31" t="str">
        <f>plano!D110</f>
        <v>GIDEAO SILVA GOMES</v>
      </c>
      <c r="E112" s="31" t="str">
        <f>SUBSTITUTE(plano!E110,"-","")</f>
        <v>30867505</v>
      </c>
      <c r="F112" s="31" t="str">
        <f>plano!H110</f>
        <v>GIDEAO</v>
      </c>
      <c r="G112" s="380" t="s">
        <v>57</v>
      </c>
      <c r="H112" s="31" t="str">
        <f>plano!G110</f>
        <v>3ºPEL/2º ESQD</v>
      </c>
    </row>
    <row r="113" spans="1:8" ht="12.75" customHeight="1" x14ac:dyDescent="0.2">
      <c r="A113" s="31">
        <f ca="1">plano!A111</f>
        <v>104</v>
      </c>
      <c r="B113" s="31" t="str">
        <f>plano!B111</f>
        <v>SD</v>
      </c>
      <c r="C113" s="44">
        <f>plano!C111</f>
        <v>30787</v>
      </c>
      <c r="D113" s="31" t="str">
        <f>plano!D111</f>
        <v>FRANCISCO GLAYDSON BESERRA TARGINO</v>
      </c>
      <c r="E113" s="31" t="str">
        <f>SUBSTITUTE(plano!E111,"-","")</f>
        <v>30867505</v>
      </c>
      <c r="F113" s="31" t="str">
        <f>plano!H111</f>
        <v>TARGINO</v>
      </c>
      <c r="G113" s="380" t="s">
        <v>57</v>
      </c>
      <c r="H113" s="31" t="str">
        <f>plano!G111</f>
        <v>1º ESQD</v>
      </c>
    </row>
    <row r="114" spans="1:8" ht="12.75" customHeight="1" x14ac:dyDescent="0.2">
      <c r="A114" s="31">
        <f ca="1">plano!A112</f>
        <v>105</v>
      </c>
      <c r="B114" s="31" t="str">
        <f>plano!B112</f>
        <v>SD</v>
      </c>
      <c r="C114" s="44">
        <f>plano!C112</f>
        <v>30813</v>
      </c>
      <c r="D114" s="31" t="str">
        <f>plano!D112</f>
        <v>EITOR GOMES DA SILVA</v>
      </c>
      <c r="E114" s="31" t="str">
        <f>SUBSTITUTE(plano!E112,"-","")</f>
        <v>30873386</v>
      </c>
      <c r="F114" s="31" t="str">
        <f>plano!H112</f>
        <v>EITOR</v>
      </c>
      <c r="G114" s="380" t="s">
        <v>57</v>
      </c>
      <c r="H114" s="31" t="str">
        <f>plano!G112</f>
        <v>2º ESQD</v>
      </c>
    </row>
    <row r="115" spans="1:8" ht="12.75" customHeight="1" x14ac:dyDescent="0.2">
      <c r="A115" s="31">
        <f ca="1">plano!A113</f>
        <v>106</v>
      </c>
      <c r="B115" s="31" t="str">
        <f>plano!B113</f>
        <v>SD</v>
      </c>
      <c r="C115" s="44">
        <f>plano!C113</f>
        <v>30917</v>
      </c>
      <c r="D115" s="31" t="str">
        <f>plano!D113</f>
        <v>FRANCISCO MARLEY SOUSA SILVA</v>
      </c>
      <c r="E115" s="31" t="str">
        <f>SUBSTITUTE(plano!E113,"-","")</f>
        <v>3087353X</v>
      </c>
      <c r="F115" s="31" t="str">
        <f>plano!H113</f>
        <v>MARLEY</v>
      </c>
      <c r="G115" s="380" t="s">
        <v>57</v>
      </c>
      <c r="H115" s="31" t="str">
        <f>plano!G113</f>
        <v>1º ESQD</v>
      </c>
    </row>
    <row r="116" spans="1:8" ht="12.75" customHeight="1" x14ac:dyDescent="0.2">
      <c r="A116" s="31">
        <f ca="1">plano!A114</f>
        <v>107</v>
      </c>
      <c r="B116" s="31" t="str">
        <f>plano!B114</f>
        <v>SD</v>
      </c>
      <c r="C116" s="44">
        <f>plano!C114</f>
        <v>31023</v>
      </c>
      <c r="D116" s="31" t="str">
        <f>plano!D114</f>
        <v>GILVAN DA SILVA FERREIRA</v>
      </c>
      <c r="E116" s="31" t="str">
        <f>SUBSTITUTE(plano!E114,"-","")</f>
        <v>30876784</v>
      </c>
      <c r="F116" s="31" t="str">
        <f>plano!H114</f>
        <v>GILVAN</v>
      </c>
      <c r="G116" s="380" t="s">
        <v>57</v>
      </c>
      <c r="H116" s="31" t="str">
        <f>plano!G114</f>
        <v>3ºPEL/2º ESQD</v>
      </c>
    </row>
    <row r="117" spans="1:8" ht="12.75" customHeight="1" x14ac:dyDescent="0.2">
      <c r="A117" s="31">
        <f ca="1">plano!A115</f>
        <v>108</v>
      </c>
      <c r="B117" s="31" t="str">
        <f>plano!B115</f>
        <v>SD</v>
      </c>
      <c r="C117" s="44">
        <f>plano!C115</f>
        <v>31561</v>
      </c>
      <c r="D117" s="31" t="str">
        <f>plano!D115</f>
        <v>LUCAS LAURIANO XAVIER</v>
      </c>
      <c r="E117" s="31" t="str">
        <f>SUBSTITUTE(plano!E115,"-","")</f>
        <v>30877403</v>
      </c>
      <c r="F117" s="31" t="str">
        <f>plano!H115</f>
        <v>LAURIANO</v>
      </c>
      <c r="G117" s="380" t="s">
        <v>57</v>
      </c>
      <c r="H117" s="31" t="str">
        <f>plano!G115</f>
        <v>1º ESQD</v>
      </c>
    </row>
    <row r="118" spans="1:8" ht="12.75" customHeight="1" x14ac:dyDescent="0.2">
      <c r="A118" s="31">
        <f ca="1">plano!A116</f>
        <v>109</v>
      </c>
      <c r="B118" s="31" t="str">
        <f>plano!B116</f>
        <v>SD</v>
      </c>
      <c r="C118" s="44">
        <f>plano!C116</f>
        <v>31568</v>
      </c>
      <c r="D118" s="31" t="str">
        <f>plano!D116</f>
        <v>LUCIO GUSTAVO ARAGAO MELO</v>
      </c>
      <c r="E118" s="31" t="str">
        <f>SUBSTITUTE(plano!E116,"-","")</f>
        <v>3087174X</v>
      </c>
      <c r="F118" s="31" t="str">
        <f>plano!H116</f>
        <v>L ARAGAO</v>
      </c>
      <c r="G118" s="380" t="s">
        <v>57</v>
      </c>
      <c r="H118" s="31" t="str">
        <f>plano!G116</f>
        <v>1º ESQD</v>
      </c>
    </row>
    <row r="119" spans="1:8" ht="12.75" customHeight="1" x14ac:dyDescent="0.2">
      <c r="A119" s="31">
        <f ca="1">plano!A117</f>
        <v>110</v>
      </c>
      <c r="B119" s="31" t="str">
        <f>plano!B117</f>
        <v>SD</v>
      </c>
      <c r="C119" s="44">
        <f>plano!C117</f>
        <v>31690</v>
      </c>
      <c r="D119" s="31" t="str">
        <f>plano!D117</f>
        <v>LUCAS DE OLIVEIRA HUON</v>
      </c>
      <c r="E119" s="31" t="str">
        <f>SUBSTITUTE(plano!E117,"-","")</f>
        <v>3087224X</v>
      </c>
      <c r="F119" s="31" t="str">
        <f>plano!H117</f>
        <v>OLIVEIRA</v>
      </c>
      <c r="G119" s="380" t="s">
        <v>57</v>
      </c>
      <c r="H119" s="31" t="str">
        <f>plano!G117</f>
        <v>1º ESQD</v>
      </c>
    </row>
    <row r="120" spans="1:8" ht="12.75" customHeight="1" x14ac:dyDescent="0.2">
      <c r="A120" s="31">
        <f ca="1">plano!A118</f>
        <v>111</v>
      </c>
      <c r="B120" s="31" t="str">
        <f>plano!B118</f>
        <v>SD</v>
      </c>
      <c r="C120" s="44">
        <f>plano!C118</f>
        <v>31735</v>
      </c>
      <c r="D120" s="31" t="str">
        <f>plano!D118</f>
        <v>RUDNEY DOS SANTOS ALBUQUERQUE</v>
      </c>
      <c r="E120" s="31" t="str">
        <f>SUBSTITUTE(plano!E118,"-","")</f>
        <v>30873688</v>
      </c>
      <c r="F120" s="31" t="str">
        <f>plano!H118</f>
        <v>SANTOS</v>
      </c>
      <c r="G120" s="380" t="s">
        <v>57</v>
      </c>
      <c r="H120" s="31" t="str">
        <f>plano!G118</f>
        <v>2º ESQD</v>
      </c>
    </row>
    <row r="121" spans="1:8" ht="12.75" customHeight="1" x14ac:dyDescent="0.2">
      <c r="A121" s="31">
        <f ca="1">plano!A119</f>
        <v>112</v>
      </c>
      <c r="B121" s="31" t="str">
        <f>plano!B119</f>
        <v>SD</v>
      </c>
      <c r="C121" s="44">
        <f>plano!C119</f>
        <v>31743</v>
      </c>
      <c r="D121" s="31" t="str">
        <f>plano!D119</f>
        <v>CAIO GUEDES DE LIMA</v>
      </c>
      <c r="E121" s="31" t="str">
        <f>SUBSTITUTE(plano!E119,"-","")</f>
        <v>30873289</v>
      </c>
      <c r="F121" s="31" t="str">
        <f>plano!H119</f>
        <v>GUEDES</v>
      </c>
      <c r="G121" s="380" t="s">
        <v>57</v>
      </c>
      <c r="H121" s="31" t="str">
        <f>plano!G119</f>
        <v>1º ESQD</v>
      </c>
    </row>
    <row r="122" spans="1:8" ht="12.75" customHeight="1" x14ac:dyDescent="0.2">
      <c r="A122" s="31">
        <f ca="1">plano!A120</f>
        <v>113</v>
      </c>
      <c r="B122" s="31" t="str">
        <f>plano!B120</f>
        <v>SD</v>
      </c>
      <c r="C122" s="44">
        <f>plano!C120</f>
        <v>31759</v>
      </c>
      <c r="D122" s="31" t="str">
        <f>plano!D120</f>
        <v>VALMIR GALDINO DE QUEIROZ SOBRINHO</v>
      </c>
      <c r="E122" s="31" t="str">
        <f>SUBSTITUTE(plano!E120,"-","")</f>
        <v>30877470</v>
      </c>
      <c r="F122" s="31" t="str">
        <f>plano!H120</f>
        <v>GALDINO</v>
      </c>
      <c r="G122" s="380" t="s">
        <v>57</v>
      </c>
      <c r="H122" s="31" t="str">
        <f>plano!G120</f>
        <v>1º ESQD</v>
      </c>
    </row>
    <row r="123" spans="1:8" ht="12.75" customHeight="1" x14ac:dyDescent="0.2">
      <c r="A123" s="31">
        <f ca="1">plano!A121</f>
        <v>114</v>
      </c>
      <c r="B123" s="31" t="str">
        <f>plano!B121</f>
        <v>SD</v>
      </c>
      <c r="C123" s="44">
        <f>plano!C121</f>
        <v>31763</v>
      </c>
      <c r="D123" s="31" t="str">
        <f>plano!D121</f>
        <v>DAVID BARBOSA TAVARES</v>
      </c>
      <c r="E123" s="31" t="str">
        <f>SUBSTITUTE(plano!E121,"-","")</f>
        <v>30873378</v>
      </c>
      <c r="F123" s="31" t="str">
        <f>plano!H121</f>
        <v>BARBOSA</v>
      </c>
      <c r="G123" s="380" t="s">
        <v>57</v>
      </c>
      <c r="H123" s="31" t="str">
        <f>plano!G121</f>
        <v>2º ESQD</v>
      </c>
    </row>
    <row r="124" spans="1:8" ht="12.75" customHeight="1" x14ac:dyDescent="0.2">
      <c r="A124" s="31">
        <f ca="1">plano!A122</f>
        <v>115</v>
      </c>
      <c r="B124" s="31" t="str">
        <f>plano!B122</f>
        <v>SD</v>
      </c>
      <c r="C124" s="44">
        <f>plano!C122</f>
        <v>31769</v>
      </c>
      <c r="D124" s="31" t="str">
        <f>plano!D122</f>
        <v>JOAO RICARDO BEZERRA FREIRE DA SILVA</v>
      </c>
      <c r="E124" s="31" t="str">
        <f>SUBSTITUTE(plano!E122,"-","")</f>
        <v>30876644</v>
      </c>
      <c r="F124" s="31" t="str">
        <f>plano!H122</f>
        <v>R FREIRE</v>
      </c>
      <c r="G124" s="380" t="s">
        <v>57</v>
      </c>
      <c r="H124" s="31" t="str">
        <f>plano!G122</f>
        <v>3ºPEL/2º ESQD</v>
      </c>
    </row>
    <row r="125" spans="1:8" ht="12.75" customHeight="1" x14ac:dyDescent="0.2">
      <c r="A125" s="31">
        <f ca="1">plano!A123</f>
        <v>116</v>
      </c>
      <c r="B125" s="31" t="str">
        <f>plano!B123</f>
        <v>SD</v>
      </c>
      <c r="C125" s="44">
        <f>plano!C123</f>
        <v>31965</v>
      </c>
      <c r="D125" s="31" t="str">
        <f>plano!D123</f>
        <v>RAIMUNDO JOSE DE MATOS NETO</v>
      </c>
      <c r="E125" s="31" t="str">
        <f>SUBSTITUTE(plano!E123,"-","")</f>
        <v>30871685</v>
      </c>
      <c r="F125" s="31" t="str">
        <f>plano!H123</f>
        <v>MATOS</v>
      </c>
      <c r="G125" s="380" t="s">
        <v>57</v>
      </c>
      <c r="H125" s="31" t="str">
        <f>plano!G123</f>
        <v>2º ESQD</v>
      </c>
    </row>
    <row r="126" spans="1:8" ht="12.75" customHeight="1" x14ac:dyDescent="0.2">
      <c r="A126" s="31">
        <f ca="1">plano!A124</f>
        <v>117</v>
      </c>
      <c r="B126" s="31" t="str">
        <f>plano!B124</f>
        <v>SD</v>
      </c>
      <c r="C126" s="44">
        <f>plano!C124</f>
        <v>32397</v>
      </c>
      <c r="D126" s="31" t="str">
        <f>plano!D124</f>
        <v>ERIEL DA SILVA SANTOS</v>
      </c>
      <c r="E126" s="31" t="str">
        <f>SUBSTITUTE(plano!E124,"-","")</f>
        <v>3088941X</v>
      </c>
      <c r="F126" s="31" t="str">
        <f>plano!H124</f>
        <v>ERIEL</v>
      </c>
      <c r="G126" s="380" t="s">
        <v>57</v>
      </c>
      <c r="H126" s="31" t="str">
        <f>plano!G124</f>
        <v>3ºPEL/2º ESQD</v>
      </c>
    </row>
    <row r="127" spans="1:8" ht="12.75" customHeight="1" x14ac:dyDescent="0.2">
      <c r="A127" s="31">
        <f ca="1">plano!A125</f>
        <v>118</v>
      </c>
      <c r="B127" s="31" t="str">
        <f>plano!B125</f>
        <v>SD</v>
      </c>
      <c r="C127" s="44">
        <f>plano!C125</f>
        <v>32749</v>
      </c>
      <c r="D127" s="31" t="str">
        <f>plano!D125</f>
        <v>LARISSA SCARLAT COSTA ARAUJO</v>
      </c>
      <c r="E127" s="31" t="str">
        <f>SUBSTITUTE(plano!E125,"-","")</f>
        <v>3088437X</v>
      </c>
      <c r="F127" s="31" t="str">
        <f>plano!H125</f>
        <v>SCARLAT</v>
      </c>
      <c r="G127" s="380" t="s">
        <v>57</v>
      </c>
      <c r="H127" s="31" t="str">
        <f>plano!G125</f>
        <v>1º ESQD</v>
      </c>
    </row>
    <row r="128" spans="1:8" ht="12.75" customHeight="1" x14ac:dyDescent="0.2">
      <c r="A128" s="31">
        <f ca="1">plano!A126</f>
        <v>119</v>
      </c>
      <c r="B128" s="31" t="str">
        <f>plano!B126</f>
        <v>SD</v>
      </c>
      <c r="C128" s="44">
        <f>plano!C126</f>
        <v>32973</v>
      </c>
      <c r="D128" s="31" t="str">
        <f>plano!D126</f>
        <v>ANTONIO BEZERRA MONTEIRO NETO</v>
      </c>
      <c r="E128" s="31" t="str">
        <f>SUBSTITUTE(plano!E126,"-","")</f>
        <v>30890809</v>
      </c>
      <c r="F128" s="31" t="str">
        <f>plano!H126</f>
        <v>ANTONIO</v>
      </c>
      <c r="G128" s="380" t="s">
        <v>57</v>
      </c>
      <c r="H128" s="31" t="str">
        <f>plano!G126</f>
        <v>3ºPEL/2º ESQD</v>
      </c>
    </row>
    <row r="129" spans="1:8" ht="12.75" customHeight="1" x14ac:dyDescent="0.2">
      <c r="A129" s="31">
        <f ca="1">plano!A127</f>
        <v>120</v>
      </c>
      <c r="B129" s="31" t="str">
        <f>plano!B127</f>
        <v>SD</v>
      </c>
      <c r="C129" s="44">
        <f>plano!C127</f>
        <v>33387</v>
      </c>
      <c r="D129" s="31" t="str">
        <f>plano!D127</f>
        <v>MATEUS DE SOUSA ROCHA DOS SANTOS</v>
      </c>
      <c r="E129" s="31" t="str">
        <f>SUBSTITUTE(plano!E127,"-","")</f>
        <v>30906098</v>
      </c>
      <c r="F129" s="31" t="str">
        <f>plano!H127</f>
        <v>MATEUS ROCHA</v>
      </c>
      <c r="G129" s="380" t="s">
        <v>57</v>
      </c>
      <c r="H129" s="31" t="str">
        <f>plano!G127</f>
        <v>2º ESQD</v>
      </c>
    </row>
    <row r="130" spans="1:8" ht="12.75" customHeight="1" x14ac:dyDescent="0.2">
      <c r="A130" s="31">
        <f ca="1">plano!A128</f>
        <v>121</v>
      </c>
      <c r="B130" s="31" t="str">
        <f>plano!B128</f>
        <v>SD</v>
      </c>
      <c r="C130" s="44">
        <f>plano!C128</f>
        <v>33503</v>
      </c>
      <c r="D130" s="31" t="str">
        <f>plano!D128</f>
        <v>Davydson Kevin Bezerra de Oliveira</v>
      </c>
      <c r="E130" s="31" t="str">
        <f>SUBSTITUTE(plano!E128,"-","")</f>
        <v>3089877X</v>
      </c>
      <c r="F130" s="31" t="str">
        <f>plano!H128</f>
        <v>KEVIN</v>
      </c>
      <c r="G130" s="380" t="s">
        <v>57</v>
      </c>
      <c r="H130" s="31" t="str">
        <f>plano!G128</f>
        <v>1º ESQD</v>
      </c>
    </row>
    <row r="131" spans="1:8" ht="12.75" customHeight="1" x14ac:dyDescent="0.2">
      <c r="A131" s="31">
        <f ca="1">plano!A129</f>
        <v>122</v>
      </c>
      <c r="B131" s="31" t="str">
        <f>plano!B129</f>
        <v>SD</v>
      </c>
      <c r="C131" s="44">
        <f>plano!C129</f>
        <v>33845</v>
      </c>
      <c r="D131" s="31" t="str">
        <f>plano!D129</f>
        <v>MAILSON SOARES SAMPAIO</v>
      </c>
      <c r="E131" s="31" t="str">
        <f>SUBSTITUTE(plano!E129,"-","")</f>
        <v>30900766</v>
      </c>
      <c r="F131" s="31" t="str">
        <f>plano!H129</f>
        <v>MAILSON</v>
      </c>
      <c r="G131" s="380" t="s">
        <v>57</v>
      </c>
      <c r="H131" s="31" t="str">
        <f>plano!G129</f>
        <v>2º ESQD</v>
      </c>
    </row>
    <row r="132" spans="1:8" ht="12.75" customHeight="1" x14ac:dyDescent="0.2">
      <c r="A132" s="31">
        <f ca="1">plano!A130</f>
        <v>123</v>
      </c>
      <c r="B132" s="31" t="str">
        <f>plano!B130</f>
        <v>SD</v>
      </c>
      <c r="C132" s="44">
        <f>plano!C130</f>
        <v>33996</v>
      </c>
      <c r="D132" s="31" t="str">
        <f>plano!D130</f>
        <v>FRANCISCO JOSIVAN ANDRADE SILVA</v>
      </c>
      <c r="E132" s="31" t="str">
        <f>SUBSTITUTE(plano!E130,"-","")</f>
        <v>30905989</v>
      </c>
      <c r="F132" s="31" t="str">
        <f>plano!H130</f>
        <v>J ANDRADE</v>
      </c>
      <c r="G132" s="380" t="s">
        <v>57</v>
      </c>
      <c r="H132" s="31" t="str">
        <f>plano!G130</f>
        <v>3ºPEL/2º ESQD</v>
      </c>
    </row>
    <row r="133" spans="1:8" ht="12.75" customHeight="1" x14ac:dyDescent="0.2">
      <c r="A133" s="31">
        <f ca="1">plano!A131</f>
        <v>124</v>
      </c>
      <c r="B133" s="31" t="str">
        <f>plano!B131</f>
        <v>SD</v>
      </c>
      <c r="C133" s="44">
        <f>plano!C131</f>
        <v>34306</v>
      </c>
      <c r="D133" s="31" t="str">
        <f>plano!D131</f>
        <v>CAIO LUCAS MARTINS NOBRE</v>
      </c>
      <c r="E133" s="31" t="str">
        <f>SUBSTITUTE(plano!E131,"-","")</f>
        <v>30897218</v>
      </c>
      <c r="F133" s="31" t="str">
        <f>plano!H131</f>
        <v>CAIO NOBRE</v>
      </c>
      <c r="G133" s="380" t="s">
        <v>57</v>
      </c>
      <c r="H133" s="31" t="str">
        <f>plano!G131</f>
        <v>1º ESQD</v>
      </c>
    </row>
    <row r="134" spans="1:8" ht="12.75" customHeight="1" x14ac:dyDescent="0.2">
      <c r="A134" s="31">
        <f ca="1">plano!A132</f>
        <v>125</v>
      </c>
      <c r="B134" s="31" t="str">
        <f>plano!B132</f>
        <v>SD</v>
      </c>
      <c r="C134" s="44" t="str">
        <f>plano!C132</f>
        <v>35382</v>
      </c>
      <c r="D134" s="31" t="str">
        <f>plano!D132</f>
        <v>LINDEN JOHNSON MENEZES DANTAS</v>
      </c>
      <c r="E134" s="31" t="str">
        <f>SUBSTITUTE(plano!E132,"-","")</f>
        <v>30002504</v>
      </c>
      <c r="F134" s="31" t="str">
        <f>plano!H132</f>
        <v>MENEZES</v>
      </c>
      <c r="G134" s="380" t="s">
        <v>57</v>
      </c>
      <c r="H134" s="31" t="str">
        <f>plano!G132</f>
        <v>1º ESQD</v>
      </c>
    </row>
    <row r="135" spans="1:8" ht="12.75" customHeight="1" x14ac:dyDescent="0.2">
      <c r="A135" s="31">
        <f ca="1">plano!A133</f>
        <v>126</v>
      </c>
      <c r="B135" s="31" t="str">
        <f>plano!B133</f>
        <v>SD</v>
      </c>
      <c r="C135" s="44" t="str">
        <f>plano!C133</f>
        <v>35386</v>
      </c>
      <c r="D135" s="31" t="str">
        <f>plano!D133</f>
        <v>ANA VITORIA GADELHA DE VASCONCELOS LOPES</v>
      </c>
      <c r="E135" s="31" t="str">
        <f>SUBSTITUTE(plano!E133,"-","")</f>
        <v>30026993</v>
      </c>
      <c r="F135" s="31" t="str">
        <f>plano!H133</f>
        <v>ANA VITORIA</v>
      </c>
      <c r="G135" s="380" t="s">
        <v>57</v>
      </c>
      <c r="H135" s="31" t="str">
        <f>plano!G133</f>
        <v>1º ESQD</v>
      </c>
    </row>
    <row r="136" spans="1:8" ht="12.75" customHeight="1" x14ac:dyDescent="0.2">
      <c r="A136" s="31">
        <f ca="1">plano!A134</f>
        <v>127</v>
      </c>
      <c r="B136" s="31" t="str">
        <f>plano!B134</f>
        <v>SD</v>
      </c>
      <c r="C136" s="44" t="str">
        <f>plano!C134</f>
        <v>35485</v>
      </c>
      <c r="D136" s="31" t="str">
        <f>plano!D134</f>
        <v>CATARINA ELIAS SANTOS</v>
      </c>
      <c r="E136" s="31" t="str">
        <f>SUBSTITUTE(plano!E134,"-","")</f>
        <v>30024567</v>
      </c>
      <c r="F136" s="31" t="str">
        <f>plano!H134</f>
        <v>CATARINA</v>
      </c>
      <c r="G136" s="380" t="s">
        <v>57</v>
      </c>
      <c r="H136" s="31" t="str">
        <f>plano!G134</f>
        <v>1º ESQD</v>
      </c>
    </row>
    <row r="137" spans="1:8" ht="12.75" customHeight="1" x14ac:dyDescent="0.2">
      <c r="A137" s="31">
        <f ca="1">plano!A135</f>
        <v>128</v>
      </c>
      <c r="B137" s="31" t="str">
        <f>plano!B135</f>
        <v>SD</v>
      </c>
      <c r="C137" s="44" t="str">
        <f>plano!C135</f>
        <v>35492</v>
      </c>
      <c r="D137" s="31" t="str">
        <f>plano!D135</f>
        <v>GERALDO PAULINO DE SOUZA NETO</v>
      </c>
      <c r="E137" s="31" t="str">
        <f>SUBSTITUTE(plano!E135,"-","")</f>
        <v>30002369</v>
      </c>
      <c r="F137" s="31" t="str">
        <f>plano!H135</f>
        <v>GERALDO</v>
      </c>
      <c r="G137" s="380" t="s">
        <v>57</v>
      </c>
      <c r="H137" s="31" t="str">
        <f>plano!G135</f>
        <v>1º ESQD</v>
      </c>
    </row>
    <row r="138" spans="1:8" ht="12.75" customHeight="1" x14ac:dyDescent="0.2">
      <c r="A138" s="31">
        <f ca="1">plano!A136</f>
        <v>129</v>
      </c>
      <c r="B138" s="31" t="str">
        <f>plano!B136</f>
        <v>SD</v>
      </c>
      <c r="C138" s="44" t="str">
        <f>plano!C136</f>
        <v>35509</v>
      </c>
      <c r="D138" s="31" t="str">
        <f>plano!D136</f>
        <v>HEVERTON FERNANDO DE LIMA ALVES</v>
      </c>
      <c r="E138" s="31" t="str">
        <f>SUBSTITUTE(plano!E136,"-","")</f>
        <v>30005627</v>
      </c>
      <c r="F138" s="31" t="str">
        <f>plano!H136</f>
        <v>FERNANDO</v>
      </c>
      <c r="G138" s="380" t="s">
        <v>57</v>
      </c>
      <c r="H138" s="31" t="str">
        <f>plano!G136</f>
        <v>3ºPEL/2º ESQD</v>
      </c>
    </row>
    <row r="139" spans="1:8" ht="12.75" customHeight="1" x14ac:dyDescent="0.2">
      <c r="A139" s="31">
        <f ca="1">plano!A137</f>
        <v>130</v>
      </c>
      <c r="B139" s="31" t="str">
        <f>plano!B137</f>
        <v>SD</v>
      </c>
      <c r="C139" s="44" t="str">
        <f>plano!C137</f>
        <v>35522</v>
      </c>
      <c r="D139" s="31" t="str">
        <f>plano!D137</f>
        <v>ARLIANDO CARLOS MESQUITA</v>
      </c>
      <c r="E139" s="31" t="str">
        <f>SUBSTITUTE(plano!E137,"-","")</f>
        <v>30024583</v>
      </c>
      <c r="F139" s="31" t="str">
        <f>plano!H137</f>
        <v>CARLOS</v>
      </c>
      <c r="G139" s="380" t="s">
        <v>57</v>
      </c>
      <c r="H139" s="31" t="str">
        <f>plano!G137</f>
        <v>2º ESQD</v>
      </c>
    </row>
    <row r="140" spans="1:8" ht="12.75" customHeight="1" x14ac:dyDescent="0.2">
      <c r="A140" s="31">
        <f ca="1">plano!A138</f>
        <v>131</v>
      </c>
      <c r="B140" s="31" t="str">
        <f>plano!B138</f>
        <v>SD</v>
      </c>
      <c r="C140" s="44" t="str">
        <f>plano!C138</f>
        <v>35528</v>
      </c>
      <c r="D140" s="31" t="str">
        <f>plano!D138</f>
        <v>JESSICA LOREN MARQUES FERREIRA</v>
      </c>
      <c r="E140" s="31" t="str">
        <f>SUBSTITUTE(plano!E138,"-","")</f>
        <v>30002377</v>
      </c>
      <c r="F140" s="31" t="str">
        <f>plano!H138</f>
        <v>JESSICA</v>
      </c>
      <c r="G140" s="380" t="s">
        <v>57</v>
      </c>
      <c r="H140" s="31" t="str">
        <f>plano!G138</f>
        <v>2º ESQD</v>
      </c>
    </row>
    <row r="141" spans="1:8" ht="12.75" customHeight="1" x14ac:dyDescent="0.2">
      <c r="A141" s="31">
        <f ca="1">plano!A139</f>
        <v>132</v>
      </c>
      <c r="B141" s="31" t="str">
        <f>plano!B139</f>
        <v>SD</v>
      </c>
      <c r="C141" s="44" t="str">
        <f>plano!C139</f>
        <v>35678</v>
      </c>
      <c r="D141" s="31" t="str">
        <f>plano!D139</f>
        <v>LEONARDO GOMES CARVALHO</v>
      </c>
      <c r="E141" s="31" t="str">
        <f>SUBSTITUTE(plano!E139,"-","")</f>
        <v>30002490</v>
      </c>
      <c r="F141" s="31" t="str">
        <f>plano!H139</f>
        <v>CARVALHO</v>
      </c>
      <c r="G141" s="380" t="s">
        <v>57</v>
      </c>
      <c r="H141" s="31" t="str">
        <f>plano!G139</f>
        <v>1º ESQD</v>
      </c>
    </row>
    <row r="142" spans="1:8" ht="12.75" customHeight="1" x14ac:dyDescent="0.2">
      <c r="A142" s="31">
        <f ca="1">plano!A140</f>
        <v>133</v>
      </c>
      <c r="B142" s="31" t="str">
        <f>plano!B140</f>
        <v>SD</v>
      </c>
      <c r="C142" s="44" t="str">
        <f>plano!C140</f>
        <v>35756</v>
      </c>
      <c r="D142" s="31" t="str">
        <f>plano!D140</f>
        <v>GEAN MATEUS DA SILVA CAVALCANTE</v>
      </c>
      <c r="E142" s="31" t="str">
        <f>SUBSTITUTE(plano!E140,"-","")</f>
        <v>30004124</v>
      </c>
      <c r="F142" s="31" t="str">
        <f>plano!H140</f>
        <v>GEAN</v>
      </c>
      <c r="G142" s="380" t="s">
        <v>57</v>
      </c>
      <c r="H142" s="31" t="str">
        <f>plano!G140</f>
        <v>2º ESQD</v>
      </c>
    </row>
    <row r="143" spans="1:8" ht="12.75" customHeight="1" x14ac:dyDescent="0.2">
      <c r="A143" s="31">
        <f ca="1">plano!A142</f>
        <v>135</v>
      </c>
      <c r="B143" s="31" t="str">
        <f>plano!B142</f>
        <v>SD</v>
      </c>
      <c r="C143" s="44" t="str">
        <f>plano!C142</f>
        <v>35831</v>
      </c>
      <c r="D143" s="31" t="str">
        <f>plano!D142</f>
        <v>EDILSON GOMES DE CASTRO NETO</v>
      </c>
      <c r="E143" s="31" t="str">
        <f>SUBSTITUTE(plano!E142,"-","")</f>
        <v>30026977</v>
      </c>
      <c r="F143" s="31" t="str">
        <f>plano!H142</f>
        <v>CASTRO NETO</v>
      </c>
      <c r="G143" s="380" t="s">
        <v>57</v>
      </c>
      <c r="H143" s="31" t="str">
        <f>plano!G142</f>
        <v>2º ESQD</v>
      </c>
    </row>
    <row r="144" spans="1:8" ht="12.75" customHeight="1" x14ac:dyDescent="0.2">
      <c r="A144" s="31">
        <f ca="1">plano!A143</f>
        <v>136</v>
      </c>
      <c r="B144" s="31" t="str">
        <f>plano!B143</f>
        <v>SD</v>
      </c>
      <c r="C144" s="44">
        <f>plano!C143</f>
        <v>35836</v>
      </c>
      <c r="D144" s="31" t="str">
        <f>plano!D143</f>
        <v>MATHEUS ROCHA LIMA</v>
      </c>
      <c r="E144" s="31" t="str">
        <f>SUBSTITUTE(plano!E143,"-","")</f>
        <v>30019075</v>
      </c>
      <c r="F144" s="31" t="str">
        <f>plano!H143</f>
        <v>ROCHA LIMA</v>
      </c>
      <c r="G144" s="380" t="s">
        <v>57</v>
      </c>
      <c r="H144" s="31" t="str">
        <f>plano!G143</f>
        <v>1º ESQD</v>
      </c>
    </row>
    <row r="145" spans="1:8" ht="12.75" customHeight="1" x14ac:dyDescent="0.2">
      <c r="A145" s="31">
        <f ca="1">plano!A144</f>
        <v>137</v>
      </c>
      <c r="B145" s="31" t="str">
        <f>plano!B144</f>
        <v>SD</v>
      </c>
      <c r="C145" s="44" t="str">
        <f>plano!C144</f>
        <v>35842</v>
      </c>
      <c r="D145" s="31" t="str">
        <f>plano!D144</f>
        <v>KETHELLY RAYNE LIMA DE OLIVEIRA</v>
      </c>
      <c r="E145" s="31" t="str">
        <f>SUBSTITUTE(plano!E144,"-","")</f>
        <v>30026268</v>
      </c>
      <c r="F145" s="31" t="str">
        <f>plano!H144</f>
        <v>KETHELLY</v>
      </c>
      <c r="G145" s="380" t="s">
        <v>57</v>
      </c>
      <c r="H145" s="31" t="str">
        <f>plano!G144</f>
        <v>2º ESQD</v>
      </c>
    </row>
    <row r="146" spans="1:8" ht="12.75" customHeight="1" x14ac:dyDescent="0.2">
      <c r="A146" s="31">
        <f ca="1">plano!A145</f>
        <v>138</v>
      </c>
      <c r="B146" s="31" t="str">
        <f>plano!B145</f>
        <v>SD</v>
      </c>
      <c r="C146" s="44" t="str">
        <f>plano!C145</f>
        <v>35917</v>
      </c>
      <c r="D146" s="31" t="str">
        <f>plano!D145</f>
        <v>JOSÉ MARCELO OLIVEIRA SOUSA</v>
      </c>
      <c r="E146" s="31" t="str">
        <f>SUBSTITUTE(plano!E145,"-","")</f>
        <v>30002407</v>
      </c>
      <c r="F146" s="31" t="str">
        <f>plano!H145</f>
        <v>SOUSA</v>
      </c>
      <c r="G146" s="380" t="s">
        <v>57</v>
      </c>
      <c r="H146" s="31" t="str">
        <f>plano!G145</f>
        <v>1º ESQD</v>
      </c>
    </row>
    <row r="147" spans="1:8" ht="12.75" customHeight="1" x14ac:dyDescent="0.2">
      <c r="A147" s="31">
        <f ca="1">plano!A146</f>
        <v>139</v>
      </c>
      <c r="B147" s="31" t="str">
        <f>plano!B146</f>
        <v>SD</v>
      </c>
      <c r="C147" s="44" t="str">
        <f>plano!C146</f>
        <v>35927</v>
      </c>
      <c r="D147" s="31" t="str">
        <f>plano!D146</f>
        <v>LUCAS MICHEL UCHOA ALMEIDA</v>
      </c>
      <c r="E147" s="31" t="str">
        <f>SUBSTITUTE(plano!E146,"-","")</f>
        <v>30002520</v>
      </c>
      <c r="F147" s="31" t="str">
        <f>plano!H146</f>
        <v>UCHOA</v>
      </c>
      <c r="G147" s="380" t="s">
        <v>57</v>
      </c>
      <c r="H147" s="31" t="str">
        <f>plano!G146</f>
        <v>1º ESQD</v>
      </c>
    </row>
    <row r="148" spans="1:8" ht="12.75" customHeight="1" x14ac:dyDescent="0.2">
      <c r="A148" s="31">
        <f ca="1">plano!A147</f>
        <v>140</v>
      </c>
      <c r="B148" s="31" t="str">
        <f>plano!B147</f>
        <v>SD</v>
      </c>
      <c r="C148" s="44">
        <f>plano!C147</f>
        <v>35960</v>
      </c>
      <c r="D148" s="31" t="str">
        <f>plano!D147</f>
        <v>ERASMO AUGUSTO ROCHA GOMES</v>
      </c>
      <c r="E148" s="31" t="str">
        <f>SUBSTITUTE(plano!E147,"-","")</f>
        <v>30001257</v>
      </c>
      <c r="F148" s="31" t="str">
        <f>plano!H147</f>
        <v>AUGUSTO</v>
      </c>
      <c r="G148" s="380" t="s">
        <v>57</v>
      </c>
      <c r="H148" s="31" t="str">
        <f>plano!G147</f>
        <v>1º ESQD</v>
      </c>
    </row>
    <row r="149" spans="1:8" ht="12.75" customHeight="1" x14ac:dyDescent="0.2">
      <c r="A149" s="31">
        <f ca="1">plano!A148</f>
        <v>141</v>
      </c>
      <c r="B149" s="31" t="str">
        <f>plano!B148</f>
        <v>SD</v>
      </c>
      <c r="C149" s="44" t="str">
        <f>plano!C148</f>
        <v>35986</v>
      </c>
      <c r="D149" s="31" t="str">
        <f>plano!D148</f>
        <v>FERNANDO JOSÉ RIBEIRO AMARAL</v>
      </c>
      <c r="E149" s="31" t="str">
        <f>SUBSTITUTE(plano!E148,"-","")</f>
        <v>30002296</v>
      </c>
      <c r="F149" s="31" t="str">
        <f>plano!H148</f>
        <v>R AMARAL</v>
      </c>
      <c r="G149" s="380" t="s">
        <v>57</v>
      </c>
      <c r="H149" s="31" t="str">
        <f>plano!G148</f>
        <v>2º ESQD</v>
      </c>
    </row>
    <row r="150" spans="1:8" ht="12.75" customHeight="1" x14ac:dyDescent="0.2">
      <c r="A150" s="31">
        <f ca="1">plano!A149</f>
        <v>142</v>
      </c>
      <c r="B150" s="31" t="str">
        <f>plano!B149</f>
        <v>SD</v>
      </c>
      <c r="C150" s="44" t="str">
        <f>plano!C149</f>
        <v>36012</v>
      </c>
      <c r="D150" s="31" t="str">
        <f>plano!D149</f>
        <v>FELIPE LOPES DOS SANTOS</v>
      </c>
      <c r="E150" s="31" t="str">
        <f>SUBSTITUTE(plano!E149,"-","")</f>
        <v>30001338</v>
      </c>
      <c r="F150" s="31" t="str">
        <f>plano!H149</f>
        <v>LOPES</v>
      </c>
      <c r="G150" s="380" t="s">
        <v>57</v>
      </c>
      <c r="H150" s="31" t="str">
        <f>plano!G149</f>
        <v>2º ESQD</v>
      </c>
    </row>
    <row r="151" spans="1:8" ht="12.75" customHeight="1" x14ac:dyDescent="0.2">
      <c r="A151" s="31">
        <f ca="1">plano!A150</f>
        <v>143</v>
      </c>
      <c r="B151" s="31" t="str">
        <f>plano!B150</f>
        <v>SD</v>
      </c>
      <c r="C151" s="44" t="str">
        <f>plano!C150</f>
        <v>36045</v>
      </c>
      <c r="D151" s="31" t="str">
        <f>plano!D150</f>
        <v>VICTORIA ALBUQUERQUE FACANHA</v>
      </c>
      <c r="E151" s="31" t="str">
        <f>SUBSTITUTE(plano!E150,"-","")</f>
        <v>30002563</v>
      </c>
      <c r="F151" s="31" t="str">
        <f>plano!H150</f>
        <v>V FACANHA</v>
      </c>
      <c r="G151" s="380" t="s">
        <v>57</v>
      </c>
      <c r="H151" s="31" t="str">
        <f>plano!G150</f>
        <v>1º ESQD</v>
      </c>
    </row>
    <row r="152" spans="1:8" ht="12.75" customHeight="1" x14ac:dyDescent="0.2">
      <c r="A152" s="31">
        <f ca="1">plano!A151</f>
        <v>144</v>
      </c>
      <c r="B152" s="31" t="str">
        <f>plano!B151</f>
        <v>SD</v>
      </c>
      <c r="C152" s="44" t="str">
        <f>plano!C151</f>
        <v>36203</v>
      </c>
      <c r="D152" s="31" t="str">
        <f>plano!D151</f>
        <v>DAVI PARO ALMEIDA</v>
      </c>
      <c r="E152" s="31" t="str">
        <f>SUBSTITUTE(plano!E151,"-","")</f>
        <v>30027000</v>
      </c>
      <c r="F152" s="31" t="str">
        <f>plano!H151</f>
        <v>DAVI PARO</v>
      </c>
      <c r="G152" s="380" t="s">
        <v>57</v>
      </c>
      <c r="H152" s="31" t="str">
        <f>plano!G151</f>
        <v>2º ESQD</v>
      </c>
    </row>
    <row r="153" spans="1:8" ht="12.75" customHeight="1" x14ac:dyDescent="0.2">
      <c r="A153" s="31">
        <f ca="1">plano!A152</f>
        <v>145</v>
      </c>
      <c r="B153" s="31" t="str">
        <f>plano!B152</f>
        <v>SD</v>
      </c>
      <c r="C153" s="44" t="str">
        <f>plano!C152</f>
        <v>36205</v>
      </c>
      <c r="D153" s="31" t="str">
        <f>plano!D152</f>
        <v>KELWENLEE BRANDAO FAUSTINO</v>
      </c>
      <c r="E153" s="31" t="str">
        <f>SUBSTITUTE(plano!E152,"-","")</f>
        <v>30002431</v>
      </c>
      <c r="F153" s="31" t="str">
        <f>plano!H152</f>
        <v>BRANDAO</v>
      </c>
      <c r="G153" s="380" t="s">
        <v>57</v>
      </c>
      <c r="H153" s="31" t="str">
        <f>plano!G152</f>
        <v>2º ESQD</v>
      </c>
    </row>
    <row r="154" spans="1:8" ht="12.75" customHeight="1" x14ac:dyDescent="0.2">
      <c r="A154" s="31">
        <f ca="1">plano!A153</f>
        <v>146</v>
      </c>
      <c r="B154" s="31" t="str">
        <f>plano!B153</f>
        <v>SD</v>
      </c>
      <c r="C154" s="44" t="str">
        <f>plano!C153</f>
        <v>36208</v>
      </c>
      <c r="D154" s="31" t="str">
        <f>plano!D153</f>
        <v>MATEUS FREIRE CAVALCANTE DE ARRUDA</v>
      </c>
      <c r="E154" s="31" t="str">
        <f>SUBSTITUTE(plano!E153,"-","")</f>
        <v>30002539</v>
      </c>
      <c r="F154" s="31" t="str">
        <f>plano!H153</f>
        <v>M FREIRE</v>
      </c>
      <c r="G154" s="380" t="s">
        <v>57</v>
      </c>
      <c r="H154" s="31" t="str">
        <f>plano!G153</f>
        <v>1º ESQD</v>
      </c>
    </row>
    <row r="155" spans="1:8" ht="12.75" customHeight="1" x14ac:dyDescent="0.2">
      <c r="A155" s="31">
        <f ca="1">plano!A154</f>
        <v>147</v>
      </c>
      <c r="B155" s="31" t="str">
        <f>plano!B154</f>
        <v>SD</v>
      </c>
      <c r="C155" s="44" t="str">
        <f>plano!C154</f>
        <v>36229</v>
      </c>
      <c r="D155" s="31" t="str">
        <f>plano!D154</f>
        <v>FAGNER JOSÉ MELO SOUSA</v>
      </c>
      <c r="E155" s="31" t="str">
        <f>SUBSTITUTE(plano!E154,"-","")</f>
        <v>30001303</v>
      </c>
      <c r="F155" s="31" t="str">
        <f>plano!H154</f>
        <v>J MELO</v>
      </c>
      <c r="G155" s="380" t="s">
        <v>57</v>
      </c>
      <c r="H155" s="31" t="str">
        <f>plano!G154</f>
        <v>1º ESQD</v>
      </c>
    </row>
    <row r="156" spans="1:8" ht="12.75" customHeight="1" x14ac:dyDescent="0.2">
      <c r="A156" s="31">
        <f ca="1">plano!A155</f>
        <v>148</v>
      </c>
      <c r="B156" s="31" t="str">
        <f>plano!B155</f>
        <v>SD</v>
      </c>
      <c r="C156" s="44" t="str">
        <f>plano!C155</f>
        <v>36251</v>
      </c>
      <c r="D156" s="31" t="str">
        <f>plano!D155</f>
        <v>ANA LUIZA LEITE DE MEDEIROS</v>
      </c>
      <c r="E156" s="31" t="str">
        <f>SUBSTITUTE(plano!E155,"-","")</f>
        <v>30024664</v>
      </c>
      <c r="F156" s="31" t="str">
        <f>plano!H155</f>
        <v>LUIZA</v>
      </c>
      <c r="G156" s="380" t="s">
        <v>57</v>
      </c>
      <c r="H156" s="31" t="str">
        <f>plano!G155</f>
        <v>2º ESQD</v>
      </c>
    </row>
    <row r="157" spans="1:8" ht="12.75" customHeight="1" x14ac:dyDescent="0.2">
      <c r="A157" s="31">
        <f ca="1">plano!A156</f>
        <v>149</v>
      </c>
      <c r="B157" s="31" t="str">
        <f>plano!B156</f>
        <v>SD</v>
      </c>
      <c r="C157" s="44" t="str">
        <f>plano!C156</f>
        <v>36269</v>
      </c>
      <c r="D157" s="31" t="str">
        <f>plano!D156</f>
        <v>CLEITON MIRANDA MAGALHAES FRANCA</v>
      </c>
      <c r="E157" s="31" t="str">
        <f>SUBSTITUTE(plano!E156,"-","")</f>
        <v>30005422</v>
      </c>
      <c r="F157" s="31" t="str">
        <f>plano!H156</f>
        <v>MAGALHAES</v>
      </c>
      <c r="G157" s="380" t="s">
        <v>57</v>
      </c>
      <c r="H157" s="31" t="str">
        <f>plano!G156</f>
        <v>3ºPEL/2º ESQD</v>
      </c>
    </row>
    <row r="158" spans="1:8" ht="12.75" customHeight="1" x14ac:dyDescent="0.2">
      <c r="A158" s="31">
        <f ca="1">plano!A157</f>
        <v>150</v>
      </c>
      <c r="B158" s="31" t="str">
        <f>plano!B157</f>
        <v>SD</v>
      </c>
      <c r="C158" s="44" t="str">
        <f>plano!C157</f>
        <v>36478</v>
      </c>
      <c r="D158" s="31" t="str">
        <f>plano!D157</f>
        <v>JOÃO CARLOS SOARES DE OLIVEIRA</v>
      </c>
      <c r="E158" s="31" t="str">
        <f>SUBSTITUTE(plano!E157,"-","")</f>
        <v>30005880</v>
      </c>
      <c r="F158" s="31" t="str">
        <f>plano!H157</f>
        <v>CARLOS OLIVEIRA</v>
      </c>
      <c r="G158" s="380" t="s">
        <v>57</v>
      </c>
      <c r="H158" s="31" t="str">
        <f>plano!G157</f>
        <v>3ºPEL/2º ESQD</v>
      </c>
    </row>
    <row r="159" spans="1:8" ht="12.75" customHeight="1" x14ac:dyDescent="0.2">
      <c r="A159" s="31">
        <f ca="1">plano!A158</f>
        <v>151</v>
      </c>
      <c r="B159" s="31" t="str">
        <f>plano!B158</f>
        <v>SD</v>
      </c>
      <c r="C159" s="44" t="str">
        <f>plano!C158</f>
        <v>36546</v>
      </c>
      <c r="D159" s="31" t="str">
        <f>plano!D158</f>
        <v>ADRIANE BEZERRA MARTINS</v>
      </c>
      <c r="E159" s="31" t="str">
        <f>SUBSTITUTE(plano!E158,"-","")</f>
        <v>30001001</v>
      </c>
      <c r="F159" s="31" t="str">
        <f>plano!H158</f>
        <v>ADRIANE</v>
      </c>
      <c r="G159" s="380" t="s">
        <v>57</v>
      </c>
      <c r="H159" s="31" t="str">
        <f>plano!G158</f>
        <v>2º ESQD</v>
      </c>
    </row>
    <row r="160" spans="1:8" ht="12.75" customHeight="1" x14ac:dyDescent="0.2">
      <c r="A160" s="31">
        <f ca="1">plano!A159</f>
        <v>152</v>
      </c>
      <c r="B160" s="31" t="str">
        <f>plano!B159</f>
        <v>SD</v>
      </c>
      <c r="C160" s="44" t="str">
        <f>plano!C159</f>
        <v>36788</v>
      </c>
      <c r="D160" s="31" t="str">
        <f>plano!D159</f>
        <v>MICAEL DESIDÉRIO DE LIMA SILVA</v>
      </c>
      <c r="E160" s="31" t="str">
        <f>SUBSTITUTE(plano!E159,"-","")</f>
        <v>30009568</v>
      </c>
      <c r="F160" s="31" t="str">
        <f>plano!H159</f>
        <v>MICAEL</v>
      </c>
      <c r="G160" s="380" t="s">
        <v>57</v>
      </c>
      <c r="H160" s="31" t="str">
        <f>plano!G159</f>
        <v>2º ESQD</v>
      </c>
    </row>
    <row r="161" spans="1:8" ht="12.75" customHeight="1" x14ac:dyDescent="0.2">
      <c r="A161" s="31">
        <f ca="1">plano!A160</f>
        <v>153</v>
      </c>
      <c r="B161" s="31" t="str">
        <f>plano!B160</f>
        <v>SD</v>
      </c>
      <c r="C161" s="44">
        <f>plano!C160</f>
        <v>36801</v>
      </c>
      <c r="D161" s="31" t="str">
        <f>plano!D160</f>
        <v>MAILSON MACIEL DA SILVA</v>
      </c>
      <c r="E161" s="31" t="str">
        <f>SUBSTITUTE(plano!E160,"-","")</f>
        <v>30021002</v>
      </c>
      <c r="F161" s="31" t="str">
        <f>plano!H160</f>
        <v>MACIEL</v>
      </c>
      <c r="G161" s="380" t="s">
        <v>57</v>
      </c>
      <c r="H161" s="31" t="str">
        <f>plano!G160</f>
        <v>2º ESQD</v>
      </c>
    </row>
    <row r="162" spans="1:8" ht="12.75" customHeight="1" x14ac:dyDescent="0.2">
      <c r="A162" s="31">
        <f ca="1">plano!A161</f>
        <v>154</v>
      </c>
      <c r="B162" s="31" t="str">
        <f>plano!B162</f>
        <v>SD</v>
      </c>
      <c r="C162" s="44">
        <f>plano!C162</f>
        <v>37154</v>
      </c>
      <c r="D162" s="31" t="str">
        <f>plano!D162</f>
        <v>KAMYLA RAYANE MIRANDA FEITOSA</v>
      </c>
      <c r="E162" s="31" t="str">
        <f>SUBSTITUTE(plano!E162,"-","")</f>
        <v>30020944</v>
      </c>
      <c r="F162" s="31" t="str">
        <f>plano!H162</f>
        <v>KAMYLA</v>
      </c>
      <c r="G162" s="380" t="s">
        <v>57</v>
      </c>
      <c r="H162" s="31" t="str">
        <f>plano!G162</f>
        <v>3ºPEL/2º ESQD</v>
      </c>
    </row>
    <row r="163" spans="1:8" ht="12.75" customHeight="1" x14ac:dyDescent="0.2">
      <c r="A163" s="31">
        <f ca="1">plano!A162</f>
        <v>155</v>
      </c>
      <c r="B163" s="31" t="str">
        <f>plano!B161</f>
        <v>SD</v>
      </c>
      <c r="C163" s="44">
        <f>plano!C161</f>
        <v>37055</v>
      </c>
      <c r="D163" s="31" t="str">
        <f>plano!D161</f>
        <v>LAURO ROBSON PAULO SANTOS</v>
      </c>
      <c r="E163" s="31" t="str">
        <f>SUBSTITUTE(plano!E161,"-","")</f>
        <v>30002482</v>
      </c>
      <c r="F163" s="31" t="str">
        <f>plano!H161</f>
        <v>LAURO</v>
      </c>
      <c r="G163" s="380" t="s">
        <v>57</v>
      </c>
      <c r="H163" s="31" t="str">
        <f>plano!G161</f>
        <v>1º ESQD</v>
      </c>
    </row>
    <row r="164" spans="1:8" ht="12.75" customHeight="1" x14ac:dyDescent="0.2">
      <c r="D164" s="19"/>
      <c r="E164" s="19"/>
      <c r="F164" s="19"/>
      <c r="G164" s="19"/>
    </row>
    <row r="165" spans="1:8" ht="12.75" customHeight="1" x14ac:dyDescent="0.2">
      <c r="D165" s="19"/>
      <c r="E165" s="19"/>
      <c r="F165" s="19"/>
      <c r="G165" s="19"/>
    </row>
    <row r="166" spans="1:8" ht="12.75" customHeight="1" x14ac:dyDescent="0.2">
      <c r="D166" s="19"/>
      <c r="E166" s="19"/>
      <c r="F166" s="19"/>
      <c r="G166" s="19"/>
    </row>
    <row r="167" spans="1:8" ht="12.75" customHeight="1" x14ac:dyDescent="0.2">
      <c r="D167" s="19"/>
      <c r="E167" s="19"/>
      <c r="F167" s="19"/>
      <c r="G167" s="19"/>
    </row>
    <row r="168" spans="1:8" ht="12.75" customHeight="1" x14ac:dyDescent="0.2">
      <c r="D168" s="19"/>
      <c r="E168" s="19"/>
      <c r="F168" s="19"/>
      <c r="G168" s="19"/>
    </row>
    <row r="169" spans="1:8" ht="12.75" customHeight="1" x14ac:dyDescent="0.2">
      <c r="D169" s="19"/>
      <c r="E169" s="19"/>
      <c r="F169" s="19"/>
      <c r="G169" s="19"/>
    </row>
    <row r="170" spans="1:8" ht="12.75" customHeight="1" x14ac:dyDescent="0.2">
      <c r="D170" s="19"/>
      <c r="E170" s="19"/>
      <c r="F170" s="19"/>
      <c r="G170" s="19"/>
    </row>
    <row r="171" spans="1:8" ht="12.75" customHeight="1" x14ac:dyDescent="0.2">
      <c r="D171" s="19"/>
      <c r="E171" s="19"/>
      <c r="F171" s="19"/>
      <c r="G171" s="19"/>
    </row>
    <row r="172" spans="1:8" ht="12.75" customHeight="1" x14ac:dyDescent="0.2">
      <c r="D172" s="19"/>
      <c r="E172" s="19"/>
      <c r="F172" s="19"/>
      <c r="G172" s="19"/>
    </row>
    <row r="173" spans="1:8" ht="12.75" customHeight="1" x14ac:dyDescent="0.2">
      <c r="D173" s="19"/>
      <c r="E173" s="19"/>
      <c r="F173" s="19"/>
      <c r="G173" s="19"/>
    </row>
    <row r="174" spans="1:8" ht="12.75" customHeight="1" x14ac:dyDescent="0.2">
      <c r="D174" s="19"/>
      <c r="E174" s="19"/>
      <c r="F174" s="19"/>
      <c r="G174" s="19"/>
    </row>
    <row r="175" spans="1:8" ht="12.75" customHeight="1" x14ac:dyDescent="0.2">
      <c r="D175" s="19"/>
      <c r="E175" s="19"/>
      <c r="F175" s="19"/>
      <c r="G175" s="19"/>
    </row>
    <row r="176" spans="1:8" ht="12.75" customHeight="1" x14ac:dyDescent="0.2">
      <c r="D176" s="19"/>
      <c r="E176" s="19"/>
      <c r="F176" s="19"/>
      <c r="G176" s="19"/>
    </row>
    <row r="177" spans="4:7" ht="12.75" customHeight="1" x14ac:dyDescent="0.2">
      <c r="D177" s="19"/>
      <c r="E177" s="19"/>
      <c r="F177" s="19"/>
      <c r="G177" s="19"/>
    </row>
    <row r="178" spans="4:7" ht="12.75" customHeight="1" x14ac:dyDescent="0.2">
      <c r="D178" s="19"/>
      <c r="E178" s="19"/>
      <c r="F178" s="19"/>
      <c r="G178" s="19"/>
    </row>
    <row r="179" spans="4:7" ht="12.75" customHeight="1" x14ac:dyDescent="0.2">
      <c r="D179" s="19"/>
      <c r="E179" s="19"/>
      <c r="F179" s="19"/>
      <c r="G179" s="19"/>
    </row>
    <row r="180" spans="4:7" ht="12.75" customHeight="1" x14ac:dyDescent="0.2">
      <c r="D180" s="19"/>
      <c r="E180" s="19"/>
      <c r="F180" s="19"/>
      <c r="G180" s="19"/>
    </row>
    <row r="181" spans="4:7" ht="12.75" customHeight="1" x14ac:dyDescent="0.2">
      <c r="D181" s="19"/>
      <c r="E181" s="19"/>
      <c r="F181" s="19"/>
      <c r="G181" s="19"/>
    </row>
    <row r="182" spans="4:7" ht="12.75" customHeight="1" x14ac:dyDescent="0.2">
      <c r="D182" s="19"/>
      <c r="E182" s="19"/>
      <c r="F182" s="19"/>
      <c r="G182" s="19"/>
    </row>
    <row r="183" spans="4:7" ht="12.75" customHeight="1" x14ac:dyDescent="0.2">
      <c r="D183" s="19"/>
      <c r="E183" s="19"/>
      <c r="F183" s="19"/>
      <c r="G183" s="19"/>
    </row>
    <row r="184" spans="4:7" ht="12.75" customHeight="1" x14ac:dyDescent="0.2">
      <c r="D184" s="19"/>
      <c r="E184" s="19"/>
      <c r="F184" s="19"/>
      <c r="G184" s="19"/>
    </row>
    <row r="185" spans="4:7" ht="12.75" customHeight="1" x14ac:dyDescent="0.2">
      <c r="D185" s="19"/>
      <c r="E185" s="19"/>
      <c r="F185" s="19"/>
      <c r="G185" s="19"/>
    </row>
    <row r="186" spans="4:7" ht="12.75" customHeight="1" x14ac:dyDescent="0.2">
      <c r="D186" s="19"/>
      <c r="E186" s="19"/>
      <c r="F186" s="19"/>
      <c r="G186" s="19"/>
    </row>
    <row r="187" spans="4:7" ht="12.75" customHeight="1" x14ac:dyDescent="0.2">
      <c r="D187" s="19"/>
      <c r="E187" s="19"/>
      <c r="F187" s="19"/>
      <c r="G187" s="19"/>
    </row>
    <row r="188" spans="4:7" ht="12.75" customHeight="1" x14ac:dyDescent="0.2">
      <c r="D188" s="19"/>
      <c r="E188" s="19"/>
      <c r="F188" s="19"/>
      <c r="G188" s="19"/>
    </row>
    <row r="189" spans="4:7" ht="12.75" customHeight="1" x14ac:dyDescent="0.2">
      <c r="D189" s="19"/>
      <c r="E189" s="19"/>
      <c r="F189" s="19"/>
      <c r="G189" s="19"/>
    </row>
    <row r="190" spans="4:7" ht="12.75" customHeight="1" x14ac:dyDescent="0.2">
      <c r="D190" s="19"/>
      <c r="E190" s="19"/>
      <c r="F190" s="19"/>
      <c r="G190" s="19"/>
    </row>
    <row r="191" spans="4:7" ht="12.75" customHeight="1" x14ac:dyDescent="0.2">
      <c r="D191" s="19"/>
      <c r="E191" s="19"/>
      <c r="F191" s="19"/>
      <c r="G191" s="19"/>
    </row>
    <row r="192" spans="4:7" ht="12.75" customHeight="1" x14ac:dyDescent="0.2">
      <c r="D192" s="19"/>
      <c r="E192" s="19"/>
      <c r="F192" s="19"/>
      <c r="G192" s="19"/>
    </row>
    <row r="193" spans="4:7" ht="12.75" customHeight="1" x14ac:dyDescent="0.2">
      <c r="D193" s="19"/>
      <c r="E193" s="19"/>
      <c r="F193" s="19"/>
      <c r="G193" s="19"/>
    </row>
    <row r="194" spans="4:7" ht="12.75" customHeight="1" x14ac:dyDescent="0.2">
      <c r="D194" s="19"/>
      <c r="E194" s="19"/>
      <c r="F194" s="19"/>
      <c r="G194" s="19"/>
    </row>
    <row r="195" spans="4:7" ht="12.75" customHeight="1" x14ac:dyDescent="0.2">
      <c r="D195" s="19"/>
      <c r="E195" s="19"/>
      <c r="F195" s="19"/>
      <c r="G195" s="19"/>
    </row>
    <row r="196" spans="4:7" ht="12.75" customHeight="1" x14ac:dyDescent="0.2">
      <c r="D196" s="19"/>
      <c r="E196" s="19"/>
      <c r="F196" s="19"/>
      <c r="G196" s="19"/>
    </row>
    <row r="197" spans="4:7" ht="12.75" customHeight="1" x14ac:dyDescent="0.2">
      <c r="D197" s="19"/>
      <c r="E197" s="19"/>
      <c r="F197" s="19"/>
      <c r="G197" s="19"/>
    </row>
    <row r="198" spans="4:7" ht="12.75" customHeight="1" x14ac:dyDescent="0.2">
      <c r="D198" s="19"/>
      <c r="E198" s="19"/>
      <c r="F198" s="19"/>
      <c r="G198" s="19"/>
    </row>
    <row r="199" spans="4:7" ht="12.75" customHeight="1" x14ac:dyDescent="0.2">
      <c r="D199" s="19"/>
      <c r="E199" s="19"/>
      <c r="F199" s="19"/>
      <c r="G199" s="19"/>
    </row>
    <row r="200" spans="4:7" ht="12.75" customHeight="1" x14ac:dyDescent="0.2">
      <c r="D200" s="19"/>
      <c r="E200" s="19"/>
      <c r="F200" s="19"/>
      <c r="G200" s="19"/>
    </row>
    <row r="201" spans="4:7" ht="12.75" customHeight="1" x14ac:dyDescent="0.2">
      <c r="D201" s="19"/>
      <c r="E201" s="19"/>
      <c r="F201" s="19"/>
      <c r="G201" s="19"/>
    </row>
    <row r="202" spans="4:7" ht="12.75" customHeight="1" x14ac:dyDescent="0.2">
      <c r="D202" s="19"/>
      <c r="E202" s="19"/>
      <c r="F202" s="19"/>
      <c r="G202" s="19"/>
    </row>
    <row r="203" spans="4:7" ht="12.75" customHeight="1" x14ac:dyDescent="0.2">
      <c r="D203" s="19"/>
      <c r="E203" s="19"/>
      <c r="F203" s="19"/>
      <c r="G203" s="19"/>
    </row>
    <row r="204" spans="4:7" ht="12.75" customHeight="1" x14ac:dyDescent="0.2">
      <c r="D204" s="19"/>
      <c r="E204" s="19"/>
      <c r="F204" s="19"/>
      <c r="G204" s="19"/>
    </row>
    <row r="205" spans="4:7" ht="12.75" customHeight="1" x14ac:dyDescent="0.2">
      <c r="D205" s="19"/>
      <c r="E205" s="19"/>
      <c r="F205" s="19"/>
      <c r="G205" s="19"/>
    </row>
    <row r="206" spans="4:7" ht="12.75" customHeight="1" x14ac:dyDescent="0.2">
      <c r="D206" s="19"/>
      <c r="E206" s="19"/>
      <c r="F206" s="19"/>
      <c r="G206" s="19"/>
    </row>
    <row r="207" spans="4:7" ht="12.75" customHeight="1" x14ac:dyDescent="0.2">
      <c r="D207" s="19"/>
      <c r="E207" s="19"/>
      <c r="F207" s="19"/>
      <c r="G207" s="19"/>
    </row>
    <row r="208" spans="4:7" ht="12.75" customHeight="1" x14ac:dyDescent="0.2">
      <c r="D208" s="19"/>
      <c r="E208" s="19"/>
      <c r="F208" s="19"/>
      <c r="G208" s="19"/>
    </row>
    <row r="209" spans="4:7" ht="12.75" customHeight="1" x14ac:dyDescent="0.2">
      <c r="D209" s="19"/>
      <c r="E209" s="19"/>
      <c r="F209" s="19"/>
      <c r="G209" s="19"/>
    </row>
    <row r="210" spans="4:7" ht="12.75" customHeight="1" x14ac:dyDescent="0.2">
      <c r="D210" s="19"/>
      <c r="E210" s="19"/>
      <c r="F210" s="19"/>
      <c r="G210" s="19"/>
    </row>
    <row r="211" spans="4:7" ht="13.5" customHeight="1" x14ac:dyDescent="0.2">
      <c r="D211" s="19"/>
      <c r="E211" s="19"/>
      <c r="F211" s="19"/>
      <c r="G211" s="19"/>
    </row>
    <row r="212" spans="4:7" ht="12.75" customHeight="1" x14ac:dyDescent="0.2">
      <c r="D212" s="19"/>
      <c r="E212" s="19"/>
      <c r="F212" s="19"/>
      <c r="G212" s="19"/>
    </row>
    <row r="213" spans="4:7" ht="12.75" customHeight="1" x14ac:dyDescent="0.2">
      <c r="D213" s="19"/>
      <c r="E213" s="19"/>
      <c r="F213" s="19"/>
      <c r="G213" s="19"/>
    </row>
    <row r="214" spans="4:7" ht="12.75" customHeight="1" x14ac:dyDescent="0.2">
      <c r="D214" s="19"/>
      <c r="E214" s="19"/>
      <c r="F214" s="19"/>
      <c r="G214" s="19"/>
    </row>
    <row r="215" spans="4:7" ht="12.75" customHeight="1" x14ac:dyDescent="0.2">
      <c r="D215" s="19"/>
      <c r="E215" s="19"/>
      <c r="F215" s="19"/>
      <c r="G215" s="19"/>
    </row>
    <row r="216" spans="4:7" ht="12.75" customHeight="1" x14ac:dyDescent="0.2">
      <c r="D216" s="19"/>
      <c r="E216" s="19"/>
      <c r="F216" s="19"/>
      <c r="G216" s="19"/>
    </row>
    <row r="217" spans="4:7" ht="12.75" customHeight="1" x14ac:dyDescent="0.2">
      <c r="D217" s="19"/>
      <c r="E217" s="19"/>
      <c r="F217" s="19"/>
      <c r="G217" s="19"/>
    </row>
    <row r="218" spans="4:7" ht="12.75" customHeight="1" x14ac:dyDescent="0.2">
      <c r="D218" s="19"/>
      <c r="E218" s="19"/>
      <c r="F218" s="19"/>
      <c r="G218" s="19"/>
    </row>
    <row r="219" spans="4:7" ht="12.75" customHeight="1" x14ac:dyDescent="0.2">
      <c r="D219" s="19"/>
      <c r="E219" s="19"/>
      <c r="F219" s="19"/>
      <c r="G219" s="19"/>
    </row>
    <row r="220" spans="4:7" ht="12.75" customHeight="1" x14ac:dyDescent="0.2">
      <c r="D220" s="19"/>
      <c r="E220" s="19"/>
      <c r="F220" s="19"/>
      <c r="G220" s="19"/>
    </row>
    <row r="221" spans="4:7" ht="12.75" customHeight="1" x14ac:dyDescent="0.2">
      <c r="D221" s="19"/>
      <c r="E221" s="19"/>
      <c r="F221" s="19"/>
      <c r="G221" s="19"/>
    </row>
    <row r="222" spans="4:7" ht="12.75" customHeight="1" x14ac:dyDescent="0.2">
      <c r="D222" s="19"/>
      <c r="E222" s="19"/>
      <c r="F222" s="19"/>
      <c r="G222" s="19"/>
    </row>
    <row r="223" spans="4:7" ht="12.75" customHeight="1" x14ac:dyDescent="0.2">
      <c r="D223" s="19"/>
      <c r="E223" s="19"/>
      <c r="F223" s="19"/>
      <c r="G223" s="19"/>
    </row>
    <row r="224" spans="4:7" ht="12.75" customHeight="1" x14ac:dyDescent="0.2">
      <c r="D224" s="19"/>
      <c r="E224" s="19"/>
      <c r="F224" s="19"/>
      <c r="G224" s="19"/>
    </row>
    <row r="225" spans="4:7" ht="12.75" customHeight="1" x14ac:dyDescent="0.2">
      <c r="D225" s="19"/>
      <c r="E225" s="19"/>
      <c r="F225" s="19"/>
      <c r="G225" s="19"/>
    </row>
    <row r="226" spans="4:7" ht="12.75" customHeight="1" x14ac:dyDescent="0.2">
      <c r="D226" s="19"/>
      <c r="E226" s="19"/>
      <c r="F226" s="19"/>
      <c r="G226" s="19"/>
    </row>
    <row r="227" spans="4:7" ht="12.75" customHeight="1" x14ac:dyDescent="0.2">
      <c r="D227" s="19"/>
      <c r="E227" s="19"/>
      <c r="F227" s="19"/>
      <c r="G227" s="19"/>
    </row>
    <row r="228" spans="4:7" ht="12.75" customHeight="1" x14ac:dyDescent="0.2">
      <c r="D228" s="19"/>
      <c r="E228" s="19"/>
      <c r="F228" s="19"/>
      <c r="G228" s="19"/>
    </row>
    <row r="229" spans="4:7" ht="12.75" customHeight="1" x14ac:dyDescent="0.2">
      <c r="D229" s="19"/>
      <c r="E229" s="19"/>
      <c r="F229" s="19"/>
      <c r="G229" s="19"/>
    </row>
    <row r="230" spans="4:7" ht="12.75" customHeight="1" x14ac:dyDescent="0.2">
      <c r="D230" s="19"/>
      <c r="E230" s="19"/>
      <c r="F230" s="19"/>
      <c r="G230" s="19"/>
    </row>
    <row r="231" spans="4:7" ht="12.75" customHeight="1" x14ac:dyDescent="0.2">
      <c r="D231" s="19"/>
      <c r="E231" s="19"/>
      <c r="F231" s="19"/>
      <c r="G231" s="19"/>
    </row>
    <row r="232" spans="4:7" ht="12.75" customHeight="1" x14ac:dyDescent="0.2">
      <c r="D232" s="19"/>
      <c r="E232" s="19"/>
      <c r="F232" s="19"/>
      <c r="G232" s="19"/>
    </row>
    <row r="233" spans="4:7" ht="12.75" customHeight="1" x14ac:dyDescent="0.2">
      <c r="D233" s="19"/>
      <c r="E233" s="19"/>
      <c r="F233" s="19"/>
      <c r="G233" s="19"/>
    </row>
    <row r="234" spans="4:7" ht="12.75" customHeight="1" x14ac:dyDescent="0.2">
      <c r="D234" s="19"/>
      <c r="E234" s="19"/>
      <c r="F234" s="19"/>
      <c r="G234" s="19"/>
    </row>
    <row r="235" spans="4:7" ht="12.75" customHeight="1" x14ac:dyDescent="0.2">
      <c r="D235" s="19"/>
      <c r="E235" s="19"/>
      <c r="F235" s="19"/>
      <c r="G235" s="19"/>
    </row>
    <row r="236" spans="4:7" ht="12.75" customHeight="1" x14ac:dyDescent="0.2">
      <c r="D236" s="19"/>
      <c r="E236" s="19"/>
      <c r="F236" s="19"/>
      <c r="G236" s="19"/>
    </row>
    <row r="237" spans="4:7" ht="12.75" customHeight="1" x14ac:dyDescent="0.2">
      <c r="D237" s="19"/>
      <c r="E237" s="19"/>
      <c r="F237" s="19"/>
      <c r="G237" s="19"/>
    </row>
    <row r="238" spans="4:7" ht="12.75" customHeight="1" x14ac:dyDescent="0.2">
      <c r="D238" s="19"/>
      <c r="E238" s="19"/>
      <c r="F238" s="19"/>
      <c r="G238" s="19"/>
    </row>
    <row r="239" spans="4:7" ht="12.75" customHeight="1" x14ac:dyDescent="0.2">
      <c r="D239" s="19"/>
      <c r="E239" s="19"/>
      <c r="F239" s="19"/>
      <c r="G239" s="19"/>
    </row>
    <row r="240" spans="4:7" ht="12.75" customHeight="1" x14ac:dyDescent="0.2">
      <c r="D240" s="19"/>
      <c r="E240" s="19"/>
      <c r="F240" s="19"/>
      <c r="G240" s="19"/>
    </row>
    <row r="241" spans="4:7" ht="12.75" customHeight="1" x14ac:dyDescent="0.2">
      <c r="D241" s="19"/>
      <c r="E241" s="19"/>
      <c r="F241" s="19"/>
      <c r="G241" s="19"/>
    </row>
    <row r="242" spans="4:7" ht="12.75" customHeight="1" x14ac:dyDescent="0.2">
      <c r="D242" s="19"/>
      <c r="E242" s="19"/>
      <c r="F242" s="19"/>
      <c r="G242" s="19"/>
    </row>
    <row r="243" spans="4:7" ht="12.75" customHeight="1" x14ac:dyDescent="0.2">
      <c r="D243" s="19"/>
      <c r="E243" s="19"/>
      <c r="F243" s="19"/>
      <c r="G243" s="19"/>
    </row>
    <row r="244" spans="4:7" ht="12.75" customHeight="1" x14ac:dyDescent="0.2">
      <c r="D244" s="19"/>
      <c r="E244" s="19"/>
      <c r="F244" s="19"/>
      <c r="G244" s="19"/>
    </row>
    <row r="245" spans="4:7" ht="12.75" customHeight="1" x14ac:dyDescent="0.2">
      <c r="D245" s="19"/>
      <c r="E245" s="19"/>
      <c r="F245" s="19"/>
      <c r="G245" s="19"/>
    </row>
    <row r="246" spans="4:7" ht="12.75" customHeight="1" x14ac:dyDescent="0.2">
      <c r="D246" s="19"/>
      <c r="E246" s="19"/>
      <c r="F246" s="19"/>
      <c r="G246" s="19"/>
    </row>
    <row r="247" spans="4:7" ht="12.75" customHeight="1" x14ac:dyDescent="0.2">
      <c r="D247" s="19"/>
      <c r="E247" s="19"/>
      <c r="F247" s="19"/>
      <c r="G247" s="19"/>
    </row>
    <row r="248" spans="4:7" ht="12.75" customHeight="1" x14ac:dyDescent="0.2">
      <c r="D248" s="19"/>
      <c r="E248" s="19"/>
      <c r="F248" s="19"/>
      <c r="G248" s="19"/>
    </row>
    <row r="249" spans="4:7" ht="12.75" customHeight="1" x14ac:dyDescent="0.2">
      <c r="D249" s="19"/>
      <c r="E249" s="19"/>
      <c r="F249" s="19"/>
      <c r="G249" s="19"/>
    </row>
    <row r="250" spans="4:7" ht="12.75" customHeight="1" x14ac:dyDescent="0.2">
      <c r="D250" s="19"/>
      <c r="E250" s="19"/>
      <c r="F250" s="19"/>
      <c r="G250" s="19"/>
    </row>
    <row r="251" spans="4:7" ht="12.75" customHeight="1" x14ac:dyDescent="0.2">
      <c r="D251" s="19"/>
      <c r="E251" s="19"/>
      <c r="F251" s="19"/>
      <c r="G251" s="19"/>
    </row>
    <row r="252" spans="4:7" ht="12.75" customHeight="1" x14ac:dyDescent="0.2">
      <c r="D252" s="19"/>
      <c r="E252" s="19"/>
      <c r="F252" s="19"/>
      <c r="G252" s="19"/>
    </row>
    <row r="253" spans="4:7" ht="12.75" customHeight="1" x14ac:dyDescent="0.2">
      <c r="D253" s="19"/>
      <c r="E253" s="19"/>
      <c r="F253" s="19"/>
      <c r="G253" s="19"/>
    </row>
    <row r="254" spans="4:7" ht="12.75" customHeight="1" x14ac:dyDescent="0.2">
      <c r="D254" s="19"/>
      <c r="E254" s="19"/>
      <c r="F254" s="19"/>
      <c r="G254" s="19"/>
    </row>
    <row r="255" spans="4:7" ht="12.75" customHeight="1" x14ac:dyDescent="0.2">
      <c r="D255" s="19"/>
      <c r="E255" s="19"/>
      <c r="F255" s="19"/>
      <c r="G255" s="19"/>
    </row>
    <row r="256" spans="4:7" ht="12.75" customHeight="1" x14ac:dyDescent="0.2">
      <c r="D256" s="19"/>
      <c r="E256" s="19"/>
      <c r="F256" s="19"/>
      <c r="G256" s="19"/>
    </row>
    <row r="257" spans="4:7" ht="12.75" customHeight="1" x14ac:dyDescent="0.2">
      <c r="D257" s="19"/>
      <c r="E257" s="19"/>
      <c r="F257" s="19"/>
      <c r="G257" s="19"/>
    </row>
    <row r="258" spans="4:7" ht="12.75" customHeight="1" x14ac:dyDescent="0.2">
      <c r="D258" s="19"/>
      <c r="E258" s="19"/>
      <c r="F258" s="19"/>
      <c r="G258" s="19"/>
    </row>
    <row r="259" spans="4:7" ht="12.75" customHeight="1" x14ac:dyDescent="0.2">
      <c r="D259" s="19"/>
      <c r="E259" s="19"/>
      <c r="F259" s="19"/>
      <c r="G259" s="19"/>
    </row>
    <row r="260" spans="4:7" ht="12.75" customHeight="1" x14ac:dyDescent="0.2">
      <c r="D260" s="19"/>
      <c r="E260" s="19"/>
      <c r="F260" s="19"/>
      <c r="G260" s="19"/>
    </row>
    <row r="261" spans="4:7" ht="12.75" customHeight="1" x14ac:dyDescent="0.2">
      <c r="D261" s="19"/>
      <c r="E261" s="19"/>
      <c r="F261" s="19"/>
      <c r="G261" s="19"/>
    </row>
    <row r="262" spans="4:7" ht="12.75" customHeight="1" x14ac:dyDescent="0.2">
      <c r="D262" s="19"/>
      <c r="E262" s="19"/>
      <c r="F262" s="19"/>
      <c r="G262" s="19"/>
    </row>
    <row r="263" spans="4:7" ht="12.75" customHeight="1" x14ac:dyDescent="0.2">
      <c r="D263" s="19"/>
      <c r="E263" s="19"/>
      <c r="F263" s="19"/>
      <c r="G263" s="19"/>
    </row>
    <row r="264" spans="4:7" ht="12.75" customHeight="1" x14ac:dyDescent="0.2">
      <c r="D264" s="19"/>
      <c r="E264" s="19"/>
      <c r="F264" s="19"/>
      <c r="G264" s="19"/>
    </row>
    <row r="265" spans="4:7" ht="12.75" customHeight="1" x14ac:dyDescent="0.2">
      <c r="D265" s="19"/>
      <c r="E265" s="19"/>
      <c r="F265" s="19"/>
      <c r="G265" s="19"/>
    </row>
    <row r="266" spans="4:7" ht="12.75" customHeight="1" x14ac:dyDescent="0.2">
      <c r="D266" s="19"/>
      <c r="E266" s="19"/>
      <c r="F266" s="19"/>
      <c r="G266" s="19"/>
    </row>
    <row r="267" spans="4:7" ht="12.75" customHeight="1" x14ac:dyDescent="0.2">
      <c r="D267" s="19"/>
      <c r="E267" s="19"/>
      <c r="F267" s="19"/>
      <c r="G267" s="19"/>
    </row>
    <row r="268" spans="4:7" ht="12.75" customHeight="1" x14ac:dyDescent="0.2">
      <c r="D268" s="19"/>
      <c r="E268" s="19"/>
      <c r="F268" s="19"/>
      <c r="G268" s="19"/>
    </row>
    <row r="269" spans="4:7" ht="12.75" customHeight="1" x14ac:dyDescent="0.2">
      <c r="D269" s="19"/>
      <c r="E269" s="19"/>
      <c r="F269" s="19"/>
      <c r="G269" s="19"/>
    </row>
    <row r="270" spans="4:7" ht="12.75" customHeight="1" x14ac:dyDescent="0.2">
      <c r="D270" s="19"/>
      <c r="E270" s="19"/>
      <c r="F270" s="19"/>
      <c r="G270" s="19"/>
    </row>
    <row r="271" spans="4:7" ht="12.75" customHeight="1" x14ac:dyDescent="0.2">
      <c r="D271" s="19"/>
      <c r="E271" s="19"/>
      <c r="F271" s="19"/>
      <c r="G271" s="19"/>
    </row>
    <row r="272" spans="4:7" ht="12.75" customHeight="1" x14ac:dyDescent="0.2">
      <c r="D272" s="19"/>
      <c r="E272" s="19"/>
      <c r="F272" s="19"/>
      <c r="G272" s="19"/>
    </row>
    <row r="273" spans="4:7" ht="12.75" customHeight="1" x14ac:dyDescent="0.2">
      <c r="D273" s="19"/>
      <c r="E273" s="19"/>
      <c r="F273" s="19"/>
      <c r="G273" s="19"/>
    </row>
    <row r="274" spans="4:7" ht="12.75" customHeight="1" x14ac:dyDescent="0.2">
      <c r="D274" s="19"/>
      <c r="E274" s="19"/>
      <c r="F274" s="19"/>
      <c r="G274" s="19"/>
    </row>
    <row r="275" spans="4:7" ht="12.75" customHeight="1" x14ac:dyDescent="0.2">
      <c r="D275" s="19"/>
      <c r="E275" s="19"/>
      <c r="F275" s="19"/>
      <c r="G275" s="19"/>
    </row>
    <row r="276" spans="4:7" ht="12.75" customHeight="1" x14ac:dyDescent="0.2">
      <c r="D276" s="19"/>
      <c r="E276" s="19"/>
      <c r="F276" s="19"/>
      <c r="G276" s="19"/>
    </row>
    <row r="277" spans="4:7" ht="12.75" customHeight="1" x14ac:dyDescent="0.2">
      <c r="D277" s="19"/>
      <c r="E277" s="19"/>
      <c r="F277" s="19"/>
      <c r="G277" s="19"/>
    </row>
    <row r="278" spans="4:7" ht="12.75" customHeight="1" x14ac:dyDescent="0.2">
      <c r="D278" s="19"/>
      <c r="E278" s="19"/>
      <c r="F278" s="19"/>
      <c r="G278" s="19"/>
    </row>
    <row r="279" spans="4:7" ht="12.75" customHeight="1" x14ac:dyDescent="0.2">
      <c r="D279" s="19"/>
      <c r="E279" s="19"/>
      <c r="F279" s="19"/>
      <c r="G279" s="19"/>
    </row>
    <row r="280" spans="4:7" ht="12.75" customHeight="1" x14ac:dyDescent="0.2">
      <c r="D280" s="19"/>
      <c r="E280" s="19"/>
      <c r="F280" s="19"/>
      <c r="G280" s="19"/>
    </row>
    <row r="281" spans="4:7" ht="12.75" customHeight="1" x14ac:dyDescent="0.2">
      <c r="D281" s="19"/>
      <c r="E281" s="19"/>
      <c r="F281" s="19"/>
      <c r="G281" s="19"/>
    </row>
    <row r="282" spans="4:7" ht="12.75" customHeight="1" x14ac:dyDescent="0.2">
      <c r="D282" s="19"/>
      <c r="E282" s="19"/>
      <c r="F282" s="19"/>
      <c r="G282" s="19"/>
    </row>
    <row r="283" spans="4:7" ht="12.75" customHeight="1" x14ac:dyDescent="0.2">
      <c r="D283" s="19"/>
      <c r="E283" s="19"/>
      <c r="F283" s="19"/>
      <c r="G283" s="19"/>
    </row>
    <row r="284" spans="4:7" ht="12.75" customHeight="1" x14ac:dyDescent="0.2">
      <c r="D284" s="19"/>
      <c r="E284" s="19"/>
      <c r="F284" s="19"/>
      <c r="G284" s="19"/>
    </row>
    <row r="285" spans="4:7" ht="12.75" customHeight="1" x14ac:dyDescent="0.2">
      <c r="D285" s="19"/>
      <c r="E285" s="19"/>
      <c r="F285" s="19"/>
      <c r="G285" s="19"/>
    </row>
    <row r="286" spans="4:7" ht="12.75" customHeight="1" x14ac:dyDescent="0.2">
      <c r="D286" s="19"/>
      <c r="E286" s="19"/>
      <c r="F286" s="19"/>
      <c r="G286" s="19"/>
    </row>
    <row r="287" spans="4:7" ht="12.75" customHeight="1" x14ac:dyDescent="0.2">
      <c r="D287" s="19"/>
      <c r="E287" s="19"/>
      <c r="F287" s="19"/>
      <c r="G287" s="19"/>
    </row>
    <row r="288" spans="4:7" ht="12.75" customHeight="1" x14ac:dyDescent="0.2">
      <c r="D288" s="19"/>
      <c r="E288" s="19"/>
      <c r="F288" s="19"/>
      <c r="G288" s="19"/>
    </row>
    <row r="289" spans="4:7" ht="12.75" customHeight="1" x14ac:dyDescent="0.2">
      <c r="D289" s="19"/>
      <c r="E289" s="19"/>
      <c r="F289" s="19"/>
      <c r="G289" s="19"/>
    </row>
    <row r="290" spans="4:7" ht="12.75" customHeight="1" x14ac:dyDescent="0.2">
      <c r="D290" s="19"/>
      <c r="E290" s="19"/>
      <c r="F290" s="19"/>
      <c r="G290" s="19"/>
    </row>
    <row r="291" spans="4:7" ht="12.75" customHeight="1" x14ac:dyDescent="0.2">
      <c r="D291" s="19"/>
      <c r="E291" s="19"/>
      <c r="F291" s="19"/>
      <c r="G291" s="19"/>
    </row>
    <row r="292" spans="4:7" ht="12.75" customHeight="1" x14ac:dyDescent="0.2">
      <c r="D292" s="19"/>
      <c r="E292" s="19"/>
      <c r="F292" s="19"/>
      <c r="G292" s="19"/>
    </row>
    <row r="293" spans="4:7" ht="12.75" customHeight="1" x14ac:dyDescent="0.2">
      <c r="D293" s="19"/>
      <c r="E293" s="19"/>
      <c r="F293" s="19"/>
      <c r="G293" s="19"/>
    </row>
    <row r="294" spans="4:7" ht="12.75" customHeight="1" x14ac:dyDescent="0.2">
      <c r="D294" s="19"/>
      <c r="E294" s="19"/>
      <c r="F294" s="19"/>
      <c r="G294" s="19"/>
    </row>
    <row r="295" spans="4:7" ht="12.75" customHeight="1" x14ac:dyDescent="0.2">
      <c r="D295" s="19"/>
      <c r="E295" s="19"/>
      <c r="F295" s="19"/>
      <c r="G295" s="19"/>
    </row>
    <row r="296" spans="4:7" ht="12.75" customHeight="1" x14ac:dyDescent="0.2">
      <c r="D296" s="19"/>
      <c r="E296" s="19"/>
      <c r="F296" s="19"/>
      <c r="G296" s="19"/>
    </row>
    <row r="297" spans="4:7" ht="12.75" customHeight="1" x14ac:dyDescent="0.2">
      <c r="D297" s="19"/>
      <c r="E297" s="19"/>
      <c r="F297" s="19"/>
      <c r="G297" s="19"/>
    </row>
    <row r="298" spans="4:7" ht="12.75" customHeight="1" x14ac:dyDescent="0.2">
      <c r="D298" s="19"/>
      <c r="E298" s="19"/>
      <c r="F298" s="19"/>
      <c r="G298" s="19"/>
    </row>
    <row r="299" spans="4:7" ht="12.75" customHeight="1" x14ac:dyDescent="0.2">
      <c r="D299" s="19"/>
      <c r="E299" s="19"/>
      <c r="F299" s="19"/>
      <c r="G299" s="19"/>
    </row>
    <row r="300" spans="4:7" ht="12.75" customHeight="1" x14ac:dyDescent="0.2">
      <c r="D300" s="19"/>
      <c r="E300" s="19"/>
      <c r="F300" s="19"/>
      <c r="G300" s="19"/>
    </row>
    <row r="301" spans="4:7" ht="12.75" customHeight="1" x14ac:dyDescent="0.2">
      <c r="D301" s="19"/>
      <c r="E301" s="19"/>
      <c r="F301" s="19"/>
      <c r="G301" s="19"/>
    </row>
    <row r="302" spans="4:7" ht="12.75" customHeight="1" x14ac:dyDescent="0.2">
      <c r="D302" s="19"/>
      <c r="E302" s="19"/>
      <c r="F302" s="19"/>
      <c r="G302" s="19"/>
    </row>
    <row r="303" spans="4:7" ht="12.75" customHeight="1" x14ac:dyDescent="0.2">
      <c r="D303" s="19"/>
      <c r="E303" s="19"/>
      <c r="F303" s="19"/>
      <c r="G303" s="19"/>
    </row>
    <row r="304" spans="4:7" ht="12.75" customHeight="1" x14ac:dyDescent="0.2">
      <c r="D304" s="19"/>
      <c r="E304" s="19"/>
      <c r="F304" s="19"/>
      <c r="G304" s="19"/>
    </row>
    <row r="305" spans="4:7" ht="12.75" customHeight="1" x14ac:dyDescent="0.2">
      <c r="D305" s="19"/>
      <c r="E305" s="19"/>
      <c r="F305" s="19"/>
      <c r="G305" s="19"/>
    </row>
    <row r="306" spans="4:7" ht="12.75" customHeight="1" x14ac:dyDescent="0.2">
      <c r="D306" s="19"/>
      <c r="E306" s="19"/>
      <c r="F306" s="19"/>
      <c r="G306" s="19"/>
    </row>
    <row r="307" spans="4:7" ht="12.75" customHeight="1" x14ac:dyDescent="0.2">
      <c r="D307" s="19"/>
      <c r="E307" s="19"/>
      <c r="F307" s="19"/>
      <c r="G307" s="19"/>
    </row>
    <row r="308" spans="4:7" ht="12.75" customHeight="1" x14ac:dyDescent="0.2">
      <c r="D308" s="19"/>
      <c r="E308" s="19"/>
      <c r="F308" s="19"/>
      <c r="G308" s="19"/>
    </row>
    <row r="309" spans="4:7" ht="12.75" customHeight="1" x14ac:dyDescent="0.2">
      <c r="D309" s="19"/>
      <c r="E309" s="19"/>
      <c r="F309" s="19"/>
      <c r="G309" s="19"/>
    </row>
    <row r="310" spans="4:7" ht="12.75" customHeight="1" x14ac:dyDescent="0.2">
      <c r="D310" s="19"/>
      <c r="E310" s="19"/>
      <c r="F310" s="19"/>
      <c r="G310" s="19"/>
    </row>
    <row r="311" spans="4:7" ht="12.75" customHeight="1" x14ac:dyDescent="0.2">
      <c r="D311" s="19"/>
      <c r="E311" s="19"/>
      <c r="F311" s="19"/>
      <c r="G311" s="19"/>
    </row>
    <row r="312" spans="4:7" ht="12.75" customHeight="1" x14ac:dyDescent="0.2">
      <c r="D312" s="19"/>
      <c r="E312" s="19"/>
      <c r="F312" s="19"/>
      <c r="G312" s="19"/>
    </row>
    <row r="313" spans="4:7" ht="12.75" customHeight="1" x14ac:dyDescent="0.2">
      <c r="D313" s="19"/>
      <c r="E313" s="19"/>
      <c r="F313" s="19"/>
      <c r="G313" s="19"/>
    </row>
    <row r="314" spans="4:7" ht="12.75" customHeight="1" x14ac:dyDescent="0.2">
      <c r="D314" s="19"/>
      <c r="E314" s="19"/>
      <c r="F314" s="19"/>
      <c r="G314" s="19"/>
    </row>
    <row r="315" spans="4:7" ht="12.75" customHeight="1" x14ac:dyDescent="0.2">
      <c r="D315" s="19"/>
      <c r="E315" s="19"/>
      <c r="F315" s="19"/>
      <c r="G315" s="19"/>
    </row>
    <row r="316" spans="4:7" ht="12.75" customHeight="1" x14ac:dyDescent="0.2">
      <c r="D316" s="19"/>
      <c r="E316" s="19"/>
      <c r="F316" s="19"/>
      <c r="G316" s="19"/>
    </row>
    <row r="317" spans="4:7" ht="12.75" customHeight="1" x14ac:dyDescent="0.2">
      <c r="D317" s="19"/>
      <c r="E317" s="19"/>
      <c r="F317" s="19"/>
      <c r="G317" s="19"/>
    </row>
    <row r="318" spans="4:7" ht="12.75" customHeight="1" x14ac:dyDescent="0.2">
      <c r="D318" s="19"/>
      <c r="E318" s="19"/>
      <c r="F318" s="19"/>
      <c r="G318" s="19"/>
    </row>
    <row r="319" spans="4:7" ht="12.75" customHeight="1" x14ac:dyDescent="0.2">
      <c r="D319" s="19"/>
      <c r="E319" s="19"/>
      <c r="F319" s="19"/>
      <c r="G319" s="19"/>
    </row>
    <row r="320" spans="4:7" ht="12.75" customHeight="1" x14ac:dyDescent="0.2">
      <c r="D320" s="19"/>
      <c r="E320" s="19"/>
      <c r="F320" s="19"/>
      <c r="G320" s="19"/>
    </row>
    <row r="321" spans="4:7" ht="12.75" customHeight="1" x14ac:dyDescent="0.2">
      <c r="D321" s="19"/>
      <c r="E321" s="19"/>
      <c r="F321" s="19"/>
      <c r="G321" s="19"/>
    </row>
    <row r="322" spans="4:7" ht="12.75" customHeight="1" x14ac:dyDescent="0.2">
      <c r="D322" s="19"/>
      <c r="E322" s="19"/>
      <c r="F322" s="19"/>
      <c r="G322" s="19"/>
    </row>
    <row r="323" spans="4:7" ht="12.75" customHeight="1" x14ac:dyDescent="0.2">
      <c r="D323" s="19"/>
      <c r="E323" s="19"/>
      <c r="F323" s="19"/>
      <c r="G323" s="19"/>
    </row>
    <row r="324" spans="4:7" ht="12.75" customHeight="1" x14ac:dyDescent="0.2">
      <c r="D324" s="19"/>
      <c r="E324" s="19"/>
      <c r="F324" s="19"/>
      <c r="G324" s="19"/>
    </row>
    <row r="325" spans="4:7" ht="12.75" customHeight="1" x14ac:dyDescent="0.2">
      <c r="D325" s="19"/>
      <c r="E325" s="19"/>
      <c r="F325" s="19"/>
      <c r="G325" s="19"/>
    </row>
    <row r="326" spans="4:7" ht="12.75" customHeight="1" x14ac:dyDescent="0.2">
      <c r="D326" s="19"/>
      <c r="E326" s="19"/>
      <c r="F326" s="19"/>
      <c r="G326" s="19"/>
    </row>
    <row r="327" spans="4:7" ht="12.75" customHeight="1" x14ac:dyDescent="0.2">
      <c r="D327" s="19"/>
      <c r="E327" s="19"/>
      <c r="F327" s="19"/>
      <c r="G327" s="19"/>
    </row>
    <row r="328" spans="4:7" ht="12.75" customHeight="1" x14ac:dyDescent="0.2">
      <c r="D328" s="19"/>
      <c r="E328" s="19"/>
      <c r="F328" s="19"/>
      <c r="G328" s="19"/>
    </row>
    <row r="329" spans="4:7" ht="12.75" customHeight="1" x14ac:dyDescent="0.2">
      <c r="D329" s="19"/>
      <c r="E329" s="19"/>
      <c r="F329" s="19"/>
      <c r="G329" s="19"/>
    </row>
    <row r="330" spans="4:7" ht="12.75" customHeight="1" x14ac:dyDescent="0.2">
      <c r="D330" s="19"/>
      <c r="E330" s="19"/>
      <c r="F330" s="19"/>
      <c r="G330" s="19"/>
    </row>
    <row r="331" spans="4:7" ht="12.75" customHeight="1" x14ac:dyDescent="0.2">
      <c r="D331" s="19"/>
      <c r="E331" s="19"/>
      <c r="F331" s="19"/>
      <c r="G331" s="19"/>
    </row>
    <row r="332" spans="4:7" ht="12.75" customHeight="1" x14ac:dyDescent="0.2">
      <c r="D332" s="19"/>
      <c r="E332" s="19"/>
      <c r="F332" s="19"/>
      <c r="G332" s="19"/>
    </row>
    <row r="333" spans="4:7" ht="12.75" customHeight="1" x14ac:dyDescent="0.2">
      <c r="D333" s="19"/>
      <c r="E333" s="19"/>
      <c r="F333" s="19"/>
      <c r="G333" s="19"/>
    </row>
    <row r="334" spans="4:7" ht="12.75" customHeight="1" x14ac:dyDescent="0.2">
      <c r="D334" s="19"/>
      <c r="E334" s="19"/>
      <c r="F334" s="19"/>
      <c r="G334" s="19"/>
    </row>
    <row r="335" spans="4:7" ht="12.75" customHeight="1" x14ac:dyDescent="0.2">
      <c r="D335" s="19"/>
      <c r="E335" s="19"/>
      <c r="F335" s="19"/>
      <c r="G335" s="19"/>
    </row>
    <row r="336" spans="4:7" ht="12.75" customHeight="1" x14ac:dyDescent="0.2">
      <c r="D336" s="19"/>
      <c r="E336" s="19"/>
      <c r="F336" s="19"/>
      <c r="G336" s="19"/>
    </row>
    <row r="337" spans="4:7" ht="12.75" customHeight="1" x14ac:dyDescent="0.2">
      <c r="D337" s="19"/>
      <c r="E337" s="19"/>
      <c r="F337" s="19"/>
      <c r="G337" s="19"/>
    </row>
    <row r="338" spans="4:7" ht="12.75" customHeight="1" x14ac:dyDescent="0.2">
      <c r="D338" s="19"/>
      <c r="E338" s="19"/>
      <c r="F338" s="19"/>
      <c r="G338" s="19"/>
    </row>
    <row r="339" spans="4:7" ht="12.75" customHeight="1" x14ac:dyDescent="0.2">
      <c r="D339" s="19"/>
      <c r="E339" s="19"/>
      <c r="F339" s="19"/>
      <c r="G339" s="19"/>
    </row>
    <row r="340" spans="4:7" ht="12.75" customHeight="1" x14ac:dyDescent="0.2">
      <c r="D340" s="19"/>
      <c r="E340" s="19"/>
      <c r="F340" s="19"/>
      <c r="G340" s="19"/>
    </row>
    <row r="341" spans="4:7" ht="12.75" customHeight="1" x14ac:dyDescent="0.2">
      <c r="D341" s="19"/>
      <c r="E341" s="19"/>
      <c r="F341" s="19"/>
      <c r="G341" s="19"/>
    </row>
    <row r="342" spans="4:7" ht="12.75" customHeight="1" x14ac:dyDescent="0.2">
      <c r="D342" s="19"/>
      <c r="E342" s="19"/>
      <c r="F342" s="19"/>
      <c r="G342" s="19"/>
    </row>
    <row r="343" spans="4:7" ht="12.75" customHeight="1" x14ac:dyDescent="0.2">
      <c r="D343" s="19"/>
      <c r="E343" s="19"/>
      <c r="F343" s="19"/>
      <c r="G343" s="19"/>
    </row>
    <row r="344" spans="4:7" ht="12.75" customHeight="1" x14ac:dyDescent="0.2">
      <c r="D344" s="19"/>
      <c r="E344" s="19"/>
      <c r="F344" s="19"/>
      <c r="G344" s="19"/>
    </row>
    <row r="345" spans="4:7" ht="12.75" customHeight="1" x14ac:dyDescent="0.2">
      <c r="D345" s="19"/>
      <c r="E345" s="19"/>
      <c r="F345" s="19"/>
      <c r="G345" s="19"/>
    </row>
    <row r="346" spans="4:7" ht="12.75" customHeight="1" x14ac:dyDescent="0.2">
      <c r="D346" s="19"/>
      <c r="E346" s="19"/>
      <c r="F346" s="19"/>
      <c r="G346" s="19"/>
    </row>
    <row r="347" spans="4:7" ht="12.75" customHeight="1" x14ac:dyDescent="0.2">
      <c r="D347" s="19"/>
      <c r="E347" s="19"/>
      <c r="F347" s="19"/>
      <c r="G347" s="19"/>
    </row>
    <row r="348" spans="4:7" ht="12.75" customHeight="1" x14ac:dyDescent="0.2">
      <c r="D348" s="19"/>
      <c r="E348" s="19"/>
      <c r="F348" s="19"/>
      <c r="G348" s="19"/>
    </row>
    <row r="349" spans="4:7" ht="12.75" customHeight="1" x14ac:dyDescent="0.2">
      <c r="D349" s="19"/>
      <c r="E349" s="19"/>
      <c r="F349" s="19"/>
      <c r="G349" s="19"/>
    </row>
    <row r="350" spans="4:7" ht="15" customHeight="1" x14ac:dyDescent="0.2">
      <c r="D350" s="19"/>
      <c r="E350" s="19"/>
      <c r="F350" s="19"/>
      <c r="G350" s="19"/>
    </row>
    <row r="351" spans="4:7" ht="12.75" customHeight="1" x14ac:dyDescent="0.2">
      <c r="D351" s="19"/>
      <c r="E351" s="19"/>
      <c r="F351" s="19"/>
      <c r="G351" s="19"/>
    </row>
    <row r="352" spans="4:7" ht="12.75" customHeight="1" x14ac:dyDescent="0.2">
      <c r="D352" s="19"/>
      <c r="E352" s="19"/>
      <c r="F352" s="19"/>
      <c r="G352" s="19"/>
    </row>
    <row r="353" spans="1:8" ht="12.75" customHeight="1" x14ac:dyDescent="0.2">
      <c r="D353" s="19"/>
      <c r="E353" s="19"/>
      <c r="F353" s="19"/>
      <c r="G353" s="19"/>
    </row>
    <row r="354" spans="1:8" ht="12.75" customHeight="1" x14ac:dyDescent="0.2">
      <c r="D354" s="19"/>
      <c r="E354" s="19"/>
      <c r="F354" s="19"/>
      <c r="G354" s="19"/>
    </row>
    <row r="355" spans="1:8" ht="12.75" customHeight="1" x14ac:dyDescent="0.2">
      <c r="D355" s="19"/>
      <c r="E355" s="19"/>
      <c r="F355" s="19"/>
      <c r="G355" s="19"/>
    </row>
    <row r="356" spans="1:8" ht="12.75" customHeight="1" x14ac:dyDescent="0.2">
      <c r="D356" s="19"/>
      <c r="E356" s="19"/>
      <c r="F356" s="19"/>
      <c r="G356" s="19"/>
    </row>
    <row r="357" spans="1:8" ht="12.75" customHeight="1" x14ac:dyDescent="0.2">
      <c r="D357" s="19"/>
      <c r="E357" s="19"/>
      <c r="F357" s="19"/>
      <c r="G357" s="19"/>
    </row>
    <row r="358" spans="1:8" ht="12.75" customHeight="1" x14ac:dyDescent="0.2">
      <c r="D358" s="19"/>
      <c r="E358" s="19"/>
      <c r="F358" s="19"/>
      <c r="G358" s="19"/>
    </row>
    <row r="359" spans="1:8" ht="12.75" customHeight="1" x14ac:dyDescent="0.2">
      <c r="D359" s="19"/>
      <c r="E359" s="19"/>
      <c r="F359" s="19"/>
      <c r="G359" s="19"/>
    </row>
    <row r="360" spans="1:8" ht="12.75" customHeight="1" x14ac:dyDescent="0.2">
      <c r="A360" s="7"/>
      <c r="B360" s="27"/>
      <c r="C360" s="20"/>
      <c r="D360" s="35"/>
      <c r="E360" s="35"/>
      <c r="F360" s="35"/>
      <c r="G360" s="35"/>
      <c r="H360" s="35"/>
    </row>
    <row r="361" spans="1:8" ht="12.75" customHeight="1" x14ac:dyDescent="0.2">
      <c r="A361" s="7"/>
      <c r="B361" s="27"/>
      <c r="C361" s="20"/>
      <c r="D361" s="35"/>
      <c r="E361" s="35"/>
      <c r="F361" s="35"/>
      <c r="G361" s="35"/>
      <c r="H361" s="35"/>
    </row>
    <row r="362" spans="1:8" ht="12.75" customHeight="1" x14ac:dyDescent="0.2">
      <c r="A362" s="7"/>
      <c r="B362" s="27"/>
      <c r="C362" s="20"/>
      <c r="D362" s="35"/>
      <c r="E362" s="35"/>
      <c r="F362" s="35"/>
      <c r="G362" s="35"/>
      <c r="H362" s="35"/>
    </row>
    <row r="363" spans="1:8" ht="12.75" customHeight="1" x14ac:dyDescent="0.2">
      <c r="A363" s="7"/>
      <c r="B363" s="27"/>
      <c r="C363" s="20"/>
      <c r="D363" s="35"/>
      <c r="E363" s="35"/>
      <c r="F363" s="35"/>
      <c r="G363" s="35"/>
      <c r="H363" s="35"/>
    </row>
    <row r="364" spans="1:8" ht="12.75" customHeight="1" x14ac:dyDescent="0.2">
      <c r="A364" s="7"/>
      <c r="B364" s="27"/>
      <c r="C364" s="20"/>
      <c r="D364" s="35"/>
      <c r="E364" s="35"/>
      <c r="F364" s="35"/>
      <c r="G364" s="35"/>
      <c r="H364" s="35"/>
    </row>
    <row r="365" spans="1:8" ht="12.75" customHeight="1" x14ac:dyDescent="0.2">
      <c r="A365" s="7"/>
      <c r="B365" s="27"/>
      <c r="C365" s="20"/>
      <c r="D365" s="35"/>
      <c r="E365" s="35"/>
      <c r="F365" s="35"/>
      <c r="G365" s="35"/>
      <c r="H365" s="35"/>
    </row>
    <row r="366" spans="1:8" ht="12.75" customHeight="1" x14ac:dyDescent="0.2">
      <c r="A366" s="7"/>
      <c r="B366" s="27"/>
      <c r="C366" s="20"/>
      <c r="D366" s="35"/>
      <c r="E366" s="35"/>
      <c r="F366" s="35"/>
      <c r="G366" s="35"/>
      <c r="H366" s="35"/>
    </row>
    <row r="367" spans="1:8" ht="12.75" customHeight="1" x14ac:dyDescent="0.2">
      <c r="A367" s="7"/>
      <c r="B367" s="27"/>
      <c r="C367" s="20"/>
      <c r="D367" s="35"/>
      <c r="E367" s="35"/>
      <c r="F367" s="35"/>
      <c r="G367" s="35"/>
      <c r="H367" s="35"/>
    </row>
    <row r="368" spans="1:8" ht="12.75" customHeight="1" x14ac:dyDescent="0.2">
      <c r="A368" s="7"/>
      <c r="B368" s="27"/>
      <c r="C368" s="20"/>
      <c r="D368" s="35"/>
      <c r="E368" s="35"/>
      <c r="F368" s="35"/>
      <c r="G368" s="35"/>
      <c r="H368" s="35"/>
    </row>
    <row r="369" spans="1:8" ht="12.75" customHeight="1" x14ac:dyDescent="0.2">
      <c r="A369" s="7"/>
      <c r="B369" s="27"/>
      <c r="C369" s="20"/>
      <c r="D369" s="35"/>
      <c r="E369" s="35"/>
      <c r="F369" s="35"/>
      <c r="G369" s="35"/>
      <c r="H369" s="35"/>
    </row>
    <row r="370" spans="1:8" ht="12.75" customHeight="1" x14ac:dyDescent="0.2">
      <c r="A370" s="7"/>
      <c r="B370" s="27"/>
      <c r="C370" s="20"/>
      <c r="D370" s="35"/>
      <c r="E370" s="35"/>
      <c r="F370" s="35"/>
      <c r="G370" s="35"/>
      <c r="H370" s="35"/>
    </row>
    <row r="371" spans="1:8" ht="12.75" customHeight="1" x14ac:dyDescent="0.2">
      <c r="A371" s="7"/>
      <c r="B371" s="27"/>
      <c r="C371" s="20"/>
      <c r="D371" s="35"/>
      <c r="E371" s="35"/>
      <c r="F371" s="35"/>
      <c r="G371" s="35"/>
      <c r="H371" s="35"/>
    </row>
    <row r="372" spans="1:8" ht="12.75" customHeight="1" x14ac:dyDescent="0.2">
      <c r="A372" s="7"/>
      <c r="B372" s="27"/>
      <c r="C372" s="20"/>
      <c r="D372" s="35"/>
      <c r="E372" s="35"/>
      <c r="F372" s="35"/>
      <c r="G372" s="35"/>
      <c r="H372" s="35"/>
    </row>
    <row r="373" spans="1:8" ht="12.75" customHeight="1" x14ac:dyDescent="0.2">
      <c r="A373" s="7"/>
      <c r="B373" s="27"/>
      <c r="C373" s="20"/>
      <c r="D373" s="35"/>
      <c r="E373" s="35"/>
      <c r="F373" s="35"/>
      <c r="G373" s="35"/>
      <c r="H373" s="35"/>
    </row>
    <row r="374" spans="1:8" ht="12.75" customHeight="1" x14ac:dyDescent="0.2">
      <c r="A374" s="7"/>
      <c r="B374" s="27"/>
      <c r="C374" s="20"/>
      <c r="D374" s="35"/>
      <c r="E374" s="35"/>
      <c r="F374" s="35"/>
      <c r="G374" s="35"/>
      <c r="H374" s="35"/>
    </row>
    <row r="375" spans="1:8" ht="12.75" customHeight="1" x14ac:dyDescent="0.2">
      <c r="A375" s="7"/>
      <c r="B375" s="27"/>
      <c r="C375" s="20"/>
      <c r="D375" s="35"/>
      <c r="E375" s="35"/>
      <c r="F375" s="35"/>
      <c r="G375" s="35"/>
      <c r="H375" s="35"/>
    </row>
    <row r="376" spans="1:8" ht="12.75" customHeight="1" x14ac:dyDescent="0.2">
      <c r="A376" s="7"/>
      <c r="B376" s="27"/>
      <c r="C376" s="20"/>
      <c r="D376" s="35"/>
      <c r="E376" s="35"/>
      <c r="F376" s="35"/>
      <c r="G376" s="35"/>
      <c r="H376" s="35"/>
    </row>
    <row r="377" spans="1:8" ht="12.75" customHeight="1" x14ac:dyDescent="0.2">
      <c r="A377" s="7"/>
      <c r="B377" s="27"/>
      <c r="C377" s="20"/>
      <c r="D377" s="35"/>
      <c r="E377" s="35"/>
      <c r="F377" s="35"/>
      <c r="G377" s="35"/>
      <c r="H377" s="35"/>
    </row>
    <row r="378" spans="1:8" ht="12.75" customHeight="1" x14ac:dyDescent="0.2">
      <c r="A378" s="7"/>
      <c r="B378" s="27"/>
      <c r="C378" s="20"/>
      <c r="D378" s="35"/>
      <c r="E378" s="35"/>
      <c r="F378" s="35"/>
      <c r="G378" s="35"/>
      <c r="H378" s="35"/>
    </row>
    <row r="379" spans="1:8" ht="12.75" customHeight="1" x14ac:dyDescent="0.2">
      <c r="A379" s="7"/>
      <c r="B379" s="27"/>
      <c r="C379" s="20"/>
      <c r="D379" s="35"/>
      <c r="E379" s="35"/>
      <c r="F379" s="35"/>
      <c r="G379" s="35"/>
      <c r="H379" s="35"/>
    </row>
    <row r="380" spans="1:8" ht="12.75" customHeight="1" x14ac:dyDescent="0.2">
      <c r="A380" s="7"/>
      <c r="B380" s="27"/>
      <c r="C380" s="20"/>
      <c r="D380" s="35"/>
      <c r="E380" s="35"/>
      <c r="F380" s="35"/>
      <c r="G380" s="35"/>
      <c r="H380" s="35"/>
    </row>
    <row r="381" spans="1:8" ht="12.75" customHeight="1" x14ac:dyDescent="0.2">
      <c r="A381" s="7"/>
      <c r="B381" s="27"/>
      <c r="C381" s="20"/>
      <c r="D381" s="35"/>
      <c r="E381" s="35"/>
      <c r="F381" s="35"/>
      <c r="G381" s="35"/>
      <c r="H381" s="35"/>
    </row>
    <row r="382" spans="1:8" ht="12.75" customHeight="1" x14ac:dyDescent="0.2">
      <c r="A382" s="7"/>
      <c r="B382" s="27"/>
      <c r="C382" s="20"/>
      <c r="D382" s="35"/>
      <c r="E382" s="35"/>
      <c r="F382" s="35"/>
      <c r="G382" s="35"/>
      <c r="H382" s="35"/>
    </row>
    <row r="383" spans="1:8" ht="12.75" customHeight="1" x14ac:dyDescent="0.2">
      <c r="A383" s="7"/>
      <c r="B383" s="27"/>
      <c r="C383" s="20"/>
      <c r="D383" s="35"/>
      <c r="E383" s="35"/>
      <c r="F383" s="35"/>
      <c r="G383" s="35"/>
      <c r="H383" s="35"/>
    </row>
    <row r="384" spans="1:8" ht="12.75" customHeight="1" x14ac:dyDescent="0.2">
      <c r="A384" s="7"/>
      <c r="B384" s="27"/>
      <c r="C384" s="20"/>
      <c r="D384" s="35"/>
      <c r="E384" s="35"/>
      <c r="F384" s="35"/>
      <c r="G384" s="35"/>
      <c r="H384" s="35"/>
    </row>
    <row r="385" spans="1:8" ht="12.75" customHeight="1" x14ac:dyDescent="0.2">
      <c r="A385" s="7"/>
      <c r="B385" s="27"/>
      <c r="C385" s="20"/>
      <c r="D385" s="35"/>
      <c r="E385" s="35"/>
      <c r="F385" s="35"/>
      <c r="G385" s="35"/>
      <c r="H385" s="35"/>
    </row>
    <row r="386" spans="1:8" ht="12.75" customHeight="1" x14ac:dyDescent="0.2">
      <c r="A386" s="7"/>
      <c r="B386" s="27"/>
      <c r="C386" s="20"/>
      <c r="D386" s="35"/>
      <c r="E386" s="35"/>
      <c r="F386" s="35"/>
      <c r="G386" s="35"/>
      <c r="H386" s="35"/>
    </row>
    <row r="387" spans="1:8" ht="12.75" customHeight="1" x14ac:dyDescent="0.2">
      <c r="A387" s="7"/>
      <c r="B387" s="27"/>
      <c r="C387" s="20"/>
      <c r="D387" s="35"/>
      <c r="E387" s="35"/>
      <c r="F387" s="35"/>
      <c r="G387" s="35"/>
      <c r="H387" s="35"/>
    </row>
    <row r="388" spans="1:8" ht="12.75" customHeight="1" x14ac:dyDescent="0.2">
      <c r="A388" s="7"/>
      <c r="B388" s="27"/>
      <c r="C388" s="20"/>
      <c r="D388" s="35"/>
      <c r="E388" s="35"/>
      <c r="F388" s="35"/>
      <c r="G388" s="35"/>
      <c r="H388" s="35"/>
    </row>
    <row r="389" spans="1:8" ht="12.75" customHeight="1" x14ac:dyDescent="0.2">
      <c r="A389" s="7"/>
      <c r="B389" s="27"/>
      <c r="C389" s="20"/>
      <c r="D389" s="35"/>
      <c r="E389" s="35"/>
      <c r="F389" s="35"/>
      <c r="G389" s="35"/>
      <c r="H389" s="35"/>
    </row>
    <row r="390" spans="1:8" ht="12.75" customHeight="1" x14ac:dyDescent="0.2">
      <c r="A390" s="7"/>
      <c r="B390" s="27"/>
      <c r="C390" s="20"/>
      <c r="D390" s="35"/>
      <c r="E390" s="35"/>
      <c r="F390" s="35"/>
      <c r="G390" s="35"/>
      <c r="H390" s="35"/>
    </row>
    <row r="391" spans="1:8" ht="12.75" customHeight="1" x14ac:dyDescent="0.2">
      <c r="A391" s="7"/>
      <c r="B391" s="27"/>
      <c r="C391" s="20"/>
      <c r="D391" s="35"/>
      <c r="E391" s="35"/>
      <c r="F391" s="35"/>
      <c r="G391" s="35"/>
      <c r="H391" s="35"/>
    </row>
    <row r="392" spans="1:8" ht="12.75" customHeight="1" x14ac:dyDescent="0.2">
      <c r="A392" s="7"/>
      <c r="B392" s="27"/>
      <c r="C392" s="20"/>
      <c r="D392" s="35"/>
      <c r="E392" s="35"/>
      <c r="F392" s="35"/>
      <c r="G392" s="35"/>
      <c r="H392" s="35"/>
    </row>
    <row r="393" spans="1:8" ht="12.75" customHeight="1" x14ac:dyDescent="0.2">
      <c r="A393" s="7"/>
      <c r="B393" s="27"/>
      <c r="C393" s="20"/>
      <c r="D393" s="35"/>
      <c r="E393" s="35"/>
      <c r="F393" s="35"/>
      <c r="G393" s="35"/>
      <c r="H393" s="35"/>
    </row>
    <row r="394" spans="1:8" ht="12.75" customHeight="1" x14ac:dyDescent="0.2">
      <c r="A394" s="7"/>
      <c r="B394" s="27"/>
      <c r="C394" s="20"/>
      <c r="D394" s="35"/>
      <c r="E394" s="35"/>
      <c r="F394" s="35"/>
      <c r="G394" s="35"/>
      <c r="H394" s="35"/>
    </row>
    <row r="395" spans="1:8" ht="12.75" customHeight="1" x14ac:dyDescent="0.2">
      <c r="A395" s="7"/>
      <c r="B395" s="27"/>
      <c r="C395" s="20"/>
      <c r="D395" s="35"/>
      <c r="E395" s="35"/>
      <c r="F395" s="35"/>
      <c r="G395" s="35"/>
      <c r="H395" s="35"/>
    </row>
    <row r="396" spans="1:8" ht="12.75" customHeight="1" x14ac:dyDescent="0.2">
      <c r="A396" s="7"/>
      <c r="B396" s="27"/>
      <c r="C396" s="20"/>
      <c r="D396" s="35"/>
      <c r="E396" s="35"/>
      <c r="F396" s="35"/>
      <c r="G396" s="35"/>
      <c r="H396" s="35"/>
    </row>
    <row r="397" spans="1:8" ht="12.75" customHeight="1" x14ac:dyDescent="0.2">
      <c r="A397" s="7"/>
      <c r="B397" s="27"/>
      <c r="C397" s="20"/>
      <c r="D397" s="35"/>
      <c r="E397" s="35"/>
      <c r="F397" s="35"/>
      <c r="G397" s="35"/>
      <c r="H397" s="35"/>
    </row>
    <row r="398" spans="1:8" ht="12.75" customHeight="1" x14ac:dyDescent="0.2">
      <c r="A398" s="7"/>
      <c r="B398" s="27"/>
      <c r="C398" s="20"/>
      <c r="D398" s="35"/>
      <c r="E398" s="35"/>
      <c r="F398" s="35"/>
      <c r="G398" s="35"/>
      <c r="H398" s="35"/>
    </row>
    <row r="399" spans="1:8" ht="12.75" customHeight="1" x14ac:dyDescent="0.2">
      <c r="A399" s="7"/>
      <c r="B399" s="27"/>
      <c r="C399" s="20"/>
      <c r="D399" s="35"/>
      <c r="E399" s="35"/>
      <c r="F399" s="35"/>
      <c r="G399" s="35"/>
      <c r="H399" s="35"/>
    </row>
    <row r="400" spans="1:8" ht="12.75" customHeight="1" x14ac:dyDescent="0.2">
      <c r="A400" s="7"/>
      <c r="B400" s="27"/>
      <c r="C400" s="20"/>
      <c r="D400" s="35"/>
      <c r="E400" s="35"/>
      <c r="F400" s="35"/>
      <c r="G400" s="35"/>
      <c r="H400" s="35"/>
    </row>
    <row r="401" spans="1:8" ht="12.75" customHeight="1" x14ac:dyDescent="0.2">
      <c r="A401" s="7"/>
      <c r="B401" s="27"/>
      <c r="C401" s="20"/>
      <c r="D401" s="35"/>
      <c r="E401" s="35"/>
      <c r="F401" s="35"/>
      <c r="G401" s="35"/>
      <c r="H401" s="35"/>
    </row>
    <row r="402" spans="1:8" ht="12.75" customHeight="1" x14ac:dyDescent="0.2">
      <c r="A402" s="7"/>
      <c r="B402" s="27"/>
      <c r="C402" s="20"/>
      <c r="D402" s="35"/>
      <c r="E402" s="35"/>
      <c r="F402" s="35"/>
      <c r="G402" s="35"/>
      <c r="H402" s="35"/>
    </row>
    <row r="403" spans="1:8" ht="12.75" customHeight="1" x14ac:dyDescent="0.2">
      <c r="A403" s="7"/>
      <c r="B403" s="27"/>
      <c r="C403" s="20"/>
      <c r="D403" s="35"/>
      <c r="E403" s="35"/>
      <c r="F403" s="35"/>
      <c r="G403" s="35"/>
      <c r="H403" s="35"/>
    </row>
    <row r="404" spans="1:8" ht="12.75" customHeight="1" x14ac:dyDescent="0.2">
      <c r="A404" s="7"/>
      <c r="B404" s="27"/>
      <c r="C404" s="20"/>
      <c r="D404" s="35"/>
      <c r="E404" s="35"/>
      <c r="F404" s="35"/>
      <c r="G404" s="35"/>
      <c r="H404" s="35"/>
    </row>
    <row r="405" spans="1:8" ht="12.75" customHeight="1" x14ac:dyDescent="0.2">
      <c r="A405" s="7"/>
      <c r="B405" s="27"/>
      <c r="C405" s="20"/>
      <c r="D405" s="35"/>
      <c r="E405" s="35"/>
      <c r="F405" s="35"/>
      <c r="G405" s="35"/>
      <c r="H405" s="35"/>
    </row>
    <row r="406" spans="1:8" ht="12.75" customHeight="1" x14ac:dyDescent="0.2">
      <c r="A406" s="7"/>
      <c r="B406" s="27"/>
      <c r="C406" s="20"/>
      <c r="D406" s="35"/>
      <c r="E406" s="35"/>
      <c r="F406" s="35"/>
      <c r="G406" s="35"/>
      <c r="H406" s="35"/>
    </row>
    <row r="407" spans="1:8" ht="12.75" customHeight="1" x14ac:dyDescent="0.2">
      <c r="A407" s="7"/>
      <c r="B407" s="27"/>
      <c r="C407" s="20"/>
      <c r="D407" s="35"/>
      <c r="E407" s="35"/>
      <c r="F407" s="35"/>
      <c r="G407" s="35"/>
      <c r="H407" s="35"/>
    </row>
    <row r="408" spans="1:8" ht="12.75" customHeight="1" x14ac:dyDescent="0.2">
      <c r="A408" s="7"/>
      <c r="B408" s="27"/>
      <c r="C408" s="20"/>
      <c r="D408" s="35"/>
      <c r="E408" s="35"/>
      <c r="F408" s="35"/>
      <c r="G408" s="35"/>
      <c r="H408" s="35"/>
    </row>
    <row r="409" spans="1:8" ht="12.75" customHeight="1" x14ac:dyDescent="0.2">
      <c r="A409" s="7"/>
      <c r="B409" s="27"/>
      <c r="C409" s="20"/>
      <c r="D409" s="35"/>
      <c r="E409" s="35"/>
      <c r="F409" s="35"/>
      <c r="G409" s="35"/>
      <c r="H409" s="35"/>
    </row>
    <row r="410" spans="1:8" ht="12.75" customHeight="1" x14ac:dyDescent="0.2">
      <c r="A410" s="7"/>
      <c r="B410" s="27"/>
      <c r="C410" s="20"/>
      <c r="D410" s="35"/>
      <c r="E410" s="35"/>
      <c r="F410" s="35"/>
      <c r="G410" s="35"/>
      <c r="H410" s="35"/>
    </row>
    <row r="411" spans="1:8" ht="12.75" customHeight="1" x14ac:dyDescent="0.2">
      <c r="A411" s="7"/>
      <c r="B411" s="27"/>
      <c r="C411" s="20"/>
      <c r="D411" s="35"/>
      <c r="E411" s="35"/>
      <c r="F411" s="35"/>
      <c r="G411" s="35"/>
      <c r="H411" s="35"/>
    </row>
    <row r="412" spans="1:8" ht="12.75" customHeight="1" x14ac:dyDescent="0.2">
      <c r="A412" s="7"/>
      <c r="B412" s="27"/>
      <c r="C412" s="20"/>
      <c r="D412" s="35"/>
      <c r="E412" s="35"/>
      <c r="F412" s="35"/>
      <c r="G412" s="35"/>
      <c r="H412" s="35"/>
    </row>
    <row r="413" spans="1:8" ht="12.75" customHeight="1" x14ac:dyDescent="0.2">
      <c r="A413" s="7"/>
      <c r="B413" s="27"/>
      <c r="C413" s="20"/>
      <c r="D413" s="35"/>
      <c r="E413" s="35"/>
      <c r="F413" s="35"/>
      <c r="G413" s="35"/>
      <c r="H413" s="35"/>
    </row>
    <row r="414" spans="1:8" ht="12.75" customHeight="1" x14ac:dyDescent="0.2">
      <c r="A414" s="7"/>
      <c r="B414" s="27"/>
      <c r="C414" s="20"/>
      <c r="D414" s="35"/>
      <c r="E414" s="35"/>
      <c r="F414" s="35"/>
      <c r="G414" s="35"/>
      <c r="H414" s="35"/>
    </row>
    <row r="415" spans="1:8" ht="12.75" customHeight="1" x14ac:dyDescent="0.2">
      <c r="A415" s="7"/>
      <c r="B415" s="27"/>
      <c r="C415" s="20"/>
      <c r="D415" s="35"/>
      <c r="E415" s="35"/>
      <c r="F415" s="35"/>
      <c r="G415" s="35"/>
      <c r="H415" s="35"/>
    </row>
    <row r="416" spans="1:8" ht="12.75" customHeight="1" x14ac:dyDescent="0.2">
      <c r="A416" s="7"/>
      <c r="B416" s="27"/>
      <c r="C416" s="20"/>
      <c r="D416" s="35"/>
      <c r="E416" s="35"/>
      <c r="F416" s="35"/>
      <c r="G416" s="35"/>
      <c r="H416" s="35"/>
    </row>
    <row r="417" spans="1:8" ht="12.75" customHeight="1" x14ac:dyDescent="0.2">
      <c r="A417" s="7"/>
      <c r="B417" s="27"/>
      <c r="C417" s="20"/>
      <c r="D417" s="35"/>
      <c r="E417" s="35"/>
      <c r="F417" s="35"/>
      <c r="G417" s="35"/>
      <c r="H417" s="35"/>
    </row>
    <row r="418" spans="1:8" ht="12.75" customHeight="1" x14ac:dyDescent="0.2">
      <c r="A418" s="7"/>
      <c r="B418" s="27"/>
      <c r="C418" s="20"/>
      <c r="D418" s="35"/>
      <c r="E418" s="35"/>
      <c r="F418" s="35"/>
      <c r="G418" s="35"/>
      <c r="H418" s="35"/>
    </row>
    <row r="419" spans="1:8" ht="12.75" customHeight="1" x14ac:dyDescent="0.2">
      <c r="A419" s="7"/>
      <c r="B419" s="27"/>
      <c r="C419" s="20"/>
      <c r="D419" s="35"/>
      <c r="E419" s="35"/>
      <c r="F419" s="35"/>
      <c r="G419" s="35"/>
      <c r="H419" s="35"/>
    </row>
    <row r="420" spans="1:8" ht="12.75" customHeight="1" x14ac:dyDescent="0.2">
      <c r="A420" s="7"/>
      <c r="B420" s="27"/>
      <c r="C420" s="20"/>
      <c r="D420" s="35"/>
      <c r="E420" s="35"/>
      <c r="F420" s="35"/>
      <c r="G420" s="35"/>
      <c r="H420" s="35"/>
    </row>
    <row r="421" spans="1:8" ht="12.75" customHeight="1" x14ac:dyDescent="0.2">
      <c r="A421" s="7"/>
      <c r="B421" s="27"/>
      <c r="C421" s="20"/>
      <c r="D421" s="35"/>
      <c r="E421" s="35"/>
      <c r="F421" s="35"/>
      <c r="G421" s="35"/>
      <c r="H421" s="35"/>
    </row>
    <row r="422" spans="1:8" ht="12.75" customHeight="1" x14ac:dyDescent="0.2">
      <c r="A422" s="7"/>
      <c r="B422" s="27"/>
      <c r="C422" s="20"/>
      <c r="D422" s="35"/>
      <c r="E422" s="35"/>
      <c r="F422" s="35"/>
      <c r="G422" s="35"/>
      <c r="H422" s="35"/>
    </row>
    <row r="423" spans="1:8" ht="12.75" customHeight="1" x14ac:dyDescent="0.2">
      <c r="A423" s="7"/>
      <c r="B423" s="27"/>
      <c r="C423" s="20"/>
      <c r="D423" s="35"/>
      <c r="E423" s="35"/>
      <c r="F423" s="35"/>
      <c r="G423" s="35"/>
      <c r="H423" s="35"/>
    </row>
    <row r="424" spans="1:8" ht="12.75" customHeight="1" x14ac:dyDescent="0.2">
      <c r="A424" s="7"/>
      <c r="B424" s="27"/>
      <c r="C424" s="20"/>
      <c r="D424" s="35"/>
      <c r="E424" s="35"/>
      <c r="F424" s="35"/>
      <c r="G424" s="35"/>
      <c r="H424" s="35"/>
    </row>
    <row r="425" spans="1:8" ht="12.75" customHeight="1" x14ac:dyDescent="0.2">
      <c r="A425" s="7"/>
      <c r="B425" s="27"/>
      <c r="C425" s="20"/>
      <c r="D425" s="35"/>
      <c r="E425" s="35"/>
      <c r="F425" s="35"/>
      <c r="G425" s="35"/>
      <c r="H425" s="35"/>
    </row>
    <row r="426" spans="1:8" ht="12.75" customHeight="1" x14ac:dyDescent="0.2">
      <c r="A426" s="7"/>
      <c r="B426" s="27"/>
      <c r="C426" s="20"/>
      <c r="D426" s="35"/>
      <c r="E426" s="35"/>
      <c r="F426" s="35"/>
      <c r="G426" s="35"/>
      <c r="H426" s="35"/>
    </row>
    <row r="427" spans="1:8" ht="12.75" customHeight="1" x14ac:dyDescent="0.2">
      <c r="A427" s="7"/>
      <c r="B427" s="27"/>
      <c r="C427" s="20"/>
      <c r="D427" s="35"/>
      <c r="E427" s="35"/>
      <c r="F427" s="35"/>
      <c r="G427" s="35"/>
      <c r="H427" s="35"/>
    </row>
    <row r="428" spans="1:8" ht="12.75" customHeight="1" x14ac:dyDescent="0.2">
      <c r="A428" s="7"/>
      <c r="B428" s="27"/>
      <c r="C428" s="20"/>
      <c r="D428" s="35"/>
      <c r="E428" s="35"/>
      <c r="F428" s="35"/>
      <c r="G428" s="35"/>
      <c r="H428" s="35"/>
    </row>
    <row r="429" spans="1:8" ht="12.75" customHeight="1" x14ac:dyDescent="0.2">
      <c r="A429" s="7"/>
      <c r="B429" s="27"/>
      <c r="C429" s="20"/>
      <c r="D429" s="35"/>
      <c r="E429" s="35"/>
      <c r="F429" s="35"/>
      <c r="G429" s="35"/>
      <c r="H429" s="35"/>
    </row>
    <row r="430" spans="1:8" ht="12.75" customHeight="1" x14ac:dyDescent="0.2">
      <c r="A430" s="7"/>
      <c r="B430" s="27"/>
      <c r="C430" s="20"/>
      <c r="D430" s="35"/>
      <c r="E430" s="35"/>
      <c r="F430" s="35"/>
      <c r="G430" s="35"/>
      <c r="H430" s="35"/>
    </row>
    <row r="431" spans="1:8" ht="12.75" customHeight="1" x14ac:dyDescent="0.2">
      <c r="A431" s="7"/>
      <c r="B431" s="27"/>
      <c r="C431" s="20"/>
      <c r="D431" s="35"/>
      <c r="E431" s="35"/>
      <c r="F431" s="35"/>
      <c r="G431" s="35"/>
      <c r="H431" s="35"/>
    </row>
    <row r="432" spans="1:8" ht="12.75" customHeight="1" x14ac:dyDescent="0.2">
      <c r="A432" s="7"/>
      <c r="B432" s="27"/>
      <c r="C432" s="20"/>
      <c r="D432" s="35"/>
      <c r="E432" s="35"/>
      <c r="F432" s="35"/>
      <c r="G432" s="35"/>
      <c r="H432" s="35"/>
    </row>
    <row r="433" spans="1:8" ht="12.75" customHeight="1" x14ac:dyDescent="0.2">
      <c r="A433" s="7"/>
      <c r="B433" s="27"/>
      <c r="C433" s="20"/>
      <c r="D433" s="35"/>
      <c r="E433" s="35"/>
      <c r="F433" s="35"/>
      <c r="G433" s="35"/>
      <c r="H433" s="35"/>
    </row>
    <row r="434" spans="1:8" ht="12.75" customHeight="1" x14ac:dyDescent="0.2">
      <c r="A434" s="7"/>
      <c r="B434" s="27"/>
      <c r="C434" s="20"/>
      <c r="D434" s="35"/>
      <c r="E434" s="35"/>
      <c r="F434" s="35"/>
      <c r="G434" s="35"/>
      <c r="H434" s="35"/>
    </row>
    <row r="435" spans="1:8" ht="12.75" customHeight="1" x14ac:dyDescent="0.2">
      <c r="A435" s="7"/>
      <c r="B435" s="27"/>
      <c r="C435" s="20"/>
      <c r="D435" s="35"/>
      <c r="E435" s="35"/>
      <c r="F435" s="35"/>
      <c r="G435" s="35"/>
      <c r="H435" s="35"/>
    </row>
    <row r="436" spans="1:8" ht="12.75" customHeight="1" x14ac:dyDescent="0.2">
      <c r="A436" s="7"/>
      <c r="B436" s="27"/>
      <c r="C436" s="20"/>
      <c r="D436" s="35"/>
      <c r="E436" s="35"/>
      <c r="F436" s="35"/>
      <c r="G436" s="35"/>
      <c r="H436" s="35"/>
    </row>
    <row r="437" spans="1:8" ht="12.75" customHeight="1" x14ac:dyDescent="0.2">
      <c r="A437" s="7"/>
      <c r="B437" s="27"/>
      <c r="C437" s="20"/>
      <c r="D437" s="35"/>
      <c r="E437" s="35"/>
      <c r="F437" s="35"/>
      <c r="G437" s="35"/>
      <c r="H437" s="35"/>
    </row>
    <row r="438" spans="1:8" ht="12.75" customHeight="1" x14ac:dyDescent="0.2">
      <c r="A438" s="7"/>
      <c r="B438" s="27"/>
      <c r="C438" s="20"/>
      <c r="D438" s="35"/>
      <c r="E438" s="35"/>
      <c r="F438" s="35"/>
      <c r="G438" s="35"/>
      <c r="H438" s="35"/>
    </row>
    <row r="439" spans="1:8" ht="12.75" customHeight="1" x14ac:dyDescent="0.2">
      <c r="A439" s="7"/>
      <c r="B439" s="27"/>
      <c r="C439" s="20"/>
      <c r="D439" s="35"/>
      <c r="E439" s="35"/>
      <c r="F439" s="35"/>
      <c r="G439" s="35"/>
      <c r="H439" s="35"/>
    </row>
    <row r="440" spans="1:8" ht="12.75" customHeight="1" x14ac:dyDescent="0.2">
      <c r="A440" s="7"/>
      <c r="B440" s="27"/>
      <c r="C440" s="20"/>
      <c r="D440" s="35"/>
      <c r="E440" s="35"/>
      <c r="F440" s="35"/>
      <c r="G440" s="35"/>
      <c r="H440" s="35"/>
    </row>
    <row r="441" spans="1:8" ht="12.75" customHeight="1" x14ac:dyDescent="0.2">
      <c r="A441" s="7"/>
      <c r="B441" s="27"/>
      <c r="C441" s="20"/>
      <c r="D441" s="35"/>
      <c r="E441" s="35"/>
      <c r="F441" s="35"/>
      <c r="G441" s="35"/>
      <c r="H441" s="35"/>
    </row>
    <row r="442" spans="1:8" ht="12.75" customHeight="1" x14ac:dyDescent="0.2">
      <c r="A442" s="7"/>
      <c r="B442" s="27"/>
      <c r="C442" s="20"/>
      <c r="D442" s="35"/>
      <c r="E442" s="35"/>
      <c r="F442" s="35"/>
      <c r="G442" s="35"/>
      <c r="H442" s="35"/>
    </row>
    <row r="443" spans="1:8" ht="12.75" customHeight="1" x14ac:dyDescent="0.2">
      <c r="A443" s="7"/>
      <c r="B443" s="27"/>
      <c r="C443" s="20"/>
      <c r="D443" s="35"/>
      <c r="E443" s="35"/>
      <c r="F443" s="35"/>
      <c r="G443" s="35"/>
      <c r="H443" s="35"/>
    </row>
    <row r="444" spans="1:8" ht="12.75" customHeight="1" x14ac:dyDescent="0.2">
      <c r="A444" s="7"/>
      <c r="B444" s="27"/>
      <c r="C444" s="20"/>
      <c r="D444" s="35"/>
      <c r="E444" s="35"/>
      <c r="F444" s="35"/>
      <c r="G444" s="35"/>
      <c r="H444" s="35"/>
    </row>
    <row r="445" spans="1:8" ht="12.75" customHeight="1" x14ac:dyDescent="0.2">
      <c r="A445" s="7"/>
      <c r="B445" s="27"/>
      <c r="C445" s="20"/>
      <c r="D445" s="35"/>
      <c r="E445" s="35"/>
      <c r="F445" s="35"/>
      <c r="G445" s="35"/>
      <c r="H445" s="35"/>
    </row>
    <row r="446" spans="1:8" ht="12.75" customHeight="1" x14ac:dyDescent="0.2">
      <c r="A446" s="7"/>
      <c r="B446" s="27"/>
      <c r="C446" s="20"/>
      <c r="D446" s="35"/>
      <c r="E446" s="35"/>
      <c r="F446" s="35"/>
      <c r="G446" s="35"/>
      <c r="H446" s="35"/>
    </row>
    <row r="447" spans="1:8" ht="12.75" customHeight="1" x14ac:dyDescent="0.2">
      <c r="A447" s="7"/>
      <c r="B447" s="27"/>
      <c r="C447" s="20"/>
      <c r="D447" s="35"/>
      <c r="E447" s="35"/>
      <c r="F447" s="35"/>
      <c r="G447" s="35"/>
      <c r="H447" s="35"/>
    </row>
    <row r="448" spans="1:8" ht="12.75" customHeight="1" x14ac:dyDescent="0.2">
      <c r="A448" s="7"/>
      <c r="B448" s="27"/>
      <c r="C448" s="20"/>
      <c r="D448" s="35"/>
      <c r="E448" s="35"/>
      <c r="F448" s="35"/>
      <c r="G448" s="35"/>
      <c r="H448" s="35"/>
    </row>
    <row r="449" spans="1:8" ht="12.75" customHeight="1" x14ac:dyDescent="0.2">
      <c r="A449" s="7"/>
      <c r="B449" s="27"/>
      <c r="C449" s="20"/>
      <c r="D449" s="35"/>
      <c r="E449" s="35"/>
      <c r="F449" s="35"/>
      <c r="G449" s="35"/>
      <c r="H449" s="35"/>
    </row>
    <row r="450" spans="1:8" ht="12.75" customHeight="1" x14ac:dyDescent="0.2">
      <c r="A450" s="7"/>
      <c r="B450" s="27"/>
      <c r="C450" s="20"/>
      <c r="D450" s="35"/>
      <c r="E450" s="35"/>
      <c r="F450" s="35"/>
      <c r="G450" s="35"/>
      <c r="H450" s="35"/>
    </row>
    <row r="451" spans="1:8" ht="12.75" customHeight="1" x14ac:dyDescent="0.2">
      <c r="A451" s="7"/>
      <c r="B451" s="27"/>
      <c r="C451" s="20"/>
      <c r="D451" s="35"/>
      <c r="E451" s="35"/>
      <c r="F451" s="35"/>
      <c r="G451" s="35"/>
      <c r="H451" s="35"/>
    </row>
    <row r="452" spans="1:8" ht="12.75" customHeight="1" x14ac:dyDescent="0.2">
      <c r="A452" s="7"/>
      <c r="B452" s="27"/>
      <c r="C452" s="20"/>
      <c r="D452" s="35"/>
      <c r="E452" s="35"/>
      <c r="F452" s="35"/>
      <c r="G452" s="35"/>
      <c r="H452" s="35"/>
    </row>
    <row r="453" spans="1:8" ht="12.75" customHeight="1" x14ac:dyDescent="0.2">
      <c r="A453" s="7"/>
      <c r="B453" s="27"/>
      <c r="C453" s="20"/>
      <c r="D453" s="35"/>
      <c r="E453" s="35"/>
      <c r="F453" s="35"/>
      <c r="G453" s="35"/>
      <c r="H453" s="35"/>
    </row>
    <row r="454" spans="1:8" ht="12.75" customHeight="1" x14ac:dyDescent="0.2">
      <c r="A454" s="7"/>
      <c r="B454" s="27"/>
      <c r="C454" s="20"/>
      <c r="D454" s="35"/>
      <c r="E454" s="35"/>
      <c r="F454" s="35"/>
      <c r="G454" s="35"/>
      <c r="H454" s="35"/>
    </row>
    <row r="455" spans="1:8" ht="12.75" customHeight="1" x14ac:dyDescent="0.2">
      <c r="A455" s="7"/>
      <c r="B455" s="27"/>
      <c r="C455" s="20"/>
      <c r="D455" s="35"/>
      <c r="E455" s="35"/>
      <c r="F455" s="35"/>
      <c r="G455" s="35"/>
      <c r="H455" s="35"/>
    </row>
    <row r="456" spans="1:8" ht="12.75" customHeight="1" x14ac:dyDescent="0.2">
      <c r="A456" s="7"/>
      <c r="B456" s="27"/>
      <c r="C456" s="20"/>
      <c r="D456" s="35"/>
      <c r="E456" s="35"/>
      <c r="F456" s="35"/>
      <c r="G456" s="35"/>
      <c r="H456" s="35"/>
    </row>
    <row r="457" spans="1:8" ht="12.75" customHeight="1" x14ac:dyDescent="0.2">
      <c r="A457" s="7"/>
      <c r="B457" s="27"/>
      <c r="C457" s="20"/>
      <c r="D457" s="35"/>
      <c r="E457" s="35"/>
      <c r="F457" s="35"/>
      <c r="G457" s="35"/>
      <c r="H457" s="35"/>
    </row>
    <row r="458" spans="1:8" ht="12.75" customHeight="1" x14ac:dyDescent="0.2">
      <c r="A458" s="7"/>
      <c r="B458" s="27"/>
      <c r="C458" s="20"/>
      <c r="D458" s="35"/>
      <c r="E458" s="35"/>
      <c r="F458" s="35"/>
      <c r="G458" s="35"/>
      <c r="H458" s="35"/>
    </row>
    <row r="459" spans="1:8" ht="12.75" customHeight="1" x14ac:dyDescent="0.2">
      <c r="A459" s="7"/>
      <c r="B459" s="27"/>
      <c r="C459" s="20"/>
      <c r="D459" s="35"/>
      <c r="E459" s="35"/>
      <c r="F459" s="35"/>
      <c r="G459" s="35"/>
      <c r="H459" s="35"/>
    </row>
    <row r="460" spans="1:8" ht="12.75" customHeight="1" x14ac:dyDescent="0.2">
      <c r="A460" s="7"/>
      <c r="B460" s="27"/>
      <c r="C460" s="20"/>
      <c r="D460" s="35"/>
      <c r="E460" s="35"/>
      <c r="F460" s="35"/>
      <c r="G460" s="35"/>
      <c r="H460" s="35"/>
    </row>
    <row r="461" spans="1:8" ht="12.75" customHeight="1" x14ac:dyDescent="0.2">
      <c r="A461" s="7"/>
      <c r="B461" s="27"/>
      <c r="C461" s="20"/>
      <c r="D461" s="35"/>
      <c r="E461" s="35"/>
      <c r="F461" s="35"/>
      <c r="G461" s="35"/>
      <c r="H461" s="35"/>
    </row>
    <row r="462" spans="1:8" ht="12.75" customHeight="1" x14ac:dyDescent="0.2">
      <c r="A462" s="7"/>
      <c r="B462" s="27"/>
      <c r="C462" s="20"/>
      <c r="D462" s="35"/>
      <c r="E462" s="35"/>
      <c r="F462" s="35"/>
      <c r="G462" s="35"/>
      <c r="H462" s="35"/>
    </row>
    <row r="463" spans="1:8" ht="12.75" customHeight="1" x14ac:dyDescent="0.2">
      <c r="A463" s="7"/>
      <c r="B463" s="27"/>
      <c r="C463" s="20"/>
      <c r="D463" s="35"/>
      <c r="E463" s="35"/>
      <c r="F463" s="35"/>
      <c r="G463" s="35"/>
      <c r="H463" s="35"/>
    </row>
    <row r="464" spans="1:8" ht="12.75" customHeight="1" x14ac:dyDescent="0.2">
      <c r="A464" s="7"/>
      <c r="B464" s="27"/>
      <c r="C464" s="20"/>
      <c r="D464" s="35"/>
      <c r="E464" s="35"/>
      <c r="F464" s="35"/>
      <c r="G464" s="35"/>
      <c r="H464" s="35"/>
    </row>
    <row r="465" spans="1:8" ht="12.75" customHeight="1" x14ac:dyDescent="0.2">
      <c r="A465" s="7"/>
      <c r="B465" s="27"/>
      <c r="C465" s="20"/>
      <c r="D465" s="35"/>
      <c r="E465" s="35"/>
      <c r="F465" s="35"/>
      <c r="G465" s="35"/>
      <c r="H465" s="35"/>
    </row>
    <row r="466" spans="1:8" ht="12.75" customHeight="1" x14ac:dyDescent="0.2">
      <c r="A466" s="7"/>
      <c r="B466" s="27"/>
      <c r="C466" s="20"/>
      <c r="D466" s="35"/>
      <c r="E466" s="35"/>
      <c r="F466" s="35"/>
      <c r="G466" s="35"/>
      <c r="H466" s="35"/>
    </row>
    <row r="467" spans="1:8" ht="12.75" customHeight="1" x14ac:dyDescent="0.2">
      <c r="A467" s="7"/>
      <c r="B467" s="27"/>
      <c r="C467" s="20"/>
      <c r="D467" s="35"/>
      <c r="E467" s="35"/>
      <c r="F467" s="35"/>
      <c r="G467" s="35"/>
      <c r="H467" s="35"/>
    </row>
    <row r="468" spans="1:8" ht="12.75" customHeight="1" x14ac:dyDescent="0.2">
      <c r="A468" s="7"/>
      <c r="B468" s="27"/>
      <c r="C468" s="20"/>
      <c r="D468" s="35"/>
      <c r="E468" s="35"/>
      <c r="F468" s="35"/>
      <c r="G468" s="35"/>
      <c r="H468" s="35"/>
    </row>
    <row r="469" spans="1:8" ht="12.75" customHeight="1" x14ac:dyDescent="0.2">
      <c r="A469" s="7"/>
      <c r="B469" s="27"/>
      <c r="C469" s="20"/>
      <c r="D469" s="35"/>
      <c r="E469" s="35"/>
      <c r="F469" s="35"/>
      <c r="G469" s="35"/>
      <c r="H469" s="35"/>
    </row>
    <row r="470" spans="1:8" ht="12.75" customHeight="1" x14ac:dyDescent="0.2">
      <c r="A470" s="7"/>
      <c r="B470" s="27"/>
      <c r="C470" s="20"/>
      <c r="D470" s="35"/>
      <c r="E470" s="35"/>
      <c r="F470" s="35"/>
      <c r="G470" s="35"/>
      <c r="H470" s="35"/>
    </row>
    <row r="471" spans="1:8" ht="12.75" customHeight="1" x14ac:dyDescent="0.2">
      <c r="A471" s="7"/>
      <c r="B471" s="27"/>
      <c r="C471" s="20"/>
      <c r="D471" s="35"/>
      <c r="E471" s="35"/>
      <c r="F471" s="35"/>
      <c r="G471" s="35"/>
      <c r="H471" s="35"/>
    </row>
    <row r="472" spans="1:8" ht="12.75" customHeight="1" x14ac:dyDescent="0.2">
      <c r="A472" s="7"/>
      <c r="B472" s="27"/>
      <c r="C472" s="20"/>
      <c r="D472" s="35"/>
      <c r="E472" s="35"/>
      <c r="F472" s="35"/>
      <c r="G472" s="35"/>
      <c r="H472" s="35"/>
    </row>
    <row r="473" spans="1:8" ht="12.75" customHeight="1" x14ac:dyDescent="0.2">
      <c r="A473" s="7"/>
      <c r="B473" s="27"/>
      <c r="C473" s="20"/>
      <c r="D473" s="35"/>
      <c r="E473" s="35"/>
      <c r="F473" s="35"/>
      <c r="G473" s="35"/>
      <c r="H473" s="35"/>
    </row>
    <row r="474" spans="1:8" ht="12.75" customHeight="1" x14ac:dyDescent="0.2">
      <c r="A474" s="7"/>
      <c r="B474" s="27"/>
      <c r="C474" s="20"/>
      <c r="D474" s="35"/>
      <c r="E474" s="35"/>
      <c r="F474" s="35"/>
      <c r="G474" s="35"/>
      <c r="H474" s="35"/>
    </row>
    <row r="475" spans="1:8" ht="12.75" customHeight="1" x14ac:dyDescent="0.2">
      <c r="A475" s="7"/>
      <c r="B475" s="27"/>
      <c r="C475" s="20"/>
      <c r="D475" s="35"/>
      <c r="E475" s="35"/>
      <c r="F475" s="35"/>
      <c r="G475" s="35"/>
      <c r="H475" s="35"/>
    </row>
    <row r="476" spans="1:8" ht="12.75" customHeight="1" x14ac:dyDescent="0.2">
      <c r="A476" s="7"/>
      <c r="B476" s="27"/>
      <c r="C476" s="20"/>
      <c r="D476" s="35"/>
      <c r="E476" s="35"/>
      <c r="F476" s="35"/>
      <c r="G476" s="35"/>
      <c r="H476" s="35"/>
    </row>
    <row r="477" spans="1:8" ht="12.75" customHeight="1" x14ac:dyDescent="0.2">
      <c r="A477" s="7"/>
      <c r="B477" s="27"/>
      <c r="C477" s="20"/>
      <c r="D477" s="35"/>
      <c r="E477" s="35"/>
      <c r="F477" s="35"/>
      <c r="G477" s="35"/>
      <c r="H477" s="35"/>
    </row>
    <row r="478" spans="1:8" ht="12.75" customHeight="1" x14ac:dyDescent="0.2">
      <c r="A478" s="7"/>
      <c r="B478" s="27"/>
      <c r="C478" s="20"/>
      <c r="D478" s="35"/>
      <c r="E478" s="35"/>
      <c r="F478" s="35"/>
      <c r="G478" s="35"/>
      <c r="H478" s="35"/>
    </row>
    <row r="479" spans="1:8" ht="12.75" customHeight="1" x14ac:dyDescent="0.2">
      <c r="A479" s="7"/>
      <c r="B479" s="27"/>
      <c r="C479" s="20"/>
      <c r="D479" s="35"/>
      <c r="E479" s="35"/>
      <c r="F479" s="35"/>
      <c r="G479" s="35"/>
      <c r="H479" s="35"/>
    </row>
    <row r="480" spans="1:8" ht="12.75" customHeight="1" x14ac:dyDescent="0.2">
      <c r="A480" s="7"/>
      <c r="B480" s="27"/>
      <c r="C480" s="20"/>
      <c r="D480" s="35"/>
      <c r="E480" s="35"/>
      <c r="F480" s="35"/>
      <c r="G480" s="35"/>
      <c r="H480" s="35"/>
    </row>
    <row r="481" spans="1:8" ht="12.75" customHeight="1" x14ac:dyDescent="0.2">
      <c r="A481" s="7"/>
      <c r="B481" s="27"/>
      <c r="C481" s="20"/>
      <c r="D481" s="35"/>
      <c r="E481" s="35"/>
      <c r="F481" s="35"/>
      <c r="G481" s="35"/>
      <c r="H481" s="35"/>
    </row>
    <row r="482" spans="1:8" ht="12.75" customHeight="1" x14ac:dyDescent="0.2">
      <c r="A482" s="7"/>
      <c r="B482" s="27"/>
      <c r="C482" s="20"/>
      <c r="D482" s="35"/>
      <c r="E482" s="35"/>
      <c r="F482" s="35"/>
      <c r="G482" s="35"/>
      <c r="H482" s="35"/>
    </row>
    <row r="483" spans="1:8" ht="12.75" customHeight="1" x14ac:dyDescent="0.2">
      <c r="A483" s="7"/>
      <c r="B483" s="27"/>
      <c r="C483" s="20"/>
      <c r="D483" s="35"/>
      <c r="E483" s="35"/>
      <c r="F483" s="35"/>
      <c r="G483" s="35"/>
      <c r="H483" s="35"/>
    </row>
    <row r="484" spans="1:8" ht="12.75" customHeight="1" x14ac:dyDescent="0.2">
      <c r="A484" s="7"/>
      <c r="B484" s="27"/>
      <c r="C484" s="20"/>
      <c r="D484" s="35"/>
      <c r="E484" s="35"/>
      <c r="F484" s="35"/>
      <c r="G484" s="35"/>
      <c r="H484" s="35"/>
    </row>
    <row r="485" spans="1:8" ht="12.75" customHeight="1" x14ac:dyDescent="0.2">
      <c r="A485" s="7"/>
      <c r="B485" s="27"/>
      <c r="C485" s="20"/>
      <c r="D485" s="35"/>
      <c r="E485" s="35"/>
      <c r="F485" s="35"/>
      <c r="G485" s="35"/>
      <c r="H485" s="35"/>
    </row>
    <row r="486" spans="1:8" ht="12.75" customHeight="1" x14ac:dyDescent="0.2">
      <c r="A486" s="7"/>
      <c r="B486" s="27"/>
      <c r="C486" s="20"/>
      <c r="D486" s="35"/>
      <c r="E486" s="35"/>
      <c r="F486" s="35"/>
      <c r="G486" s="35"/>
      <c r="H486" s="35"/>
    </row>
    <row r="487" spans="1:8" ht="12.75" customHeight="1" x14ac:dyDescent="0.2">
      <c r="A487" s="7"/>
      <c r="B487" s="27"/>
      <c r="C487" s="20"/>
      <c r="D487" s="35"/>
      <c r="E487" s="35"/>
      <c r="F487" s="35"/>
      <c r="G487" s="35"/>
      <c r="H487" s="35"/>
    </row>
    <row r="488" spans="1:8" ht="12.75" customHeight="1" x14ac:dyDescent="0.2">
      <c r="A488" s="7"/>
      <c r="B488" s="27"/>
      <c r="C488" s="20"/>
      <c r="D488" s="35"/>
      <c r="E488" s="35"/>
      <c r="F488" s="35"/>
      <c r="G488" s="35"/>
      <c r="H488" s="35"/>
    </row>
    <row r="489" spans="1:8" ht="12.75" customHeight="1" x14ac:dyDescent="0.2">
      <c r="A489" s="7"/>
      <c r="B489" s="27"/>
      <c r="C489" s="20"/>
      <c r="D489" s="35"/>
      <c r="E489" s="35"/>
      <c r="F489" s="35"/>
      <c r="G489" s="35"/>
      <c r="H489" s="35"/>
    </row>
    <row r="490" spans="1:8" ht="12.75" customHeight="1" x14ac:dyDescent="0.2">
      <c r="A490" s="7"/>
      <c r="B490" s="27"/>
      <c r="C490" s="20"/>
      <c r="D490" s="35"/>
      <c r="E490" s="35"/>
      <c r="F490" s="35"/>
      <c r="G490" s="35"/>
      <c r="H490" s="35"/>
    </row>
    <row r="491" spans="1:8" ht="12.75" customHeight="1" x14ac:dyDescent="0.2">
      <c r="A491" s="7"/>
      <c r="B491" s="27"/>
      <c r="C491" s="20"/>
      <c r="D491" s="35"/>
      <c r="E491" s="35"/>
      <c r="F491" s="35"/>
      <c r="G491" s="35"/>
      <c r="H491" s="35"/>
    </row>
    <row r="492" spans="1:8" ht="12.75" customHeight="1" x14ac:dyDescent="0.2">
      <c r="A492" s="7"/>
      <c r="B492" s="27"/>
      <c r="C492" s="20"/>
      <c r="D492" s="35"/>
      <c r="E492" s="35"/>
      <c r="F492" s="35"/>
      <c r="G492" s="35"/>
      <c r="H492" s="35"/>
    </row>
    <row r="493" spans="1:8" ht="12.75" customHeight="1" x14ac:dyDescent="0.2">
      <c r="A493" s="7"/>
      <c r="B493" s="27"/>
      <c r="C493" s="20"/>
      <c r="D493" s="35"/>
      <c r="E493" s="35"/>
      <c r="F493" s="35"/>
      <c r="G493" s="35"/>
      <c r="H493" s="35"/>
    </row>
    <row r="494" spans="1:8" ht="12.75" customHeight="1" x14ac:dyDescent="0.2">
      <c r="A494" s="7"/>
      <c r="B494" s="27"/>
      <c r="C494" s="20"/>
      <c r="D494" s="35"/>
      <c r="E494" s="35"/>
      <c r="F494" s="35"/>
      <c r="G494" s="35"/>
      <c r="H494" s="35"/>
    </row>
    <row r="495" spans="1:8" ht="12.75" customHeight="1" x14ac:dyDescent="0.2">
      <c r="A495" s="7"/>
      <c r="B495" s="27"/>
      <c r="C495" s="20"/>
      <c r="D495" s="35"/>
      <c r="E495" s="35"/>
      <c r="F495" s="35"/>
      <c r="G495" s="35"/>
      <c r="H495" s="35"/>
    </row>
    <row r="496" spans="1:8" ht="12.75" customHeight="1" x14ac:dyDescent="0.2">
      <c r="A496" s="7"/>
      <c r="B496" s="27"/>
      <c r="C496" s="20"/>
      <c r="D496" s="35"/>
      <c r="E496" s="35"/>
      <c r="F496" s="35"/>
      <c r="G496" s="35"/>
      <c r="H496" s="35"/>
    </row>
    <row r="497" spans="1:8" ht="12.75" customHeight="1" x14ac:dyDescent="0.2">
      <c r="A497" s="7"/>
      <c r="B497" s="27"/>
      <c r="C497" s="20"/>
      <c r="D497" s="35"/>
      <c r="E497" s="35"/>
      <c r="F497" s="35"/>
      <c r="G497" s="35"/>
      <c r="H497" s="35"/>
    </row>
    <row r="498" spans="1:8" ht="12.75" customHeight="1" x14ac:dyDescent="0.2">
      <c r="A498" s="7"/>
      <c r="B498" s="27"/>
      <c r="C498" s="20"/>
      <c r="D498" s="35"/>
      <c r="E498" s="35"/>
      <c r="F498" s="35"/>
      <c r="G498" s="35"/>
      <c r="H498" s="35"/>
    </row>
    <row r="499" spans="1:8" ht="12.75" customHeight="1" x14ac:dyDescent="0.2">
      <c r="A499" s="7"/>
      <c r="B499" s="27"/>
      <c r="C499" s="20"/>
      <c r="D499" s="35"/>
      <c r="E499" s="35"/>
      <c r="F499" s="35"/>
      <c r="G499" s="35"/>
      <c r="H499" s="35"/>
    </row>
    <row r="500" spans="1:8" ht="12.75" customHeight="1" x14ac:dyDescent="0.2">
      <c r="A500" s="7"/>
      <c r="B500" s="27"/>
      <c r="C500" s="20"/>
      <c r="D500" s="35"/>
      <c r="E500" s="35"/>
      <c r="F500" s="35"/>
      <c r="G500" s="35"/>
      <c r="H500" s="35"/>
    </row>
    <row r="501" spans="1:8" ht="12.75" customHeight="1" x14ac:dyDescent="0.2">
      <c r="A501" s="7"/>
      <c r="B501" s="27"/>
      <c r="C501" s="20"/>
      <c r="D501" s="35"/>
      <c r="E501" s="35"/>
      <c r="F501" s="35"/>
      <c r="G501" s="35"/>
      <c r="H501" s="35"/>
    </row>
    <row r="502" spans="1:8" ht="12.75" customHeight="1" x14ac:dyDescent="0.2">
      <c r="A502" s="7"/>
      <c r="B502" s="27"/>
      <c r="C502" s="20"/>
      <c r="D502" s="35"/>
      <c r="E502" s="35"/>
      <c r="F502" s="35"/>
      <c r="G502" s="35"/>
      <c r="H502" s="35"/>
    </row>
    <row r="503" spans="1:8" ht="12.75" customHeight="1" x14ac:dyDescent="0.2">
      <c r="A503" s="7"/>
      <c r="B503" s="27"/>
      <c r="C503" s="20"/>
      <c r="D503" s="35"/>
      <c r="E503" s="35"/>
      <c r="F503" s="35"/>
      <c r="G503" s="35"/>
      <c r="H503" s="35"/>
    </row>
    <row r="504" spans="1:8" ht="12.75" customHeight="1" x14ac:dyDescent="0.2">
      <c r="A504" s="7"/>
      <c r="B504" s="27"/>
      <c r="C504" s="20"/>
      <c r="D504" s="35"/>
      <c r="E504" s="35"/>
      <c r="F504" s="35"/>
      <c r="G504" s="35"/>
      <c r="H504" s="35"/>
    </row>
    <row r="505" spans="1:8" ht="12.75" customHeight="1" x14ac:dyDescent="0.2">
      <c r="A505" s="7"/>
      <c r="B505" s="27"/>
      <c r="C505" s="20"/>
      <c r="D505" s="35"/>
      <c r="E505" s="35"/>
      <c r="F505" s="35"/>
      <c r="G505" s="35"/>
      <c r="H505" s="35"/>
    </row>
    <row r="506" spans="1:8" ht="12.75" customHeight="1" x14ac:dyDescent="0.2">
      <c r="A506" s="7"/>
      <c r="B506" s="27"/>
      <c r="C506" s="20"/>
      <c r="D506" s="35"/>
      <c r="E506" s="35"/>
      <c r="F506" s="35"/>
      <c r="G506" s="35"/>
      <c r="H506" s="35"/>
    </row>
    <row r="507" spans="1:8" ht="12.75" customHeight="1" x14ac:dyDescent="0.2">
      <c r="A507" s="7"/>
      <c r="B507" s="27"/>
      <c r="C507" s="20"/>
      <c r="D507" s="35"/>
      <c r="E507" s="35"/>
      <c r="F507" s="35"/>
      <c r="G507" s="35"/>
      <c r="H507" s="35"/>
    </row>
    <row r="508" spans="1:8" ht="12.75" customHeight="1" x14ac:dyDescent="0.2">
      <c r="A508" s="7"/>
      <c r="B508" s="27"/>
      <c r="C508" s="20"/>
      <c r="D508" s="35"/>
      <c r="E508" s="35"/>
      <c r="F508" s="35"/>
      <c r="G508" s="35"/>
      <c r="H508" s="35"/>
    </row>
    <row r="509" spans="1:8" ht="12.75" customHeight="1" x14ac:dyDescent="0.2">
      <c r="A509" s="7"/>
      <c r="B509" s="27"/>
      <c r="C509" s="20"/>
      <c r="D509" s="35"/>
      <c r="E509" s="35"/>
      <c r="F509" s="35"/>
      <c r="G509" s="35"/>
      <c r="H509" s="35"/>
    </row>
    <row r="510" spans="1:8" ht="12.75" customHeight="1" x14ac:dyDescent="0.2">
      <c r="A510" s="7"/>
      <c r="B510" s="27"/>
      <c r="C510" s="20"/>
      <c r="D510" s="35"/>
      <c r="E510" s="35"/>
      <c r="F510" s="35"/>
      <c r="G510" s="35"/>
      <c r="H510" s="35"/>
    </row>
    <row r="511" spans="1:8" ht="12.75" customHeight="1" x14ac:dyDescent="0.2">
      <c r="A511" s="7"/>
      <c r="B511" s="27"/>
      <c r="C511" s="20"/>
      <c r="D511" s="35"/>
      <c r="E511" s="35"/>
      <c r="F511" s="35"/>
      <c r="G511" s="35"/>
      <c r="H511" s="35"/>
    </row>
    <row r="512" spans="1:8" ht="12.75" customHeight="1" x14ac:dyDescent="0.2">
      <c r="A512" s="7"/>
      <c r="B512" s="27"/>
      <c r="C512" s="20"/>
      <c r="D512" s="35"/>
      <c r="E512" s="35"/>
      <c r="F512" s="35"/>
      <c r="G512" s="35"/>
      <c r="H512" s="35"/>
    </row>
    <row r="513" spans="1:8" ht="12.75" customHeight="1" x14ac:dyDescent="0.2">
      <c r="A513" s="7"/>
      <c r="B513" s="27"/>
      <c r="C513" s="20"/>
      <c r="D513" s="35"/>
      <c r="E513" s="35"/>
      <c r="F513" s="35"/>
      <c r="G513" s="35"/>
      <c r="H513" s="35"/>
    </row>
    <row r="514" spans="1:8" ht="12.75" customHeight="1" x14ac:dyDescent="0.2">
      <c r="A514" s="7"/>
      <c r="B514" s="27"/>
      <c r="C514" s="20"/>
      <c r="D514" s="35"/>
      <c r="E514" s="35"/>
      <c r="F514" s="35"/>
      <c r="G514" s="35"/>
      <c r="H514" s="35"/>
    </row>
    <row r="515" spans="1:8" ht="12.75" customHeight="1" x14ac:dyDescent="0.2">
      <c r="A515" s="7"/>
      <c r="B515" s="27"/>
      <c r="C515" s="20"/>
      <c r="D515" s="35"/>
      <c r="E515" s="35"/>
      <c r="F515" s="35"/>
      <c r="G515" s="35"/>
      <c r="H515" s="35"/>
    </row>
    <row r="516" spans="1:8" ht="12.75" customHeight="1" x14ac:dyDescent="0.2">
      <c r="A516" s="7"/>
      <c r="B516" s="27"/>
      <c r="C516" s="20"/>
      <c r="D516" s="35"/>
      <c r="E516" s="35"/>
      <c r="F516" s="35"/>
      <c r="G516" s="35"/>
      <c r="H516" s="35"/>
    </row>
    <row r="517" spans="1:8" ht="12.75" customHeight="1" x14ac:dyDescent="0.2">
      <c r="A517" s="7"/>
      <c r="B517" s="27"/>
      <c r="C517" s="20"/>
      <c r="D517" s="35"/>
      <c r="E517" s="35"/>
      <c r="F517" s="35"/>
      <c r="G517" s="35"/>
      <c r="H517" s="35"/>
    </row>
    <row r="518" spans="1:8" ht="12.75" customHeight="1" x14ac:dyDescent="0.2">
      <c r="A518" s="7"/>
      <c r="B518" s="27"/>
      <c r="C518" s="20"/>
      <c r="D518" s="35"/>
      <c r="E518" s="35"/>
      <c r="F518" s="35"/>
      <c r="G518" s="35"/>
      <c r="H518" s="35"/>
    </row>
    <row r="519" spans="1:8" ht="12.75" customHeight="1" x14ac:dyDescent="0.2">
      <c r="A519" s="7"/>
      <c r="B519" s="27"/>
      <c r="C519" s="20"/>
      <c r="D519" s="35"/>
      <c r="E519" s="35"/>
      <c r="F519" s="35"/>
      <c r="G519" s="35"/>
      <c r="H519" s="35"/>
    </row>
    <row r="520" spans="1:8" ht="12.75" customHeight="1" x14ac:dyDescent="0.2">
      <c r="A520" s="7"/>
      <c r="B520" s="27"/>
      <c r="C520" s="20"/>
      <c r="D520" s="35"/>
      <c r="E520" s="35"/>
      <c r="F520" s="35"/>
      <c r="G520" s="35"/>
      <c r="H520" s="35"/>
    </row>
    <row r="521" spans="1:8" ht="12.75" customHeight="1" x14ac:dyDescent="0.2">
      <c r="A521" s="7"/>
      <c r="B521" s="27"/>
      <c r="C521" s="20"/>
      <c r="D521" s="35"/>
      <c r="E521" s="35"/>
      <c r="F521" s="35"/>
      <c r="G521" s="35"/>
      <c r="H521" s="35"/>
    </row>
    <row r="522" spans="1:8" ht="12.75" customHeight="1" x14ac:dyDescent="0.2">
      <c r="A522" s="7"/>
      <c r="B522" s="27"/>
      <c r="C522" s="20"/>
      <c r="D522" s="35"/>
      <c r="E522" s="35"/>
      <c r="F522" s="35"/>
      <c r="G522" s="35"/>
      <c r="H522" s="35"/>
    </row>
    <row r="523" spans="1:8" ht="12.75" customHeight="1" x14ac:dyDescent="0.2">
      <c r="A523" s="7"/>
      <c r="B523" s="27"/>
      <c r="C523" s="20"/>
      <c r="D523" s="35"/>
      <c r="E523" s="35"/>
      <c r="F523" s="35"/>
      <c r="G523" s="35"/>
      <c r="H523" s="35"/>
    </row>
    <row r="524" spans="1:8" ht="12.75" customHeight="1" x14ac:dyDescent="0.2">
      <c r="A524" s="7"/>
      <c r="B524" s="27"/>
      <c r="C524" s="20"/>
      <c r="D524" s="35"/>
      <c r="E524" s="35"/>
      <c r="F524" s="35"/>
      <c r="G524" s="35"/>
      <c r="H524" s="35"/>
    </row>
    <row r="525" spans="1:8" ht="12.75" customHeight="1" x14ac:dyDescent="0.2">
      <c r="A525" s="7"/>
      <c r="B525" s="27"/>
      <c r="C525" s="20"/>
      <c r="D525" s="35"/>
      <c r="E525" s="35"/>
      <c r="F525" s="35"/>
      <c r="G525" s="35"/>
      <c r="H525" s="35"/>
    </row>
    <row r="526" spans="1:8" ht="12.75" customHeight="1" x14ac:dyDescent="0.2">
      <c r="A526" s="7"/>
      <c r="B526" s="27"/>
      <c r="C526" s="20"/>
      <c r="D526" s="35"/>
      <c r="E526" s="35"/>
      <c r="F526" s="35"/>
      <c r="G526" s="35"/>
      <c r="H526" s="35"/>
    </row>
    <row r="527" spans="1:8" ht="12.75" customHeight="1" x14ac:dyDescent="0.2">
      <c r="A527" s="7"/>
      <c r="B527" s="27"/>
      <c r="C527" s="20"/>
      <c r="D527" s="35"/>
      <c r="E527" s="35"/>
      <c r="F527" s="35"/>
      <c r="G527" s="35"/>
      <c r="H527" s="35"/>
    </row>
    <row r="528" spans="1:8" ht="12.75" customHeight="1" x14ac:dyDescent="0.2">
      <c r="A528" s="7"/>
      <c r="B528" s="27"/>
      <c r="C528" s="20"/>
      <c r="D528" s="35"/>
      <c r="E528" s="35"/>
      <c r="F528" s="35"/>
      <c r="G528" s="35"/>
      <c r="H528" s="35"/>
    </row>
    <row r="529" spans="1:8" ht="12.75" customHeight="1" x14ac:dyDescent="0.2">
      <c r="A529" s="7"/>
      <c r="B529" s="27"/>
      <c r="C529" s="20"/>
      <c r="D529" s="35"/>
      <c r="E529" s="35"/>
      <c r="F529" s="35"/>
      <c r="G529" s="35"/>
      <c r="H529" s="35"/>
    </row>
    <row r="530" spans="1:8" ht="12.75" customHeight="1" x14ac:dyDescent="0.2">
      <c r="A530" s="7"/>
      <c r="B530" s="27"/>
      <c r="C530" s="20"/>
      <c r="D530" s="35"/>
      <c r="E530" s="35"/>
      <c r="F530" s="35"/>
      <c r="G530" s="35"/>
      <c r="H530" s="35"/>
    </row>
    <row r="531" spans="1:8" ht="12.75" customHeight="1" x14ac:dyDescent="0.2">
      <c r="A531" s="7"/>
      <c r="B531" s="27"/>
      <c r="C531" s="20"/>
      <c r="D531" s="35"/>
      <c r="E531" s="35"/>
      <c r="F531" s="35"/>
      <c r="G531" s="35"/>
      <c r="H531" s="35"/>
    </row>
    <row r="532" spans="1:8" ht="12.75" customHeight="1" x14ac:dyDescent="0.2">
      <c r="A532" s="7"/>
      <c r="B532" s="27"/>
      <c r="C532" s="20"/>
      <c r="D532" s="35"/>
      <c r="E532" s="35"/>
      <c r="F532" s="35"/>
      <c r="G532" s="35"/>
      <c r="H532" s="35"/>
    </row>
    <row r="533" spans="1:8" ht="12.75" customHeight="1" x14ac:dyDescent="0.2">
      <c r="A533" s="7"/>
      <c r="B533" s="27"/>
      <c r="C533" s="20"/>
      <c r="D533" s="35"/>
      <c r="E533" s="35"/>
      <c r="F533" s="35"/>
      <c r="G533" s="35"/>
      <c r="H533" s="35"/>
    </row>
    <row r="534" spans="1:8" ht="12.75" customHeight="1" x14ac:dyDescent="0.2">
      <c r="A534" s="7"/>
      <c r="B534" s="27"/>
      <c r="C534" s="20"/>
      <c r="D534" s="35"/>
      <c r="E534" s="35"/>
      <c r="F534" s="35"/>
      <c r="G534" s="35"/>
      <c r="H534" s="35"/>
    </row>
    <row r="535" spans="1:8" ht="12.75" customHeight="1" x14ac:dyDescent="0.2">
      <c r="A535" s="7"/>
      <c r="B535" s="27"/>
      <c r="C535" s="20"/>
      <c r="D535" s="35"/>
      <c r="E535" s="35"/>
      <c r="F535" s="35"/>
      <c r="G535" s="35"/>
      <c r="H535" s="35"/>
    </row>
    <row r="536" spans="1:8" ht="12.75" customHeight="1" x14ac:dyDescent="0.2">
      <c r="A536" s="7"/>
      <c r="B536" s="27"/>
      <c r="C536" s="20"/>
      <c r="D536" s="35"/>
      <c r="E536" s="35"/>
      <c r="F536" s="35"/>
      <c r="G536" s="35"/>
      <c r="H536" s="35"/>
    </row>
    <row r="537" spans="1:8" ht="12.75" customHeight="1" x14ac:dyDescent="0.2">
      <c r="A537" s="7"/>
      <c r="B537" s="27"/>
      <c r="C537" s="20"/>
      <c r="D537" s="35"/>
      <c r="E537" s="35"/>
      <c r="F537" s="35"/>
      <c r="G537" s="35"/>
      <c r="H537" s="35"/>
    </row>
    <row r="538" spans="1:8" ht="12.75" customHeight="1" x14ac:dyDescent="0.2">
      <c r="A538" s="7"/>
      <c r="B538" s="27"/>
      <c r="C538" s="20"/>
      <c r="D538" s="35"/>
      <c r="E538" s="35"/>
      <c r="F538" s="35"/>
      <c r="G538" s="35"/>
      <c r="H538" s="35"/>
    </row>
    <row r="539" spans="1:8" ht="12.75" customHeight="1" x14ac:dyDescent="0.2">
      <c r="A539" s="7"/>
      <c r="B539" s="27"/>
      <c r="C539" s="20"/>
      <c r="D539" s="35"/>
      <c r="E539" s="35"/>
      <c r="F539" s="35"/>
      <c r="G539" s="35"/>
      <c r="H539" s="35"/>
    </row>
    <row r="540" spans="1:8" ht="12.75" customHeight="1" x14ac:dyDescent="0.2">
      <c r="A540" s="7"/>
      <c r="B540" s="27"/>
      <c r="C540" s="20"/>
      <c r="D540" s="35"/>
      <c r="E540" s="35"/>
      <c r="F540" s="35"/>
      <c r="G540" s="35"/>
      <c r="H540" s="35"/>
    </row>
    <row r="541" spans="1:8" ht="12.75" customHeight="1" x14ac:dyDescent="0.2">
      <c r="A541" s="7"/>
      <c r="B541" s="27"/>
      <c r="C541" s="20"/>
      <c r="D541" s="35"/>
      <c r="E541" s="35"/>
      <c r="F541" s="35"/>
      <c r="G541" s="35"/>
      <c r="H541" s="35"/>
    </row>
    <row r="542" spans="1:8" ht="12.75" customHeight="1" x14ac:dyDescent="0.2">
      <c r="A542" s="7"/>
      <c r="B542" s="27"/>
      <c r="C542" s="20"/>
      <c r="D542" s="35"/>
      <c r="E542" s="35"/>
      <c r="F542" s="35"/>
      <c r="G542" s="35"/>
      <c r="H542" s="35"/>
    </row>
    <row r="543" spans="1:8" ht="12.75" customHeight="1" x14ac:dyDescent="0.2">
      <c r="A543" s="7"/>
      <c r="B543" s="27"/>
      <c r="C543" s="20"/>
      <c r="D543" s="35"/>
      <c r="E543" s="35"/>
      <c r="F543" s="35"/>
      <c r="G543" s="35"/>
      <c r="H543" s="35"/>
    </row>
    <row r="544" spans="1:8" ht="12.75" customHeight="1" x14ac:dyDescent="0.2">
      <c r="A544" s="7"/>
      <c r="B544" s="27"/>
      <c r="C544" s="20"/>
      <c r="D544" s="35"/>
      <c r="E544" s="35"/>
      <c r="F544" s="35"/>
      <c r="G544" s="35"/>
      <c r="H544" s="35"/>
    </row>
    <row r="545" spans="1:8" ht="12.75" customHeight="1" x14ac:dyDescent="0.2">
      <c r="A545" s="7"/>
      <c r="B545" s="27"/>
      <c r="C545" s="20"/>
      <c r="D545" s="35"/>
      <c r="E545" s="35"/>
      <c r="F545" s="35"/>
      <c r="G545" s="35"/>
      <c r="H545" s="35"/>
    </row>
    <row r="546" spans="1:8" ht="12.75" customHeight="1" x14ac:dyDescent="0.2">
      <c r="A546" s="7"/>
      <c r="B546" s="27"/>
      <c r="C546" s="20"/>
      <c r="D546" s="35"/>
      <c r="E546" s="35"/>
      <c r="F546" s="35"/>
      <c r="G546" s="35"/>
      <c r="H546" s="35"/>
    </row>
    <row r="547" spans="1:8" ht="12.75" customHeight="1" x14ac:dyDescent="0.2">
      <c r="A547" s="7"/>
      <c r="B547" s="27"/>
      <c r="C547" s="20"/>
      <c r="D547" s="35"/>
      <c r="E547" s="35"/>
      <c r="F547" s="35"/>
      <c r="G547" s="35"/>
      <c r="H547" s="35"/>
    </row>
    <row r="548" spans="1:8" ht="12.75" customHeight="1" x14ac:dyDescent="0.2">
      <c r="A548" s="7"/>
      <c r="B548" s="27"/>
      <c r="C548" s="20"/>
      <c r="D548" s="35"/>
      <c r="E548" s="35"/>
      <c r="F548" s="35"/>
      <c r="G548" s="35"/>
      <c r="H548" s="35"/>
    </row>
    <row r="549" spans="1:8" ht="12.75" customHeight="1" x14ac:dyDescent="0.2">
      <c r="A549" s="7"/>
      <c r="B549" s="27"/>
      <c r="C549" s="20"/>
      <c r="D549" s="35"/>
      <c r="E549" s="35"/>
      <c r="F549" s="35"/>
      <c r="G549" s="35"/>
      <c r="H549" s="35"/>
    </row>
    <row r="550" spans="1:8" ht="12.75" customHeight="1" x14ac:dyDescent="0.2">
      <c r="A550" s="7"/>
      <c r="B550" s="27"/>
      <c r="C550" s="20"/>
      <c r="D550" s="35"/>
      <c r="E550" s="35"/>
      <c r="F550" s="35"/>
      <c r="G550" s="35"/>
      <c r="H550" s="35"/>
    </row>
    <row r="551" spans="1:8" ht="12.75" customHeight="1" x14ac:dyDescent="0.2">
      <c r="A551" s="7"/>
      <c r="B551" s="27"/>
      <c r="C551" s="20"/>
      <c r="D551" s="35"/>
      <c r="E551" s="35"/>
      <c r="F551" s="35"/>
      <c r="G551" s="35"/>
      <c r="H551" s="35"/>
    </row>
    <row r="552" spans="1:8" ht="12.75" customHeight="1" x14ac:dyDescent="0.2">
      <c r="A552" s="7"/>
      <c r="B552" s="27"/>
      <c r="C552" s="20"/>
      <c r="D552" s="35"/>
      <c r="E552" s="35"/>
      <c r="F552" s="35"/>
      <c r="G552" s="35"/>
      <c r="H552" s="35"/>
    </row>
    <row r="553" spans="1:8" ht="12.75" customHeight="1" x14ac:dyDescent="0.2">
      <c r="A553" s="7"/>
      <c r="B553" s="27"/>
      <c r="C553" s="20"/>
      <c r="D553" s="35"/>
      <c r="E553" s="35"/>
      <c r="F553" s="35"/>
      <c r="G553" s="35"/>
      <c r="H553" s="35"/>
    </row>
    <row r="554" spans="1:8" ht="12.75" customHeight="1" x14ac:dyDescent="0.2">
      <c r="A554" s="7"/>
      <c r="B554" s="27"/>
      <c r="C554" s="20"/>
      <c r="D554" s="35"/>
      <c r="E554" s="35"/>
      <c r="F554" s="35"/>
      <c r="G554" s="35"/>
      <c r="H554" s="35"/>
    </row>
    <row r="555" spans="1:8" ht="12.75" customHeight="1" x14ac:dyDescent="0.2">
      <c r="A555" s="7"/>
      <c r="B555" s="27"/>
      <c r="C555" s="20"/>
      <c r="D555" s="35"/>
      <c r="E555" s="35"/>
      <c r="F555" s="35"/>
      <c r="G555" s="35"/>
      <c r="H555" s="35"/>
    </row>
    <row r="556" spans="1:8" ht="12.75" customHeight="1" x14ac:dyDescent="0.2">
      <c r="A556" s="7"/>
      <c r="B556" s="27"/>
      <c r="C556" s="20"/>
      <c r="D556" s="35"/>
      <c r="E556" s="35"/>
      <c r="F556" s="35"/>
      <c r="G556" s="35"/>
      <c r="H556" s="35"/>
    </row>
    <row r="557" spans="1:8" ht="12.75" customHeight="1" x14ac:dyDescent="0.2">
      <c r="A557" s="7"/>
      <c r="B557" s="27"/>
      <c r="C557" s="20"/>
      <c r="D557" s="35"/>
      <c r="E557" s="35"/>
      <c r="F557" s="35"/>
      <c r="G557" s="35"/>
      <c r="H557" s="35"/>
    </row>
    <row r="558" spans="1:8" ht="12.75" customHeight="1" x14ac:dyDescent="0.2">
      <c r="A558" s="7"/>
      <c r="B558" s="27"/>
      <c r="C558" s="20"/>
      <c r="D558" s="35"/>
      <c r="E558" s="35"/>
      <c r="F558" s="35"/>
      <c r="G558" s="35"/>
      <c r="H558" s="35"/>
    </row>
    <row r="559" spans="1:8" ht="12.75" customHeight="1" x14ac:dyDescent="0.2">
      <c r="A559" s="7"/>
      <c r="B559" s="27"/>
      <c r="C559" s="20"/>
      <c r="D559" s="35"/>
      <c r="E559" s="35"/>
      <c r="F559" s="35"/>
      <c r="G559" s="35"/>
      <c r="H559" s="35"/>
    </row>
    <row r="560" spans="1:8" ht="12.75" customHeight="1" x14ac:dyDescent="0.2">
      <c r="A560" s="7"/>
      <c r="B560" s="27"/>
      <c r="C560" s="20"/>
      <c r="D560" s="35"/>
      <c r="E560" s="35"/>
      <c r="F560" s="35"/>
      <c r="G560" s="35"/>
      <c r="H560" s="35"/>
    </row>
    <row r="561" spans="1:8" ht="12.75" customHeight="1" x14ac:dyDescent="0.2">
      <c r="A561" s="7"/>
      <c r="B561" s="27"/>
      <c r="C561" s="20"/>
      <c r="D561" s="35"/>
      <c r="E561" s="35"/>
      <c r="F561" s="35"/>
      <c r="G561" s="35"/>
      <c r="H561" s="35"/>
    </row>
    <row r="562" spans="1:8" ht="12.75" customHeight="1" x14ac:dyDescent="0.2">
      <c r="A562" s="7"/>
      <c r="B562" s="27"/>
      <c r="C562" s="20"/>
      <c r="D562" s="35"/>
      <c r="E562" s="35"/>
      <c r="F562" s="35"/>
      <c r="G562" s="35"/>
      <c r="H562" s="35"/>
    </row>
    <row r="563" spans="1:8" ht="12.75" customHeight="1" x14ac:dyDescent="0.2">
      <c r="A563" s="7"/>
      <c r="B563" s="27"/>
      <c r="C563" s="20"/>
      <c r="D563" s="35"/>
      <c r="E563" s="35"/>
      <c r="F563" s="35"/>
      <c r="G563" s="35"/>
      <c r="H563" s="35"/>
    </row>
    <row r="564" spans="1:8" ht="12.75" customHeight="1" x14ac:dyDescent="0.2">
      <c r="A564" s="7"/>
      <c r="B564" s="27"/>
      <c r="C564" s="20"/>
      <c r="D564" s="35"/>
      <c r="E564" s="35"/>
      <c r="F564" s="35"/>
      <c r="G564" s="35"/>
      <c r="H564" s="35"/>
    </row>
    <row r="565" spans="1:8" ht="12.75" customHeight="1" x14ac:dyDescent="0.2">
      <c r="A565" s="7"/>
      <c r="B565" s="27"/>
      <c r="C565" s="20"/>
      <c r="D565" s="35"/>
      <c r="E565" s="35"/>
      <c r="F565" s="35"/>
      <c r="G565" s="35"/>
      <c r="H565" s="35"/>
    </row>
    <row r="566" spans="1:8" ht="12.75" customHeight="1" x14ac:dyDescent="0.2">
      <c r="A566" s="7"/>
      <c r="B566" s="27"/>
      <c r="C566" s="20"/>
      <c r="D566" s="35"/>
      <c r="E566" s="35"/>
      <c r="F566" s="35"/>
      <c r="G566" s="35"/>
      <c r="H566" s="35"/>
    </row>
    <row r="567" spans="1:8" ht="12.75" customHeight="1" x14ac:dyDescent="0.2">
      <c r="A567" s="7"/>
      <c r="B567" s="27"/>
      <c r="C567" s="20"/>
      <c r="D567" s="35"/>
      <c r="E567" s="35"/>
      <c r="F567" s="35"/>
      <c r="G567" s="35"/>
      <c r="H567" s="35"/>
    </row>
    <row r="568" spans="1:8" ht="12.75" customHeight="1" x14ac:dyDescent="0.2">
      <c r="A568" s="7"/>
      <c r="B568" s="27"/>
      <c r="C568" s="20"/>
      <c r="D568" s="35"/>
      <c r="E568" s="35"/>
      <c r="F568" s="35"/>
      <c r="G568" s="35"/>
      <c r="H568" s="35"/>
    </row>
    <row r="569" spans="1:8" ht="12.75" customHeight="1" x14ac:dyDescent="0.2">
      <c r="A569" s="7"/>
      <c r="B569" s="27"/>
      <c r="C569" s="20"/>
      <c r="D569" s="35"/>
      <c r="E569" s="35"/>
      <c r="F569" s="35"/>
      <c r="G569" s="35"/>
      <c r="H569" s="35"/>
    </row>
    <row r="570" spans="1:8" ht="12.75" customHeight="1" x14ac:dyDescent="0.2">
      <c r="A570" s="7"/>
      <c r="B570" s="27"/>
      <c r="C570" s="20"/>
      <c r="D570" s="35"/>
      <c r="E570" s="35"/>
      <c r="F570" s="35"/>
      <c r="G570" s="35"/>
      <c r="H570" s="35"/>
    </row>
    <row r="571" spans="1:8" ht="12.75" customHeight="1" x14ac:dyDescent="0.2">
      <c r="A571" s="7"/>
      <c r="B571" s="27"/>
      <c r="C571" s="20"/>
      <c r="D571" s="35"/>
      <c r="E571" s="35"/>
      <c r="F571" s="35"/>
      <c r="G571" s="35"/>
      <c r="H571" s="35"/>
    </row>
    <row r="572" spans="1:8" ht="12.75" customHeight="1" x14ac:dyDescent="0.2">
      <c r="A572" s="7"/>
      <c r="B572" s="27"/>
      <c r="C572" s="20"/>
      <c r="D572" s="35"/>
      <c r="E572" s="35"/>
      <c r="F572" s="35"/>
      <c r="G572" s="35"/>
      <c r="H572" s="35"/>
    </row>
    <row r="573" spans="1:8" ht="12.75" customHeight="1" x14ac:dyDescent="0.2">
      <c r="A573" s="7"/>
      <c r="B573" s="27"/>
      <c r="C573" s="20"/>
      <c r="D573" s="35"/>
      <c r="E573" s="35"/>
      <c r="F573" s="35"/>
      <c r="G573" s="35"/>
      <c r="H573" s="35"/>
    </row>
    <row r="574" spans="1:8" ht="12.75" customHeight="1" x14ac:dyDescent="0.2">
      <c r="A574" s="7"/>
      <c r="B574" s="27"/>
      <c r="C574" s="20"/>
      <c r="D574" s="35"/>
      <c r="E574" s="35"/>
      <c r="F574" s="35"/>
      <c r="G574" s="35"/>
      <c r="H574" s="35"/>
    </row>
    <row r="575" spans="1:8" ht="12.75" customHeight="1" x14ac:dyDescent="0.2">
      <c r="A575" s="7"/>
      <c r="B575" s="27"/>
      <c r="C575" s="20"/>
      <c r="D575" s="35"/>
      <c r="E575" s="35"/>
      <c r="F575" s="35"/>
      <c r="G575" s="35"/>
      <c r="H575" s="35"/>
    </row>
    <row r="576" spans="1:8" ht="12.75" customHeight="1" x14ac:dyDescent="0.2">
      <c r="A576" s="7"/>
      <c r="B576" s="27"/>
      <c r="C576" s="20"/>
      <c r="D576" s="35"/>
      <c r="E576" s="35"/>
      <c r="F576" s="35"/>
      <c r="G576" s="35"/>
      <c r="H576" s="35"/>
    </row>
    <row r="577" spans="1:8" ht="12.75" customHeight="1" x14ac:dyDescent="0.2">
      <c r="A577" s="7"/>
      <c r="B577" s="27"/>
      <c r="C577" s="20"/>
      <c r="D577" s="35"/>
      <c r="E577" s="35"/>
      <c r="F577" s="35"/>
      <c r="G577" s="35"/>
      <c r="H577" s="35"/>
    </row>
    <row r="578" spans="1:8" ht="12.75" customHeight="1" x14ac:dyDescent="0.2">
      <c r="A578" s="7"/>
      <c r="B578" s="27"/>
      <c r="C578" s="20"/>
      <c r="D578" s="35"/>
      <c r="E578" s="35"/>
      <c r="F578" s="35"/>
      <c r="G578" s="35"/>
      <c r="H578" s="35"/>
    </row>
    <row r="579" spans="1:8" ht="12.75" customHeight="1" x14ac:dyDescent="0.2">
      <c r="A579" s="7"/>
      <c r="B579" s="27"/>
      <c r="C579" s="20"/>
      <c r="D579" s="35"/>
      <c r="E579" s="35"/>
      <c r="F579" s="35"/>
      <c r="G579" s="35"/>
      <c r="H579" s="35"/>
    </row>
    <row r="580" spans="1:8" ht="12.75" customHeight="1" x14ac:dyDescent="0.2">
      <c r="A580" s="7"/>
      <c r="B580" s="27"/>
      <c r="C580" s="20"/>
      <c r="D580" s="35"/>
      <c r="E580" s="35"/>
      <c r="F580" s="35"/>
      <c r="G580" s="35"/>
      <c r="H580" s="35"/>
    </row>
    <row r="581" spans="1:8" ht="12.75" customHeight="1" x14ac:dyDescent="0.2">
      <c r="A581" s="7"/>
      <c r="B581" s="27"/>
      <c r="C581" s="20"/>
      <c r="D581" s="35"/>
      <c r="E581" s="35"/>
      <c r="F581" s="35"/>
      <c r="G581" s="35"/>
      <c r="H581" s="35"/>
    </row>
    <row r="582" spans="1:8" ht="12.75" customHeight="1" x14ac:dyDescent="0.2">
      <c r="A582" s="7"/>
      <c r="B582" s="27"/>
      <c r="C582" s="20"/>
      <c r="D582" s="35"/>
      <c r="E582" s="35"/>
      <c r="F582" s="35"/>
      <c r="G582" s="35"/>
      <c r="H582" s="35"/>
    </row>
    <row r="583" spans="1:8" ht="12.75" customHeight="1" x14ac:dyDescent="0.2">
      <c r="A583" s="7"/>
      <c r="B583" s="27"/>
      <c r="C583" s="20"/>
      <c r="D583" s="35"/>
      <c r="E583" s="35"/>
      <c r="F583" s="35"/>
      <c r="G583" s="35"/>
      <c r="H583" s="35"/>
    </row>
    <row r="584" spans="1:8" ht="12.75" customHeight="1" x14ac:dyDescent="0.2">
      <c r="A584" s="7"/>
      <c r="B584" s="27"/>
      <c r="C584" s="20"/>
      <c r="D584" s="35"/>
      <c r="E584" s="35"/>
      <c r="F584" s="35"/>
      <c r="G584" s="35"/>
      <c r="H584" s="35"/>
    </row>
    <row r="585" spans="1:8" ht="12.75" customHeight="1" x14ac:dyDescent="0.2">
      <c r="A585" s="7"/>
      <c r="B585" s="27"/>
      <c r="C585" s="20"/>
      <c r="D585" s="35"/>
      <c r="E585" s="35"/>
      <c r="F585" s="35"/>
      <c r="G585" s="35"/>
      <c r="H585" s="35"/>
    </row>
    <row r="586" spans="1:8" ht="12.75" customHeight="1" x14ac:dyDescent="0.2">
      <c r="A586" s="7"/>
      <c r="B586" s="27"/>
      <c r="C586" s="20"/>
      <c r="D586" s="35"/>
      <c r="E586" s="35"/>
      <c r="F586" s="35"/>
      <c r="G586" s="35"/>
      <c r="H586" s="35"/>
    </row>
    <row r="587" spans="1:8" ht="12.75" customHeight="1" x14ac:dyDescent="0.2">
      <c r="A587" s="7"/>
      <c r="B587" s="27"/>
      <c r="C587" s="20"/>
      <c r="D587" s="35"/>
      <c r="E587" s="35"/>
      <c r="F587" s="35"/>
      <c r="G587" s="35"/>
      <c r="H587" s="35"/>
    </row>
    <row r="588" spans="1:8" ht="12.75" customHeight="1" x14ac:dyDescent="0.2">
      <c r="A588" s="7"/>
      <c r="B588" s="27"/>
      <c r="C588" s="20"/>
      <c r="D588" s="35"/>
      <c r="E588" s="35"/>
      <c r="F588" s="35"/>
      <c r="G588" s="35"/>
      <c r="H588" s="35"/>
    </row>
    <row r="589" spans="1:8" ht="12.75" customHeight="1" x14ac:dyDescent="0.2">
      <c r="A589" s="7"/>
      <c r="B589" s="27"/>
      <c r="C589" s="20"/>
      <c r="D589" s="35"/>
      <c r="E589" s="35"/>
      <c r="F589" s="35"/>
      <c r="G589" s="35"/>
      <c r="H589" s="35"/>
    </row>
    <row r="590" spans="1:8" ht="12.75" customHeight="1" x14ac:dyDescent="0.2">
      <c r="A590" s="7"/>
      <c r="B590" s="27"/>
      <c r="C590" s="20"/>
      <c r="D590" s="35"/>
      <c r="E590" s="35"/>
      <c r="F590" s="35"/>
      <c r="G590" s="35"/>
      <c r="H590" s="35"/>
    </row>
    <row r="591" spans="1:8" ht="12.75" customHeight="1" x14ac:dyDescent="0.2">
      <c r="A591" s="7"/>
      <c r="B591" s="27"/>
      <c r="C591" s="20"/>
      <c r="D591" s="35"/>
      <c r="E591" s="35"/>
      <c r="F591" s="35"/>
      <c r="G591" s="35"/>
      <c r="H591" s="35"/>
    </row>
    <row r="592" spans="1:8" ht="12.75" customHeight="1" x14ac:dyDescent="0.2">
      <c r="A592" s="7"/>
      <c r="B592" s="27"/>
      <c r="C592" s="20"/>
      <c r="D592" s="35"/>
      <c r="E592" s="35"/>
      <c r="F592" s="35"/>
      <c r="G592" s="35"/>
      <c r="H592" s="35"/>
    </row>
    <row r="593" spans="1:8" ht="12.75" customHeight="1" x14ac:dyDescent="0.2">
      <c r="A593" s="7"/>
      <c r="B593" s="27"/>
      <c r="C593" s="20"/>
      <c r="D593" s="35"/>
      <c r="E593" s="35"/>
      <c r="F593" s="35"/>
      <c r="G593" s="35"/>
      <c r="H593" s="35"/>
    </row>
    <row r="594" spans="1:8" ht="12.75" customHeight="1" x14ac:dyDescent="0.2">
      <c r="A594" s="7"/>
      <c r="B594" s="27"/>
      <c r="C594" s="20"/>
      <c r="D594" s="35"/>
      <c r="E594" s="35"/>
      <c r="F594" s="35"/>
      <c r="G594" s="35"/>
      <c r="H594" s="35"/>
    </row>
    <row r="595" spans="1:8" ht="12.75" customHeight="1" x14ac:dyDescent="0.2">
      <c r="A595" s="7"/>
      <c r="B595" s="27"/>
      <c r="C595" s="20"/>
      <c r="D595" s="35"/>
      <c r="E595" s="35"/>
      <c r="F595" s="35"/>
      <c r="G595" s="35"/>
      <c r="H595" s="35"/>
    </row>
    <row r="596" spans="1:8" ht="12.75" customHeight="1" x14ac:dyDescent="0.2">
      <c r="A596" s="7"/>
      <c r="B596" s="27"/>
      <c r="C596" s="20"/>
      <c r="D596" s="35"/>
      <c r="E596" s="35"/>
      <c r="F596" s="35"/>
      <c r="G596" s="35"/>
      <c r="H596" s="35"/>
    </row>
    <row r="597" spans="1:8" ht="12.75" customHeight="1" x14ac:dyDescent="0.2">
      <c r="A597" s="7"/>
      <c r="B597" s="27"/>
      <c r="C597" s="20"/>
      <c r="D597" s="35"/>
      <c r="E597" s="35"/>
      <c r="F597" s="35"/>
      <c r="G597" s="35"/>
      <c r="H597" s="35"/>
    </row>
    <row r="598" spans="1:8" ht="12.75" customHeight="1" x14ac:dyDescent="0.2">
      <c r="A598" s="7"/>
      <c r="B598" s="27"/>
      <c r="C598" s="20"/>
      <c r="D598" s="35"/>
      <c r="E598" s="35"/>
      <c r="F598" s="35"/>
      <c r="G598" s="35"/>
      <c r="H598" s="35"/>
    </row>
    <row r="599" spans="1:8" ht="12.75" customHeight="1" x14ac:dyDescent="0.2">
      <c r="A599" s="7"/>
      <c r="B599" s="27"/>
      <c r="C599" s="20"/>
      <c r="D599" s="35"/>
      <c r="E599" s="35"/>
      <c r="F599" s="35"/>
      <c r="G599" s="35"/>
      <c r="H599" s="35"/>
    </row>
    <row r="600" spans="1:8" ht="12.75" customHeight="1" x14ac:dyDescent="0.2">
      <c r="A600" s="7"/>
      <c r="B600" s="27"/>
      <c r="C600" s="20"/>
      <c r="D600" s="35"/>
      <c r="E600" s="35"/>
      <c r="F600" s="35"/>
      <c r="G600" s="35"/>
      <c r="H600" s="35"/>
    </row>
    <row r="601" spans="1:8" ht="12.75" customHeight="1" x14ac:dyDescent="0.2">
      <c r="A601" s="7"/>
      <c r="B601" s="27"/>
      <c r="C601" s="20"/>
      <c r="D601" s="35"/>
      <c r="E601" s="35"/>
      <c r="F601" s="35"/>
      <c r="G601" s="35"/>
      <c r="H601" s="35"/>
    </row>
    <row r="602" spans="1:8" ht="12.75" customHeight="1" x14ac:dyDescent="0.2">
      <c r="A602" s="7"/>
      <c r="B602" s="27"/>
      <c r="C602" s="20"/>
      <c r="D602" s="35"/>
      <c r="E602" s="35"/>
      <c r="F602" s="35"/>
      <c r="G602" s="35"/>
      <c r="H602" s="35"/>
    </row>
    <row r="603" spans="1:8" ht="12.75" customHeight="1" x14ac:dyDescent="0.2">
      <c r="A603" s="7"/>
      <c r="B603" s="27"/>
      <c r="C603" s="20"/>
      <c r="D603" s="35"/>
      <c r="E603" s="35"/>
      <c r="F603" s="35"/>
      <c r="G603" s="35"/>
      <c r="H603" s="35"/>
    </row>
    <row r="604" spans="1:8" ht="12.75" customHeight="1" x14ac:dyDescent="0.2">
      <c r="A604" s="7"/>
      <c r="B604" s="27"/>
      <c r="C604" s="20"/>
      <c r="D604" s="35"/>
      <c r="E604" s="35"/>
      <c r="F604" s="35"/>
      <c r="G604" s="35"/>
      <c r="H604" s="35"/>
    </row>
    <row r="605" spans="1:8" ht="12.75" customHeight="1" x14ac:dyDescent="0.2">
      <c r="A605" s="7"/>
      <c r="B605" s="27"/>
      <c r="C605" s="20"/>
      <c r="D605" s="35"/>
      <c r="E605" s="35"/>
      <c r="F605" s="35"/>
      <c r="G605" s="35"/>
      <c r="H605" s="35"/>
    </row>
    <row r="606" spans="1:8" ht="12.75" customHeight="1" x14ac:dyDescent="0.2">
      <c r="A606" s="7"/>
      <c r="B606" s="27"/>
      <c r="C606" s="20"/>
      <c r="D606" s="35"/>
      <c r="E606" s="35"/>
      <c r="F606" s="35"/>
      <c r="G606" s="35"/>
      <c r="H606" s="35"/>
    </row>
    <row r="607" spans="1:8" ht="12.75" customHeight="1" x14ac:dyDescent="0.2">
      <c r="A607" s="7"/>
      <c r="B607" s="27"/>
      <c r="C607" s="20"/>
      <c r="D607" s="35"/>
      <c r="E607" s="35"/>
      <c r="F607" s="35"/>
      <c r="G607" s="35"/>
      <c r="H607" s="35"/>
    </row>
    <row r="608" spans="1:8" ht="12.75" customHeight="1" x14ac:dyDescent="0.2">
      <c r="A608" s="7"/>
      <c r="B608" s="27"/>
      <c r="C608" s="20"/>
      <c r="D608" s="35"/>
      <c r="E608" s="35"/>
      <c r="F608" s="35"/>
      <c r="G608" s="35"/>
      <c r="H608" s="35"/>
    </row>
    <row r="609" spans="1:8" ht="12.75" customHeight="1" x14ac:dyDescent="0.2">
      <c r="A609" s="7"/>
      <c r="B609" s="27"/>
      <c r="C609" s="20"/>
      <c r="D609" s="35"/>
      <c r="E609" s="35"/>
      <c r="F609" s="35"/>
      <c r="G609" s="35"/>
      <c r="H609" s="35"/>
    </row>
    <row r="610" spans="1:8" ht="12.75" customHeight="1" x14ac:dyDescent="0.2">
      <c r="A610" s="7"/>
      <c r="B610" s="27"/>
      <c r="C610" s="20"/>
      <c r="D610" s="35"/>
      <c r="E610" s="35"/>
      <c r="F610" s="35"/>
      <c r="G610" s="35"/>
      <c r="H610" s="35"/>
    </row>
    <row r="611" spans="1:8" ht="12.75" customHeight="1" x14ac:dyDescent="0.2">
      <c r="A611" s="7"/>
      <c r="B611" s="27"/>
      <c r="C611" s="20"/>
      <c r="D611" s="35"/>
      <c r="E611" s="35"/>
      <c r="F611" s="35"/>
      <c r="G611" s="35"/>
      <c r="H611" s="35"/>
    </row>
    <row r="612" spans="1:8" ht="12.75" customHeight="1" x14ac:dyDescent="0.2">
      <c r="A612" s="7"/>
      <c r="B612" s="27"/>
      <c r="C612" s="20"/>
      <c r="D612" s="35"/>
      <c r="E612" s="35"/>
      <c r="F612" s="35"/>
      <c r="G612" s="35"/>
      <c r="H612" s="35"/>
    </row>
    <row r="613" spans="1:8" ht="12.75" customHeight="1" x14ac:dyDescent="0.2">
      <c r="A613" s="7"/>
      <c r="B613" s="27"/>
      <c r="C613" s="20"/>
      <c r="D613" s="35"/>
      <c r="E613" s="35"/>
      <c r="F613" s="35"/>
      <c r="G613" s="35"/>
      <c r="H613" s="35"/>
    </row>
    <row r="614" spans="1:8" ht="12.75" customHeight="1" x14ac:dyDescent="0.2">
      <c r="A614" s="7"/>
      <c r="B614" s="27"/>
      <c r="C614" s="20"/>
      <c r="D614" s="35"/>
      <c r="E614" s="35"/>
      <c r="F614" s="35"/>
      <c r="G614" s="35"/>
      <c r="H614" s="35"/>
    </row>
    <row r="615" spans="1:8" ht="12.75" customHeight="1" x14ac:dyDescent="0.2">
      <c r="A615" s="7"/>
      <c r="B615" s="27"/>
      <c r="C615" s="20"/>
      <c r="D615" s="35"/>
      <c r="E615" s="35"/>
      <c r="F615" s="35"/>
      <c r="G615" s="35"/>
      <c r="H615" s="35"/>
    </row>
    <row r="616" spans="1:8" ht="12.75" customHeight="1" x14ac:dyDescent="0.2">
      <c r="A616" s="7"/>
      <c r="B616" s="27"/>
      <c r="C616" s="20"/>
      <c r="D616" s="35"/>
      <c r="E616" s="35"/>
      <c r="F616" s="35"/>
      <c r="G616" s="35"/>
      <c r="H616" s="35"/>
    </row>
    <row r="617" spans="1:8" ht="12.75" customHeight="1" x14ac:dyDescent="0.2">
      <c r="A617" s="7"/>
      <c r="B617" s="27"/>
      <c r="C617" s="20"/>
      <c r="D617" s="35"/>
      <c r="E617" s="35"/>
      <c r="F617" s="35"/>
      <c r="G617" s="35"/>
      <c r="H617" s="35"/>
    </row>
    <row r="618" spans="1:8" ht="12.75" customHeight="1" x14ac:dyDescent="0.2">
      <c r="A618" s="7"/>
      <c r="B618" s="27"/>
      <c r="C618" s="20"/>
      <c r="D618" s="35"/>
      <c r="E618" s="35"/>
      <c r="F618" s="35"/>
      <c r="G618" s="35"/>
      <c r="H618" s="35"/>
    </row>
    <row r="619" spans="1:8" ht="12.75" customHeight="1" x14ac:dyDescent="0.2">
      <c r="A619" s="7"/>
      <c r="B619" s="27"/>
      <c r="C619" s="20"/>
      <c r="D619" s="35"/>
      <c r="E619" s="35"/>
      <c r="F619" s="35"/>
      <c r="G619" s="35"/>
      <c r="H619" s="35"/>
    </row>
    <row r="620" spans="1:8" ht="12.75" customHeight="1" x14ac:dyDescent="0.2">
      <c r="A620" s="7"/>
      <c r="B620" s="27"/>
      <c r="C620" s="20"/>
      <c r="D620" s="35"/>
      <c r="E620" s="35"/>
      <c r="F620" s="35"/>
      <c r="G620" s="35"/>
      <c r="H620" s="35"/>
    </row>
    <row r="621" spans="1:8" ht="12.75" customHeight="1" x14ac:dyDescent="0.2">
      <c r="A621" s="7"/>
      <c r="B621" s="27"/>
      <c r="C621" s="20"/>
      <c r="D621" s="35"/>
      <c r="E621" s="35"/>
      <c r="F621" s="35"/>
      <c r="G621" s="35"/>
      <c r="H621" s="35"/>
    </row>
    <row r="622" spans="1:8" ht="12.75" customHeight="1" x14ac:dyDescent="0.2">
      <c r="A622" s="7"/>
      <c r="B622" s="27"/>
      <c r="C622" s="20"/>
      <c r="D622" s="35"/>
      <c r="E622" s="35"/>
      <c r="F622" s="35"/>
      <c r="G622" s="35"/>
      <c r="H622" s="35"/>
    </row>
    <row r="623" spans="1:8" ht="12.75" customHeight="1" x14ac:dyDescent="0.2">
      <c r="A623" s="7"/>
      <c r="B623" s="27"/>
      <c r="C623" s="20"/>
      <c r="D623" s="35"/>
      <c r="E623" s="35"/>
      <c r="F623" s="35"/>
      <c r="G623" s="35"/>
      <c r="H623" s="35"/>
    </row>
    <row r="624" spans="1:8" ht="12.75" customHeight="1" x14ac:dyDescent="0.2">
      <c r="A624" s="7"/>
      <c r="B624" s="27"/>
      <c r="C624" s="20"/>
      <c r="D624" s="35"/>
      <c r="E624" s="35"/>
      <c r="F624" s="35"/>
      <c r="G624" s="35"/>
      <c r="H624" s="35"/>
    </row>
    <row r="625" spans="1:8" ht="12.75" customHeight="1" x14ac:dyDescent="0.2">
      <c r="A625" s="7"/>
      <c r="B625" s="27"/>
      <c r="C625" s="20"/>
      <c r="D625" s="35"/>
      <c r="E625" s="35"/>
      <c r="F625" s="35"/>
      <c r="G625" s="35"/>
      <c r="H625" s="35"/>
    </row>
    <row r="626" spans="1:8" ht="12.75" customHeight="1" x14ac:dyDescent="0.2">
      <c r="A626" s="7"/>
      <c r="B626" s="27"/>
      <c r="C626" s="20"/>
      <c r="D626" s="35"/>
      <c r="E626" s="35"/>
      <c r="F626" s="35"/>
      <c r="G626" s="35"/>
      <c r="H626" s="35"/>
    </row>
    <row r="627" spans="1:8" ht="12.75" customHeight="1" x14ac:dyDescent="0.2">
      <c r="A627" s="7"/>
      <c r="B627" s="27"/>
      <c r="C627" s="20"/>
      <c r="D627" s="35"/>
      <c r="E627" s="35"/>
      <c r="F627" s="35"/>
      <c r="G627" s="35"/>
      <c r="H627" s="35"/>
    </row>
    <row r="628" spans="1:8" ht="12.75" customHeight="1" x14ac:dyDescent="0.2">
      <c r="A628" s="7"/>
      <c r="B628" s="27"/>
      <c r="C628" s="20"/>
      <c r="D628" s="35"/>
      <c r="E628" s="35"/>
      <c r="F628" s="35"/>
      <c r="G628" s="35"/>
      <c r="H628" s="35"/>
    </row>
    <row r="629" spans="1:8" ht="12.75" customHeight="1" x14ac:dyDescent="0.2">
      <c r="A629" s="7"/>
      <c r="B629" s="27"/>
      <c r="C629" s="20"/>
      <c r="D629" s="35"/>
      <c r="E629" s="35"/>
      <c r="F629" s="35"/>
      <c r="G629" s="35"/>
      <c r="H629" s="35"/>
    </row>
    <row r="630" spans="1:8" ht="12.75" customHeight="1" x14ac:dyDescent="0.2">
      <c r="A630" s="7"/>
      <c r="B630" s="27"/>
      <c r="C630" s="20"/>
      <c r="D630" s="35"/>
      <c r="E630" s="35"/>
      <c r="F630" s="35"/>
      <c r="G630" s="35"/>
      <c r="H630" s="35"/>
    </row>
    <row r="631" spans="1:8" ht="12.75" customHeight="1" x14ac:dyDescent="0.2">
      <c r="A631" s="7"/>
      <c r="B631" s="27"/>
      <c r="C631" s="20"/>
      <c r="D631" s="35"/>
      <c r="E631" s="35"/>
      <c r="F631" s="35"/>
      <c r="G631" s="35"/>
      <c r="H631" s="35"/>
    </row>
    <row r="632" spans="1:8" ht="12.75" customHeight="1" x14ac:dyDescent="0.2">
      <c r="A632" s="7"/>
      <c r="B632" s="27"/>
      <c r="C632" s="20"/>
      <c r="D632" s="35"/>
      <c r="E632" s="35"/>
      <c r="F632" s="35"/>
      <c r="G632" s="35"/>
      <c r="H632" s="35"/>
    </row>
    <row r="633" spans="1:8" ht="12.75" customHeight="1" x14ac:dyDescent="0.2">
      <c r="A633" s="7"/>
      <c r="B633" s="27"/>
      <c r="C633" s="20"/>
      <c r="D633" s="35"/>
      <c r="E633" s="35"/>
      <c r="F633" s="35"/>
      <c r="G633" s="35"/>
      <c r="H633" s="35"/>
    </row>
    <row r="634" spans="1:8" ht="12.75" customHeight="1" x14ac:dyDescent="0.2">
      <c r="A634" s="7"/>
      <c r="B634" s="27"/>
      <c r="C634" s="20"/>
      <c r="D634" s="35"/>
      <c r="E634" s="35"/>
      <c r="F634" s="35"/>
      <c r="G634" s="35"/>
      <c r="H634" s="35"/>
    </row>
    <row r="635" spans="1:8" ht="12.75" customHeight="1" x14ac:dyDescent="0.2">
      <c r="A635" s="7"/>
      <c r="B635" s="27"/>
      <c r="C635" s="20"/>
      <c r="D635" s="35"/>
      <c r="E635" s="35"/>
      <c r="F635" s="35"/>
      <c r="G635" s="35"/>
      <c r="H635" s="35"/>
    </row>
    <row r="636" spans="1:8" ht="12.75" customHeight="1" x14ac:dyDescent="0.2">
      <c r="A636" s="7"/>
      <c r="B636" s="27"/>
      <c r="C636" s="20"/>
      <c r="D636" s="35"/>
      <c r="E636" s="35"/>
      <c r="F636" s="35"/>
      <c r="G636" s="35"/>
      <c r="H636" s="35"/>
    </row>
    <row r="637" spans="1:8" ht="12.75" customHeight="1" x14ac:dyDescent="0.2">
      <c r="A637" s="7"/>
      <c r="B637" s="27"/>
      <c r="C637" s="20"/>
      <c r="D637" s="35"/>
      <c r="E637" s="35"/>
      <c r="F637" s="35"/>
      <c r="G637" s="35"/>
      <c r="H637" s="35"/>
    </row>
    <row r="638" spans="1:8" ht="12.75" customHeight="1" x14ac:dyDescent="0.2">
      <c r="A638" s="7"/>
      <c r="B638" s="27"/>
      <c r="C638" s="20"/>
      <c r="D638" s="35"/>
      <c r="E638" s="35"/>
      <c r="F638" s="35"/>
      <c r="G638" s="35"/>
      <c r="H638" s="35"/>
    </row>
    <row r="639" spans="1:8" ht="12.75" customHeight="1" x14ac:dyDescent="0.2">
      <c r="A639" s="7"/>
      <c r="B639" s="27"/>
      <c r="C639" s="20"/>
      <c r="D639" s="35"/>
      <c r="E639" s="35"/>
      <c r="F639" s="35"/>
      <c r="G639" s="35"/>
      <c r="H639" s="35"/>
    </row>
    <row r="640" spans="1:8" ht="12.75" customHeight="1" x14ac:dyDescent="0.2">
      <c r="A640" s="7"/>
      <c r="B640" s="27"/>
      <c r="C640" s="20"/>
      <c r="D640" s="35"/>
      <c r="E640" s="35"/>
      <c r="F640" s="35"/>
      <c r="G640" s="35"/>
      <c r="H640" s="35"/>
    </row>
    <row r="641" spans="1:8" ht="12.75" customHeight="1" x14ac:dyDescent="0.2">
      <c r="A641" s="7"/>
      <c r="B641" s="27"/>
      <c r="C641" s="20"/>
      <c r="D641" s="35"/>
      <c r="E641" s="35"/>
      <c r="F641" s="35"/>
      <c r="G641" s="35"/>
      <c r="H641" s="35"/>
    </row>
    <row r="642" spans="1:8" ht="12.75" customHeight="1" x14ac:dyDescent="0.2">
      <c r="A642" s="7"/>
      <c r="B642" s="27"/>
      <c r="C642" s="20"/>
      <c r="D642" s="35"/>
      <c r="E642" s="35"/>
      <c r="F642" s="35"/>
      <c r="G642" s="35"/>
      <c r="H642" s="35"/>
    </row>
    <row r="643" spans="1:8" ht="12.75" customHeight="1" x14ac:dyDescent="0.2">
      <c r="A643" s="7"/>
      <c r="B643" s="27"/>
      <c r="C643" s="20"/>
      <c r="D643" s="35"/>
      <c r="E643" s="35"/>
      <c r="F643" s="35"/>
      <c r="G643" s="35"/>
      <c r="H643" s="35"/>
    </row>
    <row r="644" spans="1:8" ht="12.75" customHeight="1" x14ac:dyDescent="0.2">
      <c r="A644" s="7"/>
      <c r="B644" s="27"/>
      <c r="C644" s="20"/>
      <c r="D644" s="35"/>
      <c r="E644" s="35"/>
      <c r="F644" s="35"/>
      <c r="G644" s="35"/>
      <c r="H644" s="35"/>
    </row>
    <row r="645" spans="1:8" ht="12.75" customHeight="1" x14ac:dyDescent="0.2">
      <c r="A645" s="7"/>
      <c r="B645" s="27"/>
      <c r="C645" s="20"/>
      <c r="D645" s="35"/>
      <c r="E645" s="35"/>
      <c r="F645" s="35"/>
      <c r="G645" s="35"/>
      <c r="H645" s="35"/>
    </row>
    <row r="646" spans="1:8" ht="12.75" customHeight="1" x14ac:dyDescent="0.2">
      <c r="A646" s="7"/>
      <c r="B646" s="27"/>
      <c r="C646" s="20"/>
      <c r="D646" s="35"/>
      <c r="E646" s="35"/>
      <c r="F646" s="35"/>
      <c r="G646" s="35"/>
      <c r="H646" s="35"/>
    </row>
    <row r="647" spans="1:8" ht="12.75" customHeight="1" x14ac:dyDescent="0.2">
      <c r="A647" s="7"/>
      <c r="B647" s="27"/>
      <c r="C647" s="20"/>
      <c r="D647" s="35"/>
      <c r="E647" s="35"/>
      <c r="F647" s="35"/>
      <c r="G647" s="35"/>
      <c r="H647" s="35"/>
    </row>
    <row r="648" spans="1:8" ht="12.75" customHeight="1" x14ac:dyDescent="0.2">
      <c r="A648" s="7"/>
      <c r="B648" s="27"/>
      <c r="C648" s="20"/>
      <c r="D648" s="35"/>
      <c r="E648" s="35"/>
      <c r="F648" s="35"/>
      <c r="G648" s="35"/>
      <c r="H648" s="35"/>
    </row>
    <row r="649" spans="1:8" ht="12.75" customHeight="1" x14ac:dyDescent="0.2">
      <c r="A649" s="7"/>
      <c r="B649" s="27"/>
      <c r="C649" s="20"/>
      <c r="D649" s="35"/>
      <c r="E649" s="35"/>
      <c r="F649" s="35"/>
      <c r="G649" s="35"/>
      <c r="H649" s="35"/>
    </row>
    <row r="650" spans="1:8" ht="12.75" customHeight="1" x14ac:dyDescent="0.2">
      <c r="A650" s="7"/>
      <c r="B650" s="27"/>
      <c r="C650" s="20"/>
      <c r="D650" s="35"/>
      <c r="E650" s="35"/>
      <c r="F650" s="35"/>
      <c r="G650" s="35"/>
      <c r="H650" s="35"/>
    </row>
    <row r="651" spans="1:8" ht="12.75" customHeight="1" x14ac:dyDescent="0.2">
      <c r="A651" s="7"/>
      <c r="B651" s="27"/>
      <c r="C651" s="20"/>
      <c r="D651" s="35"/>
      <c r="E651" s="35"/>
      <c r="F651" s="35"/>
      <c r="G651" s="35"/>
      <c r="H651" s="35"/>
    </row>
    <row r="652" spans="1:8" ht="12.75" customHeight="1" x14ac:dyDescent="0.2">
      <c r="A652" s="7"/>
      <c r="B652" s="27"/>
      <c r="C652" s="20"/>
      <c r="D652" s="35"/>
      <c r="E652" s="35"/>
      <c r="F652" s="35"/>
      <c r="G652" s="35"/>
      <c r="H652" s="35"/>
    </row>
    <row r="653" spans="1:8" ht="12.75" customHeight="1" x14ac:dyDescent="0.2">
      <c r="A653" s="7"/>
      <c r="B653" s="27"/>
      <c r="C653" s="20"/>
      <c r="D653" s="35"/>
      <c r="E653" s="35"/>
      <c r="F653" s="35"/>
      <c r="G653" s="35"/>
      <c r="H653" s="35"/>
    </row>
    <row r="654" spans="1:8" ht="12.75" customHeight="1" x14ac:dyDescent="0.2">
      <c r="A654" s="7"/>
      <c r="B654" s="27"/>
      <c r="C654" s="20"/>
      <c r="D654" s="35"/>
      <c r="E654" s="35"/>
      <c r="F654" s="35"/>
      <c r="G654" s="35"/>
      <c r="H654" s="35"/>
    </row>
    <row r="655" spans="1:8" ht="12.75" customHeight="1" x14ac:dyDescent="0.2">
      <c r="A655" s="7"/>
      <c r="B655" s="27"/>
      <c r="C655" s="20"/>
      <c r="D655" s="35"/>
      <c r="E655" s="35"/>
      <c r="F655" s="35"/>
      <c r="G655" s="35"/>
      <c r="H655" s="35"/>
    </row>
    <row r="656" spans="1:8" ht="12.75" customHeight="1" x14ac:dyDescent="0.2">
      <c r="A656" s="7"/>
      <c r="B656" s="27"/>
      <c r="C656" s="20"/>
      <c r="D656" s="35"/>
      <c r="E656" s="35"/>
      <c r="F656" s="35"/>
      <c r="G656" s="35"/>
      <c r="H656" s="35"/>
    </row>
    <row r="657" spans="1:8" ht="12.75" customHeight="1" x14ac:dyDescent="0.2">
      <c r="A657" s="7"/>
      <c r="B657" s="27"/>
      <c r="C657" s="20"/>
      <c r="D657" s="35"/>
      <c r="E657" s="35"/>
      <c r="F657" s="35"/>
      <c r="G657" s="35"/>
      <c r="H657" s="35"/>
    </row>
    <row r="658" spans="1:8" ht="12.75" customHeight="1" x14ac:dyDescent="0.2">
      <c r="A658" s="7"/>
      <c r="B658" s="27"/>
      <c r="C658" s="20"/>
      <c r="D658" s="35"/>
      <c r="E658" s="35"/>
      <c r="F658" s="35"/>
      <c r="G658" s="35"/>
      <c r="H658" s="35"/>
    </row>
    <row r="659" spans="1:8" ht="12.75" customHeight="1" x14ac:dyDescent="0.2">
      <c r="A659" s="7"/>
      <c r="B659" s="27"/>
      <c r="C659" s="20"/>
      <c r="D659" s="35"/>
      <c r="E659" s="35"/>
      <c r="F659" s="35"/>
      <c r="G659" s="35"/>
      <c r="H659" s="35"/>
    </row>
    <row r="660" spans="1:8" ht="12.75" customHeight="1" x14ac:dyDescent="0.2">
      <c r="A660" s="7"/>
      <c r="B660" s="27"/>
      <c r="C660" s="20"/>
      <c r="D660" s="35"/>
      <c r="E660" s="35"/>
      <c r="F660" s="35"/>
      <c r="G660" s="35"/>
      <c r="H660" s="35"/>
    </row>
    <row r="661" spans="1:8" ht="12.75" customHeight="1" x14ac:dyDescent="0.2">
      <c r="A661" s="7"/>
      <c r="B661" s="27"/>
      <c r="C661" s="20"/>
      <c r="D661" s="35"/>
      <c r="E661" s="35"/>
      <c r="F661" s="35"/>
      <c r="G661" s="35"/>
      <c r="H661" s="35"/>
    </row>
    <row r="662" spans="1:8" ht="12.75" customHeight="1" x14ac:dyDescent="0.2">
      <c r="A662" s="7"/>
      <c r="B662" s="27"/>
      <c r="C662" s="20"/>
      <c r="D662" s="35"/>
      <c r="E662" s="35"/>
      <c r="F662" s="35"/>
      <c r="G662" s="35"/>
      <c r="H662" s="35"/>
    </row>
    <row r="663" spans="1:8" ht="12.75" customHeight="1" x14ac:dyDescent="0.2">
      <c r="A663" s="7"/>
      <c r="B663" s="27"/>
      <c r="C663" s="20"/>
      <c r="D663" s="35"/>
      <c r="E663" s="35"/>
      <c r="F663" s="35"/>
      <c r="G663" s="35"/>
      <c r="H663" s="35"/>
    </row>
    <row r="664" spans="1:8" ht="12.75" customHeight="1" x14ac:dyDescent="0.2">
      <c r="A664" s="7"/>
      <c r="B664" s="27"/>
      <c r="C664" s="20"/>
      <c r="D664" s="35"/>
      <c r="E664" s="35"/>
      <c r="F664" s="35"/>
      <c r="G664" s="35"/>
      <c r="H664" s="35"/>
    </row>
    <row r="665" spans="1:8" ht="12.75" customHeight="1" x14ac:dyDescent="0.2">
      <c r="A665" s="7"/>
      <c r="B665" s="27"/>
      <c r="C665" s="20"/>
      <c r="D665" s="35"/>
      <c r="E665" s="35"/>
      <c r="F665" s="35"/>
      <c r="G665" s="35"/>
      <c r="H665" s="35"/>
    </row>
    <row r="666" spans="1:8" ht="12.75" customHeight="1" x14ac:dyDescent="0.2">
      <c r="A666" s="7"/>
      <c r="B666" s="27"/>
      <c r="C666" s="20"/>
      <c r="D666" s="35"/>
      <c r="E666" s="35"/>
      <c r="F666" s="35"/>
      <c r="G666" s="35"/>
      <c r="H666" s="35"/>
    </row>
    <row r="667" spans="1:8" ht="12.75" customHeight="1" x14ac:dyDescent="0.2">
      <c r="A667" s="7"/>
      <c r="B667" s="27"/>
      <c r="C667" s="20"/>
      <c r="D667" s="35"/>
      <c r="E667" s="35"/>
      <c r="F667" s="35"/>
      <c r="G667" s="35"/>
      <c r="H667" s="35"/>
    </row>
    <row r="668" spans="1:8" ht="12.75" customHeight="1" x14ac:dyDescent="0.2">
      <c r="A668" s="7"/>
      <c r="B668" s="27"/>
      <c r="C668" s="20"/>
      <c r="D668" s="35"/>
      <c r="E668" s="35"/>
      <c r="F668" s="35"/>
      <c r="G668" s="35"/>
      <c r="H668" s="35"/>
    </row>
    <row r="669" spans="1:8" ht="12.75" customHeight="1" x14ac:dyDescent="0.2">
      <c r="A669" s="7"/>
      <c r="B669" s="27"/>
      <c r="C669" s="20"/>
      <c r="D669" s="35"/>
      <c r="E669" s="35"/>
      <c r="F669" s="35"/>
      <c r="G669" s="35"/>
      <c r="H669" s="35"/>
    </row>
    <row r="670" spans="1:8" ht="12.75" customHeight="1" x14ac:dyDescent="0.2">
      <c r="A670" s="7"/>
      <c r="B670" s="27"/>
      <c r="C670" s="20"/>
      <c r="D670" s="35"/>
      <c r="E670" s="35"/>
      <c r="F670" s="35"/>
      <c r="G670" s="35"/>
      <c r="H670" s="35"/>
    </row>
    <row r="671" spans="1:8" ht="12.75" customHeight="1" x14ac:dyDescent="0.2">
      <c r="A671" s="7"/>
      <c r="B671" s="27"/>
      <c r="C671" s="20"/>
      <c r="D671" s="35"/>
      <c r="E671" s="35"/>
      <c r="F671" s="35"/>
      <c r="G671" s="35"/>
      <c r="H671" s="35"/>
    </row>
    <row r="672" spans="1:8" ht="12.75" customHeight="1" x14ac:dyDescent="0.2">
      <c r="A672" s="7"/>
      <c r="B672" s="27"/>
      <c r="C672" s="20"/>
      <c r="D672" s="35"/>
      <c r="E672" s="35"/>
      <c r="F672" s="35"/>
      <c r="G672" s="35"/>
      <c r="H672" s="35"/>
    </row>
    <row r="673" spans="1:26" ht="12.75" customHeight="1" x14ac:dyDescent="0.2">
      <c r="A673" s="7"/>
      <c r="B673" s="27"/>
      <c r="C673" s="20"/>
      <c r="D673" s="35"/>
      <c r="E673" s="35"/>
      <c r="F673" s="35"/>
      <c r="G673" s="35"/>
      <c r="H673" s="35"/>
    </row>
    <row r="674" spans="1:26" ht="12.75" customHeight="1" x14ac:dyDescent="0.2">
      <c r="A674" s="7"/>
      <c r="B674" s="27"/>
      <c r="C674" s="20"/>
      <c r="D674" s="35"/>
      <c r="E674" s="35"/>
      <c r="F674" s="35"/>
      <c r="G674" s="35"/>
      <c r="H674" s="35"/>
    </row>
    <row r="675" spans="1:26" ht="12.75" customHeight="1" x14ac:dyDescent="0.2">
      <c r="A675" s="7"/>
      <c r="B675" s="27"/>
      <c r="C675" s="20"/>
      <c r="D675" s="35"/>
      <c r="E675" s="35"/>
      <c r="F675" s="35"/>
      <c r="G675" s="35"/>
      <c r="H675" s="35"/>
    </row>
    <row r="676" spans="1:26" ht="12.75" customHeight="1" x14ac:dyDescent="0.2">
      <c r="A676" s="7"/>
      <c r="B676" s="27"/>
      <c r="C676" s="20"/>
      <c r="D676" s="35"/>
      <c r="E676" s="35"/>
      <c r="F676" s="35"/>
      <c r="G676" s="35"/>
      <c r="H676" s="35"/>
    </row>
    <row r="677" spans="1:26" ht="12.75" customHeight="1" x14ac:dyDescent="0.2">
      <c r="A677" s="7"/>
      <c r="B677" s="27"/>
      <c r="C677" s="20"/>
      <c r="D677" s="35"/>
      <c r="E677" s="35"/>
      <c r="F677" s="35"/>
      <c r="G677" s="35"/>
      <c r="H677" s="35"/>
    </row>
    <row r="678" spans="1:26" ht="12.75" customHeight="1" x14ac:dyDescent="0.2">
      <c r="A678" s="7"/>
      <c r="B678" s="27"/>
      <c r="C678" s="20"/>
      <c r="D678" s="35"/>
      <c r="E678" s="35"/>
      <c r="F678" s="35"/>
      <c r="G678" s="35"/>
      <c r="H678" s="35"/>
    </row>
    <row r="679" spans="1:26" ht="12.75" customHeight="1" x14ac:dyDescent="0.2">
      <c r="A679" s="7"/>
      <c r="B679" s="27"/>
      <c r="C679" s="20"/>
      <c r="D679" s="35"/>
      <c r="E679" s="35"/>
      <c r="F679" s="35"/>
      <c r="G679" s="35"/>
      <c r="H679" s="35"/>
    </row>
    <row r="680" spans="1:26" ht="12.75" customHeight="1" x14ac:dyDescent="0.2">
      <c r="A680" s="7"/>
      <c r="B680" s="27"/>
      <c r="C680" s="20"/>
      <c r="D680" s="35"/>
      <c r="E680" s="35"/>
      <c r="F680" s="35"/>
      <c r="G680" s="35"/>
      <c r="H680" s="35"/>
    </row>
    <row r="681" spans="1:26" ht="12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 x14ac:dyDescent="0.2">
      <c r="A684" s="7"/>
      <c r="B684" s="27"/>
      <c r="C684" s="20"/>
      <c r="D684" s="35"/>
      <c r="E684" s="35"/>
      <c r="F684" s="35"/>
      <c r="G684" s="35"/>
      <c r="H684" s="35"/>
    </row>
    <row r="685" spans="1:26" ht="12.75" customHeight="1" x14ac:dyDescent="0.2">
      <c r="A685" s="7"/>
      <c r="B685" s="27"/>
      <c r="C685" s="20"/>
      <c r="D685" s="35"/>
      <c r="E685" s="35"/>
      <c r="F685" s="35"/>
      <c r="G685" s="35"/>
      <c r="H685" s="35"/>
    </row>
    <row r="686" spans="1:26" ht="12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 x14ac:dyDescent="0.2">
      <c r="A687" s="7"/>
      <c r="B687" s="27"/>
      <c r="C687" s="20"/>
      <c r="D687" s="35"/>
      <c r="E687" s="35"/>
      <c r="F687" s="35"/>
      <c r="G687" s="35"/>
      <c r="H687" s="35"/>
    </row>
    <row r="688" spans="1:26" ht="12.75" customHeight="1" x14ac:dyDescent="0.2">
      <c r="A688" s="7"/>
      <c r="B688" s="27"/>
      <c r="C688" s="20"/>
      <c r="D688" s="35"/>
      <c r="E688" s="35"/>
      <c r="F688" s="35"/>
      <c r="G688" s="35"/>
      <c r="H688" s="35"/>
    </row>
    <row r="689" spans="1:8" ht="12.75" customHeight="1" x14ac:dyDescent="0.2">
      <c r="A689" s="7"/>
      <c r="B689" s="27"/>
      <c r="C689" s="20"/>
      <c r="D689" s="35"/>
      <c r="E689" s="35"/>
      <c r="F689" s="35"/>
      <c r="G689" s="35"/>
      <c r="H689" s="35"/>
    </row>
    <row r="690" spans="1:8" ht="12.75" customHeight="1" x14ac:dyDescent="0.2">
      <c r="A690" s="7"/>
      <c r="B690" s="27"/>
      <c r="C690" s="20"/>
      <c r="D690" s="35"/>
      <c r="E690" s="35"/>
      <c r="F690" s="35"/>
      <c r="G690" s="35"/>
      <c r="H690" s="35"/>
    </row>
    <row r="691" spans="1:8" ht="12.75" customHeight="1" x14ac:dyDescent="0.2">
      <c r="A691" s="7"/>
      <c r="B691" s="27"/>
      <c r="C691" s="20"/>
      <c r="D691" s="35"/>
      <c r="E691" s="35"/>
      <c r="F691" s="35"/>
      <c r="G691" s="35"/>
      <c r="H691" s="35"/>
    </row>
    <row r="692" spans="1:8" ht="12.75" customHeight="1" x14ac:dyDescent="0.2">
      <c r="A692" s="7"/>
      <c r="B692" s="27"/>
      <c r="C692" s="20"/>
      <c r="D692" s="35"/>
      <c r="E692" s="35"/>
      <c r="F692" s="35"/>
      <c r="G692" s="35"/>
      <c r="H692" s="35"/>
    </row>
    <row r="693" spans="1:8" ht="12.75" customHeight="1" x14ac:dyDescent="0.2">
      <c r="A693" s="7"/>
      <c r="B693" s="27"/>
      <c r="C693" s="20"/>
      <c r="D693" s="35"/>
      <c r="E693" s="35"/>
      <c r="F693" s="35"/>
      <c r="G693" s="35"/>
      <c r="H693" s="35"/>
    </row>
    <row r="694" spans="1:8" ht="12.75" customHeight="1" x14ac:dyDescent="0.2">
      <c r="A694" s="7"/>
      <c r="B694" s="27"/>
      <c r="C694" s="20"/>
      <c r="D694" s="35"/>
      <c r="E694" s="35"/>
      <c r="F694" s="35"/>
      <c r="G694" s="35"/>
      <c r="H694" s="35"/>
    </row>
    <row r="695" spans="1:8" ht="12.75" customHeight="1" x14ac:dyDescent="0.2">
      <c r="A695" s="7"/>
      <c r="B695" s="27"/>
      <c r="C695" s="20"/>
      <c r="D695" s="35"/>
      <c r="E695" s="35"/>
      <c r="F695" s="35"/>
      <c r="G695" s="35"/>
      <c r="H695" s="35"/>
    </row>
    <row r="696" spans="1:8" ht="12.75" customHeight="1" x14ac:dyDescent="0.2">
      <c r="A696" s="7"/>
      <c r="B696" s="27"/>
      <c r="C696" s="20"/>
      <c r="D696" s="35"/>
      <c r="E696" s="35"/>
      <c r="F696" s="35"/>
      <c r="G696" s="35"/>
      <c r="H696" s="35"/>
    </row>
    <row r="697" spans="1:8" ht="12.75" customHeight="1" x14ac:dyDescent="0.2">
      <c r="A697" s="7"/>
      <c r="B697" s="27"/>
      <c r="C697" s="20"/>
      <c r="D697" s="35"/>
      <c r="E697" s="35"/>
      <c r="F697" s="35"/>
      <c r="G697" s="35"/>
      <c r="H697" s="35"/>
    </row>
    <row r="698" spans="1:8" ht="12.75" customHeight="1" x14ac:dyDescent="0.2">
      <c r="A698" s="7"/>
      <c r="B698" s="27"/>
      <c r="C698" s="20"/>
      <c r="D698" s="35"/>
      <c r="E698" s="35"/>
      <c r="F698" s="35"/>
      <c r="G698" s="35"/>
      <c r="H698" s="35"/>
    </row>
    <row r="699" spans="1:8" ht="12.75" customHeight="1" x14ac:dyDescent="0.2">
      <c r="A699" s="7"/>
      <c r="B699" s="27"/>
      <c r="C699" s="20"/>
      <c r="D699" s="35"/>
      <c r="E699" s="35"/>
      <c r="F699" s="35"/>
      <c r="G699" s="35"/>
      <c r="H699" s="35"/>
    </row>
    <row r="700" spans="1:8" ht="12.75" customHeight="1" x14ac:dyDescent="0.2">
      <c r="A700" s="7"/>
      <c r="B700" s="27"/>
      <c r="C700" s="20"/>
      <c r="D700" s="35"/>
      <c r="E700" s="35"/>
      <c r="F700" s="35"/>
      <c r="G700" s="35"/>
      <c r="H700" s="35"/>
    </row>
    <row r="701" spans="1:8" ht="12.75" customHeight="1" x14ac:dyDescent="0.2">
      <c r="A701" s="7"/>
      <c r="B701" s="27"/>
      <c r="C701" s="20"/>
      <c r="D701" s="35"/>
      <c r="E701" s="35"/>
      <c r="F701" s="35"/>
      <c r="G701" s="35"/>
      <c r="H701" s="35"/>
    </row>
    <row r="702" spans="1:8" ht="12.75" customHeight="1" x14ac:dyDescent="0.2">
      <c r="A702" s="7"/>
      <c r="B702" s="27"/>
      <c r="C702" s="20"/>
      <c r="D702" s="35"/>
      <c r="E702" s="35"/>
      <c r="F702" s="35"/>
      <c r="G702" s="35"/>
      <c r="H702" s="35"/>
    </row>
    <row r="703" spans="1:8" ht="12.75" customHeight="1" x14ac:dyDescent="0.2">
      <c r="A703" s="7"/>
      <c r="B703" s="27"/>
      <c r="C703" s="20"/>
      <c r="D703" s="35"/>
      <c r="E703" s="35"/>
      <c r="F703" s="35"/>
      <c r="G703" s="35"/>
      <c r="H703" s="35"/>
    </row>
    <row r="704" spans="1:8" ht="12.75" customHeight="1" x14ac:dyDescent="0.2">
      <c r="A704" s="7"/>
      <c r="B704" s="27"/>
      <c r="C704" s="20"/>
      <c r="D704" s="35"/>
      <c r="E704" s="35"/>
      <c r="F704" s="35"/>
      <c r="G704" s="35"/>
      <c r="H704" s="35"/>
    </row>
    <row r="705" spans="1:8" ht="12.75" customHeight="1" x14ac:dyDescent="0.2">
      <c r="A705" s="7"/>
      <c r="B705" s="27"/>
      <c r="C705" s="20"/>
      <c r="D705" s="35"/>
      <c r="E705" s="35"/>
      <c r="F705" s="35"/>
      <c r="G705" s="35"/>
      <c r="H705" s="35"/>
    </row>
    <row r="706" spans="1:8" ht="12.75" customHeight="1" x14ac:dyDescent="0.2">
      <c r="A706" s="7"/>
      <c r="B706" s="27"/>
      <c r="C706" s="20"/>
      <c r="D706" s="35"/>
      <c r="E706" s="35"/>
      <c r="F706" s="35"/>
      <c r="G706" s="35"/>
      <c r="H706" s="35"/>
    </row>
    <row r="707" spans="1:8" ht="12.75" customHeight="1" x14ac:dyDescent="0.2">
      <c r="A707" s="7"/>
      <c r="B707" s="27"/>
      <c r="C707" s="20"/>
      <c r="D707" s="35"/>
      <c r="E707" s="35"/>
      <c r="F707" s="35"/>
      <c r="G707" s="35"/>
      <c r="H707" s="35"/>
    </row>
    <row r="708" spans="1:8" ht="12.75" customHeight="1" x14ac:dyDescent="0.2">
      <c r="A708" s="7"/>
      <c r="B708" s="27"/>
      <c r="C708" s="20"/>
      <c r="D708" s="35"/>
      <c r="E708" s="35"/>
      <c r="F708" s="35"/>
      <c r="G708" s="35"/>
      <c r="H708" s="35"/>
    </row>
    <row r="709" spans="1:8" ht="12.75" customHeight="1" x14ac:dyDescent="0.2">
      <c r="A709" s="7"/>
      <c r="B709" s="27"/>
      <c r="C709" s="20"/>
      <c r="D709" s="35"/>
      <c r="E709" s="35"/>
      <c r="F709" s="35"/>
      <c r="G709" s="35"/>
      <c r="H709" s="35"/>
    </row>
    <row r="710" spans="1:8" ht="12.75" customHeight="1" x14ac:dyDescent="0.2">
      <c r="A710" s="7"/>
      <c r="B710" s="27"/>
      <c r="C710" s="20"/>
      <c r="D710" s="35"/>
      <c r="E710" s="35"/>
      <c r="F710" s="35"/>
      <c r="G710" s="35"/>
      <c r="H710" s="35"/>
    </row>
    <row r="711" spans="1:8" ht="12.75" customHeight="1" x14ac:dyDescent="0.2">
      <c r="A711" s="7"/>
      <c r="B711" s="27"/>
      <c r="C711" s="20"/>
      <c r="D711" s="35"/>
      <c r="E711" s="35"/>
      <c r="F711" s="35"/>
      <c r="G711" s="35"/>
      <c r="H711" s="35"/>
    </row>
    <row r="712" spans="1:8" ht="12.75" customHeight="1" x14ac:dyDescent="0.2">
      <c r="A712" s="7"/>
      <c r="B712" s="27"/>
      <c r="C712" s="20"/>
      <c r="D712" s="35"/>
      <c r="E712" s="35"/>
      <c r="F712" s="35"/>
      <c r="G712" s="35"/>
      <c r="H712" s="35"/>
    </row>
    <row r="713" spans="1:8" ht="12.75" customHeight="1" x14ac:dyDescent="0.2">
      <c r="A713" s="7"/>
      <c r="B713" s="27"/>
      <c r="C713" s="20"/>
      <c r="D713" s="35"/>
      <c r="E713" s="35"/>
      <c r="F713" s="35"/>
      <c r="G713" s="35"/>
      <c r="H713" s="35"/>
    </row>
    <row r="714" spans="1:8" ht="12.75" customHeight="1" x14ac:dyDescent="0.2">
      <c r="A714" s="7"/>
      <c r="B714" s="27"/>
      <c r="C714" s="20"/>
      <c r="D714" s="35"/>
      <c r="E714" s="35"/>
      <c r="F714" s="35"/>
      <c r="G714" s="35"/>
      <c r="H714" s="35"/>
    </row>
    <row r="715" spans="1:8" ht="12.75" customHeight="1" x14ac:dyDescent="0.2">
      <c r="A715" s="7"/>
      <c r="B715" s="27"/>
      <c r="C715" s="20"/>
      <c r="D715" s="35"/>
      <c r="E715" s="35"/>
      <c r="F715" s="35"/>
      <c r="G715" s="35"/>
      <c r="H715" s="35"/>
    </row>
    <row r="716" spans="1:8" ht="12.75" customHeight="1" x14ac:dyDescent="0.2">
      <c r="A716" s="7"/>
      <c r="B716" s="27"/>
      <c r="C716" s="20"/>
      <c r="D716" s="35"/>
      <c r="E716" s="35"/>
      <c r="F716" s="35"/>
      <c r="G716" s="35"/>
      <c r="H716" s="35"/>
    </row>
    <row r="717" spans="1:8" ht="12.75" customHeight="1" x14ac:dyDescent="0.2">
      <c r="A717" s="7"/>
      <c r="B717" s="27"/>
      <c r="C717" s="20"/>
      <c r="D717" s="35"/>
      <c r="E717" s="35"/>
      <c r="F717" s="35"/>
      <c r="G717" s="35"/>
      <c r="H717" s="35"/>
    </row>
    <row r="718" spans="1:8" ht="12.75" customHeight="1" x14ac:dyDescent="0.2">
      <c r="A718" s="7"/>
      <c r="B718" s="27"/>
      <c r="C718" s="20"/>
      <c r="D718" s="35"/>
      <c r="E718" s="35"/>
      <c r="F718" s="35"/>
      <c r="G718" s="35"/>
      <c r="H718" s="35"/>
    </row>
    <row r="719" spans="1:8" ht="12.75" customHeight="1" x14ac:dyDescent="0.2">
      <c r="A719" s="7"/>
      <c r="B719" s="27"/>
      <c r="C719" s="20"/>
      <c r="D719" s="35"/>
      <c r="E719" s="35"/>
      <c r="F719" s="35"/>
      <c r="G719" s="35"/>
      <c r="H719" s="35"/>
    </row>
    <row r="720" spans="1:8" ht="12.75" customHeight="1" x14ac:dyDescent="0.2">
      <c r="A720" s="7"/>
      <c r="B720" s="27"/>
      <c r="C720" s="20"/>
      <c r="D720" s="35"/>
      <c r="E720" s="35"/>
      <c r="F720" s="35"/>
      <c r="G720" s="35"/>
      <c r="H720" s="35"/>
    </row>
    <row r="721" spans="1:8" ht="12.75" customHeight="1" x14ac:dyDescent="0.2">
      <c r="A721" s="7"/>
      <c r="B721" s="27"/>
      <c r="C721" s="20"/>
      <c r="D721" s="35"/>
      <c r="E721" s="35"/>
      <c r="F721" s="35"/>
      <c r="G721" s="35"/>
      <c r="H721" s="35"/>
    </row>
    <row r="722" spans="1:8" ht="12.75" customHeight="1" x14ac:dyDescent="0.2">
      <c r="A722" s="7"/>
      <c r="B722" s="27"/>
      <c r="C722" s="20"/>
      <c r="D722" s="35"/>
      <c r="E722" s="35"/>
      <c r="F722" s="35"/>
      <c r="G722" s="35"/>
      <c r="H722" s="35"/>
    </row>
    <row r="723" spans="1:8" ht="12.75" customHeight="1" x14ac:dyDescent="0.2">
      <c r="A723" s="7"/>
      <c r="B723" s="27"/>
      <c r="C723" s="20"/>
      <c r="D723" s="35"/>
      <c r="E723" s="35"/>
      <c r="F723" s="35"/>
      <c r="G723" s="35"/>
      <c r="H723" s="35"/>
    </row>
    <row r="724" spans="1:8" ht="12.75" customHeight="1" x14ac:dyDescent="0.2">
      <c r="A724" s="7"/>
      <c r="B724" s="27"/>
      <c r="C724" s="20"/>
      <c r="D724" s="35"/>
      <c r="E724" s="35"/>
      <c r="F724" s="35"/>
      <c r="G724" s="35"/>
      <c r="H724" s="35"/>
    </row>
    <row r="725" spans="1:8" ht="12.75" customHeight="1" x14ac:dyDescent="0.2">
      <c r="A725" s="7"/>
      <c r="B725" s="27"/>
      <c r="C725" s="20"/>
      <c r="D725" s="35"/>
      <c r="E725" s="35"/>
      <c r="F725" s="35"/>
      <c r="G725" s="35"/>
      <c r="H725" s="35"/>
    </row>
    <row r="726" spans="1:8" ht="12.75" customHeight="1" x14ac:dyDescent="0.2">
      <c r="A726" s="7"/>
      <c r="B726" s="27"/>
      <c r="C726" s="20"/>
      <c r="D726" s="35"/>
      <c r="E726" s="35"/>
      <c r="F726" s="35"/>
      <c r="G726" s="35"/>
      <c r="H726" s="35"/>
    </row>
    <row r="727" spans="1:8" ht="12.75" customHeight="1" x14ac:dyDescent="0.2">
      <c r="A727" s="7"/>
      <c r="B727" s="27"/>
      <c r="C727" s="20"/>
      <c r="D727" s="35"/>
      <c r="E727" s="35"/>
      <c r="F727" s="35"/>
      <c r="G727" s="35"/>
      <c r="H727" s="35"/>
    </row>
    <row r="728" spans="1:8" ht="12.75" customHeight="1" x14ac:dyDescent="0.2">
      <c r="A728" s="7"/>
      <c r="B728" s="27"/>
      <c r="C728" s="20"/>
      <c r="D728" s="35"/>
      <c r="E728" s="35"/>
      <c r="F728" s="35"/>
      <c r="G728" s="35"/>
      <c r="H728" s="35"/>
    </row>
    <row r="729" spans="1:8" ht="12.75" customHeight="1" x14ac:dyDescent="0.2">
      <c r="A729" s="7"/>
      <c r="B729" s="27"/>
      <c r="C729" s="20"/>
      <c r="D729" s="35"/>
      <c r="E729" s="35"/>
      <c r="F729" s="35"/>
      <c r="G729" s="35"/>
      <c r="H729" s="35"/>
    </row>
    <row r="730" spans="1:8" ht="12.75" customHeight="1" x14ac:dyDescent="0.2">
      <c r="A730" s="7"/>
      <c r="B730" s="27"/>
      <c r="C730" s="20"/>
      <c r="D730" s="35"/>
      <c r="E730" s="35"/>
      <c r="F730" s="35"/>
      <c r="G730" s="35"/>
      <c r="H730" s="35"/>
    </row>
    <row r="731" spans="1:8" ht="12.75" customHeight="1" x14ac:dyDescent="0.2">
      <c r="A731" s="7"/>
      <c r="B731" s="27"/>
      <c r="C731" s="20"/>
      <c r="D731" s="35"/>
      <c r="E731" s="35"/>
      <c r="F731" s="35"/>
      <c r="G731" s="35"/>
      <c r="H731" s="35"/>
    </row>
    <row r="732" spans="1:8" ht="12.75" customHeight="1" x14ac:dyDescent="0.2">
      <c r="A732" s="7"/>
      <c r="B732" s="27"/>
      <c r="C732" s="20"/>
      <c r="D732" s="35"/>
      <c r="E732" s="35"/>
      <c r="F732" s="35"/>
      <c r="G732" s="35"/>
      <c r="H732" s="35"/>
    </row>
    <row r="733" spans="1:8" ht="12.75" customHeight="1" x14ac:dyDescent="0.2">
      <c r="A733" s="7"/>
      <c r="B733" s="27"/>
      <c r="C733" s="20"/>
      <c r="D733" s="35"/>
      <c r="E733" s="35"/>
      <c r="F733" s="35"/>
      <c r="G733" s="35"/>
      <c r="H733" s="35"/>
    </row>
    <row r="734" spans="1:8" ht="12.75" customHeight="1" x14ac:dyDescent="0.2">
      <c r="A734" s="7"/>
      <c r="B734" s="27"/>
      <c r="C734" s="20"/>
      <c r="D734" s="35"/>
      <c r="E734" s="35"/>
      <c r="F734" s="35"/>
      <c r="G734" s="35"/>
      <c r="H734" s="35"/>
    </row>
    <row r="735" spans="1:8" ht="12.75" customHeight="1" x14ac:dyDescent="0.2">
      <c r="A735" s="7"/>
      <c r="B735" s="27"/>
      <c r="C735" s="20"/>
      <c r="D735" s="35"/>
      <c r="E735" s="35"/>
      <c r="F735" s="35"/>
      <c r="G735" s="35"/>
      <c r="H735" s="35"/>
    </row>
    <row r="736" spans="1:8" ht="12.75" customHeight="1" x14ac:dyDescent="0.2">
      <c r="A736" s="7"/>
      <c r="B736" s="27"/>
      <c r="C736" s="20"/>
      <c r="D736" s="35"/>
      <c r="E736" s="35"/>
      <c r="F736" s="35"/>
      <c r="G736" s="35"/>
      <c r="H736" s="35"/>
    </row>
    <row r="737" spans="1:8" ht="12.75" customHeight="1" x14ac:dyDescent="0.2">
      <c r="A737" s="7"/>
      <c r="B737" s="27"/>
      <c r="C737" s="20"/>
      <c r="D737" s="35"/>
      <c r="E737" s="35"/>
      <c r="F737" s="35"/>
      <c r="G737" s="35"/>
      <c r="H737" s="35"/>
    </row>
    <row r="738" spans="1:8" ht="12.75" customHeight="1" x14ac:dyDescent="0.2">
      <c r="A738" s="7"/>
      <c r="B738" s="27"/>
      <c r="C738" s="20"/>
      <c r="D738" s="35"/>
      <c r="E738" s="35"/>
      <c r="F738" s="35"/>
      <c r="G738" s="35"/>
      <c r="H738" s="35"/>
    </row>
    <row r="739" spans="1:8" ht="12.75" customHeight="1" x14ac:dyDescent="0.2">
      <c r="A739" s="7"/>
      <c r="B739" s="27"/>
      <c r="C739" s="20"/>
      <c r="D739" s="35"/>
      <c r="E739" s="35"/>
      <c r="F739" s="35"/>
      <c r="G739" s="35"/>
      <c r="H739" s="35"/>
    </row>
    <row r="740" spans="1:8" ht="12.75" customHeight="1" x14ac:dyDescent="0.2">
      <c r="A740" s="7"/>
      <c r="B740" s="27"/>
      <c r="C740" s="20"/>
      <c r="D740" s="35"/>
      <c r="E740" s="35"/>
      <c r="F740" s="35"/>
      <c r="G740" s="35"/>
      <c r="H740" s="35"/>
    </row>
    <row r="741" spans="1:8" ht="12.75" customHeight="1" x14ac:dyDescent="0.2">
      <c r="A741" s="7"/>
      <c r="B741" s="27"/>
      <c r="C741" s="20"/>
      <c r="D741" s="35"/>
      <c r="E741" s="35"/>
      <c r="F741" s="35"/>
      <c r="G741" s="35"/>
      <c r="H741" s="35"/>
    </row>
    <row r="742" spans="1:8" ht="12.75" customHeight="1" x14ac:dyDescent="0.2">
      <c r="A742" s="7"/>
      <c r="B742" s="27"/>
      <c r="C742" s="20"/>
      <c r="D742" s="35"/>
      <c r="E742" s="35"/>
      <c r="F742" s="35"/>
      <c r="G742" s="35"/>
      <c r="H742" s="35"/>
    </row>
    <row r="743" spans="1:8" ht="12.75" customHeight="1" x14ac:dyDescent="0.2">
      <c r="A743" s="7"/>
      <c r="B743" s="27"/>
      <c r="C743" s="20"/>
      <c r="D743" s="35"/>
      <c r="E743" s="35"/>
      <c r="F743" s="35"/>
      <c r="G743" s="35"/>
      <c r="H743" s="35"/>
    </row>
    <row r="744" spans="1:8" ht="12.75" customHeight="1" x14ac:dyDescent="0.2">
      <c r="A744" s="7"/>
      <c r="B744" s="27"/>
      <c r="C744" s="20"/>
      <c r="D744" s="35"/>
      <c r="E744" s="35"/>
      <c r="F744" s="35"/>
      <c r="G744" s="35"/>
      <c r="H744" s="35"/>
    </row>
    <row r="745" spans="1:8" ht="12.75" customHeight="1" x14ac:dyDescent="0.2">
      <c r="A745" s="7"/>
      <c r="B745" s="27"/>
      <c r="C745" s="20"/>
      <c r="D745" s="35"/>
      <c r="E745" s="35"/>
      <c r="F745" s="35"/>
      <c r="G745" s="35"/>
      <c r="H745" s="35"/>
    </row>
    <row r="746" spans="1:8" ht="12.75" customHeight="1" x14ac:dyDescent="0.2">
      <c r="A746" s="7"/>
      <c r="B746" s="27"/>
      <c r="C746" s="20"/>
      <c r="D746" s="35"/>
      <c r="E746" s="35"/>
      <c r="F746" s="35"/>
      <c r="G746" s="35"/>
      <c r="H746" s="35"/>
    </row>
    <row r="747" spans="1:8" ht="12.75" customHeight="1" x14ac:dyDescent="0.2">
      <c r="A747" s="7"/>
      <c r="B747" s="27"/>
      <c r="C747" s="20"/>
      <c r="D747" s="35"/>
      <c r="E747" s="35"/>
      <c r="F747" s="35"/>
      <c r="G747" s="35"/>
      <c r="H747" s="35"/>
    </row>
    <row r="748" spans="1:8" ht="12.75" customHeight="1" x14ac:dyDescent="0.2">
      <c r="A748" s="7"/>
      <c r="B748" s="27"/>
      <c r="C748" s="20"/>
      <c r="D748" s="35"/>
      <c r="E748" s="35"/>
      <c r="F748" s="35"/>
      <c r="G748" s="35"/>
      <c r="H748" s="35"/>
    </row>
    <row r="749" spans="1:8" ht="12.75" customHeight="1" x14ac:dyDescent="0.2">
      <c r="A749" s="7"/>
      <c r="B749" s="27"/>
      <c r="C749" s="20"/>
      <c r="D749" s="35"/>
      <c r="E749" s="35"/>
      <c r="F749" s="35"/>
      <c r="G749" s="35"/>
      <c r="H749" s="35"/>
    </row>
    <row r="750" spans="1:8" ht="12.75" customHeight="1" x14ac:dyDescent="0.2">
      <c r="A750" s="7"/>
      <c r="B750" s="27"/>
      <c r="C750" s="20"/>
      <c r="D750" s="35"/>
      <c r="E750" s="35"/>
      <c r="F750" s="35"/>
      <c r="G750" s="35"/>
      <c r="H750" s="35"/>
    </row>
    <row r="751" spans="1:8" ht="12.75" customHeight="1" x14ac:dyDescent="0.2">
      <c r="A751" s="7"/>
      <c r="B751" s="27"/>
      <c r="C751" s="20"/>
      <c r="D751" s="35"/>
      <c r="E751" s="35"/>
      <c r="F751" s="35"/>
      <c r="G751" s="35"/>
      <c r="H751" s="35"/>
    </row>
    <row r="752" spans="1:8" ht="12.75" customHeight="1" x14ac:dyDescent="0.2">
      <c r="A752" s="7"/>
      <c r="B752" s="27"/>
      <c r="C752" s="20"/>
      <c r="D752" s="35"/>
      <c r="E752" s="35"/>
      <c r="F752" s="35"/>
      <c r="G752" s="35"/>
      <c r="H752" s="35"/>
    </row>
    <row r="753" spans="1:8" ht="12.75" customHeight="1" x14ac:dyDescent="0.2">
      <c r="A753" s="7"/>
      <c r="B753" s="27"/>
      <c r="C753" s="20"/>
      <c r="D753" s="35"/>
      <c r="E753" s="35"/>
      <c r="F753" s="35"/>
      <c r="G753" s="35"/>
      <c r="H753" s="35"/>
    </row>
    <row r="754" spans="1:8" ht="12.75" customHeight="1" x14ac:dyDescent="0.2">
      <c r="A754" s="7"/>
      <c r="B754" s="27"/>
      <c r="C754" s="20"/>
      <c r="D754" s="35"/>
      <c r="E754" s="35"/>
      <c r="F754" s="35"/>
      <c r="G754" s="35"/>
      <c r="H754" s="35"/>
    </row>
    <row r="755" spans="1:8" ht="12.75" customHeight="1" x14ac:dyDescent="0.2">
      <c r="A755" s="7"/>
      <c r="B755" s="27"/>
      <c r="C755" s="20"/>
      <c r="D755" s="35"/>
      <c r="E755" s="35"/>
      <c r="F755" s="35"/>
      <c r="G755" s="35"/>
      <c r="H755" s="35"/>
    </row>
    <row r="756" spans="1:8" ht="12.75" customHeight="1" x14ac:dyDescent="0.2">
      <c r="A756" s="7"/>
      <c r="B756" s="27"/>
      <c r="C756" s="20"/>
      <c r="D756" s="35"/>
      <c r="E756" s="35"/>
      <c r="F756" s="35"/>
      <c r="G756" s="35"/>
      <c r="H756" s="35"/>
    </row>
    <row r="757" spans="1:8" ht="12.75" customHeight="1" x14ac:dyDescent="0.2">
      <c r="A757" s="7"/>
      <c r="B757" s="27"/>
      <c r="C757" s="20"/>
      <c r="D757" s="35"/>
      <c r="E757" s="35"/>
      <c r="F757" s="35"/>
      <c r="G757" s="35"/>
      <c r="H757" s="35"/>
    </row>
    <row r="758" spans="1:8" ht="12.75" customHeight="1" x14ac:dyDescent="0.2">
      <c r="A758" s="7"/>
      <c r="B758" s="27"/>
      <c r="C758" s="20"/>
      <c r="D758" s="35"/>
      <c r="E758" s="35"/>
      <c r="F758" s="35"/>
      <c r="G758" s="35"/>
      <c r="H758" s="35"/>
    </row>
    <row r="759" spans="1:8" ht="12.75" customHeight="1" x14ac:dyDescent="0.2">
      <c r="A759" s="7"/>
      <c r="B759" s="27"/>
      <c r="C759" s="20"/>
      <c r="D759" s="35"/>
      <c r="E759" s="35"/>
      <c r="F759" s="35"/>
      <c r="G759" s="35"/>
      <c r="H759" s="35"/>
    </row>
    <row r="760" spans="1:8" ht="12.75" customHeight="1" x14ac:dyDescent="0.2">
      <c r="A760" s="7"/>
      <c r="B760" s="27"/>
      <c r="C760" s="20"/>
      <c r="D760" s="35"/>
      <c r="E760" s="35"/>
      <c r="F760" s="35"/>
      <c r="G760" s="35"/>
      <c r="H760" s="35"/>
    </row>
    <row r="761" spans="1:8" ht="12.75" customHeight="1" x14ac:dyDescent="0.2">
      <c r="A761" s="7"/>
      <c r="B761" s="27"/>
      <c r="C761" s="20"/>
      <c r="D761" s="35"/>
      <c r="E761" s="35"/>
      <c r="F761" s="35"/>
      <c r="G761" s="35"/>
      <c r="H761" s="35"/>
    </row>
    <row r="762" spans="1:8" ht="12.75" customHeight="1" x14ac:dyDescent="0.2">
      <c r="A762" s="7"/>
      <c r="B762" s="27"/>
      <c r="C762" s="20"/>
      <c r="D762" s="35"/>
      <c r="E762" s="35"/>
      <c r="F762" s="35"/>
      <c r="G762" s="35"/>
      <c r="H762" s="35"/>
    </row>
    <row r="763" spans="1:8" ht="12.75" customHeight="1" x14ac:dyDescent="0.2">
      <c r="A763" s="7"/>
      <c r="B763" s="27"/>
      <c r="C763" s="20"/>
      <c r="D763" s="35"/>
      <c r="E763" s="35"/>
      <c r="F763" s="35"/>
      <c r="G763" s="35"/>
      <c r="H763" s="35"/>
    </row>
    <row r="764" spans="1:8" ht="12.75" customHeight="1" x14ac:dyDescent="0.2">
      <c r="A764" s="7"/>
      <c r="B764" s="27"/>
      <c r="C764" s="20"/>
      <c r="D764" s="35"/>
      <c r="E764" s="35"/>
      <c r="F764" s="35"/>
      <c r="G764" s="35"/>
      <c r="H764" s="35"/>
    </row>
    <row r="765" spans="1:8" ht="12.75" customHeight="1" x14ac:dyDescent="0.2">
      <c r="A765" s="7"/>
      <c r="B765" s="27"/>
      <c r="C765" s="20"/>
      <c r="D765" s="35"/>
      <c r="E765" s="35"/>
      <c r="F765" s="35"/>
      <c r="G765" s="35"/>
      <c r="H765" s="35"/>
    </row>
    <row r="766" spans="1:8" ht="12.75" customHeight="1" x14ac:dyDescent="0.2">
      <c r="A766" s="7"/>
      <c r="B766" s="27"/>
      <c r="C766" s="20"/>
      <c r="D766" s="35"/>
      <c r="E766" s="35"/>
      <c r="F766" s="35"/>
      <c r="G766" s="35"/>
      <c r="H766" s="35"/>
    </row>
    <row r="767" spans="1:8" ht="12.75" customHeight="1" x14ac:dyDescent="0.2">
      <c r="A767" s="7"/>
      <c r="B767" s="27"/>
      <c r="C767" s="20"/>
      <c r="D767" s="35"/>
      <c r="E767" s="35"/>
      <c r="F767" s="35"/>
      <c r="G767" s="35"/>
      <c r="H767" s="35"/>
    </row>
    <row r="768" spans="1:8" ht="12.75" customHeight="1" x14ac:dyDescent="0.2">
      <c r="A768" s="7"/>
      <c r="B768" s="27"/>
      <c r="C768" s="20"/>
      <c r="D768" s="35"/>
      <c r="E768" s="35"/>
      <c r="F768" s="35"/>
      <c r="G768" s="35"/>
      <c r="H768" s="35"/>
    </row>
    <row r="769" spans="1:8" ht="12.75" customHeight="1" x14ac:dyDescent="0.2">
      <c r="A769" s="7"/>
      <c r="B769" s="27"/>
      <c r="C769" s="20"/>
      <c r="D769" s="35"/>
      <c r="E769" s="35"/>
      <c r="F769" s="35"/>
      <c r="G769" s="35"/>
      <c r="H769" s="35"/>
    </row>
    <row r="770" spans="1:8" ht="12.75" customHeight="1" x14ac:dyDescent="0.2">
      <c r="A770" s="7"/>
      <c r="B770" s="27"/>
      <c r="C770" s="20"/>
      <c r="D770" s="35"/>
      <c r="E770" s="35"/>
      <c r="F770" s="35"/>
      <c r="G770" s="35"/>
      <c r="H770" s="35"/>
    </row>
    <row r="771" spans="1:8" ht="12.75" customHeight="1" x14ac:dyDescent="0.2">
      <c r="A771" s="7"/>
      <c r="B771" s="27"/>
      <c r="C771" s="20"/>
      <c r="D771" s="35"/>
      <c r="E771" s="35"/>
      <c r="F771" s="35"/>
      <c r="G771" s="35"/>
      <c r="H771" s="35"/>
    </row>
    <row r="772" spans="1:8" ht="12.75" customHeight="1" x14ac:dyDescent="0.2">
      <c r="A772" s="7"/>
      <c r="B772" s="27"/>
      <c r="C772" s="20"/>
      <c r="D772" s="35"/>
      <c r="E772" s="35"/>
      <c r="F772" s="35"/>
      <c r="G772" s="35"/>
      <c r="H772" s="35"/>
    </row>
    <row r="773" spans="1:8" ht="12.75" customHeight="1" x14ac:dyDescent="0.2">
      <c r="A773" s="7"/>
      <c r="B773" s="27"/>
      <c r="C773" s="20"/>
      <c r="D773" s="35"/>
      <c r="E773" s="35"/>
      <c r="F773" s="35"/>
      <c r="G773" s="35"/>
      <c r="H773" s="35"/>
    </row>
    <row r="774" spans="1:8" ht="12.75" customHeight="1" x14ac:dyDescent="0.2">
      <c r="A774" s="7"/>
      <c r="B774" s="27"/>
      <c r="C774" s="20"/>
      <c r="D774" s="35"/>
      <c r="E774" s="35"/>
      <c r="F774" s="35"/>
      <c r="G774" s="35"/>
      <c r="H774" s="35"/>
    </row>
    <row r="775" spans="1:8" ht="12.75" customHeight="1" x14ac:dyDescent="0.2">
      <c r="A775" s="7"/>
      <c r="B775" s="27"/>
      <c r="C775" s="20"/>
      <c r="D775" s="35"/>
      <c r="E775" s="35"/>
      <c r="F775" s="35"/>
      <c r="G775" s="35"/>
      <c r="H775" s="35"/>
    </row>
    <row r="776" spans="1:8" ht="12.75" customHeight="1" x14ac:dyDescent="0.2">
      <c r="A776" s="7"/>
      <c r="B776" s="27"/>
      <c r="C776" s="20"/>
      <c r="D776" s="35"/>
      <c r="E776" s="35"/>
      <c r="F776" s="35"/>
      <c r="G776" s="35"/>
      <c r="H776" s="35"/>
    </row>
    <row r="777" spans="1:8" ht="12.75" customHeight="1" x14ac:dyDescent="0.2">
      <c r="A777" s="7"/>
      <c r="B777" s="27"/>
      <c r="C777" s="20"/>
      <c r="D777" s="35"/>
      <c r="E777" s="35"/>
      <c r="F777" s="35"/>
      <c r="G777" s="35"/>
      <c r="H777" s="35"/>
    </row>
    <row r="778" spans="1:8" ht="12.75" customHeight="1" x14ac:dyDescent="0.2">
      <c r="A778" s="7"/>
      <c r="B778" s="27"/>
      <c r="C778" s="20"/>
      <c r="D778" s="35"/>
      <c r="E778" s="35"/>
      <c r="F778" s="35"/>
      <c r="G778" s="35"/>
      <c r="H778" s="35"/>
    </row>
    <row r="779" spans="1:8" ht="12.75" customHeight="1" x14ac:dyDescent="0.2">
      <c r="A779" s="7"/>
      <c r="B779" s="27"/>
      <c r="C779" s="20"/>
      <c r="D779" s="35"/>
      <c r="E779" s="35"/>
      <c r="F779" s="35"/>
      <c r="G779" s="35"/>
      <c r="H779" s="35"/>
    </row>
    <row r="780" spans="1:8" ht="12.75" customHeight="1" x14ac:dyDescent="0.2">
      <c r="A780" s="7"/>
      <c r="B780" s="27"/>
      <c r="C780" s="20"/>
      <c r="D780" s="35"/>
      <c r="E780" s="35"/>
      <c r="F780" s="35"/>
      <c r="G780" s="35"/>
      <c r="H780" s="35"/>
    </row>
    <row r="781" spans="1:8" ht="12.75" customHeight="1" x14ac:dyDescent="0.2">
      <c r="A781" s="7"/>
      <c r="B781" s="27"/>
      <c r="C781" s="20"/>
      <c r="D781" s="35"/>
      <c r="E781" s="35"/>
      <c r="F781" s="35"/>
      <c r="G781" s="35"/>
      <c r="H781" s="35"/>
    </row>
    <row r="782" spans="1:8" ht="12.75" customHeight="1" x14ac:dyDescent="0.2">
      <c r="A782" s="7"/>
      <c r="B782" s="27"/>
      <c r="C782" s="20"/>
      <c r="D782" s="35"/>
      <c r="E782" s="35"/>
      <c r="F782" s="35"/>
      <c r="G782" s="35"/>
      <c r="H782" s="35"/>
    </row>
    <row r="783" spans="1:8" ht="12.75" customHeight="1" x14ac:dyDescent="0.2">
      <c r="A783" s="7"/>
      <c r="B783" s="27"/>
      <c r="C783" s="20"/>
      <c r="D783" s="35"/>
      <c r="E783" s="35"/>
      <c r="F783" s="35"/>
      <c r="G783" s="35"/>
      <c r="H783" s="35"/>
    </row>
    <row r="784" spans="1:8" ht="12.75" customHeight="1" x14ac:dyDescent="0.2">
      <c r="A784" s="7"/>
      <c r="B784" s="27"/>
      <c r="C784" s="20"/>
      <c r="D784" s="35"/>
      <c r="E784" s="35"/>
      <c r="F784" s="35"/>
      <c r="G784" s="35"/>
      <c r="H784" s="35"/>
    </row>
    <row r="785" spans="1:8" ht="12.75" customHeight="1" x14ac:dyDescent="0.2">
      <c r="A785" s="7"/>
      <c r="B785" s="27"/>
      <c r="C785" s="20"/>
      <c r="D785" s="35"/>
      <c r="E785" s="35"/>
      <c r="F785" s="35"/>
      <c r="G785" s="35"/>
      <c r="H785" s="35"/>
    </row>
    <row r="786" spans="1:8" ht="12.75" customHeight="1" x14ac:dyDescent="0.2">
      <c r="A786" s="7"/>
      <c r="B786" s="27"/>
      <c r="C786" s="20"/>
      <c r="D786" s="35"/>
      <c r="E786" s="35"/>
      <c r="F786" s="35"/>
      <c r="G786" s="35"/>
      <c r="H786" s="35"/>
    </row>
    <row r="787" spans="1:8" ht="12.75" customHeight="1" x14ac:dyDescent="0.2">
      <c r="A787" s="7"/>
      <c r="B787" s="27"/>
      <c r="C787" s="20"/>
      <c r="D787" s="35"/>
      <c r="E787" s="35"/>
      <c r="F787" s="35"/>
      <c r="G787" s="35"/>
      <c r="H787" s="35"/>
    </row>
    <row r="788" spans="1:8" ht="12.75" customHeight="1" x14ac:dyDescent="0.2">
      <c r="A788" s="7"/>
      <c r="B788" s="27"/>
      <c r="C788" s="20"/>
      <c r="D788" s="35"/>
      <c r="E788" s="35"/>
      <c r="F788" s="35"/>
      <c r="G788" s="35"/>
      <c r="H788" s="35"/>
    </row>
    <row r="789" spans="1:8" ht="12.75" customHeight="1" x14ac:dyDescent="0.2">
      <c r="A789" s="7"/>
      <c r="B789" s="27"/>
      <c r="C789" s="20"/>
      <c r="D789" s="35"/>
      <c r="E789" s="35"/>
      <c r="F789" s="35"/>
      <c r="G789" s="35"/>
      <c r="H789" s="35"/>
    </row>
    <row r="790" spans="1:8" ht="12.75" customHeight="1" x14ac:dyDescent="0.2">
      <c r="A790" s="7"/>
      <c r="B790" s="27"/>
      <c r="C790" s="20"/>
      <c r="D790" s="35"/>
      <c r="E790" s="35"/>
      <c r="F790" s="35"/>
      <c r="G790" s="35"/>
      <c r="H790" s="35"/>
    </row>
    <row r="791" spans="1:8" ht="12.75" customHeight="1" x14ac:dyDescent="0.2">
      <c r="A791" s="7"/>
      <c r="B791" s="27"/>
      <c r="C791" s="20"/>
      <c r="D791" s="35"/>
      <c r="E791" s="35"/>
      <c r="F791" s="35"/>
      <c r="G791" s="35"/>
      <c r="H791" s="35"/>
    </row>
    <row r="792" spans="1:8" ht="12.75" customHeight="1" x14ac:dyDescent="0.2">
      <c r="A792" s="7"/>
      <c r="B792" s="27"/>
      <c r="C792" s="20"/>
      <c r="D792" s="35"/>
      <c r="E792" s="35"/>
      <c r="F792" s="35"/>
      <c r="G792" s="35"/>
      <c r="H792" s="35"/>
    </row>
    <row r="793" spans="1:8" ht="12.75" customHeight="1" x14ac:dyDescent="0.2">
      <c r="A793" s="7"/>
      <c r="B793" s="27"/>
      <c r="C793" s="20"/>
      <c r="D793" s="35"/>
      <c r="E793" s="35"/>
      <c r="F793" s="35"/>
      <c r="G793" s="35"/>
      <c r="H793" s="35"/>
    </row>
    <row r="794" spans="1:8" ht="12.75" customHeight="1" x14ac:dyDescent="0.2">
      <c r="A794" s="7"/>
      <c r="B794" s="27"/>
      <c r="C794" s="20"/>
      <c r="D794" s="35"/>
      <c r="E794" s="35"/>
      <c r="F794" s="35"/>
      <c r="G794" s="35"/>
      <c r="H794" s="35"/>
    </row>
    <row r="795" spans="1:8" ht="12.75" customHeight="1" x14ac:dyDescent="0.2">
      <c r="A795" s="7"/>
      <c r="B795" s="27"/>
      <c r="C795" s="20"/>
      <c r="D795" s="35"/>
      <c r="E795" s="35"/>
      <c r="F795" s="35"/>
      <c r="G795" s="35"/>
      <c r="H795" s="35"/>
    </row>
    <row r="796" spans="1:8" ht="12.75" customHeight="1" x14ac:dyDescent="0.2">
      <c r="A796" s="7"/>
      <c r="B796" s="27"/>
      <c r="C796" s="20"/>
      <c r="D796" s="35"/>
      <c r="E796" s="35"/>
      <c r="F796" s="35"/>
      <c r="G796" s="35"/>
      <c r="H796" s="35"/>
    </row>
    <row r="797" spans="1:8" ht="12.75" customHeight="1" x14ac:dyDescent="0.2">
      <c r="A797" s="7"/>
      <c r="B797" s="27"/>
      <c r="C797" s="20"/>
      <c r="D797" s="35"/>
      <c r="E797" s="35"/>
      <c r="F797" s="35"/>
      <c r="G797" s="35"/>
      <c r="H797" s="35"/>
    </row>
    <row r="798" spans="1:8" ht="12.75" customHeight="1" x14ac:dyDescent="0.2">
      <c r="A798" s="7"/>
      <c r="B798" s="27"/>
      <c r="C798" s="20"/>
      <c r="D798" s="35"/>
      <c r="E798" s="35"/>
      <c r="F798" s="35"/>
      <c r="G798" s="35"/>
      <c r="H798" s="35"/>
    </row>
    <row r="799" spans="1:8" ht="12.75" customHeight="1" x14ac:dyDescent="0.2">
      <c r="A799" s="7"/>
      <c r="B799" s="27"/>
      <c r="C799" s="20"/>
      <c r="D799" s="35"/>
      <c r="E799" s="35"/>
      <c r="F799" s="35"/>
      <c r="G799" s="35"/>
      <c r="H799" s="35"/>
    </row>
    <row r="800" spans="1:8" ht="12.75" customHeight="1" x14ac:dyDescent="0.2">
      <c r="A800" s="7"/>
      <c r="B800" s="27"/>
      <c r="C800" s="20"/>
      <c r="D800" s="35"/>
      <c r="E800" s="35"/>
      <c r="F800" s="35"/>
      <c r="G800" s="35"/>
      <c r="H800" s="35"/>
    </row>
    <row r="801" spans="1:8" ht="12.75" customHeight="1" x14ac:dyDescent="0.2">
      <c r="A801" s="7"/>
      <c r="B801" s="27"/>
      <c r="C801" s="20"/>
      <c r="D801" s="35"/>
      <c r="E801" s="35"/>
      <c r="F801" s="35"/>
      <c r="G801" s="35"/>
      <c r="H801" s="35"/>
    </row>
    <row r="802" spans="1:8" ht="12.75" customHeight="1" x14ac:dyDescent="0.2">
      <c r="A802" s="7"/>
      <c r="B802" s="27"/>
      <c r="C802" s="20"/>
      <c r="D802" s="35"/>
      <c r="E802" s="35"/>
      <c r="F802" s="35"/>
      <c r="G802" s="35"/>
      <c r="H802" s="35"/>
    </row>
    <row r="803" spans="1:8" ht="12.75" customHeight="1" x14ac:dyDescent="0.2">
      <c r="A803" s="7"/>
      <c r="B803" s="27"/>
      <c r="C803" s="20"/>
      <c r="D803" s="35"/>
      <c r="E803" s="35"/>
      <c r="F803" s="35"/>
      <c r="G803" s="35"/>
      <c r="H803" s="35"/>
    </row>
    <row r="804" spans="1:8" ht="12.75" customHeight="1" x14ac:dyDescent="0.2">
      <c r="A804" s="7"/>
      <c r="B804" s="27"/>
      <c r="C804" s="20"/>
      <c r="D804" s="35"/>
      <c r="E804" s="35"/>
      <c r="F804" s="35"/>
      <c r="G804" s="35"/>
      <c r="H804" s="35"/>
    </row>
    <row r="805" spans="1:8" ht="12.75" customHeight="1" x14ac:dyDescent="0.2">
      <c r="A805" s="7"/>
      <c r="B805" s="27"/>
      <c r="C805" s="20"/>
      <c r="D805" s="35"/>
      <c r="E805" s="35"/>
      <c r="F805" s="35"/>
      <c r="G805" s="35"/>
      <c r="H805" s="35"/>
    </row>
    <row r="806" spans="1:8" ht="12.75" customHeight="1" x14ac:dyDescent="0.2">
      <c r="A806" s="7"/>
      <c r="B806" s="27"/>
      <c r="C806" s="20"/>
      <c r="D806" s="35"/>
      <c r="E806" s="35"/>
      <c r="F806" s="35"/>
      <c r="G806" s="35"/>
      <c r="H806" s="35"/>
    </row>
    <row r="807" spans="1:8" ht="12.75" customHeight="1" x14ac:dyDescent="0.2">
      <c r="A807" s="7"/>
      <c r="B807" s="27"/>
      <c r="C807" s="20"/>
      <c r="D807" s="35"/>
      <c r="E807" s="35"/>
      <c r="F807" s="35"/>
      <c r="G807" s="35"/>
      <c r="H807" s="35"/>
    </row>
    <row r="808" spans="1:8" ht="12.75" customHeight="1" x14ac:dyDescent="0.2">
      <c r="A808" s="7"/>
      <c r="B808" s="27"/>
      <c r="C808" s="20"/>
      <c r="D808" s="35"/>
      <c r="E808" s="35"/>
      <c r="F808" s="35"/>
      <c r="G808" s="35"/>
      <c r="H808" s="35"/>
    </row>
    <row r="809" spans="1:8" ht="12.75" customHeight="1" x14ac:dyDescent="0.2">
      <c r="A809" s="7"/>
      <c r="B809" s="27"/>
      <c r="C809" s="20"/>
      <c r="D809" s="35"/>
      <c r="E809" s="35"/>
      <c r="F809" s="35"/>
      <c r="G809" s="35"/>
      <c r="H809" s="35"/>
    </row>
    <row r="810" spans="1:8" ht="12.75" customHeight="1" x14ac:dyDescent="0.2">
      <c r="A810" s="7"/>
      <c r="B810" s="27"/>
      <c r="C810" s="20"/>
      <c r="D810" s="35"/>
      <c r="E810" s="35"/>
      <c r="F810" s="35"/>
      <c r="G810" s="35"/>
      <c r="H810" s="35"/>
    </row>
    <row r="811" spans="1:8" ht="12.75" customHeight="1" x14ac:dyDescent="0.2">
      <c r="A811" s="7"/>
      <c r="B811" s="27"/>
      <c r="C811" s="20"/>
      <c r="D811" s="35"/>
      <c r="E811" s="35"/>
      <c r="F811" s="35"/>
      <c r="G811" s="35"/>
      <c r="H811" s="35"/>
    </row>
    <row r="812" spans="1:8" ht="12.75" customHeight="1" x14ac:dyDescent="0.2">
      <c r="A812" s="7"/>
      <c r="B812" s="27"/>
      <c r="C812" s="20"/>
      <c r="D812" s="35"/>
      <c r="E812" s="35"/>
      <c r="F812" s="35"/>
      <c r="G812" s="35"/>
      <c r="H812" s="35"/>
    </row>
    <row r="813" spans="1:8" ht="12.75" customHeight="1" x14ac:dyDescent="0.2">
      <c r="A813" s="7"/>
      <c r="B813" s="27"/>
      <c r="C813" s="20"/>
      <c r="D813" s="35"/>
      <c r="E813" s="35"/>
      <c r="F813" s="35"/>
      <c r="G813" s="35"/>
      <c r="H813" s="35"/>
    </row>
    <row r="814" spans="1:8" ht="12.75" customHeight="1" x14ac:dyDescent="0.2">
      <c r="A814" s="7"/>
      <c r="B814" s="27"/>
      <c r="C814" s="20"/>
      <c r="D814" s="35"/>
      <c r="E814" s="35"/>
      <c r="F814" s="35"/>
      <c r="G814" s="35"/>
      <c r="H814" s="35"/>
    </row>
    <row r="815" spans="1:8" ht="12.75" customHeight="1" x14ac:dyDescent="0.2">
      <c r="A815" s="7"/>
      <c r="B815" s="27"/>
      <c r="C815" s="20"/>
      <c r="D815" s="35"/>
      <c r="E815" s="35"/>
      <c r="F815" s="35"/>
      <c r="G815" s="35"/>
      <c r="H815" s="35"/>
    </row>
    <row r="816" spans="1:8" ht="12.75" customHeight="1" x14ac:dyDescent="0.2">
      <c r="A816" s="7"/>
      <c r="B816" s="27"/>
      <c r="C816" s="20"/>
      <c r="D816" s="35"/>
      <c r="E816" s="35"/>
      <c r="F816" s="35"/>
      <c r="G816" s="35"/>
      <c r="H816" s="35"/>
    </row>
    <row r="817" spans="1:8" ht="12.75" customHeight="1" x14ac:dyDescent="0.2">
      <c r="A817" s="7"/>
      <c r="B817" s="27"/>
      <c r="C817" s="20"/>
      <c r="D817" s="35"/>
      <c r="E817" s="35"/>
      <c r="F817" s="35"/>
      <c r="G817" s="35"/>
      <c r="H817" s="35"/>
    </row>
    <row r="818" spans="1:8" ht="12.75" customHeight="1" x14ac:dyDescent="0.2">
      <c r="A818" s="7"/>
      <c r="B818" s="27"/>
      <c r="C818" s="20"/>
      <c r="D818" s="35"/>
      <c r="E818" s="35"/>
      <c r="F818" s="35"/>
      <c r="G818" s="35"/>
      <c r="H818" s="35"/>
    </row>
    <row r="819" spans="1:8" ht="12.75" customHeight="1" x14ac:dyDescent="0.2">
      <c r="A819" s="7"/>
      <c r="B819" s="27"/>
      <c r="C819" s="20"/>
      <c r="D819" s="35"/>
      <c r="E819" s="35"/>
      <c r="F819" s="35"/>
      <c r="G819" s="35"/>
      <c r="H819" s="35"/>
    </row>
    <row r="820" spans="1:8" ht="12.75" customHeight="1" x14ac:dyDescent="0.2">
      <c r="A820" s="7"/>
      <c r="B820" s="27"/>
      <c r="C820" s="20"/>
      <c r="D820" s="35"/>
      <c r="E820" s="35"/>
      <c r="F820" s="35"/>
      <c r="G820" s="35"/>
      <c r="H820" s="35"/>
    </row>
    <row r="821" spans="1:8" ht="12.75" customHeight="1" x14ac:dyDescent="0.2">
      <c r="A821" s="7"/>
      <c r="B821" s="27"/>
      <c r="C821" s="20"/>
      <c r="D821" s="35"/>
      <c r="E821" s="35"/>
      <c r="F821" s="35"/>
      <c r="G821" s="35"/>
      <c r="H821" s="35"/>
    </row>
    <row r="822" spans="1:8" ht="12.75" customHeight="1" x14ac:dyDescent="0.2">
      <c r="A822" s="7"/>
      <c r="B822" s="27"/>
      <c r="C822" s="20"/>
      <c r="D822" s="35"/>
      <c r="E822" s="35"/>
      <c r="F822" s="35"/>
      <c r="G822" s="35"/>
      <c r="H822" s="35"/>
    </row>
    <row r="823" spans="1:8" ht="12.75" customHeight="1" x14ac:dyDescent="0.2">
      <c r="A823" s="7"/>
      <c r="B823" s="27"/>
      <c r="C823" s="20"/>
      <c r="D823" s="35"/>
      <c r="E823" s="35"/>
      <c r="F823" s="35"/>
      <c r="G823" s="35"/>
      <c r="H823" s="35"/>
    </row>
    <row r="824" spans="1:8" ht="12.75" customHeight="1" x14ac:dyDescent="0.2">
      <c r="A824" s="7"/>
      <c r="B824" s="27"/>
      <c r="C824" s="20"/>
      <c r="D824" s="35"/>
      <c r="E824" s="35"/>
      <c r="F824" s="35"/>
      <c r="G824" s="35"/>
      <c r="H824" s="35"/>
    </row>
    <row r="825" spans="1:8" ht="12.75" customHeight="1" x14ac:dyDescent="0.2">
      <c r="A825" s="7"/>
      <c r="B825" s="27"/>
      <c r="C825" s="20"/>
      <c r="D825" s="35"/>
      <c r="E825" s="35"/>
      <c r="F825" s="35"/>
      <c r="G825" s="35"/>
      <c r="H825" s="35"/>
    </row>
    <row r="826" spans="1:8" ht="12.75" customHeight="1" x14ac:dyDescent="0.2">
      <c r="A826" s="7"/>
      <c r="B826" s="27"/>
      <c r="C826" s="20"/>
      <c r="D826" s="35"/>
      <c r="E826" s="35"/>
      <c r="F826" s="35"/>
      <c r="G826" s="35"/>
      <c r="H826" s="35"/>
    </row>
    <row r="827" spans="1:8" ht="12.75" customHeight="1" x14ac:dyDescent="0.2">
      <c r="A827" s="7"/>
      <c r="B827" s="27"/>
      <c r="C827" s="20"/>
      <c r="D827" s="35"/>
      <c r="E827" s="35"/>
      <c r="F827" s="35"/>
      <c r="G827" s="35"/>
      <c r="H827" s="35"/>
    </row>
    <row r="828" spans="1:8" ht="12.75" customHeight="1" x14ac:dyDescent="0.2">
      <c r="A828" s="7"/>
      <c r="B828" s="27"/>
      <c r="C828" s="20"/>
      <c r="D828" s="35"/>
      <c r="E828" s="35"/>
      <c r="F828" s="35"/>
      <c r="G828" s="35"/>
      <c r="H828" s="35"/>
    </row>
    <row r="829" spans="1:8" ht="12.75" customHeight="1" x14ac:dyDescent="0.2">
      <c r="A829" s="7"/>
      <c r="B829" s="27"/>
      <c r="C829" s="20"/>
      <c r="D829" s="35"/>
      <c r="E829" s="35"/>
      <c r="F829" s="35"/>
      <c r="G829" s="35"/>
      <c r="H829" s="35"/>
    </row>
    <row r="830" spans="1:8" ht="12.75" customHeight="1" x14ac:dyDescent="0.2">
      <c r="A830" s="7"/>
      <c r="B830" s="27"/>
      <c r="C830" s="20"/>
      <c r="D830" s="35"/>
      <c r="E830" s="35"/>
      <c r="F830" s="35"/>
      <c r="G830" s="35"/>
      <c r="H830" s="35"/>
    </row>
    <row r="831" spans="1:8" ht="12.75" customHeight="1" x14ac:dyDescent="0.2">
      <c r="A831" s="7"/>
      <c r="B831" s="27"/>
      <c r="C831" s="20"/>
      <c r="D831" s="35"/>
      <c r="E831" s="35"/>
      <c r="F831" s="35"/>
      <c r="G831" s="35"/>
      <c r="H831" s="35"/>
    </row>
    <row r="832" spans="1:8" ht="12.75" customHeight="1" x14ac:dyDescent="0.2">
      <c r="A832" s="7"/>
      <c r="B832" s="27"/>
      <c r="C832" s="20"/>
      <c r="D832" s="35"/>
      <c r="E832" s="35"/>
      <c r="F832" s="35"/>
      <c r="G832" s="35"/>
      <c r="H832" s="35"/>
    </row>
    <row r="833" spans="1:8" ht="12.75" customHeight="1" x14ac:dyDescent="0.2">
      <c r="A833" s="7"/>
      <c r="B833" s="27"/>
      <c r="C833" s="20"/>
      <c r="D833" s="35"/>
      <c r="E833" s="35"/>
      <c r="F833" s="35"/>
      <c r="G833" s="35"/>
      <c r="H833" s="35"/>
    </row>
    <row r="834" spans="1:8" ht="12.75" customHeight="1" x14ac:dyDescent="0.2">
      <c r="A834" s="7"/>
      <c r="B834" s="27"/>
      <c r="C834" s="20"/>
      <c r="D834" s="35"/>
      <c r="E834" s="35"/>
      <c r="F834" s="35"/>
      <c r="G834" s="35"/>
      <c r="H834" s="35"/>
    </row>
    <row r="835" spans="1:8" ht="12.75" customHeight="1" x14ac:dyDescent="0.2">
      <c r="A835" s="7"/>
      <c r="B835" s="27"/>
      <c r="C835" s="20"/>
      <c r="D835" s="35"/>
      <c r="E835" s="35"/>
      <c r="F835" s="35"/>
      <c r="G835" s="35"/>
      <c r="H835" s="35"/>
    </row>
    <row r="836" spans="1:8" ht="12.75" customHeight="1" x14ac:dyDescent="0.2">
      <c r="A836" s="7"/>
      <c r="B836" s="27"/>
      <c r="C836" s="20"/>
      <c r="D836" s="35"/>
      <c r="E836" s="35"/>
      <c r="F836" s="35"/>
      <c r="G836" s="35"/>
      <c r="H836" s="35"/>
    </row>
    <row r="837" spans="1:8" ht="12.75" customHeight="1" x14ac:dyDescent="0.2">
      <c r="A837" s="7"/>
      <c r="B837" s="27"/>
      <c r="C837" s="20"/>
      <c r="D837" s="35"/>
      <c r="E837" s="35"/>
      <c r="F837" s="35"/>
      <c r="G837" s="35"/>
      <c r="H837" s="35"/>
    </row>
    <row r="838" spans="1:8" ht="12.75" customHeight="1" x14ac:dyDescent="0.2">
      <c r="A838" s="7"/>
      <c r="B838" s="27"/>
      <c r="C838" s="20"/>
      <c r="D838" s="35"/>
      <c r="E838" s="35"/>
      <c r="F838" s="35"/>
      <c r="G838" s="35"/>
      <c r="H838" s="35"/>
    </row>
    <row r="839" spans="1:8" ht="12.75" customHeight="1" x14ac:dyDescent="0.2">
      <c r="A839" s="7"/>
      <c r="B839" s="27"/>
      <c r="C839" s="20"/>
      <c r="D839" s="35"/>
      <c r="E839" s="35"/>
      <c r="F839" s="35"/>
      <c r="G839" s="35"/>
      <c r="H839" s="35"/>
    </row>
    <row r="840" spans="1:8" ht="12.75" customHeight="1" x14ac:dyDescent="0.2">
      <c r="A840" s="7"/>
      <c r="B840" s="27"/>
      <c r="C840" s="20"/>
      <c r="D840" s="35"/>
      <c r="E840" s="35"/>
      <c r="F840" s="35"/>
      <c r="G840" s="35"/>
      <c r="H840" s="35"/>
    </row>
    <row r="841" spans="1:8" ht="12.75" customHeight="1" x14ac:dyDescent="0.2">
      <c r="A841" s="7"/>
      <c r="B841" s="27"/>
      <c r="C841" s="20"/>
      <c r="D841" s="35"/>
      <c r="E841" s="35"/>
      <c r="F841" s="35"/>
      <c r="G841" s="35"/>
      <c r="H841" s="35"/>
    </row>
    <row r="842" spans="1:8" ht="12.75" customHeight="1" x14ac:dyDescent="0.2">
      <c r="A842" s="7"/>
      <c r="B842" s="27"/>
      <c r="C842" s="20"/>
      <c r="D842" s="35"/>
      <c r="E842" s="35"/>
      <c r="F842" s="35"/>
      <c r="G842" s="35"/>
      <c r="H842" s="35"/>
    </row>
    <row r="843" spans="1:8" ht="12.75" customHeight="1" x14ac:dyDescent="0.2">
      <c r="A843" s="7"/>
      <c r="B843" s="27"/>
      <c r="C843" s="20"/>
      <c r="D843" s="35"/>
      <c r="E843" s="35"/>
      <c r="F843" s="35"/>
      <c r="G843" s="35"/>
      <c r="H843" s="35"/>
    </row>
    <row r="844" spans="1:8" ht="12.75" customHeight="1" x14ac:dyDescent="0.2">
      <c r="A844" s="7"/>
      <c r="B844" s="27"/>
      <c r="C844" s="20"/>
      <c r="D844" s="35"/>
      <c r="E844" s="35"/>
      <c r="F844" s="35"/>
      <c r="G844" s="35"/>
      <c r="H844" s="35"/>
    </row>
    <row r="845" spans="1:8" ht="12.75" customHeight="1" x14ac:dyDescent="0.2">
      <c r="A845" s="7"/>
      <c r="B845" s="27"/>
      <c r="C845" s="20"/>
      <c r="D845" s="35"/>
      <c r="E845" s="35"/>
      <c r="F845" s="35"/>
      <c r="G845" s="35"/>
      <c r="H845" s="35"/>
    </row>
    <row r="846" spans="1:8" ht="12.75" customHeight="1" x14ac:dyDescent="0.2">
      <c r="A846" s="7"/>
      <c r="B846" s="27"/>
      <c r="C846" s="20"/>
      <c r="D846" s="35"/>
      <c r="E846" s="35"/>
      <c r="F846" s="35"/>
      <c r="G846" s="35"/>
      <c r="H846" s="35"/>
    </row>
    <row r="847" spans="1:8" ht="12.75" customHeight="1" x14ac:dyDescent="0.2">
      <c r="A847" s="7"/>
      <c r="B847" s="27"/>
      <c r="C847" s="20"/>
      <c r="D847" s="35"/>
      <c r="E847" s="35"/>
      <c r="F847" s="35"/>
      <c r="G847" s="35"/>
      <c r="H847" s="35"/>
    </row>
    <row r="848" spans="1:8" ht="12.75" customHeight="1" x14ac:dyDescent="0.2">
      <c r="A848" s="7"/>
      <c r="B848" s="27"/>
      <c r="C848" s="20"/>
      <c r="D848" s="35"/>
      <c r="E848" s="35"/>
      <c r="F848" s="35"/>
      <c r="G848" s="35"/>
      <c r="H848" s="35"/>
    </row>
    <row r="849" spans="1:8" ht="12.75" customHeight="1" x14ac:dyDescent="0.2">
      <c r="A849" s="7"/>
      <c r="B849" s="27"/>
      <c r="C849" s="20"/>
      <c r="D849" s="35"/>
      <c r="E849" s="35"/>
      <c r="F849" s="35"/>
      <c r="G849" s="35"/>
      <c r="H849" s="35"/>
    </row>
    <row r="850" spans="1:8" ht="12.75" customHeight="1" x14ac:dyDescent="0.2">
      <c r="A850" s="7"/>
      <c r="B850" s="27"/>
      <c r="C850" s="20"/>
      <c r="D850" s="35"/>
      <c r="E850" s="35"/>
      <c r="F850" s="35"/>
      <c r="G850" s="35"/>
      <c r="H850" s="35"/>
    </row>
    <row r="851" spans="1:8" ht="12.75" customHeight="1" x14ac:dyDescent="0.2">
      <c r="A851" s="7"/>
      <c r="B851" s="27"/>
      <c r="C851" s="20"/>
      <c r="D851" s="35"/>
      <c r="E851" s="35"/>
      <c r="F851" s="35"/>
      <c r="G851" s="35"/>
      <c r="H851" s="35"/>
    </row>
    <row r="852" spans="1:8" ht="12.75" customHeight="1" x14ac:dyDescent="0.2">
      <c r="A852" s="7"/>
      <c r="B852" s="27"/>
      <c r="C852" s="20"/>
      <c r="D852" s="35"/>
      <c r="E852" s="35"/>
      <c r="F852" s="35"/>
      <c r="G852" s="35"/>
      <c r="H852" s="35"/>
    </row>
    <row r="853" spans="1:8" ht="12.75" customHeight="1" x14ac:dyDescent="0.2">
      <c r="A853" s="7"/>
      <c r="B853" s="27"/>
      <c r="C853" s="20"/>
      <c r="D853" s="35"/>
      <c r="E853" s="35"/>
      <c r="F853" s="35"/>
      <c r="G853" s="35"/>
      <c r="H853" s="35"/>
    </row>
    <row r="854" spans="1:8" ht="12.75" customHeight="1" x14ac:dyDescent="0.2">
      <c r="A854" s="7"/>
      <c r="B854" s="27"/>
      <c r="C854" s="20"/>
      <c r="D854" s="35"/>
      <c r="E854" s="35"/>
      <c r="F854" s="35"/>
      <c r="G854" s="35"/>
      <c r="H854" s="35"/>
    </row>
    <row r="855" spans="1:8" ht="12.75" customHeight="1" x14ac:dyDescent="0.2">
      <c r="A855" s="7"/>
      <c r="B855" s="27"/>
      <c r="C855" s="20"/>
      <c r="D855" s="35"/>
      <c r="E855" s="35"/>
      <c r="F855" s="35"/>
      <c r="G855" s="35"/>
      <c r="H855" s="35"/>
    </row>
    <row r="856" spans="1:8" ht="12.75" customHeight="1" x14ac:dyDescent="0.2">
      <c r="A856" s="7"/>
      <c r="B856" s="27"/>
      <c r="C856" s="20"/>
      <c r="D856" s="35"/>
      <c r="E856" s="35"/>
      <c r="F856" s="35"/>
      <c r="G856" s="35"/>
      <c r="H856" s="35"/>
    </row>
    <row r="857" spans="1:8" ht="12.75" customHeight="1" x14ac:dyDescent="0.2">
      <c r="A857" s="7"/>
      <c r="B857" s="27"/>
      <c r="C857" s="20"/>
      <c r="D857" s="35"/>
      <c r="E857" s="35"/>
      <c r="F857" s="35"/>
      <c r="G857" s="35"/>
      <c r="H857" s="35"/>
    </row>
    <row r="858" spans="1:8" ht="12.75" customHeight="1" x14ac:dyDescent="0.2">
      <c r="A858" s="7"/>
      <c r="B858" s="27"/>
      <c r="C858" s="20"/>
      <c r="D858" s="35"/>
      <c r="E858" s="35"/>
      <c r="F858" s="35"/>
      <c r="G858" s="35"/>
      <c r="H858" s="35"/>
    </row>
    <row r="859" spans="1:8" ht="12.75" customHeight="1" x14ac:dyDescent="0.2">
      <c r="A859" s="7"/>
      <c r="B859" s="27"/>
      <c r="C859" s="20"/>
      <c r="D859" s="35"/>
      <c r="E859" s="35"/>
      <c r="F859" s="35"/>
      <c r="G859" s="35"/>
      <c r="H859" s="35"/>
    </row>
    <row r="860" spans="1:8" ht="12.75" customHeight="1" x14ac:dyDescent="0.2">
      <c r="A860" s="7"/>
      <c r="B860" s="27"/>
      <c r="C860" s="20"/>
      <c r="D860" s="35"/>
      <c r="E860" s="35"/>
      <c r="F860" s="35"/>
      <c r="G860" s="35"/>
      <c r="H860" s="35"/>
    </row>
    <row r="861" spans="1:8" ht="12.75" customHeight="1" x14ac:dyDescent="0.2">
      <c r="A861" s="7"/>
      <c r="B861" s="27"/>
      <c r="C861" s="20"/>
      <c r="D861" s="35"/>
      <c r="E861" s="35"/>
      <c r="F861" s="35"/>
      <c r="G861" s="35"/>
      <c r="H861" s="35"/>
    </row>
    <row r="862" spans="1:8" ht="12.75" customHeight="1" x14ac:dyDescent="0.2">
      <c r="A862" s="7"/>
      <c r="B862" s="27"/>
      <c r="C862" s="20"/>
      <c r="D862" s="35"/>
      <c r="E862" s="35"/>
      <c r="F862" s="35"/>
      <c r="G862" s="35"/>
      <c r="H862" s="35"/>
    </row>
    <row r="863" spans="1:8" ht="12.75" customHeight="1" x14ac:dyDescent="0.2">
      <c r="A863" s="7"/>
      <c r="B863" s="27"/>
      <c r="C863" s="20"/>
      <c r="D863" s="35"/>
      <c r="E863" s="35"/>
      <c r="F863" s="35"/>
      <c r="G863" s="35"/>
      <c r="H863" s="35"/>
    </row>
    <row r="864" spans="1:8" ht="12.75" customHeight="1" x14ac:dyDescent="0.2">
      <c r="A864" s="7"/>
      <c r="B864" s="27"/>
      <c r="C864" s="20"/>
      <c r="D864" s="35"/>
      <c r="E864" s="35"/>
      <c r="F864" s="35"/>
      <c r="G864" s="35"/>
      <c r="H864" s="35"/>
    </row>
    <row r="865" spans="1:8" ht="12.75" customHeight="1" x14ac:dyDescent="0.2">
      <c r="A865" s="7"/>
      <c r="B865" s="27"/>
      <c r="C865" s="20"/>
      <c r="D865" s="35"/>
      <c r="E865" s="35"/>
      <c r="F865" s="35"/>
      <c r="G865" s="35"/>
      <c r="H865" s="35"/>
    </row>
    <row r="866" spans="1:8" ht="12.75" customHeight="1" x14ac:dyDescent="0.2">
      <c r="A866" s="7"/>
      <c r="B866" s="27"/>
      <c r="C866" s="20"/>
      <c r="D866" s="35"/>
      <c r="E866" s="35"/>
      <c r="F866" s="35"/>
      <c r="G866" s="35"/>
      <c r="H866" s="35"/>
    </row>
    <row r="867" spans="1:8" ht="12.75" customHeight="1" x14ac:dyDescent="0.2">
      <c r="A867" s="7"/>
      <c r="B867" s="27"/>
      <c r="C867" s="20"/>
      <c r="D867" s="35"/>
      <c r="E867" s="35"/>
      <c r="F867" s="35"/>
      <c r="G867" s="35"/>
      <c r="H867" s="35"/>
    </row>
    <row r="868" spans="1:8" ht="12.75" customHeight="1" x14ac:dyDescent="0.2">
      <c r="A868" s="7"/>
      <c r="B868" s="27"/>
      <c r="C868" s="20"/>
      <c r="D868" s="35"/>
      <c r="E868" s="35"/>
      <c r="F868" s="35"/>
      <c r="G868" s="35"/>
      <c r="H868" s="35"/>
    </row>
    <row r="869" spans="1:8" ht="12.75" customHeight="1" x14ac:dyDescent="0.2">
      <c r="A869" s="7"/>
      <c r="B869" s="27"/>
      <c r="C869" s="20"/>
      <c r="D869" s="35"/>
      <c r="E869" s="35"/>
      <c r="F869" s="35"/>
      <c r="G869" s="35"/>
      <c r="H869" s="35"/>
    </row>
    <row r="870" spans="1:8" ht="12.75" customHeight="1" x14ac:dyDescent="0.2">
      <c r="A870" s="7"/>
      <c r="B870" s="27"/>
      <c r="C870" s="20"/>
      <c r="D870" s="35"/>
      <c r="E870" s="35"/>
      <c r="F870" s="35"/>
      <c r="G870" s="35"/>
      <c r="H870" s="35"/>
    </row>
    <row r="871" spans="1:8" ht="12.75" customHeight="1" x14ac:dyDescent="0.2">
      <c r="A871" s="7"/>
      <c r="B871" s="27"/>
      <c r="C871" s="20"/>
      <c r="D871" s="35"/>
      <c r="E871" s="35"/>
      <c r="F871" s="35"/>
      <c r="G871" s="35"/>
      <c r="H871" s="35"/>
    </row>
    <row r="872" spans="1:8" ht="12.75" customHeight="1" x14ac:dyDescent="0.2">
      <c r="A872" s="7"/>
      <c r="B872" s="27"/>
      <c r="C872" s="20"/>
      <c r="D872" s="35"/>
      <c r="E872" s="35"/>
      <c r="F872" s="35"/>
      <c r="G872" s="35"/>
      <c r="H872" s="35"/>
    </row>
    <row r="873" spans="1:8" ht="12.75" customHeight="1" x14ac:dyDescent="0.2">
      <c r="A873" s="7"/>
      <c r="B873" s="27"/>
      <c r="C873" s="20"/>
      <c r="D873" s="35"/>
      <c r="E873" s="35"/>
      <c r="F873" s="35"/>
      <c r="G873" s="35"/>
      <c r="H873" s="35"/>
    </row>
    <row r="874" spans="1:8" ht="12.75" customHeight="1" x14ac:dyDescent="0.2">
      <c r="A874" s="7"/>
      <c r="B874" s="27"/>
      <c r="C874" s="20"/>
      <c r="D874" s="35"/>
      <c r="E874" s="35"/>
      <c r="F874" s="35"/>
      <c r="G874" s="35"/>
      <c r="H874" s="35"/>
    </row>
    <row r="875" spans="1:8" ht="12.75" customHeight="1" x14ac:dyDescent="0.2">
      <c r="A875" s="7"/>
      <c r="B875" s="27"/>
      <c r="C875" s="20"/>
      <c r="D875" s="35"/>
      <c r="E875" s="35"/>
      <c r="F875" s="35"/>
      <c r="G875" s="35"/>
      <c r="H875" s="35"/>
    </row>
    <row r="876" spans="1:8" ht="12.75" customHeight="1" x14ac:dyDescent="0.2">
      <c r="A876" s="7"/>
      <c r="B876" s="27"/>
      <c r="C876" s="20"/>
      <c r="D876" s="35"/>
      <c r="E876" s="35"/>
      <c r="F876" s="35"/>
      <c r="G876" s="35"/>
      <c r="H876" s="35"/>
    </row>
    <row r="877" spans="1:8" ht="12.75" customHeight="1" x14ac:dyDescent="0.2">
      <c r="A877" s="7"/>
      <c r="B877" s="27"/>
      <c r="C877" s="20"/>
      <c r="D877" s="35"/>
      <c r="E877" s="35"/>
      <c r="F877" s="35"/>
      <c r="G877" s="35"/>
      <c r="H877" s="35"/>
    </row>
    <row r="878" spans="1:8" ht="12.75" customHeight="1" x14ac:dyDescent="0.2">
      <c r="A878" s="7"/>
      <c r="B878" s="27"/>
      <c r="C878" s="20"/>
      <c r="D878" s="35"/>
      <c r="E878" s="35"/>
      <c r="F878" s="35"/>
      <c r="G878" s="35"/>
      <c r="H878" s="35"/>
    </row>
    <row r="879" spans="1:8" ht="12.75" customHeight="1" x14ac:dyDescent="0.2">
      <c r="A879" s="7"/>
      <c r="B879" s="27"/>
      <c r="C879" s="20"/>
      <c r="D879" s="35"/>
      <c r="E879" s="35"/>
      <c r="F879" s="35"/>
      <c r="G879" s="35"/>
      <c r="H879" s="35"/>
    </row>
    <row r="880" spans="1:8" ht="12.75" customHeight="1" x14ac:dyDescent="0.2">
      <c r="A880" s="7"/>
      <c r="B880" s="27"/>
      <c r="C880" s="20"/>
      <c r="D880" s="35"/>
      <c r="E880" s="35"/>
      <c r="F880" s="35"/>
      <c r="G880" s="35"/>
      <c r="H880" s="35"/>
    </row>
    <row r="881" spans="1:8" ht="12.75" customHeight="1" x14ac:dyDescent="0.2">
      <c r="A881" s="7"/>
      <c r="B881" s="27"/>
      <c r="C881" s="20"/>
      <c r="D881" s="35"/>
      <c r="E881" s="35"/>
      <c r="F881" s="35"/>
      <c r="G881" s="35"/>
      <c r="H881" s="35"/>
    </row>
    <row r="882" spans="1:8" ht="12.75" customHeight="1" x14ac:dyDescent="0.2">
      <c r="A882" s="7"/>
      <c r="B882" s="27"/>
      <c r="C882" s="20"/>
      <c r="D882" s="35"/>
      <c r="E882" s="35"/>
      <c r="F882" s="35"/>
      <c r="G882" s="35"/>
      <c r="H882" s="35"/>
    </row>
    <row r="883" spans="1:8" ht="12.75" customHeight="1" x14ac:dyDescent="0.2">
      <c r="A883" s="7"/>
      <c r="B883" s="27"/>
      <c r="C883" s="20"/>
      <c r="D883" s="35"/>
      <c r="E883" s="35"/>
      <c r="F883" s="35"/>
      <c r="G883" s="35"/>
      <c r="H883" s="35"/>
    </row>
    <row r="884" spans="1:8" ht="12.75" customHeight="1" x14ac:dyDescent="0.2">
      <c r="A884" s="7"/>
      <c r="B884" s="27"/>
      <c r="C884" s="20"/>
      <c r="D884" s="35"/>
      <c r="E884" s="35"/>
      <c r="F884" s="35"/>
      <c r="G884" s="35"/>
      <c r="H884" s="35"/>
    </row>
    <row r="885" spans="1:8" ht="12.75" customHeight="1" x14ac:dyDescent="0.2">
      <c r="A885" s="7"/>
      <c r="B885" s="27"/>
      <c r="C885" s="20"/>
      <c r="D885" s="35"/>
      <c r="E885" s="35"/>
      <c r="F885" s="35"/>
      <c r="G885" s="35"/>
      <c r="H885" s="35"/>
    </row>
    <row r="886" spans="1:8" ht="12.75" customHeight="1" x14ac:dyDescent="0.2">
      <c r="A886" s="7"/>
      <c r="B886" s="27"/>
      <c r="C886" s="20"/>
      <c r="D886" s="35"/>
      <c r="E886" s="35"/>
      <c r="F886" s="35"/>
      <c r="G886" s="35"/>
      <c r="H886" s="35"/>
    </row>
    <row r="887" spans="1:8" ht="12.75" customHeight="1" x14ac:dyDescent="0.2">
      <c r="A887" s="7"/>
      <c r="B887" s="27"/>
      <c r="C887" s="20"/>
      <c r="D887" s="35"/>
      <c r="E887" s="35"/>
      <c r="F887" s="35"/>
      <c r="G887" s="35"/>
      <c r="H887" s="35"/>
    </row>
    <row r="888" spans="1:8" ht="12.75" customHeight="1" x14ac:dyDescent="0.2">
      <c r="A888" s="7"/>
      <c r="B888" s="27"/>
      <c r="C888" s="20"/>
      <c r="D888" s="35"/>
      <c r="E888" s="35"/>
      <c r="F888" s="35"/>
      <c r="G888" s="35"/>
      <c r="H888" s="35"/>
    </row>
    <row r="889" spans="1:8" ht="12.75" customHeight="1" x14ac:dyDescent="0.2">
      <c r="A889" s="7"/>
      <c r="B889" s="27"/>
      <c r="C889" s="20"/>
      <c r="D889" s="35"/>
      <c r="E889" s="35"/>
      <c r="F889" s="35"/>
      <c r="G889" s="35"/>
      <c r="H889" s="35"/>
    </row>
    <row r="890" spans="1:8" ht="12.75" customHeight="1" x14ac:dyDescent="0.2">
      <c r="A890" s="7"/>
      <c r="B890" s="27"/>
      <c r="C890" s="20"/>
      <c r="D890" s="35"/>
      <c r="E890" s="35"/>
      <c r="F890" s="35"/>
      <c r="G890" s="35"/>
      <c r="H890" s="35"/>
    </row>
    <row r="891" spans="1:8" ht="12.75" customHeight="1" x14ac:dyDescent="0.2">
      <c r="A891" s="7"/>
      <c r="B891" s="27"/>
      <c r="C891" s="20"/>
      <c r="D891" s="35"/>
      <c r="E891" s="35"/>
      <c r="F891" s="35"/>
      <c r="G891" s="35"/>
      <c r="H891" s="35"/>
    </row>
    <row r="892" spans="1:8" ht="12.75" customHeight="1" x14ac:dyDescent="0.2">
      <c r="A892" s="7"/>
      <c r="B892" s="27"/>
      <c r="C892" s="20"/>
      <c r="D892" s="35"/>
      <c r="E892" s="35"/>
      <c r="F892" s="35"/>
      <c r="G892" s="35"/>
      <c r="H892" s="35"/>
    </row>
    <row r="893" spans="1:8" ht="12.75" customHeight="1" x14ac:dyDescent="0.2">
      <c r="A893" s="7"/>
      <c r="B893" s="27"/>
      <c r="C893" s="20"/>
      <c r="D893" s="35"/>
      <c r="E893" s="35"/>
      <c r="F893" s="35"/>
      <c r="G893" s="35"/>
      <c r="H893" s="35"/>
    </row>
    <row r="894" spans="1:8" ht="12.75" customHeight="1" x14ac:dyDescent="0.2">
      <c r="A894" s="7"/>
      <c r="B894" s="27"/>
      <c r="C894" s="20"/>
      <c r="D894" s="35"/>
      <c r="E894" s="35"/>
      <c r="F894" s="35"/>
      <c r="G894" s="35"/>
      <c r="H894" s="35"/>
    </row>
    <row r="895" spans="1:8" ht="12.75" customHeight="1" x14ac:dyDescent="0.2">
      <c r="A895" s="7"/>
      <c r="B895" s="27"/>
      <c r="C895" s="20"/>
      <c r="D895" s="35"/>
      <c r="E895" s="35"/>
      <c r="F895" s="35"/>
      <c r="G895" s="35"/>
      <c r="H895" s="35"/>
    </row>
    <row r="896" spans="1:8" ht="12.75" customHeight="1" x14ac:dyDescent="0.2">
      <c r="A896" s="7"/>
      <c r="B896" s="27"/>
      <c r="C896" s="20"/>
      <c r="D896" s="35"/>
      <c r="E896" s="35"/>
      <c r="F896" s="35"/>
      <c r="G896" s="35"/>
      <c r="H896" s="35"/>
    </row>
    <row r="897" spans="1:8" ht="12.75" customHeight="1" x14ac:dyDescent="0.2">
      <c r="A897" s="7"/>
      <c r="B897" s="27"/>
      <c r="C897" s="20"/>
      <c r="D897" s="35"/>
      <c r="E897" s="35"/>
      <c r="F897" s="35"/>
      <c r="G897" s="35"/>
      <c r="H897" s="35"/>
    </row>
    <row r="898" spans="1:8" ht="12.75" customHeight="1" x14ac:dyDescent="0.2">
      <c r="A898" s="7"/>
      <c r="B898" s="27"/>
      <c r="C898" s="20"/>
      <c r="D898" s="35"/>
      <c r="E898" s="35"/>
      <c r="F898" s="35"/>
      <c r="G898" s="35"/>
      <c r="H898" s="35"/>
    </row>
    <row r="899" spans="1:8" ht="12.75" customHeight="1" x14ac:dyDescent="0.2">
      <c r="A899" s="7"/>
      <c r="B899" s="27"/>
      <c r="C899" s="20"/>
      <c r="D899" s="35"/>
      <c r="E899" s="35"/>
      <c r="F899" s="35"/>
      <c r="G899" s="35"/>
      <c r="H899" s="35"/>
    </row>
    <row r="900" spans="1:8" ht="12.75" customHeight="1" x14ac:dyDescent="0.2">
      <c r="A900" s="7"/>
      <c r="B900" s="27"/>
      <c r="C900" s="20"/>
      <c r="D900" s="35"/>
      <c r="E900" s="35"/>
      <c r="F900" s="35"/>
      <c r="G900" s="35"/>
      <c r="H900" s="35"/>
    </row>
    <row r="901" spans="1:8" ht="12.75" customHeight="1" x14ac:dyDescent="0.2">
      <c r="A901" s="7"/>
      <c r="B901" s="27"/>
      <c r="C901" s="20"/>
      <c r="D901" s="35"/>
      <c r="E901" s="35"/>
      <c r="F901" s="35"/>
      <c r="G901" s="35"/>
      <c r="H901" s="35"/>
    </row>
    <row r="902" spans="1:8" ht="12.75" customHeight="1" x14ac:dyDescent="0.2">
      <c r="A902" s="7"/>
      <c r="B902" s="27"/>
      <c r="C902" s="20"/>
      <c r="D902" s="35"/>
      <c r="E902" s="35"/>
      <c r="F902" s="35"/>
      <c r="G902" s="35"/>
      <c r="H902" s="35"/>
    </row>
    <row r="903" spans="1:8" ht="12.75" customHeight="1" x14ac:dyDescent="0.2">
      <c r="A903" s="7"/>
      <c r="B903" s="27"/>
      <c r="C903" s="20"/>
      <c r="D903" s="35"/>
      <c r="E903" s="35"/>
      <c r="F903" s="35"/>
      <c r="G903" s="35"/>
      <c r="H903" s="35"/>
    </row>
    <row r="904" spans="1:8" ht="12.75" customHeight="1" x14ac:dyDescent="0.2">
      <c r="A904" s="7"/>
      <c r="B904" s="27"/>
      <c r="C904" s="20"/>
      <c r="D904" s="35"/>
      <c r="E904" s="35"/>
      <c r="F904" s="35"/>
      <c r="G904" s="35"/>
      <c r="H904" s="35"/>
    </row>
    <row r="905" spans="1:8" ht="12.75" customHeight="1" x14ac:dyDescent="0.2">
      <c r="A905" s="7"/>
      <c r="B905" s="27"/>
      <c r="C905" s="20"/>
      <c r="D905" s="35"/>
      <c r="E905" s="35"/>
      <c r="F905" s="35"/>
      <c r="G905" s="35"/>
      <c r="H905" s="35"/>
    </row>
    <row r="906" spans="1:8" ht="12.75" customHeight="1" x14ac:dyDescent="0.2">
      <c r="A906" s="7"/>
      <c r="B906" s="27"/>
      <c r="C906" s="20"/>
      <c r="D906" s="35"/>
      <c r="E906" s="35"/>
      <c r="F906" s="35"/>
      <c r="G906" s="35"/>
      <c r="H906" s="35"/>
    </row>
    <row r="907" spans="1:8" ht="12.75" customHeight="1" x14ac:dyDescent="0.2">
      <c r="A907" s="7"/>
      <c r="B907" s="27"/>
      <c r="C907" s="20"/>
      <c r="D907" s="35"/>
      <c r="E907" s="35"/>
      <c r="F907" s="35"/>
      <c r="G907" s="35"/>
      <c r="H907" s="35"/>
    </row>
    <row r="908" spans="1:8" ht="12.75" customHeight="1" x14ac:dyDescent="0.2">
      <c r="A908" s="7"/>
      <c r="B908" s="27"/>
      <c r="C908" s="20"/>
      <c r="D908" s="35"/>
      <c r="E908" s="35"/>
      <c r="F908" s="35"/>
      <c r="G908" s="35"/>
      <c r="H908" s="35"/>
    </row>
    <row r="909" spans="1:8" ht="12.75" customHeight="1" x14ac:dyDescent="0.2">
      <c r="A909" s="7"/>
      <c r="B909" s="27"/>
      <c r="C909" s="20"/>
      <c r="D909" s="35"/>
      <c r="E909" s="35"/>
      <c r="F909" s="35"/>
      <c r="G909" s="35"/>
      <c r="H909" s="35"/>
    </row>
    <row r="910" spans="1:8" ht="12.75" customHeight="1" x14ac:dyDescent="0.2">
      <c r="A910" s="7"/>
      <c r="B910" s="27"/>
      <c r="C910" s="20"/>
      <c r="D910" s="35"/>
      <c r="E910" s="35"/>
      <c r="F910" s="35"/>
      <c r="G910" s="35"/>
      <c r="H910" s="35"/>
    </row>
    <row r="911" spans="1:8" ht="12.75" customHeight="1" x14ac:dyDescent="0.2">
      <c r="A911" s="7"/>
      <c r="B911" s="27"/>
      <c r="C911" s="20"/>
      <c r="D911" s="35"/>
      <c r="E911" s="35"/>
      <c r="F911" s="35"/>
      <c r="G911" s="35"/>
      <c r="H911" s="35"/>
    </row>
    <row r="912" spans="1:8" ht="12.75" customHeight="1" x14ac:dyDescent="0.2">
      <c r="A912" s="7"/>
      <c r="B912" s="27"/>
      <c r="C912" s="20"/>
      <c r="D912" s="35"/>
      <c r="E912" s="35"/>
      <c r="F912" s="35"/>
      <c r="G912" s="35"/>
      <c r="H912" s="35"/>
    </row>
    <row r="913" spans="1:8" ht="12.75" customHeight="1" x14ac:dyDescent="0.2">
      <c r="A913" s="7"/>
      <c r="B913" s="27"/>
      <c r="C913" s="20"/>
      <c r="D913" s="35"/>
      <c r="E913" s="35"/>
      <c r="F913" s="35"/>
      <c r="G913" s="35"/>
      <c r="H913" s="35"/>
    </row>
    <row r="914" spans="1:8" ht="12.75" customHeight="1" x14ac:dyDescent="0.2">
      <c r="A914" s="7"/>
      <c r="B914" s="27"/>
      <c r="C914" s="20"/>
      <c r="D914" s="35"/>
      <c r="E914" s="35"/>
      <c r="F914" s="35"/>
      <c r="G914" s="35"/>
      <c r="H914" s="35"/>
    </row>
    <row r="915" spans="1:8" ht="12.75" customHeight="1" x14ac:dyDescent="0.2">
      <c r="A915" s="7"/>
      <c r="B915" s="27"/>
      <c r="C915" s="20"/>
      <c r="D915" s="35"/>
      <c r="E915" s="35"/>
      <c r="F915" s="35"/>
      <c r="G915" s="35"/>
      <c r="H915" s="35"/>
    </row>
    <row r="916" spans="1:8" ht="12.75" customHeight="1" x14ac:dyDescent="0.2">
      <c r="A916" s="7"/>
      <c r="B916" s="27"/>
      <c r="C916" s="20"/>
      <c r="D916" s="35"/>
      <c r="E916" s="35"/>
      <c r="F916" s="35"/>
      <c r="G916" s="35"/>
      <c r="H916" s="35"/>
    </row>
    <row r="917" spans="1:8" ht="12.75" customHeight="1" x14ac:dyDescent="0.2">
      <c r="A917" s="7"/>
      <c r="B917" s="27"/>
      <c r="C917" s="20"/>
      <c r="D917" s="35"/>
      <c r="E917" s="35"/>
      <c r="F917" s="35"/>
      <c r="G917" s="35"/>
      <c r="H917" s="35"/>
    </row>
    <row r="918" spans="1:8" ht="12.75" customHeight="1" x14ac:dyDescent="0.2">
      <c r="A918" s="7"/>
      <c r="B918" s="27"/>
      <c r="C918" s="20"/>
      <c r="D918" s="35"/>
      <c r="E918" s="35"/>
      <c r="F918" s="35"/>
      <c r="G918" s="35"/>
      <c r="H918" s="35"/>
    </row>
    <row r="919" spans="1:8" ht="12.75" customHeight="1" x14ac:dyDescent="0.2">
      <c r="A919" s="7"/>
      <c r="B919" s="27"/>
      <c r="C919" s="20"/>
      <c r="D919" s="35"/>
      <c r="E919" s="35"/>
      <c r="F919" s="35"/>
      <c r="G919" s="35"/>
      <c r="H919" s="35"/>
    </row>
    <row r="920" spans="1:8" ht="12.75" customHeight="1" x14ac:dyDescent="0.2">
      <c r="A920" s="7"/>
      <c r="B920" s="27"/>
      <c r="C920" s="20"/>
      <c r="D920" s="35"/>
      <c r="E920" s="35"/>
      <c r="F920" s="35"/>
      <c r="G920" s="35"/>
      <c r="H920" s="35"/>
    </row>
    <row r="921" spans="1:8" ht="12.75" customHeight="1" x14ac:dyDescent="0.2">
      <c r="A921" s="7"/>
      <c r="B921" s="27"/>
      <c r="C921" s="20"/>
      <c r="D921" s="35"/>
      <c r="E921" s="35"/>
      <c r="F921" s="35"/>
      <c r="G921" s="35"/>
      <c r="H921" s="35"/>
    </row>
    <row r="922" spans="1:8" ht="12.75" customHeight="1" x14ac:dyDescent="0.2">
      <c r="A922" s="7"/>
      <c r="B922" s="27"/>
      <c r="C922" s="20"/>
      <c r="D922" s="35"/>
      <c r="E922" s="35"/>
      <c r="F922" s="35"/>
      <c r="G922" s="35"/>
      <c r="H922" s="35"/>
    </row>
    <row r="923" spans="1:8" ht="12.75" customHeight="1" x14ac:dyDescent="0.2">
      <c r="A923" s="7"/>
      <c r="B923" s="27"/>
      <c r="C923" s="20"/>
      <c r="D923" s="35"/>
      <c r="E923" s="35"/>
      <c r="F923" s="35"/>
      <c r="G923" s="35"/>
      <c r="H923" s="35"/>
    </row>
    <row r="924" spans="1:8" ht="12.75" customHeight="1" x14ac:dyDescent="0.2">
      <c r="A924" s="7"/>
      <c r="B924" s="27"/>
      <c r="C924" s="20"/>
      <c r="D924" s="35"/>
      <c r="E924" s="35"/>
      <c r="F924" s="35"/>
      <c r="G924" s="35"/>
      <c r="H924" s="35"/>
    </row>
    <row r="925" spans="1:8" ht="12.75" customHeight="1" x14ac:dyDescent="0.2">
      <c r="A925" s="7"/>
      <c r="B925" s="27"/>
      <c r="C925" s="20"/>
      <c r="D925" s="35"/>
      <c r="E925" s="35"/>
      <c r="F925" s="35"/>
      <c r="G925" s="35"/>
      <c r="H925" s="35"/>
    </row>
    <row r="926" spans="1:8" ht="12.75" customHeight="1" x14ac:dyDescent="0.2">
      <c r="A926" s="7"/>
      <c r="B926" s="27"/>
      <c r="C926" s="20"/>
      <c r="D926" s="35"/>
      <c r="E926" s="35"/>
      <c r="F926" s="35"/>
      <c r="G926" s="35"/>
      <c r="H926" s="35"/>
    </row>
    <row r="927" spans="1:8" ht="12.75" customHeight="1" x14ac:dyDescent="0.2">
      <c r="A927" s="7"/>
      <c r="B927" s="27"/>
      <c r="C927" s="20"/>
      <c r="D927" s="35"/>
      <c r="E927" s="35"/>
      <c r="F927" s="35"/>
      <c r="G927" s="35"/>
      <c r="H927" s="35"/>
    </row>
    <row r="928" spans="1:8" ht="12.75" customHeight="1" x14ac:dyDescent="0.2">
      <c r="A928" s="7"/>
      <c r="B928" s="27"/>
      <c r="C928" s="20"/>
      <c r="D928" s="35"/>
      <c r="E928" s="35"/>
      <c r="F928" s="35"/>
      <c r="G928" s="35"/>
      <c r="H928" s="35"/>
    </row>
    <row r="929" spans="1:8" ht="12.75" customHeight="1" x14ac:dyDescent="0.2">
      <c r="A929" s="7"/>
      <c r="B929" s="27"/>
      <c r="C929" s="20"/>
      <c r="D929" s="35"/>
      <c r="E929" s="35"/>
      <c r="F929" s="35"/>
      <c r="G929" s="35"/>
      <c r="H929" s="35"/>
    </row>
    <row r="930" spans="1:8" ht="12.75" customHeight="1" x14ac:dyDescent="0.2">
      <c r="A930" s="7"/>
      <c r="B930" s="27"/>
      <c r="C930" s="20"/>
      <c r="D930" s="35"/>
      <c r="E930" s="35"/>
      <c r="F930" s="35"/>
      <c r="G930" s="35"/>
      <c r="H930" s="35"/>
    </row>
    <row r="931" spans="1:8" ht="12.75" customHeight="1" x14ac:dyDescent="0.2">
      <c r="A931" s="7"/>
      <c r="B931" s="27"/>
      <c r="C931" s="20"/>
      <c r="D931" s="35"/>
      <c r="E931" s="35"/>
      <c r="F931" s="35"/>
      <c r="G931" s="35"/>
      <c r="H931" s="35"/>
    </row>
    <row r="932" spans="1:8" ht="12.75" customHeight="1" x14ac:dyDescent="0.2">
      <c r="A932" s="7"/>
      <c r="B932" s="27"/>
      <c r="C932" s="20"/>
      <c r="D932" s="35"/>
      <c r="E932" s="35"/>
      <c r="F932" s="35"/>
      <c r="G932" s="35"/>
      <c r="H932" s="35"/>
    </row>
    <row r="933" spans="1:8" ht="12.75" customHeight="1" x14ac:dyDescent="0.2">
      <c r="A933" s="7"/>
      <c r="B933" s="27"/>
      <c r="C933" s="20"/>
      <c r="D933" s="35"/>
      <c r="E933" s="35"/>
      <c r="F933" s="35"/>
      <c r="G933" s="35"/>
      <c r="H933" s="35"/>
    </row>
    <row r="934" spans="1:8" ht="12.75" customHeight="1" x14ac:dyDescent="0.2">
      <c r="A934" s="7"/>
      <c r="B934" s="27"/>
      <c r="C934" s="20"/>
      <c r="D934" s="35"/>
      <c r="E934" s="35"/>
      <c r="F934" s="35"/>
      <c r="G934" s="35"/>
      <c r="H934" s="35"/>
    </row>
    <row r="935" spans="1:8" ht="12.75" customHeight="1" x14ac:dyDescent="0.2">
      <c r="A935" s="7"/>
      <c r="B935" s="27"/>
      <c r="C935" s="20"/>
      <c r="D935" s="35"/>
      <c r="E935" s="35"/>
      <c r="F935" s="35"/>
      <c r="G935" s="35"/>
      <c r="H935" s="35"/>
    </row>
    <row r="936" spans="1:8" ht="12.75" customHeight="1" x14ac:dyDescent="0.2">
      <c r="A936" s="7"/>
      <c r="B936" s="27"/>
      <c r="C936" s="20"/>
      <c r="D936" s="35"/>
      <c r="E936" s="35"/>
      <c r="F936" s="35"/>
      <c r="G936" s="35"/>
      <c r="H936" s="35"/>
    </row>
    <row r="937" spans="1:8" ht="12.75" customHeight="1" x14ac:dyDescent="0.2">
      <c r="A937" s="7"/>
      <c r="B937" s="27"/>
      <c r="C937" s="20"/>
      <c r="D937" s="35"/>
      <c r="E937" s="35"/>
      <c r="F937" s="35"/>
      <c r="G937" s="35"/>
      <c r="H937" s="35"/>
    </row>
    <row r="938" spans="1:8" ht="12.75" customHeight="1" x14ac:dyDescent="0.2">
      <c r="A938" s="7"/>
      <c r="B938" s="27"/>
      <c r="C938" s="20"/>
      <c r="D938" s="35"/>
      <c r="E938" s="35"/>
      <c r="F938" s="35"/>
      <c r="G938" s="35"/>
      <c r="H938" s="35"/>
    </row>
    <row r="939" spans="1:8" ht="12.75" customHeight="1" x14ac:dyDescent="0.2">
      <c r="A939" s="7"/>
      <c r="B939" s="27"/>
      <c r="C939" s="20"/>
      <c r="D939" s="35"/>
      <c r="E939" s="35"/>
      <c r="F939" s="35"/>
      <c r="G939" s="35"/>
      <c r="H939" s="35"/>
    </row>
    <row r="940" spans="1:8" ht="12.75" customHeight="1" x14ac:dyDescent="0.2">
      <c r="A940" s="7"/>
      <c r="B940" s="27"/>
      <c r="C940" s="20"/>
      <c r="D940" s="35"/>
      <c r="E940" s="35"/>
      <c r="F940" s="35"/>
      <c r="G940" s="35"/>
      <c r="H940" s="35"/>
    </row>
    <row r="941" spans="1:8" ht="12.75" customHeight="1" x14ac:dyDescent="0.2">
      <c r="A941" s="7"/>
      <c r="B941" s="27"/>
      <c r="C941" s="20"/>
      <c r="D941" s="35"/>
      <c r="E941" s="35"/>
      <c r="F941" s="35"/>
      <c r="G941" s="35"/>
      <c r="H941" s="35"/>
    </row>
    <row r="942" spans="1:8" ht="12.75" customHeight="1" x14ac:dyDescent="0.2">
      <c r="A942" s="7"/>
      <c r="B942" s="27"/>
      <c r="C942" s="20"/>
      <c r="D942" s="35"/>
      <c r="E942" s="35"/>
      <c r="F942" s="35"/>
      <c r="G942" s="35"/>
      <c r="H942" s="35"/>
    </row>
    <row r="943" spans="1:8" ht="12.75" customHeight="1" x14ac:dyDescent="0.2">
      <c r="A943" s="7"/>
      <c r="B943" s="27"/>
      <c r="C943" s="20"/>
      <c r="D943" s="35"/>
      <c r="E943" s="35"/>
      <c r="F943" s="35"/>
      <c r="G943" s="35"/>
      <c r="H943" s="35"/>
    </row>
    <row r="944" spans="1:8" ht="12.75" customHeight="1" x14ac:dyDescent="0.2">
      <c r="A944" s="7"/>
      <c r="B944" s="27"/>
      <c r="C944" s="20"/>
      <c r="D944" s="35"/>
      <c r="E944" s="35"/>
      <c r="F944" s="35"/>
      <c r="G944" s="35"/>
      <c r="H944" s="35"/>
    </row>
    <row r="945" spans="1:8" ht="12.75" customHeight="1" x14ac:dyDescent="0.2">
      <c r="A945" s="7"/>
      <c r="B945" s="27"/>
      <c r="C945" s="20"/>
      <c r="D945" s="35"/>
      <c r="E945" s="35"/>
      <c r="F945" s="35"/>
      <c r="G945" s="35"/>
      <c r="H945" s="35"/>
    </row>
    <row r="946" spans="1:8" ht="12.75" customHeight="1" x14ac:dyDescent="0.2">
      <c r="A946" s="7"/>
      <c r="B946" s="27"/>
      <c r="C946" s="20"/>
      <c r="D946" s="35"/>
      <c r="E946" s="35"/>
      <c r="F946" s="35"/>
      <c r="G946" s="35"/>
      <c r="H946" s="35"/>
    </row>
    <row r="947" spans="1:8" ht="12.75" customHeight="1" x14ac:dyDescent="0.2">
      <c r="A947" s="7"/>
      <c r="B947" s="27"/>
      <c r="C947" s="20"/>
      <c r="D947" s="35"/>
      <c r="E947" s="35"/>
      <c r="F947" s="35"/>
      <c r="G947" s="35"/>
      <c r="H947" s="35"/>
    </row>
    <row r="948" spans="1:8" ht="12.75" customHeight="1" x14ac:dyDescent="0.2">
      <c r="A948" s="7"/>
      <c r="B948" s="27"/>
      <c r="C948" s="20"/>
      <c r="D948" s="35"/>
      <c r="E948" s="35"/>
      <c r="F948" s="35"/>
      <c r="G948" s="35"/>
      <c r="H948" s="35"/>
    </row>
    <row r="949" spans="1:8" ht="12.75" customHeight="1" x14ac:dyDescent="0.2">
      <c r="A949" s="7"/>
      <c r="B949" s="27"/>
      <c r="C949" s="20"/>
      <c r="D949" s="35"/>
      <c r="E949" s="35"/>
      <c r="F949" s="35"/>
      <c r="G949" s="35"/>
      <c r="H949" s="35"/>
    </row>
    <row r="950" spans="1:8" ht="12.75" customHeight="1" x14ac:dyDescent="0.2">
      <c r="A950" s="7"/>
      <c r="B950" s="27"/>
      <c r="C950" s="20"/>
      <c r="D950" s="35"/>
      <c r="E950" s="35"/>
      <c r="F950" s="35"/>
      <c r="G950" s="35"/>
      <c r="H950" s="35"/>
    </row>
    <row r="951" spans="1:8" ht="12.75" customHeight="1" x14ac:dyDescent="0.2">
      <c r="A951" s="7"/>
      <c r="B951" s="27"/>
      <c r="C951" s="20"/>
      <c r="D951" s="35"/>
      <c r="E951" s="35"/>
      <c r="F951" s="35"/>
      <c r="G951" s="35"/>
      <c r="H951" s="35"/>
    </row>
    <row r="952" spans="1:8" ht="12.75" customHeight="1" x14ac:dyDescent="0.2">
      <c r="A952" s="7"/>
      <c r="B952" s="27"/>
      <c r="C952" s="20"/>
      <c r="D952" s="35"/>
      <c r="E952" s="35"/>
      <c r="F952" s="35"/>
      <c r="G952" s="35"/>
      <c r="H952" s="35"/>
    </row>
    <row r="953" spans="1:8" ht="12.75" customHeight="1" x14ac:dyDescent="0.2">
      <c r="A953" s="7"/>
      <c r="B953" s="27"/>
      <c r="C953" s="20"/>
      <c r="D953" s="35"/>
      <c r="E953" s="35"/>
      <c r="F953" s="35"/>
      <c r="G953" s="35"/>
      <c r="H953" s="35"/>
    </row>
    <row r="954" spans="1:8" ht="12.75" customHeight="1" x14ac:dyDescent="0.2">
      <c r="A954" s="7"/>
      <c r="B954" s="27"/>
      <c r="C954" s="20"/>
      <c r="D954" s="35"/>
      <c r="E954" s="35"/>
      <c r="F954" s="35"/>
      <c r="G954" s="35"/>
      <c r="H954" s="35"/>
    </row>
    <row r="955" spans="1:8" ht="12.75" customHeight="1" x14ac:dyDescent="0.2">
      <c r="A955" s="7"/>
      <c r="B955" s="27"/>
      <c r="C955" s="20"/>
      <c r="D955" s="35"/>
      <c r="E955" s="35"/>
      <c r="F955" s="35"/>
      <c r="G955" s="35"/>
      <c r="H955" s="35"/>
    </row>
    <row r="956" spans="1:8" ht="12.75" customHeight="1" x14ac:dyDescent="0.2">
      <c r="A956" s="7"/>
      <c r="B956" s="27"/>
      <c r="C956" s="20"/>
      <c r="D956" s="35"/>
      <c r="E956" s="35"/>
      <c r="F956" s="35"/>
      <c r="G956" s="35"/>
      <c r="H956" s="35"/>
    </row>
    <row r="957" spans="1:8" ht="12.75" customHeight="1" x14ac:dyDescent="0.2">
      <c r="A957" s="7"/>
      <c r="B957" s="27"/>
      <c r="C957" s="20"/>
      <c r="D957" s="35"/>
      <c r="E957" s="35"/>
      <c r="F957" s="35"/>
      <c r="G957" s="35"/>
      <c r="H957" s="35"/>
    </row>
    <row r="958" spans="1:8" ht="12.75" customHeight="1" x14ac:dyDescent="0.2">
      <c r="A958" s="7"/>
      <c r="B958" s="27"/>
      <c r="C958" s="20"/>
      <c r="D958" s="35"/>
      <c r="E958" s="35"/>
      <c r="F958" s="35"/>
      <c r="G958" s="35"/>
      <c r="H958" s="35"/>
    </row>
    <row r="959" spans="1:8" ht="12.75" customHeight="1" x14ac:dyDescent="0.2">
      <c r="A959" s="7"/>
      <c r="B959" s="27"/>
      <c r="C959" s="20"/>
      <c r="D959" s="35"/>
      <c r="E959" s="35"/>
      <c r="F959" s="35"/>
      <c r="G959" s="35"/>
      <c r="H959" s="35"/>
    </row>
    <row r="960" spans="1:8" ht="12.75" customHeight="1" x14ac:dyDescent="0.2">
      <c r="A960" s="7"/>
      <c r="B960" s="27"/>
      <c r="C960" s="20"/>
      <c r="D960" s="35"/>
      <c r="E960" s="35"/>
      <c r="F960" s="35"/>
      <c r="G960" s="35"/>
      <c r="H960" s="35"/>
    </row>
    <row r="961" spans="1:8" ht="12.75" customHeight="1" x14ac:dyDescent="0.2">
      <c r="A961" s="7"/>
      <c r="B961" s="27"/>
      <c r="C961" s="20"/>
      <c r="D961" s="35"/>
      <c r="E961" s="35"/>
      <c r="F961" s="35"/>
      <c r="G961" s="35"/>
      <c r="H961" s="35"/>
    </row>
    <row r="962" spans="1:8" ht="12.75" customHeight="1" x14ac:dyDescent="0.2">
      <c r="A962" s="7"/>
      <c r="B962" s="27"/>
      <c r="C962" s="20"/>
      <c r="D962" s="35"/>
      <c r="E962" s="35"/>
      <c r="F962" s="35"/>
      <c r="G962" s="35"/>
      <c r="H962" s="35"/>
    </row>
    <row r="963" spans="1:8" ht="12.75" customHeight="1" x14ac:dyDescent="0.2">
      <c r="A963" s="7"/>
      <c r="B963" s="27"/>
      <c r="C963" s="20"/>
      <c r="D963" s="35"/>
      <c r="E963" s="35"/>
      <c r="F963" s="35"/>
      <c r="G963" s="35"/>
      <c r="H963" s="35"/>
    </row>
    <row r="964" spans="1:8" ht="12.75" customHeight="1" x14ac:dyDescent="0.2">
      <c r="A964" s="7"/>
      <c r="B964" s="27"/>
      <c r="C964" s="20"/>
      <c r="D964" s="35"/>
      <c r="E964" s="35"/>
      <c r="F964" s="35"/>
      <c r="G964" s="35"/>
      <c r="H964" s="35"/>
    </row>
    <row r="965" spans="1:8" ht="12.75" customHeight="1" x14ac:dyDescent="0.2">
      <c r="A965" s="7"/>
      <c r="B965" s="27"/>
      <c r="C965" s="20"/>
      <c r="D965" s="35"/>
      <c r="E965" s="35"/>
      <c r="F965" s="35"/>
      <c r="G965" s="35"/>
      <c r="H965" s="35"/>
    </row>
    <row r="966" spans="1:8" ht="12.75" customHeight="1" x14ac:dyDescent="0.2">
      <c r="A966" s="7"/>
      <c r="B966" s="27"/>
      <c r="C966" s="20"/>
      <c r="D966" s="35"/>
      <c r="E966" s="35"/>
      <c r="F966" s="35"/>
      <c r="G966" s="35"/>
      <c r="H966" s="35"/>
    </row>
    <row r="967" spans="1:8" ht="12.75" customHeight="1" x14ac:dyDescent="0.2">
      <c r="A967" s="7"/>
      <c r="B967" s="27"/>
      <c r="C967" s="20"/>
      <c r="D967" s="35"/>
      <c r="E967" s="35"/>
      <c r="F967" s="35"/>
      <c r="G967" s="35"/>
      <c r="H967" s="35"/>
    </row>
    <row r="968" spans="1:8" ht="12.75" customHeight="1" x14ac:dyDescent="0.2">
      <c r="A968" s="7"/>
      <c r="B968" s="27"/>
      <c r="C968" s="20"/>
      <c r="D968" s="35"/>
      <c r="E968" s="35"/>
      <c r="F968" s="35"/>
      <c r="G968" s="35"/>
      <c r="H968" s="35"/>
    </row>
    <row r="969" spans="1:8" ht="12.75" customHeight="1" x14ac:dyDescent="0.2">
      <c r="A969" s="7"/>
      <c r="B969" s="27"/>
      <c r="C969" s="20"/>
      <c r="D969" s="35"/>
      <c r="E969" s="35"/>
      <c r="F969" s="35"/>
      <c r="G969" s="35"/>
      <c r="H969" s="35"/>
    </row>
    <row r="970" spans="1:8" ht="12.75" customHeight="1" x14ac:dyDescent="0.2">
      <c r="A970" s="7"/>
      <c r="B970" s="27"/>
      <c r="C970" s="20"/>
      <c r="D970" s="35"/>
      <c r="E970" s="35"/>
      <c r="F970" s="35"/>
      <c r="G970" s="35"/>
      <c r="H970" s="35"/>
    </row>
    <row r="971" spans="1:8" ht="12.75" customHeight="1" x14ac:dyDescent="0.2">
      <c r="A971" s="7"/>
      <c r="B971" s="27"/>
      <c r="C971" s="20"/>
      <c r="D971" s="35"/>
      <c r="E971" s="35"/>
      <c r="F971" s="35"/>
      <c r="G971" s="35"/>
      <c r="H971" s="35"/>
    </row>
    <row r="972" spans="1:8" ht="12.75" customHeight="1" x14ac:dyDescent="0.2">
      <c r="A972" s="7"/>
      <c r="B972" s="27"/>
      <c r="C972" s="20"/>
      <c r="D972" s="35"/>
      <c r="E972" s="35"/>
      <c r="F972" s="35"/>
      <c r="G972" s="35"/>
      <c r="H972" s="35"/>
    </row>
    <row r="973" spans="1:8" ht="12.75" customHeight="1" x14ac:dyDescent="0.2">
      <c r="A973" s="7"/>
      <c r="B973" s="27"/>
      <c r="C973" s="20"/>
      <c r="D973" s="35"/>
      <c r="E973" s="35"/>
      <c r="F973" s="35"/>
      <c r="G973" s="35"/>
      <c r="H973" s="35"/>
    </row>
    <row r="974" spans="1:8" ht="12.75" customHeight="1" x14ac:dyDescent="0.2">
      <c r="A974" s="7"/>
      <c r="B974" s="27"/>
      <c r="C974" s="20"/>
      <c r="D974" s="35"/>
      <c r="E974" s="35"/>
      <c r="F974" s="35"/>
      <c r="G974" s="35"/>
      <c r="H974" s="35"/>
    </row>
    <row r="975" spans="1:8" ht="12.75" customHeight="1" x14ac:dyDescent="0.2">
      <c r="A975" s="7"/>
      <c r="B975" s="27"/>
      <c r="C975" s="20"/>
      <c r="D975" s="35"/>
      <c r="E975" s="35"/>
      <c r="F975" s="35"/>
      <c r="G975" s="35"/>
      <c r="H975" s="35"/>
    </row>
    <row r="976" spans="1:8" ht="12.75" customHeight="1" x14ac:dyDescent="0.2">
      <c r="A976" s="7"/>
      <c r="B976" s="27"/>
      <c r="C976" s="20"/>
      <c r="D976" s="35"/>
      <c r="E976" s="35"/>
      <c r="F976" s="35"/>
      <c r="G976" s="35"/>
      <c r="H976" s="35"/>
    </row>
    <row r="977" spans="1:8" ht="12.75" customHeight="1" x14ac:dyDescent="0.2">
      <c r="A977" s="7"/>
      <c r="B977" s="27"/>
      <c r="C977" s="20"/>
      <c r="D977" s="35"/>
      <c r="E977" s="35"/>
      <c r="F977" s="35"/>
      <c r="G977" s="35"/>
      <c r="H977" s="35"/>
    </row>
    <row r="978" spans="1:8" ht="12.75" customHeight="1" x14ac:dyDescent="0.2">
      <c r="A978" s="7"/>
      <c r="B978" s="27"/>
      <c r="C978" s="20"/>
      <c r="D978" s="35"/>
      <c r="E978" s="35"/>
      <c r="F978" s="35"/>
      <c r="G978" s="35"/>
      <c r="H978" s="35"/>
    </row>
    <row r="979" spans="1:8" ht="12.75" customHeight="1" x14ac:dyDescent="0.2">
      <c r="A979" s="7"/>
      <c r="B979" s="27"/>
      <c r="C979" s="20"/>
      <c r="D979" s="35"/>
      <c r="E979" s="35"/>
      <c r="F979" s="35"/>
      <c r="G979" s="35"/>
      <c r="H979" s="35"/>
    </row>
    <row r="980" spans="1:8" ht="12.75" customHeight="1" x14ac:dyDescent="0.2">
      <c r="A980" s="7"/>
      <c r="B980" s="27"/>
      <c r="C980" s="20"/>
      <c r="D980" s="35"/>
      <c r="E980" s="35"/>
      <c r="F980" s="35"/>
      <c r="G980" s="35"/>
      <c r="H980" s="35"/>
    </row>
    <row r="981" spans="1:8" ht="12.75" customHeight="1" x14ac:dyDescent="0.2">
      <c r="A981" s="7"/>
      <c r="B981" s="27"/>
      <c r="C981" s="20"/>
      <c r="D981" s="35"/>
      <c r="E981" s="35"/>
      <c r="F981" s="35"/>
      <c r="G981" s="35"/>
      <c r="H981" s="35"/>
    </row>
    <row r="982" spans="1:8" ht="12.75" customHeight="1" x14ac:dyDescent="0.2">
      <c r="A982" s="7"/>
      <c r="B982" s="27"/>
      <c r="C982" s="20"/>
      <c r="D982" s="35"/>
      <c r="E982" s="35"/>
      <c r="F982" s="35"/>
      <c r="G982" s="35"/>
      <c r="H982" s="35"/>
    </row>
    <row r="983" spans="1:8" ht="12.75" customHeight="1" x14ac:dyDescent="0.2">
      <c r="A983" s="7"/>
      <c r="B983" s="27"/>
      <c r="C983" s="20"/>
      <c r="D983" s="35"/>
      <c r="E983" s="35"/>
      <c r="F983" s="35"/>
      <c r="G983" s="35"/>
      <c r="H983" s="35"/>
    </row>
    <row r="984" spans="1:8" ht="12.75" customHeight="1" x14ac:dyDescent="0.2">
      <c r="A984" s="7"/>
      <c r="B984" s="27"/>
      <c r="C984" s="20"/>
      <c r="D984" s="35"/>
      <c r="E984" s="35"/>
      <c r="F984" s="35"/>
      <c r="G984" s="35"/>
      <c r="H984" s="35"/>
    </row>
    <row r="985" spans="1:8" ht="12.75" customHeight="1" x14ac:dyDescent="0.2">
      <c r="A985" s="7"/>
      <c r="B985" s="27"/>
      <c r="C985" s="20"/>
      <c r="D985" s="35"/>
      <c r="E985" s="35"/>
      <c r="F985" s="35"/>
      <c r="G985" s="35"/>
      <c r="H985" s="35"/>
    </row>
    <row r="986" spans="1:8" ht="12.75" customHeight="1" x14ac:dyDescent="0.2">
      <c r="A986" s="7"/>
      <c r="B986" s="27"/>
      <c r="C986" s="20"/>
      <c r="D986" s="35"/>
      <c r="E986" s="35"/>
      <c r="F986" s="35"/>
      <c r="G986" s="35"/>
      <c r="H986" s="35"/>
    </row>
    <row r="987" spans="1:8" ht="12.75" customHeight="1" x14ac:dyDescent="0.2">
      <c r="A987" s="7"/>
      <c r="B987" s="27"/>
      <c r="C987" s="20"/>
      <c r="D987" s="35"/>
      <c r="E987" s="35"/>
      <c r="F987" s="35"/>
      <c r="G987" s="35"/>
      <c r="H987" s="35"/>
    </row>
    <row r="988" spans="1:8" ht="12.75" customHeight="1" x14ac:dyDescent="0.2">
      <c r="A988" s="7"/>
      <c r="B988" s="27"/>
      <c r="C988" s="20"/>
      <c r="D988" s="35"/>
      <c r="E988" s="35"/>
      <c r="F988" s="35"/>
      <c r="G988" s="35"/>
      <c r="H988" s="35"/>
    </row>
    <row r="989" spans="1:8" ht="12.75" customHeight="1" x14ac:dyDescent="0.2">
      <c r="A989" s="7"/>
      <c r="B989" s="27"/>
      <c r="C989" s="20"/>
      <c r="D989" s="35"/>
      <c r="E989" s="35"/>
      <c r="F989" s="35"/>
      <c r="G989" s="35"/>
      <c r="H989" s="35"/>
    </row>
    <row r="990" spans="1:8" ht="12.75" customHeight="1" x14ac:dyDescent="0.2">
      <c r="A990" s="7"/>
      <c r="B990" s="27"/>
      <c r="C990" s="20"/>
      <c r="D990" s="35"/>
      <c r="E990" s="35"/>
      <c r="F990" s="35"/>
      <c r="G990" s="35"/>
      <c r="H990" s="35"/>
    </row>
  </sheetData>
  <autoFilter ref="A8:H163" xr:uid="{00000000-0009-0000-0000-000007000000}"/>
  <printOptions horizontalCentered="1"/>
  <pageMargins left="0.25" right="0.25" top="0.75" bottom="0.75" header="0" footer="0"/>
  <pageSetup paperSize="9" scale="71" fitToHeight="0" orientation="portrait" r:id="rId1"/>
  <headerFoot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J158"/>
  <sheetViews>
    <sheetView workbookViewId="0">
      <selection activeCell="A67" sqref="A67:XFD67"/>
    </sheetView>
  </sheetViews>
  <sheetFormatPr defaultRowHeight="12.75" x14ac:dyDescent="0.2"/>
  <cols>
    <col min="1" max="1" width="7.140625" customWidth="1"/>
    <col min="2" max="2" width="11.5703125" customWidth="1"/>
    <col min="3" max="3" width="6" bestFit="1" customWidth="1"/>
    <col min="4" max="4" width="48" bestFit="1" customWidth="1"/>
    <col min="5" max="5" width="11.28515625" bestFit="1" customWidth="1"/>
    <col min="6" max="6" width="11.85546875" customWidth="1"/>
    <col min="7" max="7" width="42.5703125" bestFit="1" customWidth="1"/>
    <col min="8" max="8" width="24.28515625" bestFit="1" customWidth="1"/>
    <col min="9" max="9" width="67.5703125" bestFit="1" customWidth="1"/>
    <col min="10" max="10" width="38.140625" style="290" bestFit="1" customWidth="1"/>
  </cols>
  <sheetData>
    <row r="2" spans="1:10" x14ac:dyDescent="0.2">
      <c r="A2" s="375" t="s">
        <v>71</v>
      </c>
      <c r="B2" s="173" t="s">
        <v>72</v>
      </c>
      <c r="C2" s="173" t="s">
        <v>73</v>
      </c>
      <c r="D2" s="173" t="s">
        <v>74</v>
      </c>
      <c r="E2" s="173" t="s">
        <v>75</v>
      </c>
      <c r="F2" s="173" t="s">
        <v>76</v>
      </c>
      <c r="G2" s="173" t="s">
        <v>79</v>
      </c>
      <c r="H2" s="173" t="s">
        <v>90</v>
      </c>
      <c r="I2" s="173" t="s">
        <v>91</v>
      </c>
      <c r="J2" s="378" t="s">
        <v>92</v>
      </c>
    </row>
    <row r="3" spans="1:10" x14ac:dyDescent="0.2">
      <c r="A3" s="373">
        <f>plano!A8</f>
        <v>1</v>
      </c>
      <c r="B3" s="46" t="str">
        <f>plano!B8</f>
        <v>TENCEL</v>
      </c>
      <c r="C3" s="46">
        <f>plano!C8</f>
        <v>0</v>
      </c>
      <c r="D3" s="46" t="str">
        <f>plano!D8</f>
        <v>KILDARE NASCIMENTO DA SILVA</v>
      </c>
      <c r="E3" s="46" t="str">
        <f>plano!E8</f>
        <v>1081071X</v>
      </c>
      <c r="F3" s="46" t="str">
        <f>plano!G8</f>
        <v>RPMONT</v>
      </c>
      <c r="G3" s="46" t="str">
        <f>plano!K8</f>
        <v>TENCEL  KILDARE - RPMONT</v>
      </c>
      <c r="H3" s="46">
        <f>plano!V8</f>
        <v>0</v>
      </c>
      <c r="I3" s="46">
        <f>plano!W8</f>
        <v>0</v>
      </c>
      <c r="J3" s="377">
        <f>plano!X8</f>
        <v>85999510060</v>
      </c>
    </row>
    <row r="4" spans="1:10" x14ac:dyDescent="0.2">
      <c r="A4" s="373">
        <f ca="1">plano!A9</f>
        <v>2</v>
      </c>
      <c r="B4" s="46" t="str">
        <f>plano!B9</f>
        <v>TENCEL</v>
      </c>
      <c r="C4" s="46">
        <f>plano!C9</f>
        <v>0</v>
      </c>
      <c r="D4" s="46" t="str">
        <f>plano!D9</f>
        <v>RAIMUNDO CLAUCI GOMES CARNEIRO</v>
      </c>
      <c r="E4" s="46" t="str">
        <f>plano!E9</f>
        <v>11701914</v>
      </c>
      <c r="F4" s="46" t="str">
        <f>plano!G9</f>
        <v>RPMONT</v>
      </c>
      <c r="G4" s="46" t="str">
        <f>plano!K9</f>
        <v>TENCEL  CLAUCI - RPMONT</v>
      </c>
      <c r="H4" s="46" t="str">
        <f>plano!V9</f>
        <v>BOM SUCESSO</v>
      </c>
      <c r="I4" s="46" t="str">
        <f>plano!W9</f>
        <v>RUA BIAS MENDES</v>
      </c>
      <c r="J4" s="377">
        <f>plano!X9</f>
        <v>989249024</v>
      </c>
    </row>
    <row r="5" spans="1:10" x14ac:dyDescent="0.2">
      <c r="A5" s="373">
        <f ca="1">plano!A10</f>
        <v>3</v>
      </c>
      <c r="B5" s="46" t="str">
        <f>plano!B10</f>
        <v>MAJ</v>
      </c>
      <c r="C5" s="46">
        <f>plano!C10</f>
        <v>0</v>
      </c>
      <c r="D5" s="46" t="str">
        <f>plano!D10</f>
        <v>NARA CHAGAS FERNANDES RIBEIRO</v>
      </c>
      <c r="E5" s="46" t="str">
        <f>plano!E10</f>
        <v>15186011</v>
      </c>
      <c r="F5" s="46" t="str">
        <f>plano!G10</f>
        <v>1º ESQD</v>
      </c>
      <c r="G5" s="46" t="str">
        <f>plano!K10</f>
        <v>MAJ  NARA - 1º ESQD</v>
      </c>
      <c r="H5" s="46" t="str">
        <f>plano!V10</f>
        <v>JARDIM DAS OLIVEIRAS</v>
      </c>
      <c r="I5" s="46" t="str">
        <f>plano!W10</f>
        <v xml:space="preserve">AV. JOSÉ LEON, 1843 </v>
      </c>
      <c r="J5" s="377">
        <f>plano!X10</f>
        <v>85988149861</v>
      </c>
    </row>
    <row r="6" spans="1:10" x14ac:dyDescent="0.2">
      <c r="A6" s="373">
        <f ca="1">plano!A11</f>
        <v>4</v>
      </c>
      <c r="B6" s="46" t="str">
        <f>plano!B11</f>
        <v>CAP</v>
      </c>
      <c r="C6" s="46">
        <f>plano!C11</f>
        <v>0</v>
      </c>
      <c r="D6" s="46" t="str">
        <f>plano!D11</f>
        <v>JOSE LUIZ LIMA COLARES</v>
      </c>
      <c r="E6" s="46" t="str">
        <f>plano!E11</f>
        <v>30852915</v>
      </c>
      <c r="F6" s="46" t="str">
        <f>plano!G11</f>
        <v>2º ESQD</v>
      </c>
      <c r="G6" s="46" t="str">
        <f>plano!K11</f>
        <v>CAP  COLARES - 2º ESQD</v>
      </c>
      <c r="H6" s="46" t="str">
        <f>plano!V11</f>
        <v>MONTESE</v>
      </c>
      <c r="I6" s="46" t="str">
        <f>plano!W11</f>
        <v xml:space="preserve">RUA ARTUR FERREIRA, 120 </v>
      </c>
      <c r="J6" s="377" t="str">
        <f>plano!X11</f>
        <v>986495845 - 988045760 - 34912791</v>
      </c>
    </row>
    <row r="7" spans="1:10" x14ac:dyDescent="0.2">
      <c r="A7" s="373">
        <f ca="1">plano!A12</f>
        <v>5</v>
      </c>
      <c r="B7" s="46" t="str">
        <f>plano!B12</f>
        <v>CAP</v>
      </c>
      <c r="C7" s="46">
        <f>plano!C12</f>
        <v>0</v>
      </c>
      <c r="D7" s="46" t="str">
        <f>plano!D12</f>
        <v>ROMMEL ARRAIS LEITE</v>
      </c>
      <c r="E7" s="46" t="str">
        <f>plano!E12</f>
        <v>3085361X</v>
      </c>
      <c r="F7" s="46" t="str">
        <f>plano!G12</f>
        <v>1º ESQD</v>
      </c>
      <c r="G7" s="46" t="str">
        <f>plano!K12</f>
        <v>CAP  ROMMEL - 1º ESQD</v>
      </c>
      <c r="H7" s="46" t="str">
        <f>plano!V12</f>
        <v>DIONISIO TORRES</v>
      </c>
      <c r="I7" s="46" t="str">
        <f>plano!W12</f>
        <v>RUA CORONEL LINHARES, 2400 APTO 602 BL B</v>
      </c>
      <c r="J7" s="377" t="str">
        <f>plano!X12</f>
        <v>988698895 - 32725112</v>
      </c>
    </row>
    <row r="8" spans="1:10" x14ac:dyDescent="0.2">
      <c r="A8" s="373">
        <f ca="1">plano!A13</f>
        <v>6</v>
      </c>
      <c r="B8" s="46" t="str">
        <f>plano!B13</f>
        <v>CAP</v>
      </c>
      <c r="C8" s="46">
        <f>plano!C13</f>
        <v>0</v>
      </c>
      <c r="D8" s="46" t="str">
        <f>plano!D13</f>
        <v>ITALO GERMANO DA COSTA</v>
      </c>
      <c r="E8" s="46" t="str">
        <f>plano!E13</f>
        <v>30851617</v>
      </c>
      <c r="F8" s="46" t="str">
        <f>plano!G13</f>
        <v>2º ESQD</v>
      </c>
      <c r="G8" s="46" t="str">
        <f>plano!K13</f>
        <v>CAP  GERMANO - 2º ESQD</v>
      </c>
      <c r="H8" s="46" t="str">
        <f>plano!V13</f>
        <v>MESSEJANA</v>
      </c>
      <c r="I8" s="46" t="str">
        <f>plano!W13</f>
        <v>RUA JONH LENNON, 550  - APTO 106, BL B COND, VILA VENEZA</v>
      </c>
      <c r="J8" s="377">
        <f>plano!X13</f>
        <v>999565402</v>
      </c>
    </row>
    <row r="9" spans="1:10" x14ac:dyDescent="0.2">
      <c r="A9" s="373">
        <f ca="1">plano!A14</f>
        <v>7</v>
      </c>
      <c r="B9" s="46" t="str">
        <f>plano!B14</f>
        <v>CAP</v>
      </c>
      <c r="C9" s="46">
        <f>plano!C14</f>
        <v>0</v>
      </c>
      <c r="D9" s="46" t="str">
        <f>plano!D14</f>
        <v>FRANCISCO FERNANDES DA SILVA</v>
      </c>
      <c r="E9" s="46" t="str">
        <f>plano!E14</f>
        <v>10260019</v>
      </c>
      <c r="F9" s="46" t="str">
        <f>plano!G14</f>
        <v>1º ESQD</v>
      </c>
      <c r="G9" s="46" t="str">
        <f>plano!K14</f>
        <v>CAP  FERNANDES - 1º ESQD</v>
      </c>
      <c r="H9" s="46" t="str">
        <f>plano!V14</f>
        <v>JOSE DE ALENCAR</v>
      </c>
      <c r="I9" s="46" t="str">
        <f>plano!W14</f>
        <v>RUA MARIO ALENCAR ARARIPE, 1757</v>
      </c>
      <c r="J9" s="377">
        <f>plano!X14</f>
        <v>987659082</v>
      </c>
    </row>
    <row r="10" spans="1:10" x14ac:dyDescent="0.2">
      <c r="A10" s="373">
        <f ca="1">plano!A15</f>
        <v>8</v>
      </c>
      <c r="B10" s="46" t="str">
        <f>plano!B15</f>
        <v>CAP</v>
      </c>
      <c r="C10" s="46">
        <f>plano!C15</f>
        <v>0</v>
      </c>
      <c r="D10" s="46" t="str">
        <f>plano!D15</f>
        <v>JOSE ANTONIO FERREIRA DE LIMA</v>
      </c>
      <c r="E10" s="46" t="str">
        <f>plano!E15</f>
        <v>09715819</v>
      </c>
      <c r="F10" s="46" t="str">
        <f>plano!G15</f>
        <v>1º ESQD</v>
      </c>
      <c r="G10" s="46" t="str">
        <f>plano!K15</f>
        <v>CAP  LIMA - 1º ESQD</v>
      </c>
      <c r="H10" s="46" t="str">
        <f>plano!V15</f>
        <v>LAGOA REDONDA</v>
      </c>
      <c r="I10" s="46" t="str">
        <f>plano!W15</f>
        <v>RUA JOSÉ JÚLIO FEITOSA, 290</v>
      </c>
      <c r="J10" s="377" t="str">
        <f>plano!X15</f>
        <v>934761061 - 88444325</v>
      </c>
    </row>
    <row r="11" spans="1:10" x14ac:dyDescent="0.2">
      <c r="A11" s="373">
        <f ca="1">plano!A16</f>
        <v>9</v>
      </c>
      <c r="B11" s="46" t="str">
        <f>plano!B16</f>
        <v>CAP</v>
      </c>
      <c r="C11" s="46">
        <f>plano!C16</f>
        <v>0</v>
      </c>
      <c r="D11" s="46" t="str">
        <f>plano!D16</f>
        <v>IGOR LEONARDO MOURA GOMES</v>
      </c>
      <c r="E11" s="46" t="str">
        <f>plano!E16</f>
        <v>30846613</v>
      </c>
      <c r="F11" s="46" t="str">
        <f>plano!G16</f>
        <v>2º ESQD</v>
      </c>
      <c r="G11" s="46" t="str">
        <f>plano!K16</f>
        <v>CAP  LEONARDO MOURA - 2º ESQD</v>
      </c>
      <c r="H11" s="46" t="str">
        <f>plano!V16</f>
        <v>CAMBEBA</v>
      </c>
      <c r="I11" s="46" t="str">
        <f>plano!W16</f>
        <v>RUA DO PARQUE 333</v>
      </c>
      <c r="J11" s="377">
        <f>plano!X16</f>
        <v>999919838</v>
      </c>
    </row>
    <row r="12" spans="1:10" x14ac:dyDescent="0.2">
      <c r="A12" s="373">
        <f ca="1">plano!A17</f>
        <v>10</v>
      </c>
      <c r="B12" s="46" t="str">
        <f>plano!B17</f>
        <v>1º TEN</v>
      </c>
      <c r="C12" s="46">
        <f>plano!C17</f>
        <v>0</v>
      </c>
      <c r="D12" s="46" t="str">
        <f>plano!D17</f>
        <v>ROBERTO BARBOSA DE AZEVEDO</v>
      </c>
      <c r="E12" s="46" t="str">
        <f>plano!E17</f>
        <v>84398969</v>
      </c>
      <c r="F12" s="46" t="str">
        <f>plano!G17</f>
        <v>2º ESQD</v>
      </c>
      <c r="G12" s="46" t="str">
        <f>plano!K17</f>
        <v>1º TEN  ROBERTO AZEVEDO - 2º ESQD</v>
      </c>
      <c r="H12" s="46" t="str">
        <f>plano!V17</f>
        <v>QUINTINO CUNHA</v>
      </c>
      <c r="I12" s="46" t="str">
        <f>plano!W17</f>
        <v>RUA LINDOLFO FREIRE, 89</v>
      </c>
      <c r="J12" s="377" t="str">
        <f>plano!X17</f>
        <v>985650834 - 92821514</v>
      </c>
    </row>
    <row r="13" spans="1:10" x14ac:dyDescent="0.2">
      <c r="A13" s="373">
        <f ca="1">plano!A18</f>
        <v>11</v>
      </c>
      <c r="B13" s="46" t="str">
        <f>plano!B18</f>
        <v>1º TEN</v>
      </c>
      <c r="C13" s="46">
        <f>plano!C18</f>
        <v>0</v>
      </c>
      <c r="D13" s="46" t="str">
        <f>plano!D18</f>
        <v>DALISSON MOURA NEPOMUCENO</v>
      </c>
      <c r="E13" s="46" t="str">
        <f>plano!E18</f>
        <v>84396222</v>
      </c>
      <c r="F13" s="46" t="str">
        <f>plano!G18</f>
        <v>1º ESQD</v>
      </c>
      <c r="G13" s="46" t="str">
        <f>plano!K18</f>
        <v>1º TEN  MOURA - 1º ESQD</v>
      </c>
      <c r="H13" s="46" t="str">
        <f>plano!V18</f>
        <v>PREFEITO JOSE WALTER</v>
      </c>
      <c r="I13" s="46" t="str">
        <f>plano!W18</f>
        <v xml:space="preserve">RUA 03H, 97 </v>
      </c>
      <c r="J13" s="377">
        <f>plano!X18</f>
        <v>85996635901</v>
      </c>
    </row>
    <row r="14" spans="1:10" x14ac:dyDescent="0.2">
      <c r="A14" s="373">
        <f ca="1">plano!A19</f>
        <v>12</v>
      </c>
      <c r="B14" s="46" t="str">
        <f>plano!B19</f>
        <v>1º TEN</v>
      </c>
      <c r="C14" s="46">
        <f>plano!C19</f>
        <v>0</v>
      </c>
      <c r="D14" s="46" t="str">
        <f>plano!D19</f>
        <v>FRANCISCO RONALDO DA SILVA OLIVEIRA</v>
      </c>
      <c r="E14" s="46">
        <f>plano!E19</f>
        <v>10926416</v>
      </c>
      <c r="F14" s="46" t="str">
        <f>plano!G19</f>
        <v>3ºPEL/2º ESQD</v>
      </c>
      <c r="G14" s="46" t="str">
        <f>plano!K19</f>
        <v>1º TEN  RONALDO - 3ºPEL/2º ESQD</v>
      </c>
      <c r="H14" s="46" t="str">
        <f>plano!V19</f>
        <v>São Miguel</v>
      </c>
      <c r="I14" s="46" t="str">
        <f>plano!W19</f>
        <v>Rua Tiradentes,56 - Crato-CE</v>
      </c>
      <c r="J14" s="377" t="str">
        <f>plano!X19</f>
        <v>(88)999973735</v>
      </c>
    </row>
    <row r="15" spans="1:10" x14ac:dyDescent="0.2">
      <c r="A15" s="373">
        <f ca="1">plano!A20</f>
        <v>13</v>
      </c>
      <c r="B15" s="46" t="str">
        <f>plano!B20</f>
        <v>2º TEN</v>
      </c>
      <c r="C15" s="46">
        <f>plano!C20</f>
        <v>0</v>
      </c>
      <c r="D15" s="46" t="str">
        <f>plano!D20</f>
        <v>MARDIO DA SILVA MONTEIRO</v>
      </c>
      <c r="E15" s="46" t="str">
        <f>plano!E20</f>
        <v>12534310</v>
      </c>
      <c r="F15" s="46" t="str">
        <f>plano!G20</f>
        <v>1º ESQD</v>
      </c>
      <c r="G15" s="46" t="str">
        <f>plano!K20</f>
        <v>2º TEN  MONTEIRO - 1º ESQD</v>
      </c>
      <c r="H15" s="46" t="str">
        <f>plano!V20</f>
        <v>SAO JOAO DO TAUAPE</v>
      </c>
      <c r="I15" s="46" t="str">
        <f>plano!W20</f>
        <v>RUA FLORO BARTOLOMEU, 463</v>
      </c>
      <c r="J15" s="377" t="str">
        <f>plano!X20</f>
        <v>986653651 - 999125151</v>
      </c>
    </row>
    <row r="16" spans="1:10" x14ac:dyDescent="0.2">
      <c r="A16" s="373">
        <f ca="1">plano!A21</f>
        <v>14</v>
      </c>
      <c r="B16" s="46" t="str">
        <f>plano!B21</f>
        <v>2º TEN</v>
      </c>
      <c r="C16" s="46">
        <f>plano!C21</f>
        <v>0</v>
      </c>
      <c r="D16" s="46" t="str">
        <f>plano!D21</f>
        <v>FRANCISCO ERALDO LIMA RODRIGUES</v>
      </c>
      <c r="E16" s="46" t="str">
        <f>plano!E21</f>
        <v>03750515</v>
      </c>
      <c r="F16" s="46" t="str">
        <f>plano!G21</f>
        <v>3ºPEL/2º ESQD</v>
      </c>
      <c r="G16" s="46" t="str">
        <f>plano!K21</f>
        <v>2º TEN  ERALDO - 3ºPEL/2º ESQD</v>
      </c>
      <c r="H16" s="46" t="str">
        <f>plano!V21</f>
        <v>São Miguel</v>
      </c>
      <c r="I16" s="46" t="str">
        <f>plano!W21</f>
        <v>Rua Hermes Lucas, 87-B - Crato-CE</v>
      </c>
      <c r="J16" s="377" t="str">
        <f>plano!X21</f>
        <v>(88)997964966</v>
      </c>
    </row>
    <row r="17" spans="1:10" x14ac:dyDescent="0.2">
      <c r="A17" s="373">
        <f ca="1">plano!A22</f>
        <v>15</v>
      </c>
      <c r="B17" s="46" t="str">
        <f>plano!B22</f>
        <v>2º TEN</v>
      </c>
      <c r="C17" s="46">
        <f>plano!C22</f>
        <v>0</v>
      </c>
      <c r="D17" s="46" t="str">
        <f>plano!D22</f>
        <v>FORLAN CARLOS DE SOUSA</v>
      </c>
      <c r="E17" s="46" t="str">
        <f>plano!E22</f>
        <v>1054551X</v>
      </c>
      <c r="F17" s="46" t="str">
        <f>plano!G22</f>
        <v>1º ESQD</v>
      </c>
      <c r="G17" s="46" t="str">
        <f>plano!K22</f>
        <v>2º TEN  FORLAN - 1º ESQD</v>
      </c>
      <c r="H17" s="46" t="str">
        <f>plano!V22</f>
        <v>PQ MANIBURA</v>
      </c>
      <c r="I17" s="46" t="str">
        <f>plano!W22</f>
        <v>RUA SALVADOR DE MENDONÇA, 680</v>
      </c>
      <c r="J17" s="377" t="str">
        <f>plano!X22</f>
        <v>986739616 - 99361753</v>
      </c>
    </row>
    <row r="18" spans="1:10" x14ac:dyDescent="0.2">
      <c r="A18" s="373">
        <f ca="1">plano!A23</f>
        <v>16</v>
      </c>
      <c r="B18" s="46" t="str">
        <f>plano!B23</f>
        <v>SUBTEN</v>
      </c>
      <c r="C18" s="46">
        <f>plano!C23</f>
        <v>0</v>
      </c>
      <c r="D18" s="46" t="str">
        <f>plano!D23</f>
        <v>JOAQUIM DO NASCIMENTO FELIPE</v>
      </c>
      <c r="E18" s="46" t="str">
        <f>plano!E23</f>
        <v>09994513</v>
      </c>
      <c r="F18" s="46" t="str">
        <f>plano!G23</f>
        <v>2º ESQD</v>
      </c>
      <c r="G18" s="46" t="str">
        <f>plano!K23</f>
        <v>SUBTEN  FELIPE - 2º ESQD</v>
      </c>
      <c r="H18" s="46" t="str">
        <f>plano!V23</f>
        <v>JACARECANGA</v>
      </c>
      <c r="I18" s="46" t="str">
        <f>plano!W23</f>
        <v>AV. FRANCISCO SÁ, 1855 ED. PALÁCIO JARDIM 3° ANDAR AP. 301</v>
      </c>
      <c r="J18" s="377">
        <f>plano!X23</f>
        <v>987164181</v>
      </c>
    </row>
    <row r="19" spans="1:10" x14ac:dyDescent="0.2">
      <c r="A19" s="373">
        <f ca="1">plano!A24</f>
        <v>17</v>
      </c>
      <c r="B19" s="46" t="str">
        <f>plano!B24</f>
        <v>SUBTEN</v>
      </c>
      <c r="C19" s="46">
        <f>plano!C24</f>
        <v>0</v>
      </c>
      <c r="D19" s="46" t="str">
        <f>plano!D24</f>
        <v>CLEITON TIAGO DOS SANTOS</v>
      </c>
      <c r="E19" s="46" t="str">
        <f>plano!E24</f>
        <v>09980512</v>
      </c>
      <c r="F19" s="46" t="str">
        <f>plano!G24</f>
        <v>1º ESQD</v>
      </c>
      <c r="G19" s="46" t="str">
        <f>plano!K24</f>
        <v>SUBTEN  TIAGO - 1º ESQD</v>
      </c>
      <c r="H19" s="46" t="str">
        <f>plano!V24</f>
        <v>JOSE WALTER</v>
      </c>
      <c r="I19" s="46" t="str">
        <f>plano!W24</f>
        <v>RUA 85, Nº 651, 3ª ETAPA</v>
      </c>
      <c r="J19" s="377" t="str">
        <f>plano!X24</f>
        <v>985334163 - 88340807 - 34735242</v>
      </c>
    </row>
    <row r="20" spans="1:10" x14ac:dyDescent="0.2">
      <c r="A20" s="373">
        <f ca="1">plano!A25</f>
        <v>18</v>
      </c>
      <c r="B20" s="46" t="str">
        <f>plano!B25</f>
        <v>SUBTEN</v>
      </c>
      <c r="C20" s="46">
        <f>plano!C25</f>
        <v>0</v>
      </c>
      <c r="D20" s="46" t="str">
        <f>plano!D25</f>
        <v>FRANCISCO FLAVIO UCHOA OLIVEIRA</v>
      </c>
      <c r="E20" s="46" t="str">
        <f>plano!E25</f>
        <v>10078113</v>
      </c>
      <c r="F20" s="46" t="str">
        <f>plano!G25</f>
        <v>2º ESQD</v>
      </c>
      <c r="G20" s="46" t="str">
        <f>plano!K25</f>
        <v>SUBTEN  UCHOA - 2º ESQD</v>
      </c>
      <c r="H20" s="46" t="str">
        <f>plano!V25</f>
        <v>PQ SANTA ROSA</v>
      </c>
      <c r="I20" s="46" t="str">
        <f>plano!W25</f>
        <v>RUA LUIZ GUEDES, 653</v>
      </c>
      <c r="J20" s="377">
        <f>plano!X25</f>
        <v>987774188</v>
      </c>
    </row>
    <row r="21" spans="1:10" x14ac:dyDescent="0.2">
      <c r="A21" s="373">
        <f ca="1">plano!A26</f>
        <v>19</v>
      </c>
      <c r="B21" s="46" t="str">
        <f>plano!B26</f>
        <v>SUBTEN</v>
      </c>
      <c r="C21" s="46">
        <f>plano!C26</f>
        <v>0</v>
      </c>
      <c r="D21" s="46" t="str">
        <f>plano!D26</f>
        <v>JOSE JAIR FERREIRA DE LIMA</v>
      </c>
      <c r="E21" s="46" t="str">
        <f>plano!E26</f>
        <v>10448514</v>
      </c>
      <c r="F21" s="46" t="str">
        <f>plano!G26</f>
        <v>1º ESQD</v>
      </c>
      <c r="G21" s="46" t="str">
        <f>plano!K26</f>
        <v>SUBTEN  LIMA - 1º ESQD</v>
      </c>
      <c r="H21" s="46" t="str">
        <f>plano!V26</f>
        <v>LAGOA REDONDA</v>
      </c>
      <c r="I21" s="46" t="str">
        <f>plano!W26</f>
        <v>RUA PAULO DE CASTRO, 125</v>
      </c>
      <c r="J21" s="377" t="str">
        <f>plano!X26</f>
        <v>992743074 - 34761370</v>
      </c>
    </row>
    <row r="22" spans="1:10" x14ac:dyDescent="0.2">
      <c r="A22" s="373">
        <f ca="1">plano!A27</f>
        <v>20</v>
      </c>
      <c r="B22" s="46" t="str">
        <f>plano!B27</f>
        <v>SUBTEN</v>
      </c>
      <c r="C22" s="46">
        <f>plano!C27</f>
        <v>0</v>
      </c>
      <c r="D22" s="46" t="str">
        <f>plano!D27</f>
        <v>FRANCISCO EDSON DAMASIO RODRIGUES</v>
      </c>
      <c r="E22" s="46" t="str">
        <f>plano!E27</f>
        <v>10476410</v>
      </c>
      <c r="F22" s="46" t="str">
        <f>plano!G27</f>
        <v>2º ESQD</v>
      </c>
      <c r="G22" s="46" t="str">
        <f>plano!K27</f>
        <v>SUBTEN  DAMASIO - 2º ESQD</v>
      </c>
      <c r="H22" s="46" t="str">
        <f>plano!V27</f>
        <v>VILA VELHA</v>
      </c>
      <c r="I22" s="46" t="str">
        <f>plano!W27</f>
        <v>AV. MAJOR ASSIS, 2820, BL E, APTº 84</v>
      </c>
      <c r="J22" s="377">
        <f>plano!X27</f>
        <v>986922440</v>
      </c>
    </row>
    <row r="23" spans="1:10" x14ac:dyDescent="0.2">
      <c r="A23" s="373">
        <f ca="1">plano!A28</f>
        <v>21</v>
      </c>
      <c r="B23" s="46" t="str">
        <f>plano!B28</f>
        <v>SUBTEN</v>
      </c>
      <c r="C23" s="46">
        <f>plano!C28</f>
        <v>0</v>
      </c>
      <c r="D23" s="46" t="str">
        <f>plano!D28</f>
        <v>PEDRO PAULO DE ALMEIDA FILHO</v>
      </c>
      <c r="E23" s="46" t="str">
        <f>plano!E28</f>
        <v>1054081X</v>
      </c>
      <c r="F23" s="46" t="str">
        <f>plano!G28</f>
        <v>2º ESQD</v>
      </c>
      <c r="G23" s="46" t="str">
        <f>plano!K28</f>
        <v>SUBTEN  PEDRO - 2º ESQD</v>
      </c>
      <c r="H23" s="46" t="str">
        <f>plano!V28</f>
        <v>MONTESE</v>
      </c>
      <c r="I23" s="46" t="str">
        <f>plano!W28</f>
        <v>RUA SÁTIRO DIAS, 632</v>
      </c>
      <c r="J23" s="377" t="str">
        <f>plano!X28</f>
        <v>987805638 - 34914146</v>
      </c>
    </row>
    <row r="24" spans="1:10" x14ac:dyDescent="0.2">
      <c r="A24" s="373" t="e">
        <f>plano!#REF!</f>
        <v>#REF!</v>
      </c>
      <c r="B24" s="46" t="e">
        <f>plano!#REF!</f>
        <v>#REF!</v>
      </c>
      <c r="C24" s="46" t="e">
        <f>plano!#REF!</f>
        <v>#REF!</v>
      </c>
      <c r="D24" s="46" t="e">
        <f>plano!#REF!</f>
        <v>#REF!</v>
      </c>
      <c r="E24" s="46" t="e">
        <f>plano!#REF!</f>
        <v>#REF!</v>
      </c>
      <c r="F24" s="46" t="e">
        <f>plano!#REF!</f>
        <v>#REF!</v>
      </c>
      <c r="G24" s="46" t="e">
        <f>plano!#REF!</f>
        <v>#REF!</v>
      </c>
      <c r="H24" s="46" t="e">
        <f>plano!#REF!</f>
        <v>#REF!</v>
      </c>
      <c r="I24" s="46" t="e">
        <f>plano!#REF!</f>
        <v>#REF!</v>
      </c>
      <c r="J24" s="377" t="e">
        <f>plano!#REF!</f>
        <v>#REF!</v>
      </c>
    </row>
    <row r="25" spans="1:10" x14ac:dyDescent="0.2">
      <c r="A25" s="373">
        <f ca="1">plano!A29</f>
        <v>22</v>
      </c>
      <c r="B25" s="46" t="str">
        <f>plano!B29</f>
        <v>SUBTEN</v>
      </c>
      <c r="C25" s="46">
        <f>plano!C29</f>
        <v>0</v>
      </c>
      <c r="D25" s="46" t="str">
        <f>plano!D29</f>
        <v>ANTONIO CARLOS ALVES</v>
      </c>
      <c r="E25" s="46" t="str">
        <f>plano!E29</f>
        <v>10694310</v>
      </c>
      <c r="F25" s="46" t="str">
        <f>plano!G29</f>
        <v>3ºPEL/2º ESQD</v>
      </c>
      <c r="G25" s="46" t="str">
        <f>plano!K29</f>
        <v>SUBTEN  CARLOS - 3ºPEL/2º ESQD</v>
      </c>
      <c r="H25" s="46" t="str">
        <f>plano!V29</f>
        <v>Franciscanos</v>
      </c>
      <c r="I25" s="46" t="str">
        <f>plano!W29</f>
        <v>Rua santa Isabel, 1741 - Juazeiro do Norte-CE</v>
      </c>
      <c r="J25" s="377" t="str">
        <f>plano!X29</f>
        <v>(88)988358115</v>
      </c>
    </row>
    <row r="26" spans="1:10" x14ac:dyDescent="0.2">
      <c r="A26" s="373">
        <f ca="1">plano!A30</f>
        <v>23</v>
      </c>
      <c r="B26" s="46" t="str">
        <f>plano!B30</f>
        <v>SUBTEN</v>
      </c>
      <c r="C26" s="46">
        <f>plano!C30</f>
        <v>0</v>
      </c>
      <c r="D26" s="46" t="str">
        <f>plano!D30</f>
        <v>JOSE RONALDO ALENCAR ALVES</v>
      </c>
      <c r="E26" s="46" t="str">
        <f>plano!E30</f>
        <v>11081118</v>
      </c>
      <c r="F26" s="46" t="str">
        <f>plano!G30</f>
        <v>2º ESQD</v>
      </c>
      <c r="G26" s="46" t="str">
        <f>plano!K30</f>
        <v>SUBTEN  ALENCAR - 2º ESQD</v>
      </c>
      <c r="H26" s="46" t="str">
        <f>plano!V30</f>
        <v>EUSÉBIO</v>
      </c>
      <c r="I26" s="46" t="str">
        <f>plano!W30</f>
        <v>RUA ANTONIO FAÇANHA ABREU, 216 - TIMBU</v>
      </c>
      <c r="J26" s="377">
        <f>plano!X30</f>
        <v>987645622</v>
      </c>
    </row>
    <row r="27" spans="1:10" x14ac:dyDescent="0.2">
      <c r="A27" s="373">
        <f ca="1">plano!A31</f>
        <v>24</v>
      </c>
      <c r="B27" s="46" t="str">
        <f>plano!B31</f>
        <v>SUBTEN</v>
      </c>
      <c r="C27" s="46">
        <f>plano!C31</f>
        <v>0</v>
      </c>
      <c r="D27" s="46" t="str">
        <f>plano!D31</f>
        <v>ROGERIO DA SILVA MOREIRA</v>
      </c>
      <c r="E27" s="46" t="str">
        <f>plano!E31</f>
        <v>11275516</v>
      </c>
      <c r="F27" s="46" t="str">
        <f>plano!G31</f>
        <v>2º ESQD</v>
      </c>
      <c r="G27" s="46" t="str">
        <f>plano!K31</f>
        <v>SUBTEN  ROGERIO - 2º ESQD</v>
      </c>
      <c r="H27" s="46" t="str">
        <f>plano!V31</f>
        <v>MESSEJANA</v>
      </c>
      <c r="I27" s="46" t="str">
        <f>plano!W31</f>
        <v>RUA LEONICE AGUIAR,334 – CONJ CURIO</v>
      </c>
      <c r="J27" s="377">
        <f>plano!X31</f>
        <v>985678928</v>
      </c>
    </row>
    <row r="28" spans="1:10" x14ac:dyDescent="0.2">
      <c r="A28" s="373">
        <f ca="1">plano!A32</f>
        <v>25</v>
      </c>
      <c r="B28" s="46" t="str">
        <f>plano!B32</f>
        <v>SUBTEN</v>
      </c>
      <c r="C28" s="46">
        <f>plano!C32</f>
        <v>0</v>
      </c>
      <c r="D28" s="46" t="str">
        <f>plano!D32</f>
        <v>GILDERLAN SILVA DE FREITAS</v>
      </c>
      <c r="E28" s="46" t="str">
        <f>plano!E32</f>
        <v>11273114</v>
      </c>
      <c r="F28" s="46" t="str">
        <f>plano!G32</f>
        <v>2º ESQD</v>
      </c>
      <c r="G28" s="46" t="str">
        <f>plano!K32</f>
        <v>SUBTEN  GILDERLAN - 2º ESQD</v>
      </c>
      <c r="H28" s="46" t="str">
        <f>plano!V32</f>
        <v>RAQUEL DE QUEIROZ</v>
      </c>
      <c r="I28" s="46" t="str">
        <f>plano!W32</f>
        <v>RUA I. LOTEAMENTO EXPEDICIONÁRIO 02, 360</v>
      </c>
      <c r="J28" s="377">
        <f>plano!X32</f>
        <v>987415284</v>
      </c>
    </row>
    <row r="29" spans="1:10" x14ac:dyDescent="0.2">
      <c r="A29" s="373">
        <f ca="1">plano!A33</f>
        <v>26</v>
      </c>
      <c r="B29" s="46" t="str">
        <f>plano!B33</f>
        <v>SUBTEN</v>
      </c>
      <c r="C29" s="46">
        <f>plano!C33</f>
        <v>0</v>
      </c>
      <c r="D29" s="46" t="str">
        <f>plano!D33</f>
        <v>IRISSANDRO DA SILVA QUEIROZ</v>
      </c>
      <c r="E29" s="46">
        <f>plano!E33</f>
        <v>11893414</v>
      </c>
      <c r="F29" s="46" t="str">
        <f>plano!G33</f>
        <v>1º ESQD</v>
      </c>
      <c r="G29" s="46" t="str">
        <f>plano!K33</f>
        <v>SUBTEN  IRISSANDRO - 1º ESQD</v>
      </c>
      <c r="H29" s="46" t="str">
        <f>plano!V33</f>
        <v>JOSÉ WALTER</v>
      </c>
      <c r="I29" s="46" t="str">
        <f>plano!W33</f>
        <v>RUA 93 Nº 1071</v>
      </c>
      <c r="J29" s="377" t="str">
        <f>plano!X33</f>
        <v>981695154 - 991485801</v>
      </c>
    </row>
    <row r="30" spans="1:10" x14ac:dyDescent="0.2">
      <c r="A30" s="373">
        <f ca="1">plano!A34</f>
        <v>27</v>
      </c>
      <c r="B30" s="46" t="str">
        <f>plano!B34</f>
        <v>SUBTEN</v>
      </c>
      <c r="C30" s="46">
        <f>plano!C34</f>
        <v>0</v>
      </c>
      <c r="D30" s="46" t="str">
        <f>plano!D34</f>
        <v>JOSE ROGERIO VASCONCELOS</v>
      </c>
      <c r="E30" s="46">
        <f>plano!E34</f>
        <v>11892612</v>
      </c>
      <c r="F30" s="46" t="str">
        <f>plano!G34</f>
        <v>1º ESQD</v>
      </c>
      <c r="G30" s="46" t="str">
        <f>plano!K34</f>
        <v>SUBTEN  ROGERIO - 1º ESQD</v>
      </c>
      <c r="H30" s="46" t="str">
        <f>plano!V34</f>
        <v>MESSEJANA</v>
      </c>
      <c r="I30" s="46" t="str">
        <f>plano!W34</f>
        <v>RUA DUARTE DA COSTA, 185</v>
      </c>
      <c r="J30" s="377" t="str">
        <f>plano!X34</f>
        <v>988441942 - 32290387</v>
      </c>
    </row>
    <row r="31" spans="1:10" x14ac:dyDescent="0.2">
      <c r="A31" s="373">
        <f ca="1">plano!A35</f>
        <v>28</v>
      </c>
      <c r="B31" s="46" t="str">
        <f>plano!B35</f>
        <v>SUBTEN</v>
      </c>
      <c r="C31" s="46">
        <f>plano!C35</f>
        <v>0</v>
      </c>
      <c r="D31" s="46" t="str">
        <f>plano!D35</f>
        <v>FRANCISCO FABIANO SANTOS DA SILVA</v>
      </c>
      <c r="E31" s="46" t="str">
        <f>plano!E35</f>
        <v>11275419</v>
      </c>
      <c r="F31" s="46" t="str">
        <f>plano!G35</f>
        <v>1º ESQD</v>
      </c>
      <c r="G31" s="46" t="str">
        <f>plano!K35</f>
        <v>SUBTEN  SANTOS - 1º ESQD</v>
      </c>
      <c r="H31" s="46" t="str">
        <f>plano!V35</f>
        <v>JOAQUIM TAVORA</v>
      </c>
      <c r="I31" s="46" t="str">
        <f>plano!W35</f>
        <v>Rua Nosssa Senhora da Piedade, 75</v>
      </c>
      <c r="J31" s="377">
        <f>plano!X35</f>
        <v>85991870420</v>
      </c>
    </row>
    <row r="32" spans="1:10" x14ac:dyDescent="0.2">
      <c r="A32" s="373">
        <f ca="1">plano!A36</f>
        <v>29</v>
      </c>
      <c r="B32" s="46" t="str">
        <f>plano!B36</f>
        <v>SUBTEN</v>
      </c>
      <c r="C32" s="46">
        <f>plano!C36</f>
        <v>0</v>
      </c>
      <c r="D32" s="46" t="str">
        <f>plano!D36</f>
        <v>CLEILSON MOURA DA SILVA</v>
      </c>
      <c r="E32" s="46" t="str">
        <f>plano!E36</f>
        <v>12541716</v>
      </c>
      <c r="F32" s="46" t="str">
        <f>plano!G36</f>
        <v>1º ESQD</v>
      </c>
      <c r="G32" s="46" t="str">
        <f>plano!K36</f>
        <v>SUBTEN  CLEILSON - 1º ESQD</v>
      </c>
      <c r="H32" s="46" t="str">
        <f>plano!V36</f>
        <v>MESSEJANA</v>
      </c>
      <c r="I32" s="46" t="str">
        <f>plano!W36</f>
        <v>RUA CEL JOÃO OLIVEIRA,</v>
      </c>
      <c r="J32" s="377" t="str">
        <f>plano!X36</f>
        <v>988154385 -  996559693</v>
      </c>
    </row>
    <row r="33" spans="1:10" x14ac:dyDescent="0.2">
      <c r="A33" s="373">
        <f ca="1">plano!A37</f>
        <v>30</v>
      </c>
      <c r="B33" s="46" t="str">
        <f>plano!B37</f>
        <v>SUBTEN</v>
      </c>
      <c r="C33" s="46">
        <f>plano!C37</f>
        <v>0</v>
      </c>
      <c r="D33" s="46" t="str">
        <f>plano!D37</f>
        <v>ANTONIO JOSE VIEIRA NETO</v>
      </c>
      <c r="E33" s="46" t="str">
        <f>plano!E37</f>
        <v>12745311</v>
      </c>
      <c r="F33" s="46" t="str">
        <f>plano!G37</f>
        <v>1º ESQD</v>
      </c>
      <c r="G33" s="46" t="str">
        <f>plano!K37</f>
        <v>SUBTEN  J NETO - 1º ESQD</v>
      </c>
      <c r="H33" s="46" t="str">
        <f>plano!V37</f>
        <v>SITIO SÃO JOAO</v>
      </c>
      <c r="I33" s="46" t="str">
        <f>plano!W37</f>
        <v>RUA 44, Nº 96 – CASA 30 – COND RESIDENCIA PQ VERDE II</v>
      </c>
      <c r="J33" s="377">
        <f>plano!X37</f>
        <v>988059178</v>
      </c>
    </row>
    <row r="34" spans="1:10" x14ac:dyDescent="0.2">
      <c r="A34" s="373">
        <f ca="1">plano!A39</f>
        <v>32</v>
      </c>
      <c r="B34" s="46" t="str">
        <f>plano!B39</f>
        <v>1º SGT</v>
      </c>
      <c r="C34" s="46">
        <f>plano!C39</f>
        <v>15405</v>
      </c>
      <c r="D34" s="46" t="str">
        <f>plano!D39</f>
        <v>FRANCISCO HELDER DE SOUSA FILHO</v>
      </c>
      <c r="E34" s="46" t="str">
        <f>plano!E39</f>
        <v>10545617</v>
      </c>
      <c r="F34" s="46" t="str">
        <f>plano!G39</f>
        <v>2º ESQD</v>
      </c>
      <c r="G34" s="46" t="str">
        <f>plano!K39</f>
        <v>1º SGT 15405 HELDER - 2º ESQD</v>
      </c>
      <c r="H34" s="46" t="str">
        <f>plano!V39</f>
        <v>ELLERY</v>
      </c>
      <c r="I34" s="46" t="str">
        <f>plano!W39</f>
        <v>RUA RAQUEL HOLANDA, 403</v>
      </c>
      <c r="J34" s="377" t="str">
        <f>plano!X39</f>
        <v>85981336-2374</v>
      </c>
    </row>
    <row r="35" spans="1:10" x14ac:dyDescent="0.2">
      <c r="A35" s="373" t="e">
        <f>plano!#REF!</f>
        <v>#REF!</v>
      </c>
      <c r="B35" s="46" t="str">
        <f>plano!B38</f>
        <v>SUBTEN</v>
      </c>
      <c r="C35" s="46">
        <f>plano!C38</f>
        <v>0</v>
      </c>
      <c r="D35" s="46" t="str">
        <f>plano!D38</f>
        <v>FRANCISCO RIVELINO BEZERRA DO NASCIMENTO</v>
      </c>
      <c r="E35" s="46" t="str">
        <f>plano!E38</f>
        <v>12705816</v>
      </c>
      <c r="F35" s="46" t="str">
        <f>plano!G38</f>
        <v>3ºPEL/2º ESQD</v>
      </c>
      <c r="G35" s="46" t="str">
        <f>plano!K38</f>
        <v>SUBTEN  RIVELINO - 3ºPEL/2º ESQD</v>
      </c>
      <c r="H35" s="46" t="str">
        <f>plano!V38</f>
        <v>Lameiro</v>
      </c>
      <c r="I35" s="46" t="str">
        <f>plano!W38</f>
        <v>Rua Vicente Francisco Alves, 10 - Crato-CE</v>
      </c>
      <c r="J35" s="377" t="str">
        <f>plano!X38</f>
        <v>(88)999018667</v>
      </c>
    </row>
    <row r="36" spans="1:10" x14ac:dyDescent="0.2">
      <c r="A36" s="373">
        <f ca="1">plano!A40</f>
        <v>33</v>
      </c>
      <c r="B36" s="46" t="str">
        <f>plano!B40</f>
        <v>1º SGT</v>
      </c>
      <c r="C36" s="46">
        <f>plano!C40</f>
        <v>19644</v>
      </c>
      <c r="D36" s="46" t="str">
        <f>plano!D40</f>
        <v>DOMINGOS ANDRE LIMA PAZ</v>
      </c>
      <c r="E36" s="46" t="str">
        <f>plano!E40</f>
        <v>13499314</v>
      </c>
      <c r="F36" s="46" t="str">
        <f>plano!G40</f>
        <v>2º ESQD</v>
      </c>
      <c r="G36" s="46" t="str">
        <f>plano!K40</f>
        <v>1º SGT 19644 ANDRE - 2º ESQD</v>
      </c>
      <c r="H36" s="46" t="str">
        <f>plano!V40</f>
        <v>PINDORETAMA</v>
      </c>
      <c r="I36" s="46" t="str">
        <f>plano!W40</f>
        <v xml:space="preserve">RUA5 LOTEAMENTO BRISA DE PINDORETAMA S/N BAIRRO CENTRO </v>
      </c>
      <c r="J36" s="377" t="str">
        <f>plano!X40</f>
        <v>986851002 32290220</v>
      </c>
    </row>
    <row r="37" spans="1:10" x14ac:dyDescent="0.2">
      <c r="A37" s="373">
        <f ca="1">plano!A41</f>
        <v>34</v>
      </c>
      <c r="B37" s="46" t="str">
        <f>plano!B41</f>
        <v>1º SGT</v>
      </c>
      <c r="C37" s="46">
        <f>plano!C41</f>
        <v>19718</v>
      </c>
      <c r="D37" s="46" t="str">
        <f>plano!D41</f>
        <v>DENIS CARLOS DE SOUZA</v>
      </c>
      <c r="E37" s="46" t="str">
        <f>plano!E41</f>
        <v>13433917</v>
      </c>
      <c r="F37" s="46" t="str">
        <f>plano!G41</f>
        <v>1º ESQD</v>
      </c>
      <c r="G37" s="46" t="str">
        <f>plano!K41</f>
        <v>1º SGT 19718 DENIS - 1º ESQD</v>
      </c>
      <c r="H37" s="46" t="str">
        <f>plano!V41</f>
        <v>MESSEJANA</v>
      </c>
      <c r="I37" s="46" t="str">
        <f>plano!W41</f>
        <v>RUA PEDRO LOPES, 17 cs A</v>
      </c>
      <c r="J37" s="377" t="str">
        <f>plano!X41</f>
        <v>987723029 - 88050655</v>
      </c>
    </row>
    <row r="38" spans="1:10" x14ac:dyDescent="0.2">
      <c r="A38" s="373">
        <f ca="1">plano!A42</f>
        <v>35</v>
      </c>
      <c r="B38" s="46" t="str">
        <f>plano!B42</f>
        <v>1º SGT</v>
      </c>
      <c r="C38" s="46">
        <f>plano!C42</f>
        <v>19931</v>
      </c>
      <c r="D38" s="46" t="str">
        <f>plano!D42</f>
        <v>LUIS DA COSTA ALMEIDA</v>
      </c>
      <c r="E38" s="46" t="str">
        <f>plano!E42</f>
        <v>13463913</v>
      </c>
      <c r="F38" s="46" t="str">
        <f>plano!G42</f>
        <v>1º ESQD</v>
      </c>
      <c r="G38" s="46" t="str">
        <f>plano!K42</f>
        <v>1º SGT 19931 ALMEIDA - 1º ESQD</v>
      </c>
      <c r="H38" s="46" t="str">
        <f>plano!V42</f>
        <v>VICENTE PINZON</v>
      </c>
      <c r="I38" s="46" t="str">
        <f>plano!W42</f>
        <v>RUA DO BATEU,90</v>
      </c>
      <c r="J38" s="377">
        <f>plano!X42</f>
        <v>85999225226</v>
      </c>
    </row>
    <row r="39" spans="1:10" x14ac:dyDescent="0.2">
      <c r="A39" s="373">
        <f ca="1">plano!A43</f>
        <v>36</v>
      </c>
      <c r="B39" s="46" t="str">
        <f>plano!B43</f>
        <v>1º SGT</v>
      </c>
      <c r="C39" s="46">
        <f>plano!C43</f>
        <v>19941</v>
      </c>
      <c r="D39" s="46" t="str">
        <f>plano!D43</f>
        <v>LINCOLN LIMA CARNEIRO</v>
      </c>
      <c r="E39" s="46" t="str">
        <f>plano!E43</f>
        <v>13482810</v>
      </c>
      <c r="F39" s="46" t="str">
        <f>plano!G43</f>
        <v>2º ESQD</v>
      </c>
      <c r="G39" s="46" t="str">
        <f>plano!K43</f>
        <v>1º SGT 19941 LINCOLN - 2º ESQD</v>
      </c>
      <c r="H39" s="46" t="str">
        <f>plano!V43</f>
        <v>ITAPERI</v>
      </c>
      <c r="I39" s="46" t="str">
        <f>plano!W43</f>
        <v>RUA ANTONIO BENTO, 920</v>
      </c>
      <c r="J39" s="377" t="str">
        <f>plano!X43</f>
        <v>989354241 - 991922932</v>
      </c>
    </row>
    <row r="40" spans="1:10" x14ac:dyDescent="0.2">
      <c r="A40" s="373">
        <f ca="1">plano!A44</f>
        <v>37</v>
      </c>
      <c r="B40" s="46" t="str">
        <f>plano!B44</f>
        <v>1º SGT</v>
      </c>
      <c r="C40" s="46">
        <f>plano!C44</f>
        <v>20517</v>
      </c>
      <c r="D40" s="46" t="str">
        <f>plano!D44</f>
        <v>DOUGLAS ULISSES PEIXOTO</v>
      </c>
      <c r="E40" s="46" t="str">
        <f>plano!E44</f>
        <v>13432317</v>
      </c>
      <c r="F40" s="46" t="str">
        <f>plano!G44</f>
        <v>3ºPEL/2º ESQD</v>
      </c>
      <c r="G40" s="46" t="str">
        <f>plano!K44</f>
        <v>1º SGT 20517 DOUGLAS - 3ºPEL/2º ESQD</v>
      </c>
      <c r="H40" s="46" t="str">
        <f>plano!V44</f>
        <v>Lameiro</v>
      </c>
      <c r="I40" s="46" t="str">
        <f>plano!W44</f>
        <v>Sítio Bebida Nova, S/N - Crato-CE</v>
      </c>
      <c r="J40" s="377" t="str">
        <f>plano!X44</f>
        <v>(88)988513591</v>
      </c>
    </row>
    <row r="41" spans="1:10" x14ac:dyDescent="0.2">
      <c r="A41" s="373">
        <f ca="1">plano!A45</f>
        <v>38</v>
      </c>
      <c r="B41" s="46" t="str">
        <f>plano!B45</f>
        <v>1º SGT</v>
      </c>
      <c r="C41" s="46">
        <f>plano!C45</f>
        <v>19888</v>
      </c>
      <c r="D41" s="46" t="str">
        <f>plano!D45</f>
        <v>GILDASIO GOMES DE LOIOLA</v>
      </c>
      <c r="E41" s="46" t="str">
        <f>plano!E45</f>
        <v>13517517</v>
      </c>
      <c r="F41" s="46" t="str">
        <f>plano!G45</f>
        <v>2º ESQD</v>
      </c>
      <c r="G41" s="46" t="str">
        <f>plano!K45</f>
        <v>1º SGT 19888 G GOMES - 2º ESQD</v>
      </c>
      <c r="H41" s="46" t="str">
        <f>plano!V45</f>
        <v>VILA MANOEL SÁTIRO</v>
      </c>
      <c r="I41" s="46" t="str">
        <f>plano!W45</f>
        <v>TRAV. BULGÁRIA, 905c.08</v>
      </c>
      <c r="J41" s="377">
        <f>plano!X45</f>
        <v>996470654</v>
      </c>
    </row>
    <row r="42" spans="1:10" x14ac:dyDescent="0.2">
      <c r="A42" s="373">
        <f ca="1">plano!A46</f>
        <v>39</v>
      </c>
      <c r="B42" s="46" t="str">
        <f>plano!B46</f>
        <v>1º SGT</v>
      </c>
      <c r="C42" s="46">
        <f>plano!C46</f>
        <v>20855</v>
      </c>
      <c r="D42" s="46" t="str">
        <f>plano!D46</f>
        <v>FLAVIO DE ANDRADE OLIVEIRA</v>
      </c>
      <c r="E42" s="46" t="str">
        <f>plano!E46</f>
        <v>13618817</v>
      </c>
      <c r="F42" s="46" t="str">
        <f>plano!G46</f>
        <v>2º ESQD</v>
      </c>
      <c r="G42" s="46" t="str">
        <f>plano!K46</f>
        <v>1º SGT 20855 ANDRADE - 2º ESQD</v>
      </c>
      <c r="H42" s="46" t="str">
        <f>plano!V46</f>
        <v>CAMBEBA</v>
      </c>
      <c r="I42" s="46" t="str">
        <f>plano!W46</f>
        <v>AV. DEPUTADO JAQUIM DE F. CORREIA, Nº 247</v>
      </c>
      <c r="J42" s="377">
        <f>plano!X46</f>
        <v>987774617</v>
      </c>
    </row>
    <row r="43" spans="1:10" x14ac:dyDescent="0.2">
      <c r="A43" s="373">
        <f ca="1">plano!A47</f>
        <v>40</v>
      </c>
      <c r="B43" s="46" t="str">
        <f>plano!B47</f>
        <v>1º SGT</v>
      </c>
      <c r="C43" s="46">
        <f>plano!C47</f>
        <v>21347</v>
      </c>
      <c r="D43" s="46" t="str">
        <f>plano!D47</f>
        <v>LAURO ALVES PEREIRA NETO</v>
      </c>
      <c r="E43" s="46" t="str">
        <f>plano!E47</f>
        <v>13634017</v>
      </c>
      <c r="F43" s="46" t="str">
        <f>plano!G47</f>
        <v>1º ESQD</v>
      </c>
      <c r="G43" s="46" t="str">
        <f>plano!K47</f>
        <v>1º SGT 21347 LAURO - 1º ESQD</v>
      </c>
      <c r="H43" s="46" t="str">
        <f>plano!V47</f>
        <v>LAGOA REDONDA</v>
      </c>
      <c r="I43" s="46" t="str">
        <f>plano!W47</f>
        <v>Rua professor Jose Artur de Carvalho, 1571</v>
      </c>
      <c r="J43" s="377">
        <f>plano!X47</f>
        <v>988571950</v>
      </c>
    </row>
    <row r="44" spans="1:10" x14ac:dyDescent="0.2">
      <c r="A44" s="373">
        <f ca="1">plano!A48</f>
        <v>41</v>
      </c>
      <c r="B44" s="46" t="str">
        <f>plano!B48</f>
        <v>1º SGT</v>
      </c>
      <c r="C44" s="46">
        <f>plano!C48</f>
        <v>20776</v>
      </c>
      <c r="D44" s="46" t="str">
        <f>plano!D48</f>
        <v>JOSE RENATO DE VASCONCELOS SILVA</v>
      </c>
      <c r="E44" s="46" t="str">
        <f>plano!E48</f>
        <v>13635714</v>
      </c>
      <c r="F44" s="46" t="str">
        <f>plano!G48</f>
        <v>1º ESQD</v>
      </c>
      <c r="G44" s="46" t="str">
        <f>plano!K48</f>
        <v>1º SGT 20776 RENATO - 1º ESQD</v>
      </c>
      <c r="H44" s="46" t="str">
        <f>plano!V48</f>
        <v>JARDIM IRACEMA</v>
      </c>
      <c r="I44" s="46" t="str">
        <f>plano!W48</f>
        <v>RUA CONSELHEIRO LAFAIETE, 222</v>
      </c>
      <c r="J44" s="377" t="str">
        <f>plano!X48</f>
        <v>988941050 - 87738690 - 32285779</v>
      </c>
    </row>
    <row r="45" spans="1:10" x14ac:dyDescent="0.2">
      <c r="A45" s="373">
        <f ca="1">plano!A49</f>
        <v>42</v>
      </c>
      <c r="B45" s="46" t="str">
        <f>plano!B49</f>
        <v>2º SGT</v>
      </c>
      <c r="C45" s="46">
        <f>plano!C49</f>
        <v>21286</v>
      </c>
      <c r="D45" s="46" t="str">
        <f>plano!D49</f>
        <v>HIERIO ARAUJO THE</v>
      </c>
      <c r="E45" s="46" t="str">
        <f>plano!E49</f>
        <v>13639213</v>
      </c>
      <c r="F45" s="46" t="str">
        <f>plano!G49</f>
        <v>3ºPEL/2º ESQD</v>
      </c>
      <c r="G45" s="46" t="str">
        <f>plano!K49</f>
        <v>2º SGT 21286 HIERIO - 3ºPEL/2º ESQD</v>
      </c>
      <c r="H45" s="46" t="str">
        <f>plano!V49</f>
        <v>CENTRO</v>
      </c>
      <c r="I45" s="46" t="str">
        <f>plano!W49</f>
        <v>RUA DO CRUZEIRO, 62</v>
      </c>
      <c r="J45" s="377">
        <f>plano!X49</f>
        <v>88999272810</v>
      </c>
    </row>
    <row r="46" spans="1:10" x14ac:dyDescent="0.2">
      <c r="A46" s="373">
        <f ca="1">plano!A50</f>
        <v>43</v>
      </c>
      <c r="B46" s="46" t="str">
        <f>plano!B50</f>
        <v>2º SGT</v>
      </c>
      <c r="C46" s="46">
        <f>plano!C50</f>
        <v>20988</v>
      </c>
      <c r="D46" s="46" t="str">
        <f>plano!D50</f>
        <v>FLAVIO CESAR BORGES SANTANGELO</v>
      </c>
      <c r="E46" s="46" t="str">
        <f>plano!E50</f>
        <v>1364781X</v>
      </c>
      <c r="F46" s="46" t="str">
        <f>plano!G50</f>
        <v>3ºPEL/2º ESQD</v>
      </c>
      <c r="G46" s="46" t="str">
        <f>plano!K50</f>
        <v>2º SGT 20988 SANTANGELO - 3ºPEL/2º ESQD</v>
      </c>
      <c r="H46" s="46" t="str">
        <f>plano!V50</f>
        <v>Conjunto Novo Crato</v>
      </c>
      <c r="I46" s="46" t="str">
        <f>plano!W50</f>
        <v>Rua Dr. Mauricio Teles, 217 - Crato-CE</v>
      </c>
      <c r="J46" s="377" t="str">
        <f>plano!X50</f>
        <v>(88)999047622</v>
      </c>
    </row>
    <row r="47" spans="1:10" x14ac:dyDescent="0.2">
      <c r="A47" s="373">
        <f ca="1">plano!A51</f>
        <v>44</v>
      </c>
      <c r="B47" s="46" t="str">
        <f>plano!B51</f>
        <v>2º SGT</v>
      </c>
      <c r="C47" s="46">
        <f>plano!C51</f>
        <v>20877</v>
      </c>
      <c r="D47" s="46" t="str">
        <f>plano!D51</f>
        <v>ALDEMAR DA SILVA MOREIRA</v>
      </c>
      <c r="E47" s="46" t="str">
        <f>plano!E51</f>
        <v>13588015</v>
      </c>
      <c r="F47" s="46" t="str">
        <f>plano!G51</f>
        <v>1º ESQD</v>
      </c>
      <c r="G47" s="46" t="str">
        <f>plano!K51</f>
        <v>2º SGT 20877 MOREIRA - 1º ESQD</v>
      </c>
      <c r="H47" s="46" t="str">
        <f>plano!V51</f>
        <v>ALTO ALEGRE</v>
      </c>
      <c r="I47" s="46" t="str">
        <f>plano!W51</f>
        <v>RUA FLOR DE LIS, 54</v>
      </c>
      <c r="J47" s="377">
        <f>plano!X51</f>
        <v>988590321</v>
      </c>
    </row>
    <row r="48" spans="1:10" x14ac:dyDescent="0.2">
      <c r="A48" s="373">
        <f ca="1">plano!A52</f>
        <v>45</v>
      </c>
      <c r="B48" s="46" t="str">
        <f>plano!B52</f>
        <v>2º SGT</v>
      </c>
      <c r="C48" s="46">
        <f>plano!C52</f>
        <v>21309</v>
      </c>
      <c r="D48" s="46" t="str">
        <f>plano!D52</f>
        <v>JOSE CLEUTON RABELO FERREIRA</v>
      </c>
      <c r="E48" s="46" t="str">
        <f>plano!E52</f>
        <v>13589119</v>
      </c>
      <c r="F48" s="46" t="str">
        <f>plano!G52</f>
        <v>1º ESQD</v>
      </c>
      <c r="G48" s="46" t="str">
        <f>plano!K52</f>
        <v>2º SGT 21309 RABELO - 1º ESQD</v>
      </c>
      <c r="H48" s="46" t="str">
        <f>plano!V52</f>
        <v>JACARECANGA</v>
      </c>
      <c r="I48" s="46" t="str">
        <f>plano!W52</f>
        <v>RUA JOSÉ CAVALCANTE SOBRAL, 120, BL 04, AP 108</v>
      </c>
      <c r="J48" s="377">
        <f>plano!X52</f>
        <v>988577853</v>
      </c>
    </row>
    <row r="49" spans="1:10" x14ac:dyDescent="0.2">
      <c r="A49" s="373">
        <f ca="1">plano!A53</f>
        <v>46</v>
      </c>
      <c r="B49" s="46" t="str">
        <f>plano!B53</f>
        <v>2º SGT</v>
      </c>
      <c r="C49" s="46">
        <f>plano!C53</f>
        <v>21654</v>
      </c>
      <c r="D49" s="46" t="str">
        <f>plano!D53</f>
        <v>FRANCISCO CESAR LINHARES LEITE</v>
      </c>
      <c r="E49" s="46" t="str">
        <f>plano!E53</f>
        <v>15167912</v>
      </c>
      <c r="F49" s="46" t="str">
        <f>plano!G53</f>
        <v>1º ESQD</v>
      </c>
      <c r="G49" s="46" t="str">
        <f>plano!K53</f>
        <v>2º SGT 21654 LINHARES - 1º ESQD</v>
      </c>
      <c r="H49" s="46" t="str">
        <f>plano!V53</f>
        <v>MESSEJANA</v>
      </c>
      <c r="I49" s="46" t="str">
        <f>plano!W53</f>
        <v>RUA LOPES TROVÃO, 143</v>
      </c>
      <c r="J49" s="377" t="str">
        <f>plano!X53</f>
        <v>989654046 - 88259608 - 32767467</v>
      </c>
    </row>
    <row r="50" spans="1:10" x14ac:dyDescent="0.2">
      <c r="A50" s="373">
        <f ca="1">plano!A54</f>
        <v>47</v>
      </c>
      <c r="B50" s="46" t="str">
        <f>plano!B54</f>
        <v>2º SGT</v>
      </c>
      <c r="C50" s="46">
        <f>plano!C54</f>
        <v>21658</v>
      </c>
      <c r="D50" s="46" t="str">
        <f>plano!D54</f>
        <v>JULIO CESAR SILVA PINHEIRO</v>
      </c>
      <c r="E50" s="46" t="str">
        <f>plano!E54</f>
        <v>15171812</v>
      </c>
      <c r="F50" s="46" t="str">
        <f>plano!G54</f>
        <v>2º ESQD</v>
      </c>
      <c r="G50" s="46" t="str">
        <f>plano!K54</f>
        <v>2º SGT 21658 PINHEIRO - 2º ESQD</v>
      </c>
      <c r="H50" s="46" t="str">
        <f>plano!V54</f>
        <v>PARQUE SÃO JOSE</v>
      </c>
      <c r="I50" s="46" t="str">
        <f>plano!W54</f>
        <v>CÔNEGO DE CASTRO 4125</v>
      </c>
      <c r="J50" s="377" t="str">
        <f>plano!X54</f>
        <v>(85) 9617-1757</v>
      </c>
    </row>
    <row r="51" spans="1:10" x14ac:dyDescent="0.2">
      <c r="A51" s="373">
        <f ca="1">plano!A57</f>
        <v>50</v>
      </c>
      <c r="B51" s="46" t="str">
        <f>plano!B57</f>
        <v>3º SGT</v>
      </c>
      <c r="C51" s="46">
        <f>plano!C57</f>
        <v>21751</v>
      </c>
      <c r="D51" s="46" t="str">
        <f>plano!D57</f>
        <v>FRANCIVANDO MAIA XIMENES</v>
      </c>
      <c r="E51" s="46" t="str">
        <f>plano!E57</f>
        <v>15168315</v>
      </c>
      <c r="F51" s="46" t="str">
        <f>plano!G57</f>
        <v>1º ESQD</v>
      </c>
      <c r="G51" s="46" t="str">
        <f>plano!K57</f>
        <v>3º SGT 21751 XIMENES - 1º ESQD</v>
      </c>
      <c r="H51" s="46" t="str">
        <f>plano!V57</f>
        <v>CONJUNTO CEARA</v>
      </c>
      <c r="I51" s="46" t="str">
        <f>plano!W57</f>
        <v>RUA 908, CASA 105 , 4ª ETAPA</v>
      </c>
      <c r="J51" s="377">
        <f>plano!X57</f>
        <v>988197658</v>
      </c>
    </row>
    <row r="52" spans="1:10" x14ac:dyDescent="0.2">
      <c r="A52" s="373" t="e">
        <f>plano!#REF!</f>
        <v>#REF!</v>
      </c>
      <c r="B52" s="46" t="str">
        <f>plano!B56</f>
        <v>2º SGT</v>
      </c>
      <c r="C52" s="46">
        <f>plano!C56</f>
        <v>21924</v>
      </c>
      <c r="D52" s="46" t="str">
        <f>plano!D56</f>
        <v>JULLIANO PIMENTEL SIQUEIRA</v>
      </c>
      <c r="E52" s="46" t="str">
        <f>plano!E56</f>
        <v>3008991X</v>
      </c>
      <c r="F52" s="46" t="str">
        <f>plano!G56</f>
        <v>1º ESQD</v>
      </c>
      <c r="G52" s="46" t="str">
        <f>plano!K56</f>
        <v>2º SGT 21924 JULLIANO - 1º ESQD</v>
      </c>
      <c r="H52" s="46" t="str">
        <f>plano!V56</f>
        <v>JOSÉ DE ALENCAR</v>
      </c>
      <c r="I52" s="46" t="str">
        <f>plano!W56</f>
        <v>RUA DR. JURANDYR NUNES Nº2753</v>
      </c>
      <c r="J52" s="377">
        <f>plano!X56</f>
        <v>996535120</v>
      </c>
    </row>
    <row r="53" spans="1:10" x14ac:dyDescent="0.2">
      <c r="A53" s="373">
        <f ca="1">plano!A58</f>
        <v>51</v>
      </c>
      <c r="B53" s="46" t="str">
        <f>plano!B58</f>
        <v>3º SGT</v>
      </c>
      <c r="C53" s="46">
        <f>plano!C58</f>
        <v>22676</v>
      </c>
      <c r="D53" s="46" t="str">
        <f>plano!D58</f>
        <v>EDILSON BERNARDO DE SOUSA</v>
      </c>
      <c r="E53" s="46" t="str">
        <f>plano!E58</f>
        <v>30120515</v>
      </c>
      <c r="F53" s="46" t="str">
        <f>plano!G58</f>
        <v>2º ESQD</v>
      </c>
      <c r="G53" s="46" t="str">
        <f>plano!K58</f>
        <v>3º SGT 22676 BERNARDO - 2º ESQD</v>
      </c>
      <c r="H53" s="46" t="str">
        <f>plano!V58</f>
        <v>PRES. KENNEDY</v>
      </c>
      <c r="I53" s="46" t="str">
        <f>plano!W58</f>
        <v xml:space="preserve">RUA DR. THEBERG, 2766 </v>
      </c>
      <c r="J53" s="377" t="str">
        <f>plano!X58</f>
        <v>987224291 - 34783200</v>
      </c>
    </row>
    <row r="54" spans="1:10" x14ac:dyDescent="0.2">
      <c r="A54" s="373">
        <f ca="1">plano!A59</f>
        <v>52</v>
      </c>
      <c r="B54" s="46" t="str">
        <f>plano!B59</f>
        <v>3º SGT</v>
      </c>
      <c r="C54" s="46">
        <f>plano!C59</f>
        <v>22544</v>
      </c>
      <c r="D54" s="46" t="str">
        <f>plano!D59</f>
        <v>MAX LULLY SIQUEIRA APOLÔNIO</v>
      </c>
      <c r="E54" s="46" t="str">
        <f>plano!E59</f>
        <v>30106113</v>
      </c>
      <c r="F54" s="46" t="str">
        <f>plano!G59</f>
        <v>2º ESQD</v>
      </c>
      <c r="G54" s="46" t="str">
        <f>plano!K59</f>
        <v>3º SGT 22544 MAX - 2º ESQD</v>
      </c>
      <c r="H54" s="46" t="str">
        <f>plano!V59</f>
        <v>DIVINEIA - AQUIRAZ</v>
      </c>
      <c r="I54" s="46" t="str">
        <f>plano!W59</f>
        <v>RUA C, 328</v>
      </c>
      <c r="J54" s="377">
        <f>plano!X59</f>
        <v>85999576369</v>
      </c>
    </row>
    <row r="55" spans="1:10" x14ac:dyDescent="0.2">
      <c r="A55" s="373" t="e">
        <f>plano!#REF!</f>
        <v>#REF!</v>
      </c>
      <c r="B55" s="46" t="str">
        <f>plano!B55</f>
        <v>2º SGT</v>
      </c>
      <c r="C55" s="46">
        <f>plano!C55</f>
        <v>21749</v>
      </c>
      <c r="D55" s="46" t="str">
        <f>plano!D55</f>
        <v>COSMO COSTA DA SILVA</v>
      </c>
      <c r="E55" s="46" t="str">
        <f>plano!E55</f>
        <v>1516381X</v>
      </c>
      <c r="F55" s="46" t="str">
        <f>plano!G55</f>
        <v>2º ESQD</v>
      </c>
      <c r="G55" s="46" t="str">
        <f>plano!K55</f>
        <v>2º SGT 21749 C SILVA - 2º ESQD</v>
      </c>
      <c r="H55" s="46" t="str">
        <f>plano!V55</f>
        <v>CRISTO REDENTOR</v>
      </c>
      <c r="I55" s="46" t="str">
        <f>plano!W55</f>
        <v>TRAVESSA AURELIO LAVOR, 141</v>
      </c>
      <c r="J55" s="377">
        <f>plano!X55</f>
        <v>85991799176</v>
      </c>
    </row>
    <row r="56" spans="1:10" x14ac:dyDescent="0.2">
      <c r="A56" s="373">
        <f ca="1">plano!A60</f>
        <v>53</v>
      </c>
      <c r="B56" s="46" t="str">
        <f>plano!B60</f>
        <v>3º SGT</v>
      </c>
      <c r="C56" s="46">
        <f>plano!C60</f>
        <v>21916</v>
      </c>
      <c r="D56" s="46" t="str">
        <f>plano!D60</f>
        <v>JOAO PESSOA MENEZES JUNIOR</v>
      </c>
      <c r="E56" s="46" t="str">
        <f>plano!E60</f>
        <v>30040112</v>
      </c>
      <c r="F56" s="46" t="str">
        <f>plano!G60</f>
        <v>2º ESQD</v>
      </c>
      <c r="G56" s="46" t="str">
        <f>plano!K60</f>
        <v>3º SGT 21916 PESSOA - 2º ESQD</v>
      </c>
      <c r="H56" s="46" t="str">
        <f>plano!V60</f>
        <v>ITAPERI</v>
      </c>
      <c r="I56" s="46" t="str">
        <f>plano!W60</f>
        <v>RUA 02, nº 41, CJ. VENEZA TROPICAL</v>
      </c>
      <c r="J56" s="377" t="str">
        <f>plano!X60</f>
        <v>999650156 - 32953006</v>
      </c>
    </row>
    <row r="57" spans="1:10" x14ac:dyDescent="0.2">
      <c r="A57" s="373">
        <f ca="1">plano!A61</f>
        <v>54</v>
      </c>
      <c r="B57" s="46" t="str">
        <f>plano!B61</f>
        <v>3º SGT</v>
      </c>
      <c r="C57" s="46">
        <f>plano!C61</f>
        <v>22197</v>
      </c>
      <c r="D57" s="46" t="str">
        <f>plano!D61</f>
        <v>HUGO HENRIQUE ALVES DE MIRANDA</v>
      </c>
      <c r="E57" s="46">
        <f>plano!E61</f>
        <v>30064518</v>
      </c>
      <c r="F57" s="46" t="str">
        <f>plano!G61</f>
        <v>1º ESQD</v>
      </c>
      <c r="G57" s="46" t="str">
        <f>plano!K61</f>
        <v>3º SGT 22197 ALVES - 1º ESQD</v>
      </c>
      <c r="H57" s="46" t="str">
        <f>plano!V61</f>
        <v>MESSEJANA</v>
      </c>
      <c r="I57" s="46" t="str">
        <f>plano!W61</f>
        <v>RUA PE. PERDO DE ALENCAR, 1465, BL A, 405</v>
      </c>
      <c r="J57" s="377" t="str">
        <f>plano!X61</f>
        <v>986818738 - 999062879</v>
      </c>
    </row>
    <row r="58" spans="1:10" x14ac:dyDescent="0.2">
      <c r="A58" s="373">
        <f ca="1">plano!A62</f>
        <v>55</v>
      </c>
      <c r="B58" s="46" t="str">
        <f>plano!B62</f>
        <v>3º SGT</v>
      </c>
      <c r="C58" s="46">
        <f>plano!C62</f>
        <v>22777</v>
      </c>
      <c r="D58" s="46" t="str">
        <f>plano!D62</f>
        <v>RAFAELA TEIXEIRA MARQUES</v>
      </c>
      <c r="E58" s="46">
        <f>plano!E62</f>
        <v>30232410</v>
      </c>
      <c r="F58" s="46" t="str">
        <f>plano!G62</f>
        <v>1º ESQD</v>
      </c>
      <c r="G58" s="46" t="str">
        <f>plano!K62</f>
        <v>3º SGT 22777 RAFAELA - 1º ESQD</v>
      </c>
      <c r="H58" s="46" t="str">
        <f>plano!V62</f>
        <v>Lagoa redonda</v>
      </c>
      <c r="I58" s="46" t="str">
        <f>plano!W62</f>
        <v>Rua Ramiro Ferreira Façanha, 101, Ap 201b</v>
      </c>
      <c r="J58" s="377">
        <f>plano!X62</f>
        <v>85991683525</v>
      </c>
    </row>
    <row r="59" spans="1:10" x14ac:dyDescent="0.2">
      <c r="A59" s="373">
        <f ca="1">plano!A63</f>
        <v>56</v>
      </c>
      <c r="B59" s="46" t="str">
        <f>plano!B63</f>
        <v>3º SGT</v>
      </c>
      <c r="C59" s="46">
        <f>plano!C63</f>
        <v>23250</v>
      </c>
      <c r="D59" s="46" t="str">
        <f>plano!D63</f>
        <v>ALEXANDRE DA SILVA PEREIRA</v>
      </c>
      <c r="E59" s="46" t="str">
        <f>plano!E63</f>
        <v>30227913</v>
      </c>
      <c r="F59" s="46" t="str">
        <f>plano!G63</f>
        <v>2º ESQD</v>
      </c>
      <c r="G59" s="46" t="str">
        <f>plano!K63</f>
        <v>3º SGT 23250 ALEXANDRE - 2º ESQD</v>
      </c>
      <c r="H59" s="46" t="str">
        <f>plano!V63</f>
        <v>PASSARE</v>
      </c>
      <c r="I59" s="46" t="str">
        <f>plano!W63</f>
        <v>AV JUSCELINO KUBITSCHEK, 4555 CS 9, PASSARÉ</v>
      </c>
      <c r="J59" s="377" t="str">
        <f>plano!X63</f>
        <v>988067109 - 32626319</v>
      </c>
    </row>
    <row r="60" spans="1:10" x14ac:dyDescent="0.2">
      <c r="A60" s="373">
        <f ca="1">plano!A64</f>
        <v>57</v>
      </c>
      <c r="B60" s="46" t="str">
        <f>plano!B64</f>
        <v>3º SGT</v>
      </c>
      <c r="C60" s="46">
        <f>plano!C64</f>
        <v>23718</v>
      </c>
      <c r="D60" s="46" t="str">
        <f>plano!D64</f>
        <v>CARLOS ATILA TERTO DE AMORIM</v>
      </c>
      <c r="E60" s="46" t="str">
        <f>plano!E64</f>
        <v>30159012</v>
      </c>
      <c r="F60" s="46" t="str">
        <f>plano!G64</f>
        <v>1º ESQD</v>
      </c>
      <c r="G60" s="46" t="str">
        <f>plano!K64</f>
        <v>3º SGT 23718 TERTO - 1º ESQD</v>
      </c>
      <c r="H60" s="46" t="str">
        <f>plano!V64</f>
        <v>GENIBAÚ</v>
      </c>
      <c r="I60" s="46" t="str">
        <f>plano!W64</f>
        <v>AV JUSCELINO KUBITSCHEK, 4950, BL 84, AP 101, PASSARÉ</v>
      </c>
      <c r="J60" s="377" t="str">
        <f>plano!X64</f>
        <v>988513751 - 32332632</v>
      </c>
    </row>
    <row r="61" spans="1:10" x14ac:dyDescent="0.2">
      <c r="A61" s="373">
        <f ca="1">plano!A65</f>
        <v>58</v>
      </c>
      <c r="B61" s="46" t="str">
        <f>plano!B65</f>
        <v>3º SGT</v>
      </c>
      <c r="C61" s="46">
        <f>plano!C65</f>
        <v>23803</v>
      </c>
      <c r="D61" s="46" t="str">
        <f>plano!D65</f>
        <v>LEANDRO DE SOUZA LIMA</v>
      </c>
      <c r="E61" s="46" t="str">
        <f>plano!E65</f>
        <v>30160215</v>
      </c>
      <c r="F61" s="46" t="str">
        <f>plano!G65</f>
        <v>1º ESQD</v>
      </c>
      <c r="G61" s="46" t="str">
        <f>plano!K65</f>
        <v>3º SGT 23803 LIMA - 1º ESQD</v>
      </c>
      <c r="H61" s="46" t="str">
        <f>plano!V65</f>
        <v>CAUCAIA</v>
      </c>
      <c r="I61" s="46" t="str">
        <f>plano!W65</f>
        <v>Rua Rio Negro, 290 - AP 124 - COND. MAR AZUL (TABAPUÁ(</v>
      </c>
      <c r="J61" s="377">
        <f>plano!X65</f>
        <v>987489442</v>
      </c>
    </row>
    <row r="62" spans="1:10" x14ac:dyDescent="0.2">
      <c r="A62" s="373">
        <f ca="1">plano!A66</f>
        <v>59</v>
      </c>
      <c r="B62" s="46" t="str">
        <f>plano!B66</f>
        <v>3º SGT</v>
      </c>
      <c r="C62" s="46">
        <f>plano!C66</f>
        <v>23832</v>
      </c>
      <c r="D62" s="46" t="str">
        <f>plano!D66</f>
        <v>MOISES SARAIVA NETO</v>
      </c>
      <c r="E62" s="46" t="str">
        <f>plano!E66</f>
        <v>30193717</v>
      </c>
      <c r="F62" s="46" t="str">
        <f>plano!G66</f>
        <v>1º ESQD</v>
      </c>
      <c r="G62" s="46" t="str">
        <f>plano!K66</f>
        <v>3º SGT 23832 MNETO - 1º ESQD</v>
      </c>
      <c r="H62" s="46" t="str">
        <f>plano!V66</f>
        <v>CAJAZEIRAS</v>
      </c>
      <c r="I62" s="46" t="str">
        <f>plano!W66</f>
        <v>AV. PE. PAULINO, 330, BL 7, AP 102</v>
      </c>
      <c r="J62" s="377" t="str">
        <f>plano!X66</f>
        <v>985730825 - 987866879</v>
      </c>
    </row>
    <row r="63" spans="1:10" x14ac:dyDescent="0.2">
      <c r="A63" s="373">
        <f ca="1">plano!A67</f>
        <v>60</v>
      </c>
      <c r="B63" s="46" t="str">
        <f>plano!B67</f>
        <v>3º SGT</v>
      </c>
      <c r="C63" s="46">
        <f>plano!C67</f>
        <v>23834</v>
      </c>
      <c r="D63" s="46" t="str">
        <f>plano!D67</f>
        <v>ALEXANDRE CARNEIRO OLIVEIRA</v>
      </c>
      <c r="E63" s="46" t="str">
        <f>plano!E67</f>
        <v>30230213</v>
      </c>
      <c r="F63" s="46" t="str">
        <f>plano!G67</f>
        <v>1º ESQD</v>
      </c>
      <c r="G63" s="46" t="str">
        <f>plano!K67</f>
        <v>3º SGT 23834 ALEXANDRE CARNEIRO - 1º ESQD</v>
      </c>
      <c r="H63" s="46" t="str">
        <f>plano!V67</f>
        <v>ANTONIO BEZERRA</v>
      </c>
      <c r="I63" s="46" t="str">
        <f>plano!W67</f>
        <v>RUA GENERAL ALIMPIO DOS SANTOS, 1269</v>
      </c>
      <c r="J63" s="377" t="str">
        <f>plano!X67</f>
        <v>996617977 - 34790611</v>
      </c>
    </row>
    <row r="64" spans="1:10" x14ac:dyDescent="0.2">
      <c r="A64" s="373">
        <f ca="1">plano!A68</f>
        <v>61</v>
      </c>
      <c r="B64" s="46" t="str">
        <f>plano!B68</f>
        <v>3º SGT</v>
      </c>
      <c r="C64" s="46">
        <f>plano!C68</f>
        <v>23903</v>
      </c>
      <c r="D64" s="46" t="str">
        <f>plano!D68</f>
        <v>WEYVE COELHO DO NASCIMENTO</v>
      </c>
      <c r="E64" s="46">
        <f>plano!E68</f>
        <v>30174216</v>
      </c>
      <c r="F64" s="46" t="str">
        <f>plano!G68</f>
        <v>1º ESQD</v>
      </c>
      <c r="G64" s="46" t="str">
        <f>plano!K68</f>
        <v>3º SGT 23903 WEYVE - 1º ESQD</v>
      </c>
      <c r="H64" s="46" t="str">
        <f>plano!V68</f>
        <v>CAMBEBA</v>
      </c>
      <c r="I64" s="46" t="str">
        <f>plano!W68</f>
        <v>RUA INÁCIO VASCONCELOS, 221</v>
      </c>
      <c r="J64" s="377" t="str">
        <f>plano!X68</f>
        <v>988681277 - 32677280</v>
      </c>
    </row>
    <row r="65" spans="1:10" x14ac:dyDescent="0.2">
      <c r="A65" s="373">
        <f ca="1">plano!A69</f>
        <v>62</v>
      </c>
      <c r="B65" s="46" t="str">
        <f>plano!B69</f>
        <v>3º SGT</v>
      </c>
      <c r="C65" s="46">
        <f>plano!C69</f>
        <v>24206</v>
      </c>
      <c r="D65" s="46" t="str">
        <f>plano!D69</f>
        <v>FRANCISCO WATILA SOUSA DA SILVA</v>
      </c>
      <c r="E65" s="46" t="str">
        <f>plano!E69</f>
        <v>30149211</v>
      </c>
      <c r="F65" s="46" t="str">
        <f>plano!G69</f>
        <v>1º ESQD</v>
      </c>
      <c r="G65" s="46" t="str">
        <f>plano!K69</f>
        <v>3º SGT 24206 WATILA - 1º ESQD</v>
      </c>
      <c r="H65" s="46" t="str">
        <f>plano!V69</f>
        <v>PAUPINA</v>
      </c>
      <c r="I65" s="46" t="str">
        <f>plano!W69</f>
        <v>RUA LUIZ XAVIER, 1168</v>
      </c>
      <c r="J65" s="377">
        <f>plano!X69</f>
        <v>987164100</v>
      </c>
    </row>
    <row r="66" spans="1:10" x14ac:dyDescent="0.2">
      <c r="A66" s="373">
        <f ca="1">plano!A70</f>
        <v>63</v>
      </c>
      <c r="B66" s="46" t="str">
        <f>plano!B70</f>
        <v>3º SGT</v>
      </c>
      <c r="C66" s="46">
        <f>plano!C70</f>
        <v>23685</v>
      </c>
      <c r="D66" s="46" t="str">
        <f>plano!D70</f>
        <v>RAFAEL DE SOUZA BARROS</v>
      </c>
      <c r="E66" s="46" t="str">
        <f>plano!E70</f>
        <v>30265718</v>
      </c>
      <c r="F66" s="46" t="str">
        <f>plano!G70</f>
        <v>3ºPEL/2º ESQD</v>
      </c>
      <c r="G66" s="46" t="str">
        <f>plano!K70</f>
        <v>3º SGT 23685 BARROS - 3ºPEL/2º ESQD</v>
      </c>
      <c r="H66" s="46" t="str">
        <f>plano!V70</f>
        <v>Lameiro</v>
      </c>
      <c r="I66" s="46" t="str">
        <f>plano!W70</f>
        <v>Sítio Rosto, 130-C - Crato-CE</v>
      </c>
      <c r="J66" s="377" t="str">
        <f>plano!X70</f>
        <v>(88)988267075</v>
      </c>
    </row>
    <row r="67" spans="1:10" x14ac:dyDescent="0.2">
      <c r="A67" s="373">
        <f ca="1">plano!A71</f>
        <v>64</v>
      </c>
      <c r="B67" s="46" t="str">
        <f>plano!B71</f>
        <v>3º SGT</v>
      </c>
      <c r="C67" s="46">
        <f>plano!C71</f>
        <v>24198</v>
      </c>
      <c r="D67" s="46" t="str">
        <f>plano!D71</f>
        <v>MAYRON MARLLON DE SIUZA MIRANDA</v>
      </c>
      <c r="E67" s="46" t="str">
        <f>plano!E71</f>
        <v>30160517</v>
      </c>
      <c r="F67" s="46" t="str">
        <f>plano!G71</f>
        <v>1º ESQD</v>
      </c>
      <c r="G67" s="46" t="str">
        <f>plano!K71</f>
        <v>3º SGT 24198 M MIRANDA - 1º ESQD</v>
      </c>
      <c r="H67" s="46" t="str">
        <f>plano!V71</f>
        <v>CAUCAIA</v>
      </c>
      <c r="I67" s="46" t="str">
        <f>plano!W71</f>
        <v>R D, 105, AP 310, MAISON , ARIANÓPOLES</v>
      </c>
      <c r="J67" s="377">
        <f>plano!X71</f>
        <v>981371109</v>
      </c>
    </row>
    <row r="68" spans="1:10" x14ac:dyDescent="0.2">
      <c r="A68" s="373">
        <f ca="1">plano!A72</f>
        <v>65</v>
      </c>
      <c r="B68" s="46" t="str">
        <f>plano!B72</f>
        <v>3º SGT</v>
      </c>
      <c r="C68" s="46">
        <f>plano!C72</f>
        <v>24598</v>
      </c>
      <c r="D68" s="46" t="str">
        <f>plano!D72</f>
        <v>SAVIO REBOUCAS FELIX</v>
      </c>
      <c r="E68" s="46" t="str">
        <f>plano!E72</f>
        <v>30331516</v>
      </c>
      <c r="F68" s="46" t="str">
        <f>plano!G72</f>
        <v>2º ESQD</v>
      </c>
      <c r="G68" s="46" t="str">
        <f>plano!K72</f>
        <v>3º SGT 24598 FELIX - 2º ESQD</v>
      </c>
      <c r="H68" s="46" t="str">
        <f>plano!V72</f>
        <v>RODOLFO TEOFILO</v>
      </c>
      <c r="I68" s="46" t="str">
        <f>plano!W72</f>
        <v>RUA TIRADENTES, 641, BL G, AP 301</v>
      </c>
      <c r="J68" s="377" t="str">
        <f>plano!X72</f>
        <v>85 997108125</v>
      </c>
    </row>
    <row r="69" spans="1:10" x14ac:dyDescent="0.2">
      <c r="A69" s="373">
        <f ca="1">plano!A73</f>
        <v>66</v>
      </c>
      <c r="B69" s="46" t="str">
        <f>plano!B73</f>
        <v>3º SGT</v>
      </c>
      <c r="C69" s="46">
        <f>plano!C73</f>
        <v>24790</v>
      </c>
      <c r="D69" s="46" t="str">
        <f>plano!D73</f>
        <v>RAMON LIMA DE MOURA</v>
      </c>
      <c r="E69" s="46" t="str">
        <f>plano!E73</f>
        <v>30350715</v>
      </c>
      <c r="F69" s="46" t="str">
        <f>plano!G73</f>
        <v>2º ESQD</v>
      </c>
      <c r="G69" s="46" t="str">
        <f>plano!K73</f>
        <v>3º SGT 24790 MOURA - 2º ESQD</v>
      </c>
      <c r="H69" s="46" t="str">
        <f>plano!V73</f>
        <v>DIAS MACEDO</v>
      </c>
      <c r="I69" s="46" t="str">
        <f>plano!W73</f>
        <v>RUA JOANA MOREIRA, 321</v>
      </c>
      <c r="J69" s="377">
        <f>plano!X73</f>
        <v>998399187</v>
      </c>
    </row>
    <row r="70" spans="1:10" x14ac:dyDescent="0.2">
      <c r="A70" s="373">
        <f ca="1">plano!A74</f>
        <v>67</v>
      </c>
      <c r="B70" s="46" t="str">
        <f>plano!B74</f>
        <v>3º SGT</v>
      </c>
      <c r="C70" s="46">
        <f>plano!C74</f>
        <v>25015</v>
      </c>
      <c r="D70" s="46" t="str">
        <f>plano!D74</f>
        <v>CARLOS EDUARDO LOPES MOURAO</v>
      </c>
      <c r="E70" s="46" t="str">
        <f>plano!E74</f>
        <v>30373219</v>
      </c>
      <c r="F70" s="46" t="str">
        <f>plano!G74</f>
        <v>1º ESQD</v>
      </c>
      <c r="G70" s="46" t="str">
        <f>plano!K74</f>
        <v>3º SGT 25015 MOURAO - 1º ESQD</v>
      </c>
      <c r="H70" s="46" t="str">
        <f>plano!V74</f>
        <v>PEDRAS EUSEBIO</v>
      </c>
      <c r="I70" s="46" t="str">
        <f>plano!W74</f>
        <v>RUA ANTONIO FERREIRA 181</v>
      </c>
      <c r="J70" s="377">
        <f>plano!X74</f>
        <v>985485055</v>
      </c>
    </row>
    <row r="71" spans="1:10" x14ac:dyDescent="0.2">
      <c r="A71" s="373">
        <f ca="1">plano!A75</f>
        <v>68</v>
      </c>
      <c r="B71" s="46" t="str">
        <f>plano!B75</f>
        <v>3º SGT</v>
      </c>
      <c r="C71" s="46">
        <f>plano!C75</f>
        <v>25078</v>
      </c>
      <c r="D71" s="46" t="str">
        <f>plano!D75</f>
        <v>MAGSON PIRES DA SILVA</v>
      </c>
      <c r="E71" s="46">
        <f>plano!E75</f>
        <v>30379519</v>
      </c>
      <c r="F71" s="46" t="str">
        <f>plano!G75</f>
        <v>1º ESQD</v>
      </c>
      <c r="G71" s="46" t="str">
        <f>plano!K75</f>
        <v>3º SGT 25078 PIRES - 1º ESQD</v>
      </c>
      <c r="H71" s="46" t="str">
        <f>plano!V75</f>
        <v>PASSARÉ</v>
      </c>
      <c r="I71" s="46" t="str">
        <f>plano!W75</f>
        <v>RUA HERLITO FREIRE, 800</v>
      </c>
      <c r="J71" s="377">
        <f>plano!X75</f>
        <v>988282004</v>
      </c>
    </row>
    <row r="72" spans="1:10" x14ac:dyDescent="0.2">
      <c r="A72" s="373">
        <f ca="1">plano!A76</f>
        <v>69</v>
      </c>
      <c r="B72" s="46" t="str">
        <f>plano!B76</f>
        <v>3º SGT</v>
      </c>
      <c r="C72" s="46">
        <f>plano!C76</f>
        <v>25482</v>
      </c>
      <c r="D72" s="46" t="str">
        <f>plano!D76</f>
        <v>ROBERTO CIPRIANO FERREIRA</v>
      </c>
      <c r="E72" s="46" t="str">
        <f>plano!E76</f>
        <v>3041991X</v>
      </c>
      <c r="F72" s="46" t="str">
        <f>plano!G76</f>
        <v>2º ESQD</v>
      </c>
      <c r="G72" s="46" t="str">
        <f>plano!K76</f>
        <v>3º SGT 25482 CIPRIANO - 2º ESQD</v>
      </c>
      <c r="H72" s="46" t="str">
        <f>plano!V76</f>
        <v>DIAS MACEDO</v>
      </c>
      <c r="I72" s="46" t="str">
        <f>plano!W76</f>
        <v>RUA JOÃO FERREIRA, 90</v>
      </c>
      <c r="J72" s="377" t="str">
        <f>plano!X76</f>
        <v>986723861 - 996402249</v>
      </c>
    </row>
    <row r="73" spans="1:10" x14ac:dyDescent="0.2">
      <c r="A73" s="373">
        <f ca="1">plano!A80</f>
        <v>73</v>
      </c>
      <c r="B73" s="46" t="str">
        <f>plano!B80</f>
        <v>CB</v>
      </c>
      <c r="C73" s="46">
        <f>plano!C80</f>
        <v>22185</v>
      </c>
      <c r="D73" s="46" t="str">
        <f>plano!D80</f>
        <v>ANTONIO FLAUBER DE MELO BRASIL</v>
      </c>
      <c r="E73" s="46" t="str">
        <f>plano!E80</f>
        <v>30063414</v>
      </c>
      <c r="F73" s="46" t="str">
        <f>plano!G80</f>
        <v>2º ESQD</v>
      </c>
      <c r="G73" s="46" t="str">
        <f>plano!K80</f>
        <v>CB 22185 FLAUBER - 2º ESQD</v>
      </c>
      <c r="H73" s="46" t="str">
        <f>plano!V80</f>
        <v>Serrinha</v>
      </c>
      <c r="I73" s="46" t="str">
        <f>plano!W80</f>
        <v>Rua Madre Eliza Baldo, 595 - Fort. Ce</v>
      </c>
      <c r="J73" s="377" t="str">
        <f>plano!X80</f>
        <v>85 986444767</v>
      </c>
    </row>
    <row r="74" spans="1:10" x14ac:dyDescent="0.2">
      <c r="A74" s="373" t="e">
        <f>plano!#REF!</f>
        <v>#REF!</v>
      </c>
      <c r="B74" s="46" t="str">
        <f>plano!B77</f>
        <v>3º SGT</v>
      </c>
      <c r="C74" s="46">
        <f>plano!C77</f>
        <v>24481</v>
      </c>
      <c r="D74" s="46" t="str">
        <f>plano!D77</f>
        <v>DANIEL XAVIER DE LIMA UCHOA</v>
      </c>
      <c r="E74" s="46" t="str">
        <f>plano!E77</f>
        <v>30319818</v>
      </c>
      <c r="F74" s="46" t="str">
        <f>plano!G77</f>
        <v>1º ESQD</v>
      </c>
      <c r="G74" s="46" t="str">
        <f>plano!K77</f>
        <v>3º SGT 24481 DANIEL - 1º ESQD</v>
      </c>
      <c r="H74" s="46" t="str">
        <f>plano!V77</f>
        <v>EUSEBIO</v>
      </c>
      <c r="I74" s="46" t="str">
        <f>plano!W77</f>
        <v>RUA LOCAL B, 60, ANCURI</v>
      </c>
      <c r="J74" s="377">
        <f>plano!X77</f>
        <v>984120126</v>
      </c>
    </row>
    <row r="75" spans="1:10" x14ac:dyDescent="0.2">
      <c r="A75" s="373" t="e">
        <f>plano!#REF!</f>
        <v>#REF!</v>
      </c>
      <c r="B75" s="46" t="str">
        <f>plano!B78</f>
        <v>3º SGT</v>
      </c>
      <c r="C75" s="46">
        <f>plano!C78</f>
        <v>24627</v>
      </c>
      <c r="D75" s="46" t="str">
        <f>plano!D78</f>
        <v>HERBERT CLEYTON DUARTE XIMENES</v>
      </c>
      <c r="E75" s="46" t="str">
        <f>plano!E78</f>
        <v>30334418</v>
      </c>
      <c r="F75" s="46" t="str">
        <f>plano!G78</f>
        <v>2º ESQD</v>
      </c>
      <c r="G75" s="46" t="str">
        <f>plano!K78</f>
        <v>3º SGT 24627 XIMENES - 2º ESQD</v>
      </c>
      <c r="H75" s="46" t="str">
        <f>plano!V78</f>
        <v>MARACANAÚ</v>
      </c>
      <c r="I75" s="46" t="str">
        <f>plano!W78</f>
        <v>AV. DES. PEDRO MELO, 100, PQ. TIJUCA</v>
      </c>
      <c r="J75" s="377" t="str">
        <f>plano!X78</f>
        <v>984034128 - 33832825 - 985655751</v>
      </c>
    </row>
    <row r="76" spans="1:10" x14ac:dyDescent="0.2">
      <c r="A76" s="373">
        <f ca="1">plano!A81</f>
        <v>74</v>
      </c>
      <c r="B76" s="46" t="str">
        <f>plano!B81</f>
        <v>CB</v>
      </c>
      <c r="C76" s="46">
        <f>plano!C81</f>
        <v>25036</v>
      </c>
      <c r="D76" s="46" t="str">
        <f>plano!D81</f>
        <v>ANTONIO FABIO PEREIRA MARTINS</v>
      </c>
      <c r="E76" s="46" t="str">
        <f>plano!E81</f>
        <v>30375319</v>
      </c>
      <c r="F76" s="46" t="str">
        <f>plano!G81</f>
        <v>2º ESQD</v>
      </c>
      <c r="G76" s="46" t="str">
        <f>plano!K81</f>
        <v>CB 25036 MARTINS - 2º ESQD</v>
      </c>
      <c r="H76" s="46" t="str">
        <f>plano!V81</f>
        <v>Aracapé</v>
      </c>
      <c r="I76" s="46" t="str">
        <f>plano!W81</f>
        <v>Rua 25 de maio</v>
      </c>
      <c r="J76" s="377">
        <f>plano!X81</f>
        <v>986483096</v>
      </c>
    </row>
    <row r="77" spans="1:10" x14ac:dyDescent="0.2">
      <c r="A77" s="373" t="e">
        <f>plano!#REF!</f>
        <v>#REF!</v>
      </c>
      <c r="B77" s="46" t="str">
        <f>plano!B79</f>
        <v>3º SGT</v>
      </c>
      <c r="C77" s="46">
        <f>plano!C79</f>
        <v>25365</v>
      </c>
      <c r="D77" s="46" t="str">
        <f>plano!D79</f>
        <v>ERIVAN VIANA DE SOUSA</v>
      </c>
      <c r="E77" s="46" t="str">
        <f>plano!E79</f>
        <v>30408217</v>
      </c>
      <c r="F77" s="46" t="str">
        <f>plano!G79</f>
        <v>1º ESQD</v>
      </c>
      <c r="G77" s="46" t="str">
        <f>plano!K79</f>
        <v>3º SGT 25365 VIANA - 1º ESQD</v>
      </c>
      <c r="H77" s="46" t="str">
        <f>plano!V79</f>
        <v>HENRIQUE JORGE</v>
      </c>
      <c r="I77" s="46" t="str">
        <f>plano!W79</f>
        <v>RUA SÃO LUIZ 621</v>
      </c>
      <c r="J77" s="377">
        <f>plano!X79</f>
        <v>984214750</v>
      </c>
    </row>
    <row r="78" spans="1:10" x14ac:dyDescent="0.2">
      <c r="A78" s="373">
        <f ca="1">plano!A82</f>
        <v>75</v>
      </c>
      <c r="B78" s="46" t="str">
        <f>plano!B82</f>
        <v>CB</v>
      </c>
      <c r="C78" s="46">
        <f>plano!C82</f>
        <v>24438</v>
      </c>
      <c r="D78" s="46" t="str">
        <f>plano!D82</f>
        <v>ANDRE DE OLIVEIRA MENDONCA</v>
      </c>
      <c r="E78" s="46" t="str">
        <f>plano!E82</f>
        <v>30315510</v>
      </c>
      <c r="F78" s="46" t="str">
        <f>plano!G82</f>
        <v>3ºPEL/2º ESQD</v>
      </c>
      <c r="G78" s="46" t="str">
        <f>plano!K82</f>
        <v>CB 24438 MENDONCA - 3ºPEL/2º ESQD</v>
      </c>
      <c r="H78" s="46" t="str">
        <f>plano!V82</f>
        <v>Seminario</v>
      </c>
      <c r="I78" s="46" t="str">
        <f>plano!W82</f>
        <v>Rua Dr. Jeferson Albuquerque, 11 - Crato-CE</v>
      </c>
      <c r="J78" s="377">
        <f>plano!X82</f>
        <v>88996123373</v>
      </c>
    </row>
    <row r="79" spans="1:10" x14ac:dyDescent="0.2">
      <c r="A79" s="373">
        <f ca="1">plano!A83</f>
        <v>76</v>
      </c>
      <c r="B79" s="46" t="str">
        <f>plano!B83</f>
        <v>CB</v>
      </c>
      <c r="C79" s="46">
        <f>plano!C83</f>
        <v>26386</v>
      </c>
      <c r="D79" s="46" t="str">
        <f>plano!D83</f>
        <v>WEMERSON JARDEL MARREIRO CLEMENTE</v>
      </c>
      <c r="E79" s="46" t="str">
        <f>plano!E83</f>
        <v>58749710</v>
      </c>
      <c r="F79" s="46" t="str">
        <f>plano!G83</f>
        <v>1º ESQD</v>
      </c>
      <c r="G79" s="46" t="str">
        <f>plano!K83</f>
        <v>CB 26386 CLEMENTE - 1º ESQD</v>
      </c>
      <c r="H79" s="46" t="str">
        <f>plano!V83</f>
        <v>JANGURUSSU</v>
      </c>
      <c r="I79" s="46" t="str">
        <f>plano!W83</f>
        <v>ITAQUERA, 913 -</v>
      </c>
      <c r="J79" s="377">
        <f>plano!X83</f>
        <v>989503530</v>
      </c>
    </row>
    <row r="80" spans="1:10" x14ac:dyDescent="0.2">
      <c r="A80" s="373">
        <f ca="1">plano!A84</f>
        <v>77</v>
      </c>
      <c r="B80" s="46" t="str">
        <f>plano!B84</f>
        <v>CB</v>
      </c>
      <c r="C80" s="46">
        <f>plano!C84</f>
        <v>26521</v>
      </c>
      <c r="D80" s="46" t="str">
        <f>plano!D84</f>
        <v>JONAS AQUINO DA SILVA</v>
      </c>
      <c r="E80" s="46" t="str">
        <f>plano!E84</f>
        <v>587.381-1-5</v>
      </c>
      <c r="F80" s="46" t="str">
        <f>plano!G84</f>
        <v>3ºPEL/2º ESQD</v>
      </c>
      <c r="G80" s="46" t="str">
        <f>plano!K84</f>
        <v>CB 26521 AQUINO - 3ºPEL/2º ESQD</v>
      </c>
      <c r="H80" s="46" t="str">
        <f>plano!V84</f>
        <v>FREI DAMIAO</v>
      </c>
      <c r="I80" s="46" t="str">
        <f>plano!W84</f>
        <v>RUA SANFONEIRO JOÃO LUCAS nº 42</v>
      </c>
      <c r="J80" s="377" t="str">
        <f>plano!X84</f>
        <v>88981973031 - 88981126151</v>
      </c>
    </row>
    <row r="81" spans="1:10" x14ac:dyDescent="0.2">
      <c r="A81" s="373">
        <f ca="1">plano!A85</f>
        <v>78</v>
      </c>
      <c r="B81" s="46" t="str">
        <f>plano!B85</f>
        <v>CB</v>
      </c>
      <c r="C81" s="46">
        <f>plano!C85</f>
        <v>26550</v>
      </c>
      <c r="D81" s="46" t="str">
        <f>plano!D85</f>
        <v>FELIPE RODRIGUES BATALHA</v>
      </c>
      <c r="E81" s="46" t="str">
        <f>plano!E85</f>
        <v>58818917</v>
      </c>
      <c r="F81" s="46" t="str">
        <f>plano!G85</f>
        <v>1º ESQD</v>
      </c>
      <c r="G81" s="46" t="str">
        <f>plano!K85</f>
        <v>CB 26550 BATALHA - 1º ESQD</v>
      </c>
      <c r="H81" s="46" t="str">
        <f>plano!V85</f>
        <v>SABIAGUABA</v>
      </c>
      <c r="I81" s="46" t="str">
        <f>plano!W85</f>
        <v>RUA VALDEMAR TAVARES, 1084</v>
      </c>
      <c r="J81" s="377">
        <f>plano!X85</f>
        <v>996437208</v>
      </c>
    </row>
    <row r="82" spans="1:10" x14ac:dyDescent="0.2">
      <c r="A82" s="373">
        <f ca="1">plano!A86</f>
        <v>79</v>
      </c>
      <c r="B82" s="46" t="str">
        <f>plano!B86</f>
        <v>CB</v>
      </c>
      <c r="C82" s="46">
        <f>plano!C86</f>
        <v>26786</v>
      </c>
      <c r="D82" s="46" t="str">
        <f>plano!D86</f>
        <v>EMANUELLE EVELINE LIMA DE ARAUJO</v>
      </c>
      <c r="E82" s="46" t="str">
        <f>plano!E86</f>
        <v>58771716</v>
      </c>
      <c r="F82" s="46" t="str">
        <f>plano!G86</f>
        <v>1º ESQD</v>
      </c>
      <c r="G82" s="46" t="str">
        <f>plano!K86</f>
        <v>CB 26786 EVELINE - 1º ESQD</v>
      </c>
      <c r="H82" s="46" t="str">
        <f>plano!V86</f>
        <v>PEDRAS</v>
      </c>
      <c r="I82" s="46" t="str">
        <f>plano!W86</f>
        <v xml:space="preserve">RUA 03, 150, CASA C36, </v>
      </c>
      <c r="J82" s="377">
        <f>plano!X86</f>
        <v>986939390</v>
      </c>
    </row>
    <row r="83" spans="1:10" x14ac:dyDescent="0.2">
      <c r="A83" s="373">
        <f ca="1">plano!A87</f>
        <v>80</v>
      </c>
      <c r="B83" s="46" t="str">
        <f>plano!B87</f>
        <v>CB</v>
      </c>
      <c r="C83" s="46">
        <f>plano!C87</f>
        <v>26790</v>
      </c>
      <c r="D83" s="46" t="str">
        <f>plano!D87</f>
        <v>MARCOS ANTONIO SANTOS BORGES</v>
      </c>
      <c r="E83" s="46" t="str">
        <f>plano!E87</f>
        <v>58743216</v>
      </c>
      <c r="F83" s="46" t="str">
        <f>plano!G87</f>
        <v>2º ESQD</v>
      </c>
      <c r="G83" s="46" t="str">
        <f>plano!K87</f>
        <v>CB 26790 BORGES - 2º ESQD</v>
      </c>
      <c r="H83" s="46" t="str">
        <f>plano!V87</f>
        <v>MARACANAU</v>
      </c>
      <c r="I83" s="46" t="str">
        <f>plano!W87</f>
        <v>RUA 19, Nº 171 – NOVO MARACANÁU</v>
      </c>
      <c r="J83" s="377">
        <f>plano!X87</f>
        <v>985480765</v>
      </c>
    </row>
    <row r="84" spans="1:10" x14ac:dyDescent="0.2">
      <c r="A84" s="373">
        <f ca="1">plano!A88</f>
        <v>81</v>
      </c>
      <c r="B84" s="46" t="str">
        <f>plano!B88</f>
        <v>CB</v>
      </c>
      <c r="C84" s="46">
        <f>plano!C88</f>
        <v>27575</v>
      </c>
      <c r="D84" s="46" t="str">
        <f>plano!D88</f>
        <v>DANIEL SOARES VIEIRA</v>
      </c>
      <c r="E84" s="46" t="str">
        <f>plano!E88</f>
        <v>30549414</v>
      </c>
      <c r="F84" s="46" t="str">
        <f>plano!G88</f>
        <v>2º ESQD</v>
      </c>
      <c r="G84" s="46" t="str">
        <f>plano!K88</f>
        <v>CB 27575 DANIEL - 2º ESQD</v>
      </c>
      <c r="H84" s="46" t="str">
        <f>plano!V88</f>
        <v>GUARIBAS / EUSEBIO</v>
      </c>
      <c r="I84" s="46" t="str">
        <f>plano!W88</f>
        <v xml:space="preserve">RUA WILSON FERNANDES CHAGAS,90, AP 5,BL III </v>
      </c>
      <c r="J84" s="377">
        <f>plano!X88</f>
        <v>986074081</v>
      </c>
    </row>
    <row r="85" spans="1:10" x14ac:dyDescent="0.2">
      <c r="A85" s="373">
        <f ca="1">plano!A89</f>
        <v>82</v>
      </c>
      <c r="B85" s="46" t="str">
        <f>plano!B89</f>
        <v>CB</v>
      </c>
      <c r="C85" s="46">
        <f>plano!C89</f>
        <v>27821</v>
      </c>
      <c r="D85" s="46" t="str">
        <f>plano!D89</f>
        <v>JULIANA PINHEIRO NOGUEIRA</v>
      </c>
      <c r="E85" s="46" t="str">
        <f>plano!E89</f>
        <v>30546717</v>
      </c>
      <c r="F85" s="46" t="str">
        <f>plano!G89</f>
        <v>2º ESQD</v>
      </c>
      <c r="G85" s="46" t="str">
        <f>plano!K89</f>
        <v>CB 27821 JULIANA PINHEIRO - 2º ESQD</v>
      </c>
      <c r="H85" s="46">
        <f>plano!V89</f>
        <v>0</v>
      </c>
      <c r="I85" s="46">
        <f>plano!W89</f>
        <v>0</v>
      </c>
      <c r="J85" s="377">
        <f>plano!X89</f>
        <v>85997730860</v>
      </c>
    </row>
    <row r="86" spans="1:10" x14ac:dyDescent="0.2">
      <c r="A86" s="373">
        <f ca="1">plano!A90</f>
        <v>83</v>
      </c>
      <c r="B86" s="46" t="str">
        <f>plano!B90</f>
        <v>CB</v>
      </c>
      <c r="C86" s="46">
        <f>plano!C90</f>
        <v>27822</v>
      </c>
      <c r="D86" s="46" t="str">
        <f>plano!D90</f>
        <v>FRANCISCO DAS CHAGAS SANTOS NASCIMENTO</v>
      </c>
      <c r="E86" s="46" t="str">
        <f>plano!E90</f>
        <v>30550013</v>
      </c>
      <c r="F86" s="46" t="str">
        <f>plano!G90</f>
        <v>1º ESQD</v>
      </c>
      <c r="G86" s="46" t="str">
        <f>plano!K90</f>
        <v>CB 27822 C SANTOS - 1º ESQD</v>
      </c>
      <c r="H86" s="46" t="str">
        <f>plano!V90</f>
        <v>LAGOA REDONDA</v>
      </c>
      <c r="I86" s="46" t="str">
        <f>plano!W90</f>
        <v>RUA PROFESSOR JOSÉ ARTHUR DE CARVALHO, 2200, AP 201, BL 42</v>
      </c>
      <c r="J86" s="377" t="str">
        <f>plano!X90</f>
        <v>986771752 - 32741973</v>
      </c>
    </row>
    <row r="87" spans="1:10" x14ac:dyDescent="0.2">
      <c r="A87" s="373">
        <f ca="1">plano!A91</f>
        <v>84</v>
      </c>
      <c r="B87" s="46" t="str">
        <f>plano!B91</f>
        <v>CB</v>
      </c>
      <c r="C87" s="46">
        <f>plano!C91</f>
        <v>28046</v>
      </c>
      <c r="D87" s="46" t="str">
        <f>plano!D91</f>
        <v>LUCIO DA SILVA FRANCA</v>
      </c>
      <c r="E87" s="46" t="str">
        <f>plano!E91</f>
        <v xml:space="preserve">  30551117</v>
      </c>
      <c r="F87" s="46" t="str">
        <f>plano!G91</f>
        <v>2º ESQD</v>
      </c>
      <c r="G87" s="46" t="str">
        <f>plano!K91</f>
        <v>CB 28046 FRANCA - 2º ESQD</v>
      </c>
      <c r="H87" s="46" t="str">
        <f>plano!V91</f>
        <v>EUSÉBIO</v>
      </c>
      <c r="I87" s="46" t="str">
        <f>plano!W91</f>
        <v>RUA FRANCISCO CALADO DE SOUSA, 905 - CANTADA</v>
      </c>
      <c r="J87" s="377">
        <f>plano!X91</f>
        <v>985051141</v>
      </c>
    </row>
    <row r="88" spans="1:10" x14ac:dyDescent="0.2">
      <c r="A88" s="373">
        <f ca="1">plano!A92</f>
        <v>85</v>
      </c>
      <c r="B88" s="46" t="str">
        <f>plano!B92</f>
        <v>CB</v>
      </c>
      <c r="C88" s="46">
        <f>plano!C92</f>
        <v>28824</v>
      </c>
      <c r="D88" s="46" t="str">
        <f>plano!D92</f>
        <v>ALEXSANDRO GALDINO DE VASCONCELOS</v>
      </c>
      <c r="E88" s="46" t="str">
        <f>plano!E92</f>
        <v>30581911</v>
      </c>
      <c r="F88" s="46" t="str">
        <f>plano!G92</f>
        <v>1º ESQD</v>
      </c>
      <c r="G88" s="46" t="str">
        <f>plano!K92</f>
        <v>CB 28824 VASCONCELOS - 1º ESQD</v>
      </c>
      <c r="H88" s="46" t="str">
        <f>plano!V92</f>
        <v>CONJ. CEARÁ</v>
      </c>
      <c r="I88" s="46" t="str">
        <f>plano!W92</f>
        <v>RUA 325, 50</v>
      </c>
      <c r="J88" s="377" t="str">
        <f>plano!X92</f>
        <v>988911037 - 99347771 WTAPP</v>
      </c>
    </row>
    <row r="89" spans="1:10" x14ac:dyDescent="0.2">
      <c r="A89" s="373">
        <f ca="1">plano!A93</f>
        <v>86</v>
      </c>
      <c r="B89" s="46" t="str">
        <f>plano!B93</f>
        <v>CB</v>
      </c>
      <c r="C89" s="46">
        <f>plano!C93</f>
        <v>28064</v>
      </c>
      <c r="D89" s="46" t="str">
        <f>plano!D93</f>
        <v>LUANA MATOS DE SOUZA</v>
      </c>
      <c r="E89" s="46" t="str">
        <f>plano!E93</f>
        <v>30524519</v>
      </c>
      <c r="F89" s="46" t="str">
        <f>plano!G93</f>
        <v>1º ESQD</v>
      </c>
      <c r="G89" s="46" t="str">
        <f>plano!K93</f>
        <v>CB 28064 MATOS - 1º ESQD</v>
      </c>
      <c r="H89" s="46" t="str">
        <f>plano!V93</f>
        <v>ITAITINGA</v>
      </c>
      <c r="I89" s="46" t="str">
        <f>plano!W93</f>
        <v xml:space="preserve">RUA PROJETADA III, 104, GERERAÚ, </v>
      </c>
      <c r="J89" s="377">
        <f>plano!X93</f>
        <v>85991901396</v>
      </c>
    </row>
    <row r="90" spans="1:10" x14ac:dyDescent="0.2">
      <c r="A90" s="373">
        <f ca="1">plano!A94</f>
        <v>87</v>
      </c>
      <c r="B90" s="46" t="str">
        <f>plano!B94</f>
        <v>CB</v>
      </c>
      <c r="C90" s="46">
        <f>plano!C94</f>
        <v>30340</v>
      </c>
      <c r="D90" s="46" t="str">
        <f>plano!D94</f>
        <v>FRANCISCO FELIPE DE LIMA ARAUJO - 28843-A</v>
      </c>
      <c r="E90" s="46" t="str">
        <f>plano!E94</f>
        <v>30791517</v>
      </c>
      <c r="F90" s="46" t="str">
        <f>plano!G94</f>
        <v>1º ESQD</v>
      </c>
      <c r="G90" s="46" t="str">
        <f>plano!K94</f>
        <v>CB 30340 ARAUJO - 1º ESQD</v>
      </c>
      <c r="H90" s="46" t="str">
        <f>plano!V94</f>
        <v>PARQUE ARATANHA</v>
      </c>
      <c r="I90" s="46" t="str">
        <f>plano!W94</f>
        <v>RUA DURVAL FREIRE DE MEDEIROS 75</v>
      </c>
      <c r="J90" s="377" t="str">
        <f>plano!X94</f>
        <v>(85) 9987-6563</v>
      </c>
    </row>
    <row r="91" spans="1:10" x14ac:dyDescent="0.2">
      <c r="A91" s="373">
        <f ca="1">plano!A95</f>
        <v>88</v>
      </c>
      <c r="B91" s="46" t="str">
        <f>plano!B95</f>
        <v>CB</v>
      </c>
      <c r="C91" s="46">
        <f>plano!C95</f>
        <v>29081</v>
      </c>
      <c r="D91" s="46" t="str">
        <f>plano!D95</f>
        <v>ALAN ROGERIO BEZERRA DE AZEVEDO</v>
      </c>
      <c r="E91" s="46" t="str">
        <f>plano!E95</f>
        <v>30580818</v>
      </c>
      <c r="F91" s="46" t="str">
        <f>plano!G95</f>
        <v>2º ESQD</v>
      </c>
      <c r="G91" s="46" t="str">
        <f>plano!K95</f>
        <v>CB 29081 AZEVEDO - 2º ESQD</v>
      </c>
      <c r="H91" s="46" t="str">
        <f>plano!V95</f>
        <v>MONDUBIM</v>
      </c>
      <c r="I91" s="46" t="str">
        <f>plano!W95</f>
        <v>RUA CASTRO MEIRELES, Nº 524</v>
      </c>
      <c r="J91" s="377" t="str">
        <f>plano!X95</f>
        <v>987370099 - (84) 88671477</v>
      </c>
    </row>
    <row r="92" spans="1:10" x14ac:dyDescent="0.2">
      <c r="A92" s="373">
        <f ca="1">plano!A96</f>
        <v>89</v>
      </c>
      <c r="B92" s="46" t="str">
        <f>plano!B96</f>
        <v>CB</v>
      </c>
      <c r="C92" s="46">
        <f>plano!C96</f>
        <v>29156</v>
      </c>
      <c r="D92" s="46" t="str">
        <f>plano!D96</f>
        <v>DIEGO DUARTE BRITO</v>
      </c>
      <c r="E92" s="46" t="str">
        <f>plano!E96</f>
        <v>30596110</v>
      </c>
      <c r="F92" s="46" t="str">
        <f>plano!G96</f>
        <v>1º ESQD</v>
      </c>
      <c r="G92" s="46" t="str">
        <f>plano!K96</f>
        <v>CB 29156 DUARTE BRITO - 1º ESQD</v>
      </c>
      <c r="H92" s="46" t="str">
        <f>plano!V96</f>
        <v>JANGURUSSU</v>
      </c>
      <c r="I92" s="46" t="str">
        <f>plano!W96</f>
        <v>RUA IRMÃOS FONTENELE, Nº 280, BLOCO D, APT 203</v>
      </c>
      <c r="J92" s="377">
        <f>plano!X96</f>
        <v>996531170</v>
      </c>
    </row>
    <row r="93" spans="1:10" x14ac:dyDescent="0.2">
      <c r="A93" s="373" t="e">
        <f>plano!#REF!</f>
        <v>#REF!</v>
      </c>
      <c r="B93" s="46" t="e">
        <f>plano!#REF!</f>
        <v>#REF!</v>
      </c>
      <c r="C93" s="46" t="e">
        <f>plano!#REF!</f>
        <v>#REF!</v>
      </c>
      <c r="D93" s="46" t="e">
        <f>plano!#REF!</f>
        <v>#REF!</v>
      </c>
      <c r="E93" s="46" t="e">
        <f>plano!#REF!</f>
        <v>#REF!</v>
      </c>
      <c r="F93" s="46" t="e">
        <f>plano!#REF!</f>
        <v>#REF!</v>
      </c>
      <c r="G93" s="46" t="e">
        <f>plano!#REF!</f>
        <v>#REF!</v>
      </c>
      <c r="H93" s="46" t="e">
        <f>plano!#REF!</f>
        <v>#REF!</v>
      </c>
      <c r="I93" s="46" t="e">
        <f>plano!#REF!</f>
        <v>#REF!</v>
      </c>
      <c r="J93" s="377" t="e">
        <f>plano!#REF!</f>
        <v>#REF!</v>
      </c>
    </row>
    <row r="94" spans="1:10" x14ac:dyDescent="0.2">
      <c r="A94" s="373">
        <f ca="1">plano!A97</f>
        <v>90</v>
      </c>
      <c r="B94" s="46" t="str">
        <f>plano!B97</f>
        <v>CB</v>
      </c>
      <c r="C94" s="46">
        <f>plano!C97</f>
        <v>27935</v>
      </c>
      <c r="D94" s="46" t="str">
        <f>plano!D97</f>
        <v>VICTOR BRUNO DANTAS DA SILVA</v>
      </c>
      <c r="E94" s="46" t="str">
        <f>plano!E97</f>
        <v>30551516</v>
      </c>
      <c r="F94" s="46" t="str">
        <f>plano!G97</f>
        <v>2º ESQD</v>
      </c>
      <c r="G94" s="46" t="str">
        <f>plano!K97</f>
        <v>CB 27935 DANTAS - 2º ESQD</v>
      </c>
      <c r="H94" s="46" t="str">
        <f>plano!V97</f>
        <v>JARDIM DAS OLIVEIRAS</v>
      </c>
      <c r="I94" s="46" t="str">
        <f>plano!W97</f>
        <v>AV. LENDRO POMPEU, 116</v>
      </c>
      <c r="J94" s="377" t="str">
        <f>plano!X97</f>
        <v>989637038 - 989625445</v>
      </c>
    </row>
    <row r="95" spans="1:10" x14ac:dyDescent="0.2">
      <c r="A95" s="373">
        <f ca="1">plano!A98</f>
        <v>91</v>
      </c>
      <c r="B95" s="46" t="str">
        <f>plano!B98</f>
        <v>CB</v>
      </c>
      <c r="C95" s="46">
        <f>plano!C98</f>
        <v>28653</v>
      </c>
      <c r="D95" s="46" t="str">
        <f>plano!D98</f>
        <v>RODRIGO ANDRADE DE OLIVEIRA</v>
      </c>
      <c r="E95" s="46" t="str">
        <f>plano!E98</f>
        <v>30658612</v>
      </c>
      <c r="F95" s="46" t="str">
        <f>plano!G98</f>
        <v>2º ESQD</v>
      </c>
      <c r="G95" s="46" t="str">
        <f>plano!K98</f>
        <v>CB 28653 ANDRADE - 2º ESQD</v>
      </c>
      <c r="H95" s="46" t="str">
        <f>plano!V98</f>
        <v>JOSE WALTER</v>
      </c>
      <c r="I95" s="46" t="str">
        <f>plano!W98</f>
        <v>RUA M, 786 – PQ MONTENEGRO</v>
      </c>
      <c r="J95" s="377" t="str">
        <f>plano!X98</f>
        <v>987338010 - 996237776</v>
      </c>
    </row>
    <row r="96" spans="1:10" x14ac:dyDescent="0.2">
      <c r="A96" s="373">
        <f ca="1">plano!A99</f>
        <v>92</v>
      </c>
      <c r="B96" s="46" t="str">
        <f>plano!B99</f>
        <v>CB</v>
      </c>
      <c r="C96" s="46">
        <f>plano!C99</f>
        <v>29098</v>
      </c>
      <c r="D96" s="46" t="str">
        <f>plano!D99</f>
        <v>LORENA SANTOS ARAUJO</v>
      </c>
      <c r="E96" s="46" t="str">
        <f>plano!E99</f>
        <v>30642015</v>
      </c>
      <c r="F96" s="46" t="str">
        <f>plano!G99</f>
        <v>1º ESQD</v>
      </c>
      <c r="G96" s="46" t="str">
        <f>plano!K99</f>
        <v>CB 29098 LORENA - 1º ESQD</v>
      </c>
      <c r="H96" s="46" t="str">
        <f>plano!V99</f>
        <v>AEROLÂNDIA</v>
      </c>
      <c r="I96" s="46" t="str">
        <f>plano!W99</f>
        <v>RUA CAPITÃO URUGUAI, nº 634</v>
      </c>
      <c r="J96" s="377">
        <f>plano!X99</f>
        <v>984164956</v>
      </c>
    </row>
    <row r="97" spans="1:10" x14ac:dyDescent="0.2">
      <c r="A97" s="373">
        <f ca="1">plano!A100</f>
        <v>93</v>
      </c>
      <c r="B97" s="46" t="str">
        <f>plano!B100</f>
        <v>CB</v>
      </c>
      <c r="C97" s="46">
        <f>plano!C100</f>
        <v>29577</v>
      </c>
      <c r="D97" s="46" t="str">
        <f>plano!D100</f>
        <v>ALINE RAQUEL DE ALMEIDA</v>
      </c>
      <c r="E97" s="46">
        <f>plano!E100</f>
        <v>30682718</v>
      </c>
      <c r="F97" s="46" t="str">
        <f>plano!G100</f>
        <v>2º ESQD</v>
      </c>
      <c r="G97" s="46" t="str">
        <f>plano!K100</f>
        <v>CB 29577 ALINE - 2º ESQD</v>
      </c>
      <c r="H97" s="46" t="str">
        <f>plano!V100</f>
        <v>JACARECANGA</v>
      </c>
      <c r="I97" s="46" t="str">
        <f>plano!W100</f>
        <v>RUA SANTA LUZIA 10</v>
      </c>
      <c r="J97" s="377" t="str">
        <f>plano!X100</f>
        <v>(85) 8702-1923</v>
      </c>
    </row>
    <row r="98" spans="1:10" x14ac:dyDescent="0.2">
      <c r="A98" s="373">
        <f ca="1">plano!A101</f>
        <v>94</v>
      </c>
      <c r="B98" s="46" t="str">
        <f>plano!B101</f>
        <v>CB</v>
      </c>
      <c r="C98" s="46">
        <f>plano!C101</f>
        <v>30169</v>
      </c>
      <c r="D98" s="46" t="str">
        <f>plano!D101</f>
        <v>ERLLE ANTONIO NOBRE SALES</v>
      </c>
      <c r="E98" s="46" t="str">
        <f>plano!E101</f>
        <v>30751612</v>
      </c>
      <c r="F98" s="46" t="str">
        <f>plano!G101</f>
        <v>2º ESQD</v>
      </c>
      <c r="G98" s="46" t="str">
        <f>plano!K101</f>
        <v>CB 30169 NOBRE - 2º ESQD</v>
      </c>
      <c r="H98" s="46" t="str">
        <f>plano!V101</f>
        <v>BOA VISTA</v>
      </c>
      <c r="I98" s="46" t="str">
        <f>plano!W101</f>
        <v>RUA PRIMEIRO DE ABRIL, 416</v>
      </c>
      <c r="J98" s="377" t="str">
        <f>plano!X101</f>
        <v>999027101 - 999027101 - 32954121</v>
      </c>
    </row>
    <row r="99" spans="1:10" x14ac:dyDescent="0.2">
      <c r="A99" s="373">
        <f ca="1">plano!A107</f>
        <v>100</v>
      </c>
      <c r="B99" s="46" t="str">
        <f>plano!B107</f>
        <v>SD</v>
      </c>
      <c r="C99" s="46">
        <f>plano!C107</f>
        <v>25608</v>
      </c>
      <c r="D99" s="46" t="str">
        <f>plano!D107</f>
        <v>IGOR BETHOVEN SOUSA OLIVEIRA</v>
      </c>
      <c r="E99" s="46" t="str">
        <f>plano!E107</f>
        <v>30432517</v>
      </c>
      <c r="F99" s="46" t="str">
        <f>plano!G107</f>
        <v>2º ESQD</v>
      </c>
      <c r="G99" s="46" t="str">
        <f>plano!K107</f>
        <v>SD 25608 IGOR - 2º ESQD</v>
      </c>
      <c r="H99" s="46" t="str">
        <f>plano!V107</f>
        <v>MARACANAÚ</v>
      </c>
      <c r="I99" s="46" t="str">
        <f>plano!W107</f>
        <v>RUA 09, 486 – JEREISSATE I</v>
      </c>
      <c r="J99" s="377" t="str">
        <f>plano!X107</f>
        <v>988659297 - 33710238</v>
      </c>
    </row>
    <row r="100" spans="1:10" x14ac:dyDescent="0.2">
      <c r="A100" s="373">
        <f ca="1">plano!A108</f>
        <v>101</v>
      </c>
      <c r="B100" s="46" t="str">
        <f>plano!B108</f>
        <v>SD</v>
      </c>
      <c r="C100" s="46">
        <f>plano!C108</f>
        <v>28612</v>
      </c>
      <c r="D100" s="46" t="str">
        <f>plano!D108</f>
        <v>ALYNE FEITOSA DA SILVA</v>
      </c>
      <c r="E100" s="46" t="str">
        <f>plano!E108</f>
        <v>30582519</v>
      </c>
      <c r="F100" s="46" t="str">
        <f>plano!G108</f>
        <v>1º ESQD</v>
      </c>
      <c r="G100" s="46" t="str">
        <f>plano!K108</f>
        <v>SD 28612 ALYNE - 1º ESQD</v>
      </c>
      <c r="H100" s="46" t="str">
        <f>plano!V108</f>
        <v>FARIAS BRITO</v>
      </c>
      <c r="I100" s="46" t="str">
        <f>plano!W108</f>
        <v xml:space="preserve">RUA JUSTINIANO DE SERPA, Nº 49 </v>
      </c>
      <c r="J100" s="377" t="str">
        <f>plano!X108</f>
        <v>999922898 - 32144519</v>
      </c>
    </row>
    <row r="101" spans="1:10" x14ac:dyDescent="0.2">
      <c r="A101" s="373" t="e">
        <f>plano!#REF!</f>
        <v>#REF!</v>
      </c>
      <c r="B101" s="46" t="str">
        <f>plano!B102</f>
        <v>CB</v>
      </c>
      <c r="C101" s="46">
        <f>plano!C102</f>
        <v>29532</v>
      </c>
      <c r="D101" s="46" t="str">
        <f>plano!D102</f>
        <v>MARCELO NADSON SILVEIRA DE SA</v>
      </c>
      <c r="E101" s="46">
        <f>plano!E102</f>
        <v>30730216</v>
      </c>
      <c r="F101" s="46" t="str">
        <f>plano!G102</f>
        <v>2º ESQD</v>
      </c>
      <c r="G101" s="46" t="str">
        <f>plano!K102</f>
        <v>CB 29532 NADSON - 2º ESQD</v>
      </c>
      <c r="H101" s="46" t="str">
        <f>plano!V102</f>
        <v>HENRIQUE JORGE</v>
      </c>
      <c r="I101" s="46" t="str">
        <f>plano!W102</f>
        <v>Rua Rui Monte, 1220, AP 301, BL 03</v>
      </c>
      <c r="J101" s="377">
        <f>plano!X102</f>
        <v>998137146</v>
      </c>
    </row>
    <row r="102" spans="1:10" x14ac:dyDescent="0.2">
      <c r="A102" s="373" t="e">
        <f>plano!#REF!</f>
        <v>#REF!</v>
      </c>
      <c r="B102" s="46" t="str">
        <f>plano!B103</f>
        <v>CB</v>
      </c>
      <c r="C102" s="46">
        <f>plano!C103</f>
        <v>29619</v>
      </c>
      <c r="D102" s="46" t="str">
        <f>plano!D103</f>
        <v>CICERO ADIEL MORAIS DE FREITAS</v>
      </c>
      <c r="E102" s="46" t="str">
        <f>plano!E103</f>
        <v>30683218</v>
      </c>
      <c r="F102" s="46" t="str">
        <f>plano!G103</f>
        <v>3ºPEL/2º ESQD</v>
      </c>
      <c r="G102" s="46" t="str">
        <f>plano!K103</f>
        <v>CB 29619 ADIEL - 3ºPEL/2º ESQD</v>
      </c>
      <c r="H102" s="46" t="str">
        <f>plano!V103</f>
        <v>BETOLANDIA</v>
      </c>
      <c r="I102" s="46" t="str">
        <f>plano!W103</f>
        <v>Loteamento N.S. das Dores</v>
      </c>
      <c r="J102" s="377">
        <f>plano!X103</f>
        <v>85999893201</v>
      </c>
    </row>
    <row r="103" spans="1:10" x14ac:dyDescent="0.2">
      <c r="A103" s="373" t="e">
        <f>plano!#REF!</f>
        <v>#REF!</v>
      </c>
      <c r="B103" s="46" t="str">
        <f>plano!B104</f>
        <v>CB</v>
      </c>
      <c r="C103" s="46">
        <f>plano!C104</f>
        <v>29742</v>
      </c>
      <c r="D103" s="46" t="str">
        <f>plano!D104</f>
        <v>MARILENE DOS SANTOS LIMA</v>
      </c>
      <c r="E103" s="46" t="str">
        <f>plano!E104</f>
        <v>30718615</v>
      </c>
      <c r="F103" s="46" t="str">
        <f>plano!G104</f>
        <v>1º ESQD</v>
      </c>
      <c r="G103" s="46" t="str">
        <f>plano!K104</f>
        <v>CB 29742 MARILENE - 1º ESQD</v>
      </c>
      <c r="H103" s="46" t="str">
        <f>plano!V104</f>
        <v>JANGURUSSU</v>
      </c>
      <c r="I103" s="46" t="str">
        <f>plano!W104</f>
        <v>RUA IRMÃOS FONTENELE, Nº 280, BLOCO D, APT 203</v>
      </c>
      <c r="J103" s="377">
        <f>plano!X104</f>
        <v>996780986</v>
      </c>
    </row>
    <row r="104" spans="1:10" x14ac:dyDescent="0.2">
      <c r="A104" s="373">
        <f ca="1">plano!A109</f>
        <v>102</v>
      </c>
      <c r="B104" s="46" t="str">
        <f>plano!B109</f>
        <v>SD</v>
      </c>
      <c r="C104" s="46">
        <f>plano!C109</f>
        <v>29810</v>
      </c>
      <c r="D104" s="46" t="str">
        <f>plano!D109</f>
        <v>ANTONIO JOSE DE SOUZA JUNIOR</v>
      </c>
      <c r="E104" s="46" t="str">
        <f>plano!E109</f>
        <v>30707311</v>
      </c>
      <c r="F104" s="46" t="str">
        <f>plano!G109</f>
        <v>3ºPEL/2º ESQD</v>
      </c>
      <c r="G104" s="46" t="str">
        <f>plano!K109</f>
        <v>SD 29810 SOUZA JUNIOR - 3ºPEL/2º ESQD</v>
      </c>
      <c r="H104" s="46" t="str">
        <f>plano!V109</f>
        <v>Seminario</v>
      </c>
      <c r="I104" s="46" t="str">
        <f>plano!W109</f>
        <v>Rua Aurora, 35 - Crato-CE</v>
      </c>
      <c r="J104" s="377" t="str">
        <f>plano!X109</f>
        <v>(88)998749400</v>
      </c>
    </row>
    <row r="105" spans="1:10" x14ac:dyDescent="0.2">
      <c r="A105" s="373" t="e">
        <f>plano!#REF!</f>
        <v>#REF!</v>
      </c>
      <c r="B105" s="46" t="str">
        <f>plano!B105</f>
        <v>CB</v>
      </c>
      <c r="C105" s="46">
        <f>plano!C105</f>
        <v>30039</v>
      </c>
      <c r="D105" s="46" t="str">
        <f>plano!D105</f>
        <v>FELIPE FREITAS PEREIRA</v>
      </c>
      <c r="E105" s="46" t="str">
        <f>plano!E105</f>
        <v>30743210</v>
      </c>
      <c r="F105" s="46" t="str">
        <f>plano!G105</f>
        <v>2º ESQD</v>
      </c>
      <c r="G105" s="46" t="str">
        <f>plano!K105</f>
        <v>CB 30039 FELIPE FREITAS - 2º ESQD</v>
      </c>
      <c r="H105" s="46" t="str">
        <f>plano!V105</f>
        <v>LAGOA REDENDA</v>
      </c>
      <c r="I105" s="46" t="str">
        <f>plano!W105</f>
        <v xml:space="preserve">Rua  Luiza Guimarães, 107 </v>
      </c>
      <c r="J105" s="377" t="str">
        <f>plano!X105</f>
        <v>985901142 - 985323653</v>
      </c>
    </row>
    <row r="106" spans="1:10" x14ac:dyDescent="0.2">
      <c r="A106" s="373" t="e">
        <f>plano!#REF!</f>
        <v>#REF!</v>
      </c>
      <c r="B106" s="46" t="str">
        <f>plano!B106</f>
        <v>CB</v>
      </c>
      <c r="C106" s="46">
        <f>plano!C106</f>
        <v>30398</v>
      </c>
      <c r="D106" s="46" t="str">
        <f>plano!D106</f>
        <v>MANOEL PEREIRA DA COSTA NETO</v>
      </c>
      <c r="E106" s="46" t="str">
        <f>plano!E106</f>
        <v>30828011</v>
      </c>
      <c r="F106" s="46" t="str">
        <f>plano!G106</f>
        <v>1º ESQD</v>
      </c>
      <c r="G106" s="46" t="str">
        <f>plano!K106</f>
        <v>CB 30398 COSTA NETO - 1º ESQD</v>
      </c>
      <c r="H106" s="46" t="str">
        <f>plano!V106</f>
        <v>CONJ. MONTENEGRO II</v>
      </c>
      <c r="I106" s="46" t="str">
        <f>plano!W106</f>
        <v xml:space="preserve">Rua C, 690 </v>
      </c>
      <c r="J106" s="377" t="str">
        <f>plano!X106</f>
        <v>988500664 - 985263539</v>
      </c>
    </row>
    <row r="107" spans="1:10" x14ac:dyDescent="0.2">
      <c r="A107" s="373">
        <f ca="1">plano!A110</f>
        <v>103</v>
      </c>
      <c r="B107" s="46" t="str">
        <f>plano!B110</f>
        <v>SD</v>
      </c>
      <c r="C107" s="46">
        <f>plano!C110</f>
        <v>30722</v>
      </c>
      <c r="D107" s="46" t="str">
        <f>plano!D110</f>
        <v>GIDEAO SILVA GOMES</v>
      </c>
      <c r="E107" s="46" t="str">
        <f>plano!E110</f>
        <v>30867505</v>
      </c>
      <c r="F107" s="46" t="str">
        <f>plano!G110</f>
        <v>3ºPEL/2º ESQD</v>
      </c>
      <c r="G107" s="46" t="str">
        <f>plano!K110</f>
        <v>SD 30722 GIDEAO - 3ºPEL/2º ESQD</v>
      </c>
      <c r="H107" s="46" t="str">
        <f>plano!V110</f>
        <v>Timbaubas</v>
      </c>
      <c r="I107" s="46" t="str">
        <f>plano!W110</f>
        <v>Rua Ary Cruz, 39 - Juazeiro do Norte-CE</v>
      </c>
      <c r="J107" s="377" t="str">
        <f>plano!X110</f>
        <v>(88)988435388</v>
      </c>
    </row>
    <row r="108" spans="1:10" x14ac:dyDescent="0.2">
      <c r="A108" s="373">
        <f ca="1">plano!A111</f>
        <v>104</v>
      </c>
      <c r="B108" s="46" t="str">
        <f>plano!B111</f>
        <v>SD</v>
      </c>
      <c r="C108" s="46">
        <f>plano!C111</f>
        <v>30787</v>
      </c>
      <c r="D108" s="46" t="str">
        <f>plano!D111</f>
        <v>FRANCISCO GLAYDSON BESERRA TARGINO</v>
      </c>
      <c r="E108" s="46" t="str">
        <f>plano!E111</f>
        <v>30867505</v>
      </c>
      <c r="F108" s="46" t="str">
        <f>plano!G111</f>
        <v>1º ESQD</v>
      </c>
      <c r="G108" s="46" t="str">
        <f>plano!K111</f>
        <v>SD 30787 TARGINO - 1º ESQD</v>
      </c>
      <c r="H108" s="46" t="str">
        <f>plano!V111</f>
        <v>LAGOA REDONDA</v>
      </c>
      <c r="I108" s="46" t="str">
        <f>plano!W111</f>
        <v>RUA ELIAS FRANCISCO, 46</v>
      </c>
      <c r="J108" s="377" t="str">
        <f>plano!X111</f>
        <v>988728831 - 34768391</v>
      </c>
    </row>
    <row r="109" spans="1:10" x14ac:dyDescent="0.2">
      <c r="A109" s="373">
        <f ca="1">plano!A112</f>
        <v>105</v>
      </c>
      <c r="B109" s="46" t="str">
        <f>plano!B112</f>
        <v>SD</v>
      </c>
      <c r="C109" s="46">
        <f>plano!C112</f>
        <v>30813</v>
      </c>
      <c r="D109" s="46" t="str">
        <f>plano!D112</f>
        <v>EITOR GOMES DA SILVA</v>
      </c>
      <c r="E109" s="46" t="str">
        <f>plano!E112</f>
        <v>30873386</v>
      </c>
      <c r="F109" s="46" t="str">
        <f>plano!G112</f>
        <v>2º ESQD</v>
      </c>
      <c r="G109" s="46" t="str">
        <f>plano!K112</f>
        <v>SD 30813 EITOR - 2º ESQD</v>
      </c>
      <c r="H109" s="46" t="str">
        <f>plano!V112</f>
        <v>COITÉ, EUSÉBIO</v>
      </c>
      <c r="I109" s="46" t="str">
        <f>plano!W112</f>
        <v>RUA JOSÉ AMORA SÁ, 60 A</v>
      </c>
      <c r="J109" s="377" t="str">
        <f>plano!X112</f>
        <v>987284188 (MÃE) - 985283932 - 997278410</v>
      </c>
    </row>
    <row r="110" spans="1:10" x14ac:dyDescent="0.2">
      <c r="A110" s="373">
        <f ca="1">plano!A113</f>
        <v>106</v>
      </c>
      <c r="B110" s="46" t="str">
        <f>plano!B113</f>
        <v>SD</v>
      </c>
      <c r="C110" s="46">
        <f>plano!C113</f>
        <v>30917</v>
      </c>
      <c r="D110" s="46" t="str">
        <f>plano!D113</f>
        <v>FRANCISCO MARLEY SOUSA SILVA</v>
      </c>
      <c r="E110" s="46" t="str">
        <f>plano!E113</f>
        <v>3087353X</v>
      </c>
      <c r="F110" s="46" t="str">
        <f>plano!G113</f>
        <v>1º ESQD</v>
      </c>
      <c r="G110" s="46" t="str">
        <f>plano!K113</f>
        <v>SD 30917 MARLEY - 1º ESQD</v>
      </c>
      <c r="H110" s="46" t="str">
        <f>plano!V113</f>
        <v>SAPIRANGA</v>
      </c>
      <c r="I110" s="46" t="str">
        <f>plano!W113</f>
        <v>RUA NADIR SABOIA, 710</v>
      </c>
      <c r="J110" s="377">
        <f>plano!X113</f>
        <v>989646951</v>
      </c>
    </row>
    <row r="111" spans="1:10" x14ac:dyDescent="0.2">
      <c r="A111" s="373">
        <f ca="1">plano!A114</f>
        <v>107</v>
      </c>
      <c r="B111" s="46" t="str">
        <f>plano!B114</f>
        <v>SD</v>
      </c>
      <c r="C111" s="46">
        <f>plano!C114</f>
        <v>31023</v>
      </c>
      <c r="D111" s="46" t="str">
        <f>plano!D114</f>
        <v>GILVAN DA SILVA FERREIRA</v>
      </c>
      <c r="E111" s="46" t="str">
        <f>plano!E114</f>
        <v>30876784</v>
      </c>
      <c r="F111" s="46" t="str">
        <f>plano!G114</f>
        <v>3ºPEL/2º ESQD</v>
      </c>
      <c r="G111" s="46" t="str">
        <f>plano!K114</f>
        <v>SD 31023 GILVAN - 3ºPEL/2º ESQD</v>
      </c>
      <c r="H111" s="46" t="str">
        <f>plano!V114</f>
        <v>Zona Rural</v>
      </c>
      <c r="I111" s="46" t="str">
        <f>plano!W114</f>
        <v>Sítio São Domingos, 308 - Santa Cruz da Baixa Verde-PE</v>
      </c>
      <c r="J111" s="377" t="str">
        <f>plano!X114</f>
        <v>(87)988021490</v>
      </c>
    </row>
    <row r="112" spans="1:10" x14ac:dyDescent="0.2">
      <c r="A112" s="373">
        <f ca="1">plano!A115</f>
        <v>108</v>
      </c>
      <c r="B112" s="46" t="str">
        <f>plano!B115</f>
        <v>SD</v>
      </c>
      <c r="C112" s="46">
        <f>plano!C115</f>
        <v>31561</v>
      </c>
      <c r="D112" s="46" t="str">
        <f>plano!D115</f>
        <v>LUCAS LAURIANO XAVIER</v>
      </c>
      <c r="E112" s="46" t="str">
        <f>plano!E115</f>
        <v>30877403</v>
      </c>
      <c r="F112" s="46" t="str">
        <f>plano!G115</f>
        <v>1º ESQD</v>
      </c>
      <c r="G112" s="46" t="str">
        <f>plano!K115</f>
        <v>SD 31561 LAURIANO - 1º ESQD</v>
      </c>
      <c r="H112" s="46" t="str">
        <f>plano!V115</f>
        <v>MESSEJANA</v>
      </c>
      <c r="I112" s="46" t="str">
        <f>plano!W115</f>
        <v>RUA JOSÉ DE ALENCAR, 820 (PRÓX A PANIFICADORA MM)</v>
      </c>
      <c r="J112" s="377" t="str">
        <f>plano!X115</f>
        <v>85 997421133</v>
      </c>
    </row>
    <row r="113" spans="1:10" x14ac:dyDescent="0.2">
      <c r="A113" s="373">
        <f ca="1">plano!A116</f>
        <v>109</v>
      </c>
      <c r="B113" s="46" t="str">
        <f>plano!B116</f>
        <v>SD</v>
      </c>
      <c r="C113" s="46">
        <f>plano!C116</f>
        <v>31568</v>
      </c>
      <c r="D113" s="46" t="str">
        <f>plano!D116</f>
        <v>LUCIO GUSTAVO ARAGAO MELO</v>
      </c>
      <c r="E113" s="46" t="str">
        <f>plano!E116</f>
        <v>3087174X</v>
      </c>
      <c r="F113" s="46" t="str">
        <f>plano!G116</f>
        <v>1º ESQD</v>
      </c>
      <c r="G113" s="46" t="str">
        <f>plano!K116</f>
        <v>SD 31568 L ARAGAO - 1º ESQD</v>
      </c>
      <c r="H113" s="46" t="str">
        <f>plano!V116</f>
        <v>MESSEJANA</v>
      </c>
      <c r="I113" s="46" t="str">
        <f>plano!W116</f>
        <v>RUA CORONEL JOAO DE OLIVEIRA, 1001, COND BUENA VISTA, AP 406, BL 2B</v>
      </c>
      <c r="J113" s="377" t="str">
        <f>plano!X116</f>
        <v>(85) 98529-0889</v>
      </c>
    </row>
    <row r="114" spans="1:10" x14ac:dyDescent="0.2">
      <c r="A114" s="373">
        <f ca="1">plano!A117</f>
        <v>110</v>
      </c>
      <c r="B114" s="46" t="str">
        <f>plano!B117</f>
        <v>SD</v>
      </c>
      <c r="C114" s="46">
        <f>plano!C117</f>
        <v>31690</v>
      </c>
      <c r="D114" s="46" t="str">
        <f>plano!D117</f>
        <v>LUCAS DE OLIVEIRA HUON</v>
      </c>
      <c r="E114" s="46" t="str">
        <f>plano!E117</f>
        <v>3087224X</v>
      </c>
      <c r="F114" s="46" t="str">
        <f>plano!G117</f>
        <v>1º ESQD</v>
      </c>
      <c r="G114" s="46" t="str">
        <f>plano!K117</f>
        <v>SD 31690 OLIVEIRA - 1º ESQD</v>
      </c>
      <c r="H114" s="46" t="str">
        <f>plano!V117</f>
        <v>BONSUCESSO</v>
      </c>
      <c r="I114" s="46" t="str">
        <f>plano!W117</f>
        <v>RUA MANOEL CAROLINO, 176</v>
      </c>
      <c r="J114" s="377">
        <f>plano!X117</f>
        <v>982042417</v>
      </c>
    </row>
    <row r="115" spans="1:10" x14ac:dyDescent="0.2">
      <c r="A115" s="373">
        <f ca="1">plano!A118</f>
        <v>111</v>
      </c>
      <c r="B115" s="46" t="str">
        <f>plano!B118</f>
        <v>SD</v>
      </c>
      <c r="C115" s="46">
        <f>plano!C118</f>
        <v>31735</v>
      </c>
      <c r="D115" s="46" t="str">
        <f>plano!D118</f>
        <v>RUDNEY DOS SANTOS ALBUQUERQUE</v>
      </c>
      <c r="E115" s="46" t="str">
        <f>plano!E118</f>
        <v>30873688</v>
      </c>
      <c r="F115" s="46" t="str">
        <f>plano!G118</f>
        <v>2º ESQD</v>
      </c>
      <c r="G115" s="46" t="str">
        <f>plano!K118</f>
        <v>SD 31735 SANTOS - 2º ESQD</v>
      </c>
      <c r="H115" s="46" t="str">
        <f>plano!V118</f>
        <v>TANCREDO NEVES</v>
      </c>
      <c r="I115" s="46" t="str">
        <f>plano!W118</f>
        <v>RUA BEIJA FLOR, 81</v>
      </c>
      <c r="J115" s="377">
        <f>plano!X118</f>
        <v>987358252</v>
      </c>
    </row>
    <row r="116" spans="1:10" x14ac:dyDescent="0.2">
      <c r="A116" s="373">
        <f ca="1">plano!A119</f>
        <v>112</v>
      </c>
      <c r="B116" s="46" t="str">
        <f>plano!B119</f>
        <v>SD</v>
      </c>
      <c r="C116" s="46">
        <f>plano!C119</f>
        <v>31743</v>
      </c>
      <c r="D116" s="46" t="str">
        <f>plano!D119</f>
        <v>CAIO GUEDES DE LIMA</v>
      </c>
      <c r="E116" s="46" t="str">
        <f>plano!E119</f>
        <v>30873289</v>
      </c>
      <c r="F116" s="46" t="str">
        <f>plano!G119</f>
        <v>1º ESQD</v>
      </c>
      <c r="G116" s="46" t="str">
        <f>plano!K119</f>
        <v>SD 31743 GUEDES - 1º ESQD</v>
      </c>
      <c r="H116" s="46" t="str">
        <f>plano!V119</f>
        <v>MESSEJANA</v>
      </c>
      <c r="I116" s="46" t="str">
        <f>plano!W119</f>
        <v>AV. frei cirilo, 45431</v>
      </c>
      <c r="J116" s="377">
        <f>plano!X119</f>
        <v>985937043</v>
      </c>
    </row>
    <row r="117" spans="1:10" x14ac:dyDescent="0.2">
      <c r="A117" s="373">
        <f ca="1">plano!A120</f>
        <v>113</v>
      </c>
      <c r="B117" s="46" t="str">
        <f>plano!B120</f>
        <v>SD</v>
      </c>
      <c r="C117" s="46">
        <f>plano!C120</f>
        <v>31759</v>
      </c>
      <c r="D117" s="46" t="str">
        <f>plano!D120</f>
        <v>VALMIR GALDINO DE QUEIROZ SOBRINHO</v>
      </c>
      <c r="E117" s="46">
        <f>plano!E120</f>
        <v>30877470</v>
      </c>
      <c r="F117" s="46" t="str">
        <f>plano!G120</f>
        <v>1º ESQD</v>
      </c>
      <c r="G117" s="46" t="str">
        <f>plano!K120</f>
        <v>SD 31759 GALDINO - 1º ESQD</v>
      </c>
      <c r="H117" s="46" t="str">
        <f>plano!V120</f>
        <v>PEDRAS</v>
      </c>
      <c r="I117" s="46" t="str">
        <f>plano!W120</f>
        <v>RUA FRANCISCO RAMOS, 777</v>
      </c>
      <c r="J117" s="377" t="str">
        <f>plano!X120</f>
        <v>932751149 - 997255818</v>
      </c>
    </row>
    <row r="118" spans="1:10" x14ac:dyDescent="0.2">
      <c r="A118" s="373">
        <f ca="1">plano!A121</f>
        <v>114</v>
      </c>
      <c r="B118" s="46" t="str">
        <f>plano!B121</f>
        <v>SD</v>
      </c>
      <c r="C118" s="46">
        <f>plano!C121</f>
        <v>31763</v>
      </c>
      <c r="D118" s="46" t="str">
        <f>plano!D121</f>
        <v>DAVID BARBOSA TAVARES</v>
      </c>
      <c r="E118" s="46" t="str">
        <f>plano!E121</f>
        <v>30873378</v>
      </c>
      <c r="F118" s="46" t="str">
        <f>plano!G121</f>
        <v>2º ESQD</v>
      </c>
      <c r="G118" s="46" t="str">
        <f>plano!K121</f>
        <v>SD 31763 BARBOSA - 2º ESQD</v>
      </c>
      <c r="H118" s="46" t="str">
        <f>plano!V121</f>
        <v>SÃO CRISTOVAO</v>
      </c>
      <c r="I118" s="46" t="str">
        <f>plano!W121</f>
        <v>RUA 210, 417</v>
      </c>
      <c r="J118" s="377">
        <f>plano!X121</f>
        <v>992615123</v>
      </c>
    </row>
    <row r="119" spans="1:10" x14ac:dyDescent="0.2">
      <c r="A119" s="373">
        <f ca="1">plano!A122</f>
        <v>115</v>
      </c>
      <c r="B119" s="46" t="str">
        <f>plano!B122</f>
        <v>SD</v>
      </c>
      <c r="C119" s="46">
        <f>plano!C122</f>
        <v>31769</v>
      </c>
      <c r="D119" s="46" t="str">
        <f>plano!D122</f>
        <v>JOAO RICARDO BEZERRA FREIRE DA SILVA</v>
      </c>
      <c r="E119" s="46" t="str">
        <f>plano!E122</f>
        <v>30876644</v>
      </c>
      <c r="F119" s="46" t="str">
        <f>plano!G122</f>
        <v>3ºPEL/2º ESQD</v>
      </c>
      <c r="G119" s="46" t="str">
        <f>plano!K122</f>
        <v>SD 31769 R FREIRE - 3ºPEL/2º ESQD</v>
      </c>
      <c r="H119" s="46">
        <f>plano!V122</f>
        <v>0</v>
      </c>
      <c r="I119" s="46">
        <f>plano!W122</f>
        <v>0</v>
      </c>
      <c r="J119" s="377" t="str">
        <f>plano!X122</f>
        <v>(83) 8132-2343</v>
      </c>
    </row>
    <row r="120" spans="1:10" x14ac:dyDescent="0.2">
      <c r="A120" s="373">
        <f ca="1">plano!A123</f>
        <v>116</v>
      </c>
      <c r="B120" s="46" t="str">
        <f>plano!B123</f>
        <v>SD</v>
      </c>
      <c r="C120" s="46">
        <f>plano!C123</f>
        <v>31965</v>
      </c>
      <c r="D120" s="46" t="str">
        <f>plano!D123</f>
        <v>RAIMUNDO JOSE DE MATOS NETO</v>
      </c>
      <c r="E120" s="46" t="str">
        <f>plano!E123</f>
        <v>30871685</v>
      </c>
      <c r="F120" s="46" t="str">
        <f>plano!G123</f>
        <v>2º ESQD</v>
      </c>
      <c r="G120" s="46" t="str">
        <f>plano!K123</f>
        <v>SD 31965 MATOS - 2º ESQD</v>
      </c>
      <c r="H120" s="46" t="str">
        <f>plano!V123</f>
        <v>MARACANÁU</v>
      </c>
      <c r="I120" s="46" t="str">
        <f>plano!W123</f>
        <v>RUA 713 Nº 21, CONJUNTO INDUSTRIAL. REFERÊCIA: PADARIA DA VERA</v>
      </c>
      <c r="J120" s="377">
        <f>plano!X123</f>
        <v>991581099</v>
      </c>
    </row>
    <row r="121" spans="1:10" x14ac:dyDescent="0.2">
      <c r="A121" s="373">
        <f ca="1">plano!A124</f>
        <v>117</v>
      </c>
      <c r="B121" s="46" t="str">
        <f>plano!B124</f>
        <v>SD</v>
      </c>
      <c r="C121" s="46">
        <f>plano!C124</f>
        <v>32397</v>
      </c>
      <c r="D121" s="46" t="str">
        <f>plano!D124</f>
        <v>ERIEL DA SILVA SANTOS</v>
      </c>
      <c r="E121" s="46" t="str">
        <f>plano!E124</f>
        <v>3088941X</v>
      </c>
      <c r="F121" s="46" t="str">
        <f>plano!G124</f>
        <v>3ºPEL/2º ESQD</v>
      </c>
      <c r="G121" s="46" t="str">
        <f>plano!K124</f>
        <v>SD 32397 ERIEL - 3ºPEL/2º ESQD</v>
      </c>
      <c r="H121" s="46" t="str">
        <f>plano!V124</f>
        <v>Vila Alta</v>
      </c>
      <c r="I121" s="46" t="str">
        <f>plano!W124</f>
        <v>Av Thomas Osterne de Alenca, 1273 - Crato-CE</v>
      </c>
      <c r="J121" s="377" t="str">
        <f>plano!X124</f>
        <v>(88)999740553</v>
      </c>
    </row>
    <row r="122" spans="1:10" x14ac:dyDescent="0.2">
      <c r="A122" s="373">
        <f ca="1">plano!A125</f>
        <v>118</v>
      </c>
      <c r="B122" s="46" t="str">
        <f>plano!B125</f>
        <v>SD</v>
      </c>
      <c r="C122" s="46">
        <f>plano!C125</f>
        <v>32749</v>
      </c>
      <c r="D122" s="46" t="str">
        <f>plano!D125</f>
        <v>LARISSA SCARLAT COSTA ARAUJO</v>
      </c>
      <c r="E122" s="46" t="str">
        <f>plano!E125</f>
        <v>3088437X</v>
      </c>
      <c r="F122" s="46" t="str">
        <f>plano!G125</f>
        <v>1º ESQD</v>
      </c>
      <c r="G122" s="46" t="str">
        <f>plano!K125</f>
        <v>SD 32749 SCARLAT - 1º ESQD</v>
      </c>
      <c r="H122" s="46" t="str">
        <f>plano!V125</f>
        <v>ITAPERI</v>
      </c>
      <c r="I122" s="46" t="str">
        <f>plano!W125</f>
        <v>RUA MATEUS SOARES, 307</v>
      </c>
      <c r="J122" s="377" t="str">
        <f>plano!X125</f>
        <v>(85) 9911-9690</v>
      </c>
    </row>
    <row r="123" spans="1:10" x14ac:dyDescent="0.2">
      <c r="A123" s="373">
        <f ca="1">plano!A126</f>
        <v>119</v>
      </c>
      <c r="B123" s="46" t="str">
        <f>plano!B126</f>
        <v>SD</v>
      </c>
      <c r="C123" s="46">
        <f>plano!C126</f>
        <v>32973</v>
      </c>
      <c r="D123" s="46" t="str">
        <f>plano!D126</f>
        <v>ANTONIO BEZERRA MONTEIRO NETO</v>
      </c>
      <c r="E123" s="46" t="str">
        <f>plano!E126</f>
        <v>30890809</v>
      </c>
      <c r="F123" s="46" t="str">
        <f>plano!G126</f>
        <v>3ºPEL/2º ESQD</v>
      </c>
      <c r="G123" s="46" t="str">
        <f>plano!K126</f>
        <v>SD 32973 ANTONIO - 3ºPEL/2º ESQD</v>
      </c>
      <c r="H123" s="46">
        <f>plano!V126</f>
        <v>0</v>
      </c>
      <c r="I123" s="46">
        <f>plano!W126</f>
        <v>0</v>
      </c>
      <c r="J123" s="377" t="str">
        <f>plano!X126</f>
        <v>8(89) 9984-2176</v>
      </c>
    </row>
    <row r="124" spans="1:10" x14ac:dyDescent="0.2">
      <c r="A124" s="373">
        <f ca="1">plano!A127</f>
        <v>120</v>
      </c>
      <c r="B124" s="46" t="str">
        <f>plano!B127</f>
        <v>SD</v>
      </c>
      <c r="C124" s="46">
        <f>plano!C127</f>
        <v>33387</v>
      </c>
      <c r="D124" s="46" t="str">
        <f>plano!D127</f>
        <v>MATEUS DE SOUSA ROCHA DOS SANTOS</v>
      </c>
      <c r="E124" s="46" t="str">
        <f>plano!E127</f>
        <v>30906098</v>
      </c>
      <c r="F124" s="46" t="str">
        <f>plano!G127</f>
        <v>2º ESQD</v>
      </c>
      <c r="G124" s="46" t="str">
        <f>plano!K127</f>
        <v>SD 33387 MATEUS ROCHA - 2º ESQD</v>
      </c>
      <c r="H124" s="46" t="str">
        <f>plano!V127</f>
        <v>PIRAMBU</v>
      </c>
      <c r="I124" s="46" t="str">
        <f>plano!W127</f>
        <v>RUA SANTA ELIZA, 607</v>
      </c>
      <c r="J124" s="377" t="str">
        <f>plano!X127</f>
        <v>(85) 986780276</v>
      </c>
    </row>
    <row r="125" spans="1:10" x14ac:dyDescent="0.2">
      <c r="A125" s="373">
        <f ca="1">plano!A128</f>
        <v>121</v>
      </c>
      <c r="B125" s="46" t="str">
        <f>plano!B128</f>
        <v>SD</v>
      </c>
      <c r="C125" s="46">
        <f>plano!C128</f>
        <v>33503</v>
      </c>
      <c r="D125" s="46" t="str">
        <f>plano!D128</f>
        <v>Davydson Kevin Bezerra de Oliveira</v>
      </c>
      <c r="E125" s="46" t="str">
        <f>plano!E128</f>
        <v>3089877X</v>
      </c>
      <c r="F125" s="46" t="str">
        <f>plano!G128</f>
        <v>1º ESQD</v>
      </c>
      <c r="G125" s="46" t="str">
        <f>plano!K128</f>
        <v>SD 33503 KEVIN - 1º ESQD</v>
      </c>
      <c r="H125" s="46" t="str">
        <f>plano!V128</f>
        <v>URUCUNEMA</v>
      </c>
      <c r="I125" s="46" t="str">
        <f>plano!W128</f>
        <v>RUA NOSSA SENHORA APARECIDA, 730</v>
      </c>
      <c r="J125" s="377">
        <f>plano!X128</f>
        <v>85998266634</v>
      </c>
    </row>
    <row r="126" spans="1:10" x14ac:dyDescent="0.2">
      <c r="A126" s="373">
        <f ca="1">plano!A129</f>
        <v>122</v>
      </c>
      <c r="B126" s="46" t="str">
        <f>plano!B129</f>
        <v>SD</v>
      </c>
      <c r="C126" s="46">
        <f>plano!C129</f>
        <v>33845</v>
      </c>
      <c r="D126" s="46" t="str">
        <f>plano!D129</f>
        <v>MAILSON SOARES SAMPAIO</v>
      </c>
      <c r="E126" s="46" t="str">
        <f>plano!E129</f>
        <v>30900766</v>
      </c>
      <c r="F126" s="46" t="str">
        <f>plano!G129</f>
        <v>2º ESQD</v>
      </c>
      <c r="G126" s="46" t="str">
        <f>plano!K129</f>
        <v>SD 33845 MAILSON - 2º ESQD</v>
      </c>
      <c r="H126" s="46" t="str">
        <f>plano!V129</f>
        <v>CENTRO/EUSÉBIO</v>
      </c>
      <c r="I126" s="46" t="str">
        <f>plano!W129</f>
        <v>RUA PARNAMIRIM Nº 232</v>
      </c>
      <c r="J126" s="377">
        <f>plano!X129</f>
        <v>999023983</v>
      </c>
    </row>
    <row r="127" spans="1:10" x14ac:dyDescent="0.2">
      <c r="A127" s="373">
        <f ca="1">plano!A130</f>
        <v>123</v>
      </c>
      <c r="B127" s="46" t="str">
        <f>plano!B130</f>
        <v>SD</v>
      </c>
      <c r="C127" s="46">
        <f>plano!C130</f>
        <v>33996</v>
      </c>
      <c r="D127" s="46" t="str">
        <f>plano!D130</f>
        <v>FRANCISCO JOSIVAN ANDRADE SILVA</v>
      </c>
      <c r="E127" s="46" t="str">
        <f>plano!E130</f>
        <v>30905989</v>
      </c>
      <c r="F127" s="46" t="str">
        <f>plano!G130</f>
        <v>3ºPEL/2º ESQD</v>
      </c>
      <c r="G127" s="46" t="str">
        <f>plano!K130</f>
        <v>SD 33996 J ANDRADE - 3ºPEL/2º ESQD</v>
      </c>
      <c r="H127" s="46" t="str">
        <f>plano!V130</f>
        <v>TIRADENTES</v>
      </c>
      <c r="I127" s="46" t="str">
        <f>plano!W130</f>
        <v>RUA CORONEL JOSÉ XANDU 254</v>
      </c>
      <c r="J127" s="377">
        <f>plano!X130</f>
        <v>998474297</v>
      </c>
    </row>
    <row r="128" spans="1:10" x14ac:dyDescent="0.2">
      <c r="A128" s="373">
        <f ca="1">plano!A131</f>
        <v>124</v>
      </c>
      <c r="B128" s="46" t="str">
        <f>plano!B131</f>
        <v>SD</v>
      </c>
      <c r="C128" s="46">
        <f>plano!C131</f>
        <v>34306</v>
      </c>
      <c r="D128" s="46" t="str">
        <f>plano!D131</f>
        <v>CAIO LUCAS MARTINS NOBRE</v>
      </c>
      <c r="E128" s="46" t="str">
        <f>plano!E131</f>
        <v>30897218</v>
      </c>
      <c r="F128" s="46" t="str">
        <f>plano!G131</f>
        <v>1º ESQD</v>
      </c>
      <c r="G128" s="46" t="str">
        <f>plano!K131</f>
        <v>SD 34306 CAIO NOBRE - 1º ESQD</v>
      </c>
      <c r="H128" s="46" t="str">
        <f>plano!V131</f>
        <v>BOA VISTA</v>
      </c>
      <c r="I128" s="46" t="str">
        <f>plano!W131</f>
        <v>RUA JOSÉ AUGUSTO, 414A</v>
      </c>
      <c r="J128" s="377" t="str">
        <f>plano!X131</f>
        <v>988964838 - 981974838</v>
      </c>
    </row>
    <row r="129" spans="1:10" x14ac:dyDescent="0.2">
      <c r="A129" s="373">
        <f ca="1">plano!A132</f>
        <v>125</v>
      </c>
      <c r="B129" s="46" t="str">
        <f>plano!B132</f>
        <v>SD</v>
      </c>
      <c r="C129" s="46" t="str">
        <f>plano!C132</f>
        <v>35382</v>
      </c>
      <c r="D129" s="46" t="str">
        <f>plano!D132</f>
        <v>LINDEN JOHNSON MENEZES DANTAS</v>
      </c>
      <c r="E129" s="46" t="str">
        <f>plano!E132</f>
        <v>30002504</v>
      </c>
      <c r="F129" s="46" t="str">
        <f>plano!G132</f>
        <v>1º ESQD</v>
      </c>
      <c r="G129" s="46" t="str">
        <f>plano!K132</f>
        <v>SD 35382 MENEZES - 1º ESQD</v>
      </c>
      <c r="H129" s="46" t="str">
        <f>plano!V132</f>
        <v>CATOLÉ - HORIZONTE</v>
      </c>
      <c r="I129" s="46" t="str">
        <f>plano!W132</f>
        <v>Rua Nita Brasilino da Silva</v>
      </c>
      <c r="J129" s="377">
        <f>plano!X132</f>
        <v>85994407088</v>
      </c>
    </row>
    <row r="130" spans="1:10" x14ac:dyDescent="0.2">
      <c r="A130" s="373">
        <f ca="1">plano!A133</f>
        <v>126</v>
      </c>
      <c r="B130" s="46" t="str">
        <f>plano!B133</f>
        <v>SD</v>
      </c>
      <c r="C130" s="46" t="str">
        <f>plano!C133</f>
        <v>35386</v>
      </c>
      <c r="D130" s="46" t="str">
        <f>plano!D133</f>
        <v>ANA VITORIA GADELHA DE VASCONCELOS LOPES</v>
      </c>
      <c r="E130" s="46" t="str">
        <f>plano!E133</f>
        <v>30026993</v>
      </c>
      <c r="F130" s="46" t="str">
        <f>plano!G133</f>
        <v>1º ESQD</v>
      </c>
      <c r="G130" s="46" t="str">
        <f>plano!K133</f>
        <v>SD 35386 ANA VITORIA - 1º ESQD</v>
      </c>
      <c r="H130" s="46" t="str">
        <f>plano!V133</f>
        <v>Parque Santa Maria</v>
      </c>
      <c r="I130" s="46" t="str">
        <f>plano!W133</f>
        <v>Rua Capitão Porfirio, 268. Bairro Parque Santa Maria</v>
      </c>
      <c r="J130" s="377" t="str">
        <f>plano!X133</f>
        <v>85 997822659</v>
      </c>
    </row>
    <row r="131" spans="1:10" x14ac:dyDescent="0.2">
      <c r="A131" s="373">
        <f ca="1">plano!A134</f>
        <v>127</v>
      </c>
      <c r="B131" s="46" t="str">
        <f>plano!B134</f>
        <v>SD</v>
      </c>
      <c r="C131" s="46" t="str">
        <f>plano!C134</f>
        <v>35485</v>
      </c>
      <c r="D131" s="46" t="str">
        <f>plano!D134</f>
        <v>CATARINA ELIAS SANTOS</v>
      </c>
      <c r="E131" s="46" t="str">
        <f>plano!E134</f>
        <v>30024567</v>
      </c>
      <c r="F131" s="46" t="str">
        <f>plano!G134</f>
        <v>1º ESQD</v>
      </c>
      <c r="G131" s="46" t="str">
        <f>plano!K134</f>
        <v>SD 35485 CATARINA - 1º ESQD</v>
      </c>
      <c r="H131" s="46" t="str">
        <f>plano!V134</f>
        <v>JARDIM DAS OLIVEIRAS</v>
      </c>
      <c r="I131" s="46" t="str">
        <f>plano!W134</f>
        <v>RUA CORONEL JOÃO PAULINO, 63</v>
      </c>
      <c r="J131" s="377" t="str">
        <f>plano!X134</f>
        <v>(85)986577959</v>
      </c>
    </row>
    <row r="132" spans="1:10" x14ac:dyDescent="0.2">
      <c r="A132" s="373">
        <f ca="1">plano!A135</f>
        <v>128</v>
      </c>
      <c r="B132" s="46" t="str">
        <f>plano!B135</f>
        <v>SD</v>
      </c>
      <c r="C132" s="46" t="str">
        <f>plano!C135</f>
        <v>35492</v>
      </c>
      <c r="D132" s="46" t="str">
        <f>plano!D135</f>
        <v>GERALDO PAULINO DE SOUZA NETO</v>
      </c>
      <c r="E132" s="46" t="str">
        <f>plano!E135</f>
        <v>30002369</v>
      </c>
      <c r="F132" s="46" t="str">
        <f>plano!G135</f>
        <v>1º ESQD</v>
      </c>
      <c r="G132" s="46" t="str">
        <f>plano!K135</f>
        <v>SD 35492 GERALDO - 1º ESQD</v>
      </c>
      <c r="H132" s="46" t="str">
        <f>plano!V135</f>
        <v>JABUTI - ITAITINGA</v>
      </c>
      <c r="I132" s="46" t="str">
        <f>plano!W135</f>
        <v xml:space="preserve">Rua riviera,25, jabuti, itaitinga </v>
      </c>
      <c r="J132" s="377">
        <f>plano!X135</f>
        <v>85997201127</v>
      </c>
    </row>
    <row r="133" spans="1:10" x14ac:dyDescent="0.2">
      <c r="A133" s="373">
        <f ca="1">plano!A136</f>
        <v>129</v>
      </c>
      <c r="B133" s="46" t="str">
        <f>plano!B136</f>
        <v>SD</v>
      </c>
      <c r="C133" s="46" t="str">
        <f>plano!C136</f>
        <v>35509</v>
      </c>
      <c r="D133" s="46" t="str">
        <f>plano!D136</f>
        <v>HEVERTON FERNANDO DE LIMA ALVES</v>
      </c>
      <c r="E133" s="46" t="str">
        <f>plano!E136</f>
        <v>30005627</v>
      </c>
      <c r="F133" s="46" t="str">
        <f>plano!G136</f>
        <v>3ºPEL/2º ESQD</v>
      </c>
      <c r="G133" s="46" t="str">
        <f>plano!K136</f>
        <v>SD 35509 FERNANDO - 3ºPEL/2º ESQD</v>
      </c>
      <c r="H133" s="46" t="str">
        <f>plano!V136</f>
        <v>FREI DAMIAO - JN</v>
      </c>
      <c r="I133" s="46" t="str">
        <f>plano!W136</f>
        <v>Rua Antônio saraiva landim 1453 Frei damiao juazeiro do norte</v>
      </c>
      <c r="J133" s="377" t="str">
        <f>plano!X136</f>
        <v xml:space="preserve">88 996564380 </v>
      </c>
    </row>
    <row r="134" spans="1:10" x14ac:dyDescent="0.2">
      <c r="A134" s="373">
        <f ca="1">plano!A137</f>
        <v>130</v>
      </c>
      <c r="B134" s="46" t="str">
        <f>plano!B137</f>
        <v>SD</v>
      </c>
      <c r="C134" s="46" t="str">
        <f>plano!C137</f>
        <v>35522</v>
      </c>
      <c r="D134" s="46" t="str">
        <f>plano!D137</f>
        <v>ARLIANDO CARLOS MESQUITA</v>
      </c>
      <c r="E134" s="46" t="str">
        <f>plano!E137</f>
        <v>30024583</v>
      </c>
      <c r="F134" s="46" t="str">
        <f>plano!G137</f>
        <v>2º ESQD</v>
      </c>
      <c r="G134" s="46" t="str">
        <f>plano!K137</f>
        <v>SD 35522 CARLOS - 2º ESQD</v>
      </c>
      <c r="H134" s="46" t="str">
        <f>plano!V137</f>
        <v>GERERAÚ - ITAITINGA</v>
      </c>
      <c r="I134" s="46" t="str">
        <f>plano!W137</f>
        <v xml:space="preserve">RUA TETÉ, N°: 146, GERERAÚ, ITAITINGA </v>
      </c>
      <c r="J134" s="377" t="str">
        <f>plano!X137</f>
        <v>(85) 986370961</v>
      </c>
    </row>
    <row r="135" spans="1:10" x14ac:dyDescent="0.2">
      <c r="A135" s="373">
        <f ca="1">plano!A138</f>
        <v>131</v>
      </c>
      <c r="B135" s="46" t="str">
        <f>plano!B138</f>
        <v>SD</v>
      </c>
      <c r="C135" s="46" t="str">
        <f>plano!C138</f>
        <v>35528</v>
      </c>
      <c r="D135" s="46" t="str">
        <f>plano!D138</f>
        <v>JESSICA LOREN MARQUES FERREIRA</v>
      </c>
      <c r="E135" s="46" t="str">
        <f>plano!E138</f>
        <v>30002377</v>
      </c>
      <c r="F135" s="46" t="str">
        <f>plano!G138</f>
        <v>2º ESQD</v>
      </c>
      <c r="G135" s="46" t="str">
        <f>plano!K138</f>
        <v>SD 35528 JESSICA - 2º ESQD</v>
      </c>
      <c r="H135" s="46">
        <f>plano!V138</f>
        <v>0</v>
      </c>
      <c r="I135" s="46" t="str">
        <f>plano!W138</f>
        <v>Rua Severino Batista da Costa 47</v>
      </c>
      <c r="J135" s="377">
        <f>plano!X138</f>
        <v>85989241206</v>
      </c>
    </row>
    <row r="136" spans="1:10" x14ac:dyDescent="0.2">
      <c r="A136" s="373">
        <f ca="1">plano!A139</f>
        <v>132</v>
      </c>
      <c r="B136" s="46" t="str">
        <f>plano!B139</f>
        <v>SD</v>
      </c>
      <c r="C136" s="46" t="str">
        <f>plano!C139</f>
        <v>35678</v>
      </c>
      <c r="D136" s="46" t="str">
        <f>plano!D139</f>
        <v>LEONARDO GOMES CARVALHO</v>
      </c>
      <c r="E136" s="46" t="str">
        <f>plano!E139</f>
        <v>30002490</v>
      </c>
      <c r="F136" s="46" t="str">
        <f>plano!G139</f>
        <v>1º ESQD</v>
      </c>
      <c r="G136" s="46" t="str">
        <f>plano!K139</f>
        <v>SD 35678 CARVALHO - 1º ESQD</v>
      </c>
      <c r="H136" s="46" t="str">
        <f>plano!V139</f>
        <v>Parque Iracema</v>
      </c>
      <c r="I136" s="46" t="str">
        <f>plano!W139</f>
        <v>Av Ministro José Américo, n:80, AP 438, Parque Iracema</v>
      </c>
      <c r="J136" s="377" t="str">
        <f>plano!X139</f>
        <v>(85) 997125810</v>
      </c>
    </row>
    <row r="137" spans="1:10" x14ac:dyDescent="0.2">
      <c r="A137" s="373">
        <f ca="1">plano!A140</f>
        <v>133</v>
      </c>
      <c r="B137" s="46" t="str">
        <f>plano!B140</f>
        <v>SD</v>
      </c>
      <c r="C137" s="46" t="str">
        <f>plano!C140</f>
        <v>35756</v>
      </c>
      <c r="D137" s="46" t="str">
        <f>plano!D140</f>
        <v>GEAN MATEUS DA SILVA CAVALCANTE</v>
      </c>
      <c r="E137" s="46" t="str">
        <f>plano!E140</f>
        <v>30004124</v>
      </c>
      <c r="F137" s="46" t="str">
        <f>plano!G140</f>
        <v>2º ESQD</v>
      </c>
      <c r="G137" s="46" t="str">
        <f>plano!K140</f>
        <v>SD 35756 GEAN - 2º ESQD</v>
      </c>
      <c r="H137" s="46">
        <f>plano!V140</f>
        <v>0</v>
      </c>
      <c r="I137" s="46" t="str">
        <f>plano!W140</f>
        <v>Rua local B 107</v>
      </c>
      <c r="J137" s="377">
        <f>plano!X140</f>
        <v>85982002111</v>
      </c>
    </row>
    <row r="138" spans="1:10" x14ac:dyDescent="0.2">
      <c r="A138" s="373">
        <f ca="1">plano!A142</f>
        <v>135</v>
      </c>
      <c r="B138" s="46" t="str">
        <f>plano!B142</f>
        <v>SD</v>
      </c>
      <c r="C138" s="46" t="str">
        <f>plano!C142</f>
        <v>35831</v>
      </c>
      <c r="D138" s="46" t="str">
        <f>plano!D142</f>
        <v>EDILSON GOMES DE CASTRO NETO</v>
      </c>
      <c r="E138" s="46">
        <f>plano!E142</f>
        <v>30026977</v>
      </c>
      <c r="F138" s="46" t="str">
        <f>plano!G142</f>
        <v>2º ESQD</v>
      </c>
      <c r="G138" s="46" t="str">
        <f>plano!K142</f>
        <v>SD 35831 CASTRO NETO - 2º ESQD</v>
      </c>
      <c r="H138" s="46" t="str">
        <f>plano!V142</f>
        <v>Rodolgo Teófilo</v>
      </c>
      <c r="I138" s="46" t="str">
        <f>plano!W142</f>
        <v>Rua tavares iracema, 512, Bairro Rodolfo Teófilo, Fortaleza-CE</v>
      </c>
      <c r="J138" s="377">
        <f>plano!X142</f>
        <v>85991156614</v>
      </c>
    </row>
    <row r="139" spans="1:10" x14ac:dyDescent="0.2">
      <c r="A139" s="373">
        <f ca="1">plano!A143</f>
        <v>136</v>
      </c>
      <c r="B139" s="46" t="str">
        <f>plano!B143</f>
        <v>SD</v>
      </c>
      <c r="C139" s="46">
        <f>plano!C143</f>
        <v>35836</v>
      </c>
      <c r="D139" s="46" t="str">
        <f>plano!D143</f>
        <v>MATHEUS ROCHA LIMA</v>
      </c>
      <c r="E139" s="46">
        <f>plano!E143</f>
        <v>30019075</v>
      </c>
      <c r="F139" s="46" t="str">
        <f>plano!G143</f>
        <v>1º ESQD</v>
      </c>
      <c r="G139" s="46" t="str">
        <f>plano!K143</f>
        <v>SD 35836 ROCHA LIMA - 1º ESQD</v>
      </c>
      <c r="H139" s="46" t="str">
        <f>plano!V143</f>
        <v>PQ SANTA ROSA</v>
      </c>
      <c r="I139" s="46" t="str">
        <f>plano!W143</f>
        <v>RUA FRANCISCO ALMEIDA, 736</v>
      </c>
      <c r="J139" s="377" t="str">
        <f>plano!X143</f>
        <v>(85)991280715</v>
      </c>
    </row>
    <row r="140" spans="1:10" x14ac:dyDescent="0.2">
      <c r="A140" s="373">
        <f ca="1">plano!A144</f>
        <v>137</v>
      </c>
      <c r="B140" s="46" t="str">
        <f>plano!B144</f>
        <v>SD</v>
      </c>
      <c r="C140" s="46" t="str">
        <f>plano!C144</f>
        <v>35842</v>
      </c>
      <c r="D140" s="46" t="str">
        <f>plano!D144</f>
        <v>KETHELLY RAYNE LIMA DE OLIVEIRA</v>
      </c>
      <c r="E140" s="46" t="str">
        <f>plano!E144</f>
        <v>30026268</v>
      </c>
      <c r="F140" s="46" t="str">
        <f>plano!G144</f>
        <v>2º ESQD</v>
      </c>
      <c r="G140" s="46" t="str">
        <f>plano!K144</f>
        <v>SD 35842 KETHELLY - 2º ESQD</v>
      </c>
      <c r="H140" s="46" t="str">
        <f>plano!V144</f>
        <v>Cambeba</v>
      </c>
      <c r="I140" s="46" t="str">
        <f>plano!W144</f>
        <v>Rua amancio valente 1555, bloco 02 ap 101 - cambeba</v>
      </c>
      <c r="J140" s="377">
        <f>plano!X144</f>
        <v>85987638967</v>
      </c>
    </row>
    <row r="141" spans="1:10" x14ac:dyDescent="0.2">
      <c r="A141" s="373">
        <f ca="1">plano!A145</f>
        <v>138</v>
      </c>
      <c r="B141" s="46" t="str">
        <f>plano!B145</f>
        <v>SD</v>
      </c>
      <c r="C141" s="46" t="str">
        <f>plano!C145</f>
        <v>35917</v>
      </c>
      <c r="D141" s="46" t="str">
        <f>plano!D145</f>
        <v>JOSÉ MARCELO OLIVEIRA SOUSA</v>
      </c>
      <c r="E141" s="46" t="str">
        <f>plano!E145</f>
        <v>30002407</v>
      </c>
      <c r="F141" s="46" t="str">
        <f>plano!G145</f>
        <v>1º ESQD</v>
      </c>
      <c r="G141" s="46" t="str">
        <f>plano!K145</f>
        <v>SD 35917 SOUSA - 1º ESQD</v>
      </c>
      <c r="H141" s="46" t="str">
        <f>plano!V145</f>
        <v>Pedras</v>
      </c>
      <c r="I141" s="46" t="str">
        <f>plano!W145</f>
        <v>Rua: Pereira Coutinho, 1617, Pedras</v>
      </c>
      <c r="J141" s="377">
        <f>plano!X145</f>
        <v>85996330549</v>
      </c>
    </row>
    <row r="142" spans="1:10" x14ac:dyDescent="0.2">
      <c r="A142" s="373">
        <f ca="1">plano!A146</f>
        <v>139</v>
      </c>
      <c r="B142" s="46" t="str">
        <f>plano!B146</f>
        <v>SD</v>
      </c>
      <c r="C142" s="46" t="str">
        <f>plano!C146</f>
        <v>35927</v>
      </c>
      <c r="D142" s="46" t="str">
        <f>plano!D146</f>
        <v>LUCAS MICHEL UCHOA ALMEIDA</v>
      </c>
      <c r="E142" s="46" t="str">
        <f>plano!E146</f>
        <v>30002520</v>
      </c>
      <c r="F142" s="46" t="str">
        <f>plano!G146</f>
        <v>1º ESQD</v>
      </c>
      <c r="G142" s="46" t="str">
        <f>plano!K146</f>
        <v>SD 35927 UCHOA - 1º ESQD</v>
      </c>
      <c r="H142" s="46" t="str">
        <f>plano!V146</f>
        <v>Diadema - Horizonte</v>
      </c>
      <c r="I142" s="46" t="str">
        <f>plano!W146</f>
        <v xml:space="preserve">Rua Almir Reis da Luz, 132 diadema horizonte </v>
      </c>
      <c r="J142" s="377">
        <f>plano!X146</f>
        <v>85991392862</v>
      </c>
    </row>
    <row r="143" spans="1:10" x14ac:dyDescent="0.2">
      <c r="A143" s="373">
        <f ca="1">plano!A147</f>
        <v>140</v>
      </c>
      <c r="B143" s="46" t="str">
        <f>plano!B147</f>
        <v>SD</v>
      </c>
      <c r="C143" s="46">
        <f>plano!C147</f>
        <v>35960</v>
      </c>
      <c r="D143" s="46" t="str">
        <f>plano!D147</f>
        <v>ERASMO AUGUSTO ROCHA GOMES</v>
      </c>
      <c r="E143" s="46" t="str">
        <f>plano!E147</f>
        <v>30001257</v>
      </c>
      <c r="F143" s="46" t="str">
        <f>plano!G147</f>
        <v>1º ESQD</v>
      </c>
      <c r="G143" s="46" t="str">
        <f>plano!K147</f>
        <v>SD 35960 AUGUSTO - 1º ESQD</v>
      </c>
      <c r="H143" s="46" t="str">
        <f>plano!V147</f>
        <v>CJ Arvoredo/Mondubim</v>
      </c>
      <c r="I143" s="46" t="str">
        <f>plano!W147</f>
        <v xml:space="preserve">rua onze / número 69 / conjunto arvoredo/ mondubim </v>
      </c>
      <c r="J143" s="377">
        <f>plano!X147</f>
        <v>85991983384</v>
      </c>
    </row>
    <row r="144" spans="1:10" x14ac:dyDescent="0.2">
      <c r="A144" s="373">
        <f ca="1">plano!A148</f>
        <v>141</v>
      </c>
      <c r="B144" s="46" t="str">
        <f>plano!B148</f>
        <v>SD</v>
      </c>
      <c r="C144" s="46" t="str">
        <f>plano!C148</f>
        <v>35986</v>
      </c>
      <c r="D144" s="46" t="str">
        <f>plano!D148</f>
        <v>FERNANDO JOSÉ RIBEIRO AMARAL</v>
      </c>
      <c r="E144" s="46" t="str">
        <f>plano!E148</f>
        <v>30002296</v>
      </c>
      <c r="F144" s="46" t="str">
        <f>plano!G148</f>
        <v>2º ESQD</v>
      </c>
      <c r="G144" s="46" t="str">
        <f>plano!K148</f>
        <v>SD 35986 R AMARAL - 2º ESQD</v>
      </c>
      <c r="H144" s="46" t="str">
        <f>plano!V148</f>
        <v>COAÇU</v>
      </c>
      <c r="I144" s="46" t="str">
        <f>plano!W148</f>
        <v>Rua São Jairo, 950, Casa 32</v>
      </c>
      <c r="J144" s="377" t="str">
        <f>plano!X148</f>
        <v>(85)9-9413-9889</v>
      </c>
    </row>
    <row r="145" spans="1:10" x14ac:dyDescent="0.2">
      <c r="A145" s="373">
        <f ca="1">plano!A149</f>
        <v>142</v>
      </c>
      <c r="B145" s="46" t="str">
        <f>plano!B149</f>
        <v>SD</v>
      </c>
      <c r="C145" s="46" t="str">
        <f>plano!C149</f>
        <v>36012</v>
      </c>
      <c r="D145" s="46" t="str">
        <f>plano!D149</f>
        <v>FELIPE LOPES DOS SANTOS</v>
      </c>
      <c r="E145" s="46" t="str">
        <f>plano!E149</f>
        <v>30001338</v>
      </c>
      <c r="F145" s="46" t="str">
        <f>plano!G149</f>
        <v>2º ESQD</v>
      </c>
      <c r="G145" s="46" t="str">
        <f>plano!K149</f>
        <v>SD 36012 LOPES - 2º ESQD</v>
      </c>
      <c r="H145" s="46">
        <f>plano!V149</f>
        <v>0</v>
      </c>
      <c r="I145" s="46" t="str">
        <f>plano!W149</f>
        <v>Rua 3</v>
      </c>
      <c r="J145" s="377">
        <f>plano!X149</f>
        <v>85981932616</v>
      </c>
    </row>
    <row r="146" spans="1:10" x14ac:dyDescent="0.2">
      <c r="A146" s="373">
        <f ca="1">plano!A150</f>
        <v>143</v>
      </c>
      <c r="B146" s="46" t="str">
        <f>plano!B150</f>
        <v>SD</v>
      </c>
      <c r="C146" s="46" t="str">
        <f>plano!C150</f>
        <v>36045</v>
      </c>
      <c r="D146" s="46" t="str">
        <f>plano!D150</f>
        <v>VICTORIA ALBUQUERQUE FACANHA</v>
      </c>
      <c r="E146" s="46" t="str">
        <f>plano!E150</f>
        <v>30002563</v>
      </c>
      <c r="F146" s="46" t="str">
        <f>plano!G150</f>
        <v>1º ESQD</v>
      </c>
      <c r="G146" s="46" t="str">
        <f>plano!K150</f>
        <v>SD 36045 V FACANHA - 1º ESQD</v>
      </c>
      <c r="H146" s="46" t="str">
        <f>plano!V150</f>
        <v>Luciano Cavalcante</v>
      </c>
      <c r="I146" s="46" t="str">
        <f>plano!W150</f>
        <v xml:space="preserve">Rua José Barreto Parente, 630, Luciano Cavalcante </v>
      </c>
      <c r="J146" s="377">
        <f>plano!X150</f>
        <v>85986948033</v>
      </c>
    </row>
    <row r="147" spans="1:10" x14ac:dyDescent="0.2">
      <c r="A147" s="373">
        <f ca="1">plano!A151</f>
        <v>144</v>
      </c>
      <c r="B147" s="46" t="str">
        <f>plano!B151</f>
        <v>SD</v>
      </c>
      <c r="C147" s="46" t="str">
        <f>plano!C151</f>
        <v>36203</v>
      </c>
      <c r="D147" s="46" t="str">
        <f>plano!D151</f>
        <v>DAVI PARO ALMEIDA</v>
      </c>
      <c r="E147" s="46" t="str">
        <f>plano!E151</f>
        <v>30027000</v>
      </c>
      <c r="F147" s="46" t="str">
        <f>plano!G151</f>
        <v>2º ESQD</v>
      </c>
      <c r="G147" s="46" t="str">
        <f>plano!K151</f>
        <v>SD 36203 DAVI PARO - 2º ESQD</v>
      </c>
      <c r="H147" s="46">
        <f>plano!V151</f>
        <v>0</v>
      </c>
      <c r="I147" s="46" t="str">
        <f>plano!W151</f>
        <v>Rua Padre Maximiniano 3160</v>
      </c>
      <c r="J147" s="377" t="str">
        <f>plano!X151</f>
        <v>(85) 988473102</v>
      </c>
    </row>
    <row r="148" spans="1:10" x14ac:dyDescent="0.2">
      <c r="A148" s="373">
        <f ca="1">plano!A152</f>
        <v>145</v>
      </c>
      <c r="B148" s="46" t="str">
        <f>plano!B152</f>
        <v>SD</v>
      </c>
      <c r="C148" s="46" t="str">
        <f>plano!C152</f>
        <v>36205</v>
      </c>
      <c r="D148" s="46" t="str">
        <f>plano!D152</f>
        <v>KELWENLEE BRANDAO FAUSTINO</v>
      </c>
      <c r="E148" s="46" t="str">
        <f>plano!E152</f>
        <v>30002431</v>
      </c>
      <c r="F148" s="46" t="str">
        <f>plano!G152</f>
        <v>2º ESQD</v>
      </c>
      <c r="G148" s="46" t="str">
        <f>plano!K152</f>
        <v>SD 36205 BRANDAO - 2º ESQD</v>
      </c>
      <c r="H148" s="46" t="str">
        <f>plano!V152</f>
        <v>Jangurussu</v>
      </c>
      <c r="I148" s="46" t="str">
        <f>plano!W152</f>
        <v>Rua Irmaos Fontelle 301</v>
      </c>
      <c r="J148" s="377">
        <f>plano!X152</f>
        <v>85992379799</v>
      </c>
    </row>
    <row r="149" spans="1:10" x14ac:dyDescent="0.2">
      <c r="A149" s="373">
        <f ca="1">plano!A153</f>
        <v>146</v>
      </c>
      <c r="B149" s="46" t="str">
        <f>plano!B153</f>
        <v>SD</v>
      </c>
      <c r="C149" s="46" t="str">
        <f>plano!C153</f>
        <v>36208</v>
      </c>
      <c r="D149" s="46" t="str">
        <f>plano!D153</f>
        <v>MATEUS FREIRE CAVALCANTE DE ARRUDA</v>
      </c>
      <c r="E149" s="46" t="str">
        <f>plano!E153</f>
        <v>30002539</v>
      </c>
      <c r="F149" s="46" t="str">
        <f>plano!G153</f>
        <v>1º ESQD</v>
      </c>
      <c r="G149" s="46" t="str">
        <f>plano!K153</f>
        <v>SD 36208 M FREIRE - 1º ESQD</v>
      </c>
      <c r="H149" s="46" t="str">
        <f>plano!V153</f>
        <v>Cambeba</v>
      </c>
      <c r="I149" s="46" t="str">
        <f>plano!W153</f>
        <v>Rua Fausto aguiar 927 t03 apto 1101</v>
      </c>
      <c r="J149" s="377">
        <f>plano!X153</f>
        <v>85999266815</v>
      </c>
    </row>
    <row r="150" spans="1:10" x14ac:dyDescent="0.2">
      <c r="A150" s="373">
        <f ca="1">plano!A154</f>
        <v>147</v>
      </c>
      <c r="B150" s="46" t="str">
        <f>plano!B154</f>
        <v>SD</v>
      </c>
      <c r="C150" s="46" t="str">
        <f>plano!C154</f>
        <v>36229</v>
      </c>
      <c r="D150" s="46" t="str">
        <f>plano!D154</f>
        <v>FAGNER JOSÉ MELO SOUSA</v>
      </c>
      <c r="E150" s="46" t="str">
        <f>plano!E154</f>
        <v>30001303</v>
      </c>
      <c r="F150" s="46" t="str">
        <f>plano!G154</f>
        <v>1º ESQD</v>
      </c>
      <c r="G150" s="46" t="str">
        <f>plano!K154</f>
        <v>SD 36229 J MELO - 1º ESQD</v>
      </c>
      <c r="H150" s="46" t="str">
        <f>plano!V154</f>
        <v>Vereda Tropical - Eusébio</v>
      </c>
      <c r="I150" s="46" t="str">
        <f>plano!W154</f>
        <v xml:space="preserve">Rua José Luís da Silva, 74, Vereda Tropical, Eusébio </v>
      </c>
      <c r="J150" s="377" t="str">
        <f>plano!X154</f>
        <v>(85)992312451</v>
      </c>
    </row>
    <row r="151" spans="1:10" x14ac:dyDescent="0.2">
      <c r="A151" s="373">
        <f ca="1">plano!A155</f>
        <v>148</v>
      </c>
      <c r="B151" s="46" t="str">
        <f>plano!B155</f>
        <v>SD</v>
      </c>
      <c r="C151" s="46" t="str">
        <f>plano!C155</f>
        <v>36251</v>
      </c>
      <c r="D151" s="46" t="str">
        <f>plano!D155</f>
        <v>ANA LUIZA LEITE DE MEDEIROS</v>
      </c>
      <c r="E151" s="46" t="str">
        <f>plano!E155</f>
        <v>30024664</v>
      </c>
      <c r="F151" s="46" t="str">
        <f>plano!G155</f>
        <v>2º ESQD</v>
      </c>
      <c r="G151" s="46" t="str">
        <f>plano!K155</f>
        <v>SD 36251 LUIZA - 2º ESQD</v>
      </c>
      <c r="H151" s="46" t="str">
        <f>plano!V155</f>
        <v>URUCUNEMA</v>
      </c>
      <c r="I151" s="46" t="str">
        <f>plano!W155</f>
        <v>RUA NOSSA SENHORA APARECIDA, 730</v>
      </c>
      <c r="J151" s="377">
        <f>plano!X155</f>
        <v>85985025693</v>
      </c>
    </row>
    <row r="152" spans="1:10" x14ac:dyDescent="0.2">
      <c r="A152" s="373">
        <f ca="1">plano!A156</f>
        <v>149</v>
      </c>
      <c r="B152" s="46" t="str">
        <f>plano!B156</f>
        <v>SD</v>
      </c>
      <c r="C152" s="46" t="str">
        <f>plano!C156</f>
        <v>36269</v>
      </c>
      <c r="D152" s="46" t="str">
        <f>plano!D156</f>
        <v>CLEITON MIRANDA MAGALHAES FRANCA</v>
      </c>
      <c r="E152" s="46" t="str">
        <f>plano!E156</f>
        <v>30005422</v>
      </c>
      <c r="F152" s="46" t="str">
        <f>plano!G156</f>
        <v>3ºPEL/2º ESQD</v>
      </c>
      <c r="G152" s="46" t="str">
        <f>plano!K156</f>
        <v>SD 36269 MAGALHAES - 3ºPEL/2º ESQD</v>
      </c>
      <c r="H152" s="46" t="str">
        <f>plano!V156</f>
        <v>Piraja - JN</v>
      </c>
      <c r="I152" s="46" t="str">
        <f>plano!W156</f>
        <v xml:space="preserve">Rua da paz, 615, PIRAJA, Juazeiro do Norte </v>
      </c>
      <c r="J152" s="377" t="str">
        <f>plano!X156</f>
        <v>(88)993383707</v>
      </c>
    </row>
    <row r="153" spans="1:10" x14ac:dyDescent="0.2">
      <c r="A153" s="373">
        <f ca="1">plano!A157</f>
        <v>150</v>
      </c>
      <c r="B153" s="46" t="str">
        <f>plano!B157</f>
        <v>SD</v>
      </c>
      <c r="C153" s="46" t="str">
        <f>plano!C157</f>
        <v>36478</v>
      </c>
      <c r="D153" s="46" t="str">
        <f>plano!D157</f>
        <v>JOÃO CARLOS SOARES DE OLIVEIRA</v>
      </c>
      <c r="E153" s="46" t="str">
        <f>plano!E157</f>
        <v>30005880</v>
      </c>
      <c r="F153" s="46" t="str">
        <f>plano!G157</f>
        <v>3ºPEL/2º ESQD</v>
      </c>
      <c r="G153" s="46" t="str">
        <f>plano!K157</f>
        <v>SD 36478 CARLOS OLIVEIRA - 3ºPEL/2º ESQD</v>
      </c>
      <c r="H153" s="46">
        <f>plano!V157</f>
        <v>0</v>
      </c>
      <c r="I153" s="46" t="str">
        <f>plano!W157</f>
        <v xml:space="preserve">Rua Todos os Santos
</v>
      </c>
      <c r="J153" s="377">
        <f>plano!X157</f>
        <v>88988083635</v>
      </c>
    </row>
    <row r="154" spans="1:10" x14ac:dyDescent="0.2">
      <c r="A154" s="373">
        <f ca="1">plano!A158</f>
        <v>151</v>
      </c>
      <c r="B154" s="46" t="str">
        <f>plano!B158</f>
        <v>SD</v>
      </c>
      <c r="C154" s="46" t="str">
        <f>plano!C158</f>
        <v>36546</v>
      </c>
      <c r="D154" s="46" t="str">
        <f>plano!D158</f>
        <v>ADRIANE BEZERRA MARTINS</v>
      </c>
      <c r="E154" s="46" t="str">
        <f>plano!E158</f>
        <v>30001001</v>
      </c>
      <c r="F154" s="46" t="str">
        <f>plano!G158</f>
        <v>2º ESQD</v>
      </c>
      <c r="G154" s="46" t="str">
        <f>plano!K158</f>
        <v>SD 36546 ADRIANE - 2º ESQD</v>
      </c>
      <c r="H154" s="46" t="str">
        <f>plano!V158</f>
        <v>Pedras - Itaítinga</v>
      </c>
      <c r="I154" s="46" t="str">
        <f>plano!W158</f>
        <v>Rua Jorge Figueiredo, 2551 - Pedras - Itaitinga</v>
      </c>
      <c r="J154" s="377" t="str">
        <f>plano!X158</f>
        <v>(85) 99793.8255</v>
      </c>
    </row>
    <row r="155" spans="1:10" x14ac:dyDescent="0.2">
      <c r="A155" s="373">
        <f ca="1">plano!A159</f>
        <v>152</v>
      </c>
      <c r="B155" s="46" t="str">
        <f>plano!B159</f>
        <v>SD</v>
      </c>
      <c r="C155" s="46" t="str">
        <f>plano!C159</f>
        <v>36788</v>
      </c>
      <c r="D155" s="46" t="str">
        <f>plano!D159</f>
        <v>MICAEL DESIDÉRIO DE LIMA SILVA</v>
      </c>
      <c r="E155" s="46" t="str">
        <f>plano!E159</f>
        <v>30009568</v>
      </c>
      <c r="F155" s="46" t="str">
        <f>plano!G159</f>
        <v>2º ESQD</v>
      </c>
      <c r="G155" s="46" t="str">
        <f>plano!K159</f>
        <v>SD 36788 MICAEL - 2º ESQD</v>
      </c>
      <c r="H155" s="46" t="str">
        <f>plano!V159</f>
        <v>MESSEJANA</v>
      </c>
      <c r="I155" s="46" t="str">
        <f>plano!W159</f>
        <v>RUA CESARIO LANGE, 76, APTO 301</v>
      </c>
      <c r="J155" s="377" t="str">
        <f>plano!X159</f>
        <v>(87)988433259</v>
      </c>
    </row>
    <row r="156" spans="1:10" x14ac:dyDescent="0.2">
      <c r="A156" s="373">
        <f ca="1">plano!A160</f>
        <v>153</v>
      </c>
      <c r="B156" s="46" t="str">
        <f>plano!B160</f>
        <v>SD</v>
      </c>
      <c r="C156" s="46">
        <f>plano!C160</f>
        <v>36801</v>
      </c>
      <c r="D156" s="46" t="str">
        <f>plano!D160</f>
        <v>MAILSON MACIEL DA SILVA</v>
      </c>
      <c r="E156" s="46" t="str">
        <f>plano!E160</f>
        <v>30021002</v>
      </c>
      <c r="F156" s="46" t="str">
        <f>plano!G160</f>
        <v>2º ESQD</v>
      </c>
      <c r="G156" s="46" t="str">
        <f>plano!K160</f>
        <v>SD 36801 MACIEL - 2º ESQD</v>
      </c>
      <c r="H156" s="46" t="str">
        <f>plano!V160</f>
        <v>CANINDEZINHO</v>
      </c>
      <c r="I156" s="46" t="str">
        <f>plano!W160</f>
        <v>Rua José de Assis oliveira ,1024</v>
      </c>
      <c r="J156" s="377">
        <f>plano!X160</f>
        <v>85989114785</v>
      </c>
    </row>
    <row r="157" spans="1:10" x14ac:dyDescent="0.2">
      <c r="A157" s="373">
        <f ca="1">plano!A161</f>
        <v>154</v>
      </c>
      <c r="B157" s="46" t="str">
        <f>plano!B161</f>
        <v>SD</v>
      </c>
      <c r="C157" s="46">
        <f>plano!C161</f>
        <v>37055</v>
      </c>
      <c r="D157" s="46" t="str">
        <f>plano!D161</f>
        <v>LAURO ROBSON PAULO SANTOS</v>
      </c>
      <c r="E157" s="46" t="str">
        <f>plano!E161</f>
        <v>30002482</v>
      </c>
      <c r="F157" s="46" t="str">
        <f>plano!G161</f>
        <v>1º ESQD</v>
      </c>
      <c r="G157" s="46" t="str">
        <f>plano!K161</f>
        <v>SD 37055 LAURO - 1º ESQD</v>
      </c>
      <c r="H157" s="46">
        <f>plano!V161</f>
        <v>0</v>
      </c>
      <c r="I157" s="46" t="str">
        <f>plano!W161</f>
        <v>Av BRASÍLIA, 279 BLOCO 17 AP 304</v>
      </c>
      <c r="J157" s="377" t="str">
        <f>plano!X161</f>
        <v>85 988147640</v>
      </c>
    </row>
    <row r="158" spans="1:10" x14ac:dyDescent="0.2">
      <c r="A158" s="376">
        <f ca="1">plano!A162</f>
        <v>155</v>
      </c>
      <c r="B158" s="216" t="str">
        <f>plano!B162</f>
        <v>SD</v>
      </c>
      <c r="C158" s="216">
        <f>plano!C162</f>
        <v>37154</v>
      </c>
      <c r="D158" s="216" t="str">
        <f>plano!D162</f>
        <v>KAMYLA RAYANE MIRANDA FEITOSA</v>
      </c>
      <c r="E158" s="216" t="str">
        <f>plano!E162</f>
        <v>30020944</v>
      </c>
      <c r="F158" s="216" t="str">
        <f>plano!G162</f>
        <v>3ºPEL/2º ESQD</v>
      </c>
      <c r="G158" s="216" t="str">
        <f>plano!K162</f>
        <v>SD 37154 KAMYLA - 3ºPEL/2º ESQD</v>
      </c>
      <c r="H158" s="216" t="str">
        <f>plano!V162</f>
        <v>Anderson Tavares Bezerra</v>
      </c>
      <c r="I158" s="216" t="str">
        <f>plano!W162</f>
        <v>RUA Ildo Moraes, nº 161, CRATO/CE CEP: 63.124-002</v>
      </c>
      <c r="J158" s="379" t="str">
        <f>plano!X162</f>
        <v>(87) 98105-7741</v>
      </c>
    </row>
  </sheetData>
  <pageMargins left="0.511811024" right="0.511811024" top="0.78740157499999996" bottom="0.78740157499999996" header="0.31496062000000002" footer="0.31496062000000002"/>
  <pageSetup paperSize="9" scale="51" fitToHeight="0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20</vt:i4>
      </vt:variant>
    </vt:vector>
  </HeadingPairs>
  <TitlesOfParts>
    <vt:vector size="40" baseType="lpstr">
      <vt:lpstr>plano</vt:lpstr>
      <vt:lpstr>RESUMO DE EFETIVO</vt:lpstr>
      <vt:lpstr>RESUMO SEMANAL P1</vt:lpstr>
      <vt:lpstr>Q5 Q6 Q7</vt:lpstr>
      <vt:lpstr>Q-5 CPE</vt:lpstr>
      <vt:lpstr>QQ-EFETIVO</vt:lpstr>
      <vt:lpstr>CONTROLE PAD</vt:lpstr>
      <vt:lpstr>RELAÇÃO CPE BD POR OPM</vt:lpstr>
      <vt:lpstr>RESUMO GUARDA</vt:lpstr>
      <vt:lpstr>FERIAS NEOS</vt:lpstr>
      <vt:lpstr>FERIAS NEO</vt:lpstr>
      <vt:lpstr>SAUDE SLIDE</vt:lpstr>
      <vt:lpstr>CHEGADA</vt:lpstr>
      <vt:lpstr>SAIDA</vt:lpstr>
      <vt:lpstr>Plan1</vt:lpstr>
      <vt:lpstr>Plan2</vt:lpstr>
      <vt:lpstr>requerida</vt:lpstr>
      <vt:lpstr>Plan3</vt:lpstr>
      <vt:lpstr>Plan5</vt:lpstr>
      <vt:lpstr>Plan6</vt:lpstr>
      <vt:lpstr>'RESUMO DE EFETIVO'!_GoBack</vt:lpstr>
      <vt:lpstr>'RESUMO DE EFETIVO'!Area_de_impressao</vt:lpstr>
      <vt:lpstr>'RELAÇÃO CPE BD POR OPM'!Excel_BuiltIn_Print_Area_1_1_1_1_1_1_1</vt:lpstr>
      <vt:lpstr>Excel_BuiltIn_Print_Area_1_1_1_1_1_1_1</vt:lpstr>
      <vt:lpstr>'RELAÇÃO CPE BD POR OPM'!Excel_BuiltIn_Print_Area_1_1_1_1_1_1_1_1</vt:lpstr>
      <vt:lpstr>Excel_BuiltIn_Print_Area_1_1_1_1_1_1_1_1</vt:lpstr>
      <vt:lpstr>'RELAÇÃO CPE BD POR OPM'!Excel_BuiltIn_Print_Area_1_1_1_1_1_1_1_1_1</vt:lpstr>
      <vt:lpstr>Excel_BuiltIn_Print_Area_1_1_1_1_1_1_1_1_1</vt:lpstr>
      <vt:lpstr>'RELAÇÃO CPE BD POR OPM'!Excel_BuiltIn_Print_Area_1_1_1_1_1_1_1_1_1_1</vt:lpstr>
      <vt:lpstr>Excel_BuiltIn_Print_Area_1_1_1_1_1_1_1_1_1_1</vt:lpstr>
      <vt:lpstr>'RELAÇÃO CPE BD POR OPM'!Excel_BuiltIn_Print_Area_1_1_1_1_1_1_1_1_1_1_1</vt:lpstr>
      <vt:lpstr>Excel_BuiltIn_Print_Area_1_1_1_1_1_1_1_1_1_1_1</vt:lpstr>
      <vt:lpstr>'RELAÇÃO CPE BD POR OPM'!Excel_BuiltIn_Print_Area_1_1_1_1_1_1_1_1_1_1_1_1</vt:lpstr>
      <vt:lpstr>Excel_BuiltIn_Print_Area_1_1_1_1_1_1_1_1_1_1_1_1</vt:lpstr>
      <vt:lpstr>'RELAÇÃO CPE BD POR OPM'!MATRIZZ</vt:lpstr>
      <vt:lpstr>MATRIZZ</vt:lpstr>
      <vt:lpstr>'RELAÇÃO CPE BD POR OPM'!NUMERAL2</vt:lpstr>
      <vt:lpstr>NUMERAL2</vt:lpstr>
      <vt:lpstr>'RELAÇÃO CPE BD POR OPM'!TABELANOME</vt:lpstr>
      <vt:lpstr>TABELANOME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CN62</dc:creator>
  <cp:lastModifiedBy>Emilly Sofia</cp:lastModifiedBy>
  <cp:lastPrinted>2024-01-08T13:08:16Z</cp:lastPrinted>
  <dcterms:created xsi:type="dcterms:W3CDTF">2015-02-02T17:08:31Z</dcterms:created>
  <dcterms:modified xsi:type="dcterms:W3CDTF">2024-03-11T17:54:55Z</dcterms:modified>
</cp:coreProperties>
</file>