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na\Desktop\performance\"/>
    </mc:Choice>
  </mc:AlternateContent>
  <xr:revisionPtr revIDLastSave="0" documentId="13_ncr:1_{8127F93C-CAC1-4DC4-A7AD-18E4A51F07A2}" xr6:coauthVersionLast="47" xr6:coauthVersionMax="47" xr10:uidLastSave="{00000000-0000-0000-0000-000000000000}"/>
  <bookViews>
    <workbookView xWindow="-108" yWindow="-108" windowWidth="23256" windowHeight="12456" firstSheet="1" activeTab="2" xr2:uid="{48B77C6A-1EAB-4493-B0DE-0439F089A296}"/>
  </bookViews>
  <sheets>
    <sheet name="Sheet1" sheetId="1" state="hidden" r:id="rId1"/>
    <sheet name="Part 1" sheetId="3" r:id="rId2"/>
    <sheet name="1. visualization " sheetId="2" r:id="rId3"/>
    <sheet name="Part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4" l="1"/>
  <c r="W16" i="4"/>
  <c r="W17" i="4"/>
  <c r="W18" i="4"/>
  <c r="W14" i="4"/>
  <c r="N25" i="4"/>
  <c r="E7" i="4"/>
  <c r="G14" i="4"/>
  <c r="V18" i="4"/>
  <c r="V17" i="4"/>
  <c r="V16" i="4"/>
  <c r="V15" i="4"/>
  <c r="V14" i="4"/>
  <c r="E25" i="3"/>
  <c r="B13" i="3"/>
  <c r="B14" i="3" l="1"/>
  <c r="E18" i="2"/>
  <c r="G18" i="2"/>
  <c r="F18" i="2"/>
  <c r="D18" i="2"/>
  <c r="C18" i="2"/>
  <c r="G17" i="2"/>
  <c r="E17" i="2"/>
  <c r="D17" i="2"/>
  <c r="I74" i="4"/>
  <c r="L73" i="4" s="1"/>
  <c r="H74" i="4"/>
  <c r="L72" i="4" s="1"/>
  <c r="L45" i="4"/>
  <c r="I59" i="4"/>
  <c r="L58" i="4" s="1"/>
  <c r="I46" i="4"/>
  <c r="H59" i="4"/>
  <c r="L57" i="4" s="1"/>
  <c r="H46" i="4"/>
  <c r="L44" i="4" s="1"/>
  <c r="I36" i="4"/>
  <c r="L35" i="4" s="1"/>
  <c r="H36" i="4"/>
  <c r="L34" i="4" s="1"/>
  <c r="I26" i="4"/>
  <c r="L25" i="4" s="1"/>
  <c r="H26" i="4"/>
  <c r="L24" i="4" s="1"/>
  <c r="F15" i="4"/>
  <c r="M15" i="4" s="1"/>
  <c r="F16" i="4"/>
  <c r="M16" i="4" s="1"/>
  <c r="F17" i="4"/>
  <c r="M17" i="4" s="1"/>
  <c r="F18" i="4"/>
  <c r="M18" i="4" s="1"/>
  <c r="F14" i="4"/>
  <c r="M14" i="4" s="1"/>
  <c r="L15" i="4"/>
  <c r="L16" i="4"/>
  <c r="L17" i="4"/>
  <c r="L18" i="4"/>
  <c r="L14" i="4"/>
  <c r="K15" i="4"/>
  <c r="K16" i="4"/>
  <c r="K17" i="4"/>
  <c r="K18" i="4"/>
  <c r="K14" i="4"/>
  <c r="J15" i="4"/>
  <c r="J16" i="4"/>
  <c r="J17" i="4"/>
  <c r="J18" i="4"/>
  <c r="J14" i="4"/>
  <c r="H15" i="4"/>
  <c r="O15" i="4" s="1"/>
  <c r="H16" i="4"/>
  <c r="O16" i="4" s="1"/>
  <c r="H17" i="4"/>
  <c r="O17" i="4" s="1"/>
  <c r="H18" i="4"/>
  <c r="O18" i="4" s="1"/>
  <c r="H14" i="4"/>
  <c r="O14" i="4" s="1"/>
  <c r="G15" i="4"/>
  <c r="N15" i="4" s="1"/>
  <c r="G16" i="4"/>
  <c r="N16" i="4" s="1"/>
  <c r="G17" i="4"/>
  <c r="N17" i="4" s="1"/>
  <c r="G18" i="4"/>
  <c r="N18" i="4" s="1"/>
  <c r="N14" i="4"/>
  <c r="F6" i="4"/>
  <c r="F7" i="4"/>
  <c r="F8" i="4"/>
  <c r="F9" i="4"/>
  <c r="F5" i="4"/>
  <c r="E6" i="4"/>
  <c r="E8" i="4"/>
  <c r="I8" i="4" s="1"/>
  <c r="E9" i="4"/>
  <c r="E5" i="4"/>
  <c r="G33" i="2"/>
  <c r="G34" i="2"/>
  <c r="G35" i="2"/>
  <c r="G36" i="2"/>
  <c r="F33" i="2"/>
  <c r="F34" i="2"/>
  <c r="F35" i="2"/>
  <c r="F36" i="2"/>
  <c r="E33" i="2"/>
  <c r="E34" i="2"/>
  <c r="E35" i="2"/>
  <c r="E36" i="2"/>
  <c r="D33" i="2"/>
  <c r="D34" i="2"/>
  <c r="D35" i="2"/>
  <c r="D36" i="2"/>
  <c r="D32" i="2"/>
  <c r="E32" i="2"/>
  <c r="F32" i="2"/>
  <c r="G32" i="2"/>
  <c r="C33" i="2"/>
  <c r="C34" i="2"/>
  <c r="C35" i="2"/>
  <c r="C36" i="2"/>
  <c r="C32" i="2"/>
  <c r="G27" i="2"/>
  <c r="G28" i="2"/>
  <c r="G29" i="2"/>
  <c r="G30" i="2"/>
  <c r="F27" i="2"/>
  <c r="F28" i="2"/>
  <c r="F29" i="2"/>
  <c r="F30" i="2"/>
  <c r="E27" i="2"/>
  <c r="E28" i="2"/>
  <c r="E29" i="2"/>
  <c r="E30" i="2"/>
  <c r="D27" i="2"/>
  <c r="D28" i="2"/>
  <c r="D29" i="2"/>
  <c r="D30" i="2"/>
  <c r="D26" i="2"/>
  <c r="E26" i="2"/>
  <c r="F26" i="2"/>
  <c r="G26" i="2"/>
  <c r="C27" i="2"/>
  <c r="C28" i="2"/>
  <c r="C29" i="2"/>
  <c r="C30" i="2"/>
  <c r="C26" i="2"/>
  <c r="E41" i="3"/>
  <c r="E42" i="3"/>
  <c r="E43" i="3"/>
  <c r="E44" i="3"/>
  <c r="F17" i="3"/>
  <c r="E17" i="3"/>
  <c r="D17" i="3"/>
  <c r="C17" i="3"/>
  <c r="B17" i="3"/>
  <c r="B15" i="3"/>
  <c r="B16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C17" i="2"/>
  <c r="F17" i="2"/>
  <c r="D9" i="2"/>
  <c r="E9" i="2"/>
  <c r="F9" i="2"/>
  <c r="G9" i="2"/>
  <c r="C9" i="2"/>
  <c r="G15" i="2"/>
  <c r="F15" i="2"/>
  <c r="E15" i="2"/>
  <c r="D15" i="2"/>
  <c r="C15" i="2"/>
  <c r="L8" i="4" l="1"/>
  <c r="N34" i="4"/>
  <c r="N35" i="4"/>
  <c r="N73" i="4"/>
  <c r="N24" i="4"/>
  <c r="N45" i="4"/>
  <c r="N44" i="4"/>
  <c r="N58" i="4"/>
  <c r="N57" i="4"/>
  <c r="N72" i="4"/>
  <c r="I7" i="4"/>
  <c r="I9" i="4"/>
  <c r="M6" i="4"/>
  <c r="M8" i="4"/>
  <c r="J9" i="4"/>
  <c r="J7" i="4"/>
  <c r="L5" i="4"/>
  <c r="G5" i="4"/>
  <c r="G6" i="4"/>
  <c r="J5" i="4"/>
  <c r="J6" i="4"/>
  <c r="U6" i="4" s="1"/>
  <c r="L6" i="4"/>
  <c r="G9" i="4"/>
  <c r="I6" i="4"/>
  <c r="J8" i="4"/>
  <c r="L9" i="4"/>
  <c r="M5" i="4"/>
  <c r="L7" i="4"/>
  <c r="M7" i="4"/>
  <c r="G7" i="4"/>
  <c r="I5" i="4"/>
  <c r="M9" i="4"/>
  <c r="G8" i="4"/>
  <c r="P6" i="4" l="1"/>
  <c r="T5" i="4"/>
  <c r="T8" i="4"/>
  <c r="V8" i="4" s="1"/>
  <c r="K7" i="4"/>
  <c r="K9" i="4"/>
  <c r="K8" i="4"/>
  <c r="N9" i="4"/>
  <c r="P7" i="4"/>
  <c r="R7" i="4" s="1"/>
  <c r="U9" i="4"/>
  <c r="N6" i="4"/>
  <c r="U5" i="4"/>
  <c r="N8" i="4"/>
  <c r="U8" i="4"/>
  <c r="N5" i="4"/>
  <c r="P9" i="4"/>
  <c r="R9" i="4" s="1"/>
  <c r="U7" i="4"/>
  <c r="N7" i="4"/>
  <c r="P8" i="4"/>
  <c r="Q8" i="4" s="1"/>
  <c r="P5" i="4"/>
  <c r="K5" i="4"/>
  <c r="T6" i="4"/>
  <c r="V6" i="4" s="1"/>
  <c r="K6" i="4"/>
  <c r="T7" i="4"/>
  <c r="T9" i="4"/>
  <c r="Q7" i="4" l="1"/>
  <c r="V7" i="4"/>
  <c r="X7" i="4" s="1"/>
  <c r="AA7" i="4" s="1"/>
  <c r="V5" i="4"/>
  <c r="X5" i="4" s="1"/>
  <c r="AA5" i="4" s="1"/>
  <c r="V9" i="4"/>
  <c r="X9" i="4" s="1"/>
  <c r="AA9" i="4" s="1"/>
  <c r="W8" i="4"/>
  <c r="Z8" i="4" s="1"/>
  <c r="X8" i="4"/>
  <c r="AA8" i="4" s="1"/>
  <c r="Q9" i="4"/>
  <c r="R8" i="4"/>
  <c r="Q6" i="4"/>
  <c r="R6" i="4"/>
  <c r="W7" i="4"/>
  <c r="Z7" i="4" s="1"/>
  <c r="Q5" i="4"/>
  <c r="R5" i="4"/>
  <c r="X6" i="4"/>
  <c r="AA6" i="4" s="1"/>
  <c r="W6" i="4"/>
  <c r="Z6" i="4" s="1"/>
  <c r="W5" i="4" l="1"/>
  <c r="Z5" i="4" s="1"/>
  <c r="W9" i="4"/>
  <c r="Z9" i="4" s="1"/>
</calcChain>
</file>

<file path=xl/sharedStrings.xml><?xml version="1.0" encoding="utf-8"?>
<sst xmlns="http://schemas.openxmlformats.org/spreadsheetml/2006/main" count="387" uniqueCount="105">
  <si>
    <t>Mexico</t>
  </si>
  <si>
    <t>Afghanistan</t>
  </si>
  <si>
    <t>Armenia</t>
  </si>
  <si>
    <t>Azerbaijan</t>
  </si>
  <si>
    <t>Bhutan</t>
  </si>
  <si>
    <t>Kazakhstan</t>
  </si>
  <si>
    <t>Kyrgyzstan</t>
  </si>
  <si>
    <t>Reference date (as of 1 July)</t>
  </si>
  <si>
    <t>0-14</t>
  </si>
  <si>
    <t>15-49</t>
  </si>
  <si>
    <t>50-69</t>
  </si>
  <si>
    <t>70+</t>
  </si>
  <si>
    <t>tot</t>
  </si>
  <si>
    <t xml:space="preserve">Country  </t>
  </si>
  <si>
    <t>average yearly mortality 2010-2015</t>
  </si>
  <si>
    <t>Country</t>
  </si>
  <si>
    <t>population</t>
  </si>
  <si>
    <t>Total</t>
  </si>
  <si>
    <t>n.of deaths</t>
  </si>
  <si>
    <t>mortality rate  x 10,000</t>
  </si>
  <si>
    <t>crude</t>
  </si>
  <si>
    <t>adjusted</t>
  </si>
  <si>
    <t>Afganistan</t>
  </si>
  <si>
    <t>pop 2020 by age class</t>
  </si>
  <si>
    <t>age</t>
  </si>
  <si>
    <t>pop</t>
  </si>
  <si>
    <t>death</t>
  </si>
  <si>
    <t>raw x 10000</t>
  </si>
  <si>
    <t>Average yearly mortality 2010-2015</t>
  </si>
  <si>
    <t>M</t>
  </si>
  <si>
    <t>F</t>
  </si>
  <si>
    <t>popx1000</t>
  </si>
  <si>
    <t>TOT</t>
  </si>
  <si>
    <t>% dying</t>
  </si>
  <si>
    <t>% not dying</t>
  </si>
  <si>
    <t>total</t>
  </si>
  <si>
    <t xml:space="preserve"> Male</t>
  </si>
  <si>
    <t xml:space="preserve"> Female</t>
  </si>
  <si>
    <t xml:space="preserve"> /100</t>
  </si>
  <si>
    <t>dying</t>
  </si>
  <si>
    <t>not dying</t>
  </si>
  <si>
    <t>Odds Ratio</t>
  </si>
  <si>
    <t>Rate Ratio</t>
  </si>
  <si>
    <t>OR</t>
  </si>
  <si>
    <t>inf</t>
  </si>
  <si>
    <t>sup</t>
  </si>
  <si>
    <t>Rate M</t>
  </si>
  <si>
    <t>Rate F</t>
  </si>
  <si>
    <t>RR</t>
  </si>
  <si>
    <t>error bars</t>
  </si>
  <si>
    <t>No</t>
  </si>
  <si>
    <t>yes</t>
  </si>
  <si>
    <t xml:space="preserve">Afganistan </t>
  </si>
  <si>
    <t>STATA</t>
  </si>
  <si>
    <t>exposed</t>
  </si>
  <si>
    <t>non exposed</t>
  </si>
  <si>
    <t xml:space="preserve"> </t>
  </si>
  <si>
    <t>cases</t>
  </si>
  <si>
    <t>incidence M</t>
  </si>
  <si>
    <t>Rate ratio</t>
  </si>
  <si>
    <t>non cases</t>
  </si>
  <si>
    <t>incidence F</t>
  </si>
  <si>
    <t>Rate diff</t>
  </si>
  <si>
    <t>deaths</t>
  </si>
  <si>
    <t>adj</t>
  </si>
  <si>
    <t>standardized rates</t>
  </si>
  <si>
    <t>Armenia pop  2963234</t>
  </si>
  <si>
    <t>Bhutan pop 771612</t>
  </si>
  <si>
    <t>Azerbaijan pop 10139175</t>
  </si>
  <si>
    <t>Kazakhstan  pop 18776707</t>
  </si>
  <si>
    <t>Afganistan pop     38928341</t>
  </si>
  <si>
    <t>Death</t>
  </si>
  <si>
    <t>N</t>
  </si>
  <si>
    <t>rateadj</t>
  </si>
  <si>
    <t>lb_gam</t>
  </si>
  <si>
    <t>ub_gam</t>
  </si>
  <si>
    <t>se_gam</t>
  </si>
  <si>
    <t>srr</t>
  </si>
  <si>
    <t>lb_srr</t>
  </si>
  <si>
    <t>ub_srr</t>
  </si>
  <si>
    <t>3.89e+07</t>
  </si>
  <si>
    <t>l.0le+07</t>
  </si>
  <si>
    <t>l.88e+07</t>
  </si>
  <si>
    <t>2. Crude mortality rates</t>
  </si>
  <si>
    <t xml:space="preserve"> 1. Selected Countries</t>
  </si>
  <si>
    <t>4. Standard Rates</t>
  </si>
  <si>
    <t xml:space="preserve">5  Graphical Representaion </t>
  </si>
  <si>
    <t>ODD Ratio</t>
  </si>
  <si>
    <t>cci  3767047 1501572 3178913 1843067</t>
  </si>
  <si>
    <t>cci 323141 456180 235392 623704</t>
  </si>
  <si>
    <t>cci 1396460 1158402 924596 1732290</t>
  </si>
  <si>
    <t>cci 67921 91023 53665 94581</t>
  </si>
  <si>
    <t>cci 2468417 1865117 1574269 3042357</t>
  </si>
  <si>
    <t>iri 3767047 3178913 5268619 5021980</t>
  </si>
  <si>
    <t>iri 323141 235392 779321 859096</t>
  </si>
  <si>
    <t xml:space="preserve">iri 1396460 924596 2554862 2656886 </t>
  </si>
  <si>
    <t xml:space="preserve">iri 67291 53665 158944 148246 </t>
  </si>
  <si>
    <t>iri  2468417 1574269  4333534 4616626</t>
  </si>
  <si>
    <t>Incidence  among  Males</t>
  </si>
  <si>
    <t>Incidence  among  Females</t>
  </si>
  <si>
    <t>Rate Difference</t>
  </si>
  <si>
    <t>dying from NCD</t>
  </si>
  <si>
    <t>dying From NCD</t>
  </si>
  <si>
    <t xml:space="preserve">Premature deaths due to noncommunicable diseases (NCD) as a proportion of all NCD deaths </t>
  </si>
  <si>
    <t xml:space="preserve">Countries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</si>
</sst>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\ ###\ ###\ ##0;\-#\ ###\ ###\ ##0;0"/>
    <numFmt numFmtId="165" formatCode="#,##0.0"/>
    <numFmt numFmtId="166" formatCode="0.0"/>
    <numFmt numFmtId="167" formatCode="0.00000"/>
    <numFmt numFmtId="168" formatCode="###0.000;###0.000"/>
    <numFmt numFmtId="169" formatCode="0.000"/>
    <numFmt numFmtId="170" formatCode="#.\ ###\ ###\ ##0;\-#.\ ###\ ###\ ##0;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rial"/>
    </font>
    <font>
      <sz val="11"/>
      <color theme="1"/>
      <name val="Calibri"/>
    </font>
    <font>
      <b/>
      <sz val="9"/>
      <color theme="1"/>
      <name val="Arial"/>
    </font>
    <font>
      <b/>
      <sz val="9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name val="Calibri"/>
      <family val="2"/>
      <charset val="238"/>
    </font>
    <font>
      <sz val="9"/>
      <color theme="1"/>
      <name val="Arial"/>
      <family val="2"/>
      <charset val="238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Arial"/>
      <family val="2"/>
      <charset val="238"/>
    </font>
    <font>
      <sz val="14"/>
      <name val="Aptos Narrow"/>
      <family val="2"/>
      <scheme val="minor"/>
    </font>
    <font>
      <sz val="11"/>
      <name val="Times New Roman"/>
      <family val="1"/>
      <charset val="238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sz val="10"/>
      <name val="Times New Roman"/>
      <family val="1"/>
      <charset val="238"/>
    </font>
  </fonts>
  <fills count="30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CC00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rgb="FFE2EFD9"/>
      </patternFill>
    </fill>
    <fill>
      <patternFill patternType="solid">
        <fgColor theme="5" tint="0.39997558519241921"/>
        <bgColor rgb="FFD6BBEB"/>
      </patternFill>
    </fill>
    <fill>
      <patternFill patternType="solid">
        <fgColor theme="7" tint="0.59999389629810485"/>
        <bgColor rgb="FFC5E0B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FFE59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rgb="FFD9E2F3"/>
      </patternFill>
    </fill>
    <fill>
      <patternFill patternType="solid">
        <fgColor rgb="FFFFFF00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rgb="FFFFFF00"/>
        <bgColor rgb="FFFFD965"/>
      </patternFill>
    </fill>
    <fill>
      <patternFill patternType="solid">
        <fgColor theme="0"/>
        <bgColor rgb="FFFFD965"/>
      </patternFill>
    </fill>
    <fill>
      <patternFill patternType="solid">
        <fgColor rgb="FFFFFF00"/>
        <bgColor rgb="FFB4C6E7"/>
      </patternFill>
    </fill>
    <fill>
      <patternFill patternType="solid">
        <fgColor rgb="FFFFFF00"/>
        <bgColor rgb="FFA8D08D"/>
      </patternFill>
    </fill>
    <fill>
      <patternFill patternType="solid">
        <fgColor theme="4" tint="0.59999389629810485"/>
        <bgColor rgb="FFA8D08D"/>
      </patternFill>
    </fill>
    <fill>
      <patternFill patternType="solid">
        <fgColor rgb="FFFFFF00"/>
        <bgColor rgb="FFE2EFD9"/>
      </patternFill>
    </fill>
    <fill>
      <patternFill patternType="solid">
        <fgColor theme="0"/>
        <bgColor rgb="FFE2EFD9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0" fontId="5" fillId="2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 wrapText="1"/>
    </xf>
    <xf numFmtId="0" fontId="5" fillId="2" borderId="2" xfId="0" quotePrefix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3" fillId="3" borderId="0" xfId="0" applyNumberFormat="1" applyFont="1" applyFill="1" applyAlignment="1">
      <alignment horizontal="center"/>
    </xf>
    <xf numFmtId="0" fontId="6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quotePrefix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4" borderId="0" xfId="0" applyFont="1" applyFill="1"/>
    <xf numFmtId="0" fontId="7" fillId="4" borderId="6" xfId="0" applyFont="1" applyFill="1" applyBorder="1"/>
    <xf numFmtId="0" fontId="8" fillId="4" borderId="6" xfId="0" applyFont="1" applyFill="1" applyBorder="1" applyAlignment="1">
      <alignment horizontal="right"/>
    </xf>
    <xf numFmtId="0" fontId="8" fillId="4" borderId="0" xfId="0" applyFont="1" applyFill="1"/>
    <xf numFmtId="3" fontId="7" fillId="4" borderId="0" xfId="0" applyNumberFormat="1" applyFont="1" applyFill="1"/>
    <xf numFmtId="3" fontId="8" fillId="4" borderId="0" xfId="0" applyNumberFormat="1" applyFont="1" applyFill="1"/>
    <xf numFmtId="165" fontId="8" fillId="4" borderId="0" xfId="0" applyNumberFormat="1" applyFont="1" applyFill="1"/>
    <xf numFmtId="166" fontId="8" fillId="4" borderId="0" xfId="0" applyNumberFormat="1" applyFont="1" applyFill="1"/>
    <xf numFmtId="0" fontId="8" fillId="4" borderId="0" xfId="0" applyFont="1" applyFill="1" applyAlignment="1">
      <alignment horizontal="right"/>
    </xf>
    <xf numFmtId="0" fontId="2" fillId="0" borderId="7" xfId="0" applyFont="1" applyBorder="1"/>
    <xf numFmtId="1" fontId="3" fillId="5" borderId="0" xfId="0" applyNumberFormat="1" applyFont="1" applyFill="1" applyAlignment="1">
      <alignment horizontal="center"/>
    </xf>
    <xf numFmtId="1" fontId="6" fillId="5" borderId="0" xfId="0" applyNumberFormat="1" applyFont="1" applyFill="1" applyAlignment="1">
      <alignment horizontal="center"/>
    </xf>
    <xf numFmtId="0" fontId="11" fillId="6" borderId="0" xfId="0" applyFont="1" applyFill="1"/>
    <xf numFmtId="0" fontId="1" fillId="0" borderId="0" xfId="0" applyFont="1"/>
    <xf numFmtId="1" fontId="12" fillId="0" borderId="0" xfId="0" applyNumberFormat="1" applyFont="1"/>
    <xf numFmtId="166" fontId="12" fillId="0" borderId="0" xfId="0" applyNumberFormat="1" applyFont="1"/>
    <xf numFmtId="0" fontId="10" fillId="0" borderId="0" xfId="0" applyFont="1" applyAlignment="1">
      <alignment horizontal="left" wrapText="1"/>
    </xf>
    <xf numFmtId="167" fontId="1" fillId="0" borderId="0" xfId="0" applyNumberFormat="1" applyFont="1"/>
    <xf numFmtId="164" fontId="3" fillId="0" borderId="0" xfId="0" applyNumberFormat="1" applyFont="1" applyAlignment="1">
      <alignment horizontal="right"/>
    </xf>
    <xf numFmtId="0" fontId="2" fillId="0" borderId="0" xfId="0" applyFont="1"/>
    <xf numFmtId="0" fontId="13" fillId="4" borderId="0" xfId="0" applyFont="1" applyFill="1"/>
    <xf numFmtId="0" fontId="13" fillId="4" borderId="0" xfId="0" applyFont="1" applyFill="1" applyAlignment="1">
      <alignment horizontal="left"/>
    </xf>
    <xf numFmtId="166" fontId="13" fillId="4" borderId="0" xfId="0" applyNumberFormat="1" applyFont="1" applyFill="1"/>
    <xf numFmtId="0" fontId="14" fillId="0" borderId="0" xfId="0" applyFont="1" applyAlignment="1">
      <alignment horizontal="center" vertical="center" readingOrder="1"/>
    </xf>
    <xf numFmtId="0" fontId="13" fillId="4" borderId="0" xfId="0" applyFont="1" applyFill="1" applyAlignment="1">
      <alignment wrapText="1"/>
    </xf>
    <xf numFmtId="164" fontId="4" fillId="8" borderId="0" xfId="0" applyNumberFormat="1" applyFont="1" applyFill="1"/>
    <xf numFmtId="0" fontId="0" fillId="8" borderId="0" xfId="0" applyFill="1"/>
    <xf numFmtId="166" fontId="0" fillId="8" borderId="0" xfId="0" applyNumberFormat="1" applyFill="1"/>
    <xf numFmtId="0" fontId="8" fillId="4" borderId="5" xfId="0" applyFont="1" applyFill="1" applyBorder="1" applyAlignment="1">
      <alignment horizontal="right"/>
    </xf>
    <xf numFmtId="0" fontId="7" fillId="4" borderId="8" xfId="0" applyFont="1" applyFill="1" applyBorder="1"/>
    <xf numFmtId="0" fontId="0" fillId="0" borderId="8" xfId="0" applyBorder="1"/>
    <xf numFmtId="0" fontId="15" fillId="8" borderId="0" xfId="0" applyFont="1" applyFill="1"/>
    <xf numFmtId="168" fontId="15" fillId="8" borderId="0" xfId="0" applyNumberFormat="1" applyFont="1" applyFill="1"/>
    <xf numFmtId="0" fontId="15" fillId="8" borderId="10" xfId="0" applyFont="1" applyFill="1" applyBorder="1"/>
    <xf numFmtId="0" fontId="15" fillId="8" borderId="11" xfId="0" applyFont="1" applyFill="1" applyBorder="1"/>
    <xf numFmtId="0" fontId="15" fillId="8" borderId="12" xfId="0" applyFont="1" applyFill="1" applyBorder="1"/>
    <xf numFmtId="0" fontId="6" fillId="21" borderId="0" xfId="0" applyFont="1" applyFill="1" applyAlignment="1">
      <alignment horizontal="left" wrapText="1"/>
    </xf>
    <xf numFmtId="0" fontId="11" fillId="23" borderId="0" xfId="0" applyFont="1" applyFill="1" applyAlignment="1">
      <alignment horizontal="left"/>
    </xf>
    <xf numFmtId="0" fontId="12" fillId="24" borderId="0" xfId="0" applyFont="1" applyFill="1"/>
    <xf numFmtId="0" fontId="11" fillId="25" borderId="0" xfId="0" applyFont="1" applyFill="1"/>
    <xf numFmtId="0" fontId="11" fillId="26" borderId="0" xfId="0" applyFont="1" applyFill="1"/>
    <xf numFmtId="0" fontId="12" fillId="27" borderId="0" xfId="0" applyFont="1" applyFill="1"/>
    <xf numFmtId="0" fontId="2" fillId="21" borderId="0" xfId="0" applyFont="1" applyFill="1" applyAlignment="1">
      <alignment horizontal="left"/>
    </xf>
    <xf numFmtId="169" fontId="1" fillId="0" borderId="0" xfId="0" applyNumberFormat="1" applyFont="1"/>
    <xf numFmtId="2" fontId="16" fillId="0" borderId="0" xfId="0" applyNumberFormat="1" applyFont="1"/>
    <xf numFmtId="0" fontId="15" fillId="8" borderId="14" xfId="0" applyFont="1" applyFill="1" applyBorder="1"/>
    <xf numFmtId="168" fontId="15" fillId="8" borderId="15" xfId="0" applyNumberFormat="1" applyFont="1" applyFill="1" applyBorder="1"/>
    <xf numFmtId="0" fontId="15" fillId="8" borderId="16" xfId="0" applyFont="1" applyFill="1" applyBorder="1"/>
    <xf numFmtId="168" fontId="15" fillId="8" borderId="17" xfId="0" applyNumberFormat="1" applyFont="1" applyFill="1" applyBorder="1"/>
    <xf numFmtId="168" fontId="15" fillId="8" borderId="18" xfId="0" applyNumberFormat="1" applyFont="1" applyFill="1" applyBorder="1"/>
    <xf numFmtId="0" fontId="16" fillId="0" borderId="0" xfId="0" applyFont="1"/>
    <xf numFmtId="0" fontId="17" fillId="0" borderId="0" xfId="0" applyFont="1"/>
    <xf numFmtId="0" fontId="16" fillId="29" borderId="6" xfId="0" applyFont="1" applyFill="1" applyBorder="1"/>
    <xf numFmtId="0" fontId="16" fillId="29" borderId="6" xfId="0" applyFont="1" applyFill="1" applyBorder="1" applyAlignment="1">
      <alignment horizontal="right"/>
    </xf>
    <xf numFmtId="0" fontId="16" fillId="10" borderId="0" xfId="0" applyFont="1" applyFill="1" applyAlignment="1">
      <alignment horizontal="right"/>
    </xf>
    <xf numFmtId="0" fontId="16" fillId="10" borderId="0" xfId="0" applyFont="1" applyFill="1"/>
    <xf numFmtId="0" fontId="17" fillId="20" borderId="0" xfId="0" applyFont="1" applyFill="1"/>
    <xf numFmtId="0" fontId="17" fillId="22" borderId="0" xfId="0" applyFont="1" applyFill="1"/>
    <xf numFmtId="0" fontId="17" fillId="21" borderId="0" xfId="0" applyFont="1" applyFill="1"/>
    <xf numFmtId="0" fontId="16" fillId="7" borderId="0" xfId="0" applyFont="1" applyFill="1"/>
    <xf numFmtId="0" fontId="16" fillId="10" borderId="6" xfId="0" applyFont="1" applyFill="1" applyBorder="1"/>
    <xf numFmtId="0" fontId="16" fillId="10" borderId="6" xfId="0" applyFont="1" applyFill="1" applyBorder="1" applyAlignment="1">
      <alignment horizontal="right"/>
    </xf>
    <xf numFmtId="0" fontId="16" fillId="11" borderId="0" xfId="0" applyFont="1" applyFill="1" applyAlignment="1">
      <alignment horizontal="right"/>
    </xf>
    <xf numFmtId="0" fontId="16" fillId="19" borderId="0" xfId="0" applyFont="1" applyFill="1" applyAlignment="1">
      <alignment horizontal="right"/>
    </xf>
    <xf numFmtId="0" fontId="16" fillId="0" borderId="0" xfId="0" applyFont="1" applyAlignment="1">
      <alignment horizontal="right"/>
    </xf>
    <xf numFmtId="0" fontId="16" fillId="8" borderId="0" xfId="0" applyFont="1" applyFill="1" applyAlignment="1">
      <alignment horizontal="right"/>
    </xf>
    <xf numFmtId="0" fontId="16" fillId="8" borderId="0" xfId="0" applyFont="1" applyFill="1"/>
    <xf numFmtId="0" fontId="16" fillId="9" borderId="0" xfId="0" applyFont="1" applyFill="1" applyAlignment="1">
      <alignment horizontal="left" wrapText="1"/>
    </xf>
    <xf numFmtId="1" fontId="16" fillId="9" borderId="0" xfId="0" applyNumberFormat="1" applyFont="1" applyFill="1"/>
    <xf numFmtId="1" fontId="16" fillId="19" borderId="0" xfId="0" applyNumberFormat="1" applyFont="1" applyFill="1"/>
    <xf numFmtId="1" fontId="16" fillId="0" borderId="0" xfId="0" applyNumberFormat="1" applyFont="1"/>
    <xf numFmtId="2" fontId="16" fillId="8" borderId="0" xfId="0" applyNumberFormat="1" applyFont="1" applyFill="1"/>
    <xf numFmtId="0" fontId="16" fillId="0" borderId="0" xfId="0" applyFont="1" applyAlignment="1">
      <alignment vertical="top" wrapText="1"/>
    </xf>
    <xf numFmtId="0" fontId="16" fillId="12" borderId="0" xfId="0" applyFont="1" applyFill="1"/>
    <xf numFmtId="0" fontId="16" fillId="12" borderId="0" xfId="0" applyFont="1" applyFill="1" applyAlignment="1">
      <alignment horizontal="right"/>
    </xf>
    <xf numFmtId="0" fontId="16" fillId="14" borderId="0" xfId="0" applyFont="1" applyFill="1"/>
    <xf numFmtId="0" fontId="16" fillId="17" borderId="0" xfId="0" applyFont="1" applyFill="1"/>
    <xf numFmtId="0" fontId="16" fillId="16" borderId="0" xfId="0" applyFont="1" applyFill="1"/>
    <xf numFmtId="0" fontId="16" fillId="8" borderId="19" xfId="0" applyFont="1" applyFill="1" applyBorder="1"/>
    <xf numFmtId="0" fontId="16" fillId="8" borderId="8" xfId="0" applyFont="1" applyFill="1" applyBorder="1"/>
    <xf numFmtId="0" fontId="16" fillId="8" borderId="20" xfId="0" applyFont="1" applyFill="1" applyBorder="1"/>
    <xf numFmtId="0" fontId="16" fillId="0" borderId="0" xfId="0" applyFont="1" applyAlignment="1">
      <alignment horizontal="left" wrapText="1"/>
    </xf>
    <xf numFmtId="166" fontId="16" fillId="12" borderId="0" xfId="0" applyNumberFormat="1" applyFont="1" applyFill="1"/>
    <xf numFmtId="166" fontId="16" fillId="12" borderId="0" xfId="0" applyNumberFormat="1" applyFont="1" applyFill="1" applyAlignment="1">
      <alignment horizontal="right"/>
    </xf>
    <xf numFmtId="166" fontId="16" fillId="17" borderId="0" xfId="0" applyNumberFormat="1" applyFont="1" applyFill="1"/>
    <xf numFmtId="2" fontId="16" fillId="16" borderId="0" xfId="0" applyNumberFormat="1" applyFont="1" applyFill="1"/>
    <xf numFmtId="2" fontId="16" fillId="17" borderId="0" xfId="0" applyNumberFormat="1" applyFont="1" applyFill="1"/>
    <xf numFmtId="0" fontId="16" fillId="8" borderId="14" xfId="0" applyFont="1" applyFill="1" applyBorder="1"/>
    <xf numFmtId="2" fontId="16" fillId="8" borderId="15" xfId="0" applyNumberFormat="1" applyFont="1" applyFill="1" applyBorder="1"/>
    <xf numFmtId="164" fontId="16" fillId="0" borderId="0" xfId="0" applyNumberFormat="1" applyFont="1" applyAlignment="1">
      <alignment horizontal="right"/>
    </xf>
    <xf numFmtId="0" fontId="16" fillId="8" borderId="16" xfId="0" applyFont="1" applyFill="1" applyBorder="1" applyAlignment="1">
      <alignment horizontal="left"/>
    </xf>
    <xf numFmtId="2" fontId="16" fillId="8" borderId="17" xfId="0" applyNumberFormat="1" applyFont="1" applyFill="1" applyBorder="1" applyAlignment="1">
      <alignment horizontal="right"/>
    </xf>
    <xf numFmtId="170" fontId="16" fillId="8" borderId="17" xfId="0" applyNumberFormat="1" applyFont="1" applyFill="1" applyBorder="1" applyAlignment="1">
      <alignment horizontal="right"/>
    </xf>
    <xf numFmtId="2" fontId="16" fillId="8" borderId="17" xfId="0" applyNumberFormat="1" applyFont="1" applyFill="1" applyBorder="1"/>
    <xf numFmtId="2" fontId="16" fillId="8" borderId="18" xfId="0" applyNumberFormat="1" applyFont="1" applyFill="1" applyBorder="1"/>
    <xf numFmtId="0" fontId="17" fillId="28" borderId="0" xfId="0" applyFont="1" applyFill="1"/>
    <xf numFmtId="0" fontId="16" fillId="0" borderId="6" xfId="0" applyFont="1" applyBorder="1"/>
    <xf numFmtId="0" fontId="16" fillId="0" borderId="5" xfId="0" applyFont="1" applyBorder="1" applyAlignment="1">
      <alignment horizontal="right"/>
    </xf>
    <xf numFmtId="0" fontId="16" fillId="8" borderId="13" xfId="0" applyFont="1" applyFill="1" applyBorder="1"/>
    <xf numFmtId="1" fontId="16" fillId="22" borderId="0" xfId="0" applyNumberFormat="1" applyFont="1" applyFill="1"/>
    <xf numFmtId="1" fontId="16" fillId="8" borderId="13" xfId="0" applyNumberFormat="1" applyFont="1" applyFill="1" applyBorder="1"/>
    <xf numFmtId="2" fontId="16" fillId="0" borderId="0" xfId="0" applyNumberFormat="1" applyFont="1" applyAlignment="1">
      <alignment horizontal="left"/>
    </xf>
    <xf numFmtId="0" fontId="16" fillId="0" borderId="13" xfId="0" applyFont="1" applyBorder="1"/>
    <xf numFmtId="0" fontId="16" fillId="0" borderId="10" xfId="0" applyFont="1" applyBorder="1"/>
    <xf numFmtId="1" fontId="16" fillId="0" borderId="13" xfId="0" applyNumberFormat="1" applyFont="1" applyBorder="1"/>
    <xf numFmtId="0" fontId="16" fillId="8" borderId="10" xfId="0" applyFont="1" applyFill="1" applyBorder="1"/>
    <xf numFmtId="2" fontId="16" fillId="8" borderId="0" xfId="0" applyNumberFormat="1" applyFont="1" applyFill="1" applyAlignment="1">
      <alignment horizontal="left"/>
    </xf>
    <xf numFmtId="0" fontId="17" fillId="14" borderId="0" xfId="0" applyFont="1" applyFill="1"/>
    <xf numFmtId="0" fontId="8" fillId="4" borderId="5" xfId="0" applyFont="1" applyFill="1" applyBorder="1" applyAlignment="1">
      <alignment horizontal="center"/>
    </xf>
    <xf numFmtId="0" fontId="9" fillId="0" borderId="5" xfId="0" applyFont="1" applyBorder="1"/>
    <xf numFmtId="0" fontId="8" fillId="4" borderId="0" xfId="0" applyFont="1" applyFill="1" applyAlignment="1">
      <alignment horizontal="left" vertical="top" wrapText="1"/>
    </xf>
    <xf numFmtId="0" fontId="9" fillId="0" borderId="0" xfId="0" applyFont="1"/>
    <xf numFmtId="0" fontId="8" fillId="4" borderId="9" xfId="0" applyFont="1" applyFill="1" applyBorder="1" applyAlignment="1">
      <alignment horizontal="center"/>
    </xf>
    <xf numFmtId="0" fontId="9" fillId="0" borderId="9" xfId="0" applyFont="1" applyBorder="1"/>
    <xf numFmtId="0" fontId="16" fillId="0" borderId="0" xfId="0" applyFont="1" applyAlignment="1">
      <alignment horizontal="center"/>
    </xf>
    <xf numFmtId="0" fontId="16" fillId="0" borderId="0" xfId="0" applyFont="1"/>
    <xf numFmtId="0" fontId="16" fillId="12" borderId="6" xfId="0" applyFont="1" applyFill="1" applyBorder="1" applyAlignment="1">
      <alignment horizontal="center"/>
    </xf>
    <xf numFmtId="0" fontId="18" fillId="13" borderId="6" xfId="0" applyFont="1" applyFill="1" applyBorder="1"/>
    <xf numFmtId="0" fontId="16" fillId="17" borderId="6" xfId="0" applyFont="1" applyFill="1" applyBorder="1" applyAlignment="1">
      <alignment horizontal="center"/>
    </xf>
    <xf numFmtId="0" fontId="18" fillId="18" borderId="6" xfId="0" applyFont="1" applyFill="1" applyBorder="1"/>
    <xf numFmtId="0" fontId="16" fillId="15" borderId="6" xfId="0" applyFont="1" applyFill="1" applyBorder="1" applyAlignment="1">
      <alignment horizontal="center"/>
    </xf>
    <xf numFmtId="0" fontId="18" fillId="16" borderId="6" xfId="0" applyFont="1" applyFill="1" applyBorder="1"/>
    <xf numFmtId="2" fontId="16" fillId="8" borderId="0" xfId="0" applyNumberFormat="1" applyFont="1" applyFill="1" applyBorder="1"/>
    <xf numFmtId="0" fontId="16" fillId="8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Age distribution among Five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'1. visualization '!$B$5</c:f>
              <c:strCache>
                <c:ptCount val="1"/>
                <c:pt idx="0">
                  <c:v>0-14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 visualization '!$C$3:$G$3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'!$C$5:$G$5</c:f>
              <c:numCache>
                <c:formatCode>#\ ###\ ###\ ##0;\-#\ ###\ ###\ ##0;0</c:formatCode>
                <c:ptCount val="5"/>
                <c:pt idx="0">
                  <c:v>16280846</c:v>
                </c:pt>
                <c:pt idx="1">
                  <c:v>617312</c:v>
                </c:pt>
                <c:pt idx="2">
                  <c:v>2384259</c:v>
                </c:pt>
                <c:pt idx="3">
                  <c:v>192091</c:v>
                </c:pt>
                <c:pt idx="4">
                  <c:v>5472317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A-4B7F-A497-D4996CDAA1A9}"/>
            </c:ext>
          </c:extLst>
        </c:ser>
        <c:ser>
          <c:idx val="2"/>
          <c:order val="2"/>
          <c:tx>
            <c:strRef>
              <c:f>'1. visualization '!$B$6</c:f>
              <c:strCache>
                <c:ptCount val="1"/>
                <c:pt idx="0">
                  <c:v>15-49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 visualization '!$C$3:$G$3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'!$C$6:$G$6</c:f>
              <c:numCache>
                <c:formatCode>#\ ###\ ###\ ##0;\-#\ ###\ ###\ ##0;0</c:formatCode>
                <c:ptCount val="5"/>
                <c:pt idx="0">
                  <c:v>19163421</c:v>
                </c:pt>
                <c:pt idx="1">
                  <c:v>1436442</c:v>
                </c:pt>
                <c:pt idx="2">
                  <c:v>5293717</c:v>
                </c:pt>
                <c:pt idx="3">
                  <c:v>451329</c:v>
                </c:pt>
                <c:pt idx="4">
                  <c:v>8969724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A-4B7F-A497-D4996CDAA1A9}"/>
            </c:ext>
          </c:extLst>
        </c:ser>
        <c:ser>
          <c:idx val="3"/>
          <c:order val="3"/>
          <c:tx>
            <c:strRef>
              <c:f>'1. visualization '!$B$7</c:f>
              <c:strCache>
                <c:ptCount val="1"/>
                <c:pt idx="0">
                  <c:v>50-69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 visualization '!$C$3:$G$3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'!$C$7:$G$7</c:f>
              <c:numCache>
                <c:formatCode>#\ ###\ ###\ ##0;\-#\ ###\ ###\ ##0;0</c:formatCode>
                <c:ptCount val="5"/>
                <c:pt idx="0">
                  <c:v>2897694</c:v>
                </c:pt>
                <c:pt idx="1">
                  <c:v>691055.00000000012</c:v>
                </c:pt>
                <c:pt idx="2">
                  <c:v>2085384</c:v>
                </c:pt>
                <c:pt idx="3">
                  <c:v>95922</c:v>
                </c:pt>
                <c:pt idx="4">
                  <c:v>3478350.0000000005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A-4B7F-A497-D4996CDAA1A9}"/>
            </c:ext>
          </c:extLst>
        </c:ser>
        <c:ser>
          <c:idx val="4"/>
          <c:order val="4"/>
          <c:tx>
            <c:strRef>
              <c:f>'1. visualization '!$B$8</c:f>
              <c:strCache>
                <c:ptCount val="1"/>
                <c:pt idx="0">
                  <c:v>70+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 visualization '!$C$3:$G$3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'!$C$8:$G$8</c:f>
              <c:numCache>
                <c:formatCode>#\ ###\ ###\ ##0;\-#\ ###\ ###\ ##0;0</c:formatCode>
                <c:ptCount val="5"/>
                <c:pt idx="0">
                  <c:v>586380</c:v>
                </c:pt>
                <c:pt idx="1">
                  <c:v>218425</c:v>
                </c:pt>
                <c:pt idx="2">
                  <c:v>375815</c:v>
                </c:pt>
                <c:pt idx="3">
                  <c:v>32270.000000000004</c:v>
                </c:pt>
                <c:pt idx="4">
                  <c:v>856316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A-4B7F-A497-D4996CDA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087263"/>
        <c:axId val="7210819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 visualization '!$B$4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'1. visualization '!$C$3:$G$3</c15:sqref>
                        </c15:formulaRef>
                      </c:ext>
                    </c:extLst>
                    <c:strCache>
                      <c:ptCount val="5"/>
                      <c:pt idx="0">
                        <c:v>Afganistan</c:v>
                      </c:pt>
                      <c:pt idx="1">
                        <c:v>Armenia</c:v>
                      </c:pt>
                      <c:pt idx="2">
                        <c:v>Azerbaijan</c:v>
                      </c:pt>
                      <c:pt idx="3">
                        <c:v>Bhutan</c:v>
                      </c:pt>
                      <c:pt idx="4">
                        <c:v>Kazakhstan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'1. visualization 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EA-4B7F-A497-D4996CDAA1A9}"/>
                  </c:ext>
                </c:extLst>
              </c15:ser>
            </c15:filteredBarSeries>
          </c:ext>
        </c:extLst>
      </c:barChart>
      <c:catAx>
        <c:axId val="72108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81983"/>
        <c:crosses val="autoZero"/>
        <c:auto val="1"/>
        <c:lblAlgn val="ctr"/>
        <c:lblOffset val="100"/>
        <c:noMultiLvlLbl val="0"/>
      </c:catAx>
      <c:valAx>
        <c:axId val="7210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;\-#\ ###\ ###\ ##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8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Age</a:t>
            </a:r>
            <a:r>
              <a:rPr lang="en-US" b="1" baseline="0">
                <a:solidFill>
                  <a:sysClr val="windowText" lastClr="000000"/>
                </a:solidFill>
              </a:rPr>
              <a:t> distribution(%) among five Countries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visualization '!$B$26</c:f>
              <c:strCache>
                <c:ptCount val="1"/>
                <c:pt idx="0">
                  <c:v>0-14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visualization '!$C$24:$G$25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'!$C$26:$G$26</c:f>
              <c:numCache>
                <c:formatCode>#\ ###\ ###\ ##0;\-#\ ###\ ###\ ##0;0</c:formatCode>
                <c:ptCount val="5"/>
                <c:pt idx="0">
                  <c:v>41.822604256369416</c:v>
                </c:pt>
                <c:pt idx="1">
                  <c:v>20.832374358555551</c:v>
                </c:pt>
                <c:pt idx="2">
                  <c:v>23.515315595203752</c:v>
                </c:pt>
                <c:pt idx="3">
                  <c:v>24.894765763103734</c:v>
                </c:pt>
                <c:pt idx="4">
                  <c:v>29.144178476023512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7-4A45-A07F-4ED60EA7EF15}"/>
            </c:ext>
          </c:extLst>
        </c:ser>
        <c:ser>
          <c:idx val="1"/>
          <c:order val="1"/>
          <c:tx>
            <c:strRef>
              <c:f>'1. visualization '!$B$27</c:f>
              <c:strCache>
                <c:ptCount val="1"/>
                <c:pt idx="0">
                  <c:v>15-49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 visualization '!$C$24:$G$25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'!$C$27:$G$27</c:f>
              <c:numCache>
                <c:formatCode>#\ ###\ ###\ ##0;\-#\ ###\ ###\ ##0;0</c:formatCode>
                <c:ptCount val="5"/>
                <c:pt idx="0">
                  <c:v>49.227427904004436</c:v>
                </c:pt>
                <c:pt idx="1">
                  <c:v>48.475483205173809</c:v>
                </c:pt>
                <c:pt idx="2">
                  <c:v>52.210529949428818</c:v>
                </c:pt>
                <c:pt idx="3">
                  <c:v>58.49170308393338</c:v>
                </c:pt>
                <c:pt idx="4">
                  <c:v>47.770484995052648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7-4A45-A07F-4ED60EA7EF15}"/>
            </c:ext>
          </c:extLst>
        </c:ser>
        <c:ser>
          <c:idx val="2"/>
          <c:order val="2"/>
          <c:tx>
            <c:strRef>
              <c:f>'1. visualization '!$B$28</c:f>
              <c:strCache>
                <c:ptCount val="1"/>
                <c:pt idx="0">
                  <c:v>50-69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 visualization '!$C$24:$G$25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'!$C$28:$G$28</c:f>
              <c:numCache>
                <c:formatCode>#\ ###\ ###\ ##0;\-#\ ###\ ###\ ##0;0</c:formatCode>
                <c:ptCount val="5"/>
                <c:pt idx="0">
                  <c:v>7.4436616756927805</c:v>
                </c:pt>
                <c:pt idx="1">
                  <c:v>23.32097296399812</c:v>
                </c:pt>
                <c:pt idx="2">
                  <c:v>20.56759055840342</c:v>
                </c:pt>
                <c:pt idx="3">
                  <c:v>12.431377428033779</c:v>
                </c:pt>
                <c:pt idx="4">
                  <c:v>18.524813749290548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7-4A45-A07F-4ED60EA7EF15}"/>
            </c:ext>
          </c:extLst>
        </c:ser>
        <c:ser>
          <c:idx val="3"/>
          <c:order val="3"/>
          <c:tx>
            <c:strRef>
              <c:f>'1. visualization '!$B$29</c:f>
              <c:strCache>
                <c:ptCount val="1"/>
                <c:pt idx="0">
                  <c:v>70+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 visualization '!$C$24:$G$25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'!$C$29:$G$29</c:f>
              <c:numCache>
                <c:formatCode>#\ ###\ ###\ ##0;\-#\ ###\ ###\ ##0;0</c:formatCode>
                <c:ptCount val="5"/>
                <c:pt idx="0">
                  <c:v>1.5063061639333666</c:v>
                </c:pt>
                <c:pt idx="1">
                  <c:v>7.3711694722725234</c:v>
                </c:pt>
                <c:pt idx="2">
                  <c:v>3.7065638969640031</c:v>
                </c:pt>
                <c:pt idx="3">
                  <c:v>4.1821537249291101</c:v>
                </c:pt>
                <c:pt idx="4">
                  <c:v>4.5605227796332981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C7-4A45-A07F-4ED60EA7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072383"/>
        <c:axId val="721049343"/>
      </c:barChart>
      <c:catAx>
        <c:axId val="72107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49343"/>
        <c:crosses val="autoZero"/>
        <c:auto val="1"/>
        <c:lblAlgn val="ctr"/>
        <c:lblOffset val="100"/>
        <c:noMultiLvlLbl val="0"/>
      </c:catAx>
      <c:valAx>
        <c:axId val="7210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;\-#\ ###\ ###\ ##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7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Mortality</a:t>
            </a:r>
            <a:r>
              <a:rPr lang="en-US" b="1" baseline="0">
                <a:solidFill>
                  <a:sysClr val="windowText" lastClr="000000"/>
                </a:solidFill>
              </a:rPr>
              <a:t> (No. of Deaths and Standard rates) 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8995822397200351"/>
          <c:y val="4.576184921110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visualization '!$U$34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'1. visualization '!$V$33:$Z$33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'!$V$34:$Z$34</c:f>
              <c:numCache>
                <c:formatCode>General</c:formatCode>
                <c:ptCount val="5"/>
                <c:pt idx="0">
                  <c:v>198692</c:v>
                </c:pt>
                <c:pt idx="1">
                  <c:v>23451</c:v>
                </c:pt>
                <c:pt idx="2">
                  <c:v>51767</c:v>
                </c:pt>
                <c:pt idx="3">
                  <c:v>3726</c:v>
                </c:pt>
                <c:pt idx="4">
                  <c:v>125477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B-42AF-A190-0FB4DEFA5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049823"/>
        <c:axId val="721066623"/>
      </c:barChart>
      <c:lineChart>
        <c:grouping val="standard"/>
        <c:varyColors val="0"/>
        <c:ser>
          <c:idx val="1"/>
          <c:order val="1"/>
          <c:tx>
            <c:strRef>
              <c:f>'1. visualization '!$U$35</c:f>
              <c:strCache>
                <c:ptCount val="1"/>
                <c:pt idx="0">
                  <c:v>standardized rates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visualization '!$V$33:$Z$33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'!$V$35:$Z$35</c:f>
              <c:numCache>
                <c:formatCode>0.0</c:formatCode>
                <c:ptCount val="5"/>
                <c:pt idx="0">
                  <c:v>125</c:v>
                </c:pt>
                <c:pt idx="1">
                  <c:v>124</c:v>
                </c:pt>
                <c:pt idx="2">
                  <c:v>119.00000000000001</c:v>
                </c:pt>
                <c:pt idx="3">
                  <c:v>92.5</c:v>
                </c:pt>
                <c:pt idx="4" formatCode="General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B-42AF-A190-0FB4DEFA5DA0}"/>
            </c:ext>
          </c:extLst>
        </c:ser>
        <c:ser>
          <c:idx val="2"/>
          <c:order val="2"/>
          <c:tx>
            <c:strRef>
              <c:f>'1. visualization '!$U$36</c:f>
              <c:strCache>
                <c:ptCount val="1"/>
                <c:pt idx="0">
                  <c:v>crude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'1. visualization '!$V$33:$Z$33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'!$V$36:$Z$36</c:f>
              <c:numCache>
                <c:formatCode>0.0</c:formatCode>
                <c:ptCount val="5"/>
                <c:pt idx="0">
                  <c:v>51.040534538405659</c:v>
                </c:pt>
                <c:pt idx="1">
                  <c:v>79.138198333307457</c:v>
                </c:pt>
                <c:pt idx="2">
                  <c:v>51.056751001273106</c:v>
                </c:pt>
                <c:pt idx="3">
                  <c:v>48.29067804371455</c:v>
                </c:pt>
                <c:pt idx="4">
                  <c:v>66.825970425307631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B-42AF-A190-0FB4DEFA5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49823"/>
        <c:axId val="721066623"/>
      </c:lineChart>
      <c:catAx>
        <c:axId val="7210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66623"/>
        <c:crosses val="autoZero"/>
        <c:auto val="1"/>
        <c:lblAlgn val="ctr"/>
        <c:lblOffset val="100"/>
        <c:noMultiLvlLbl val="0"/>
      </c:catAx>
      <c:valAx>
        <c:axId val="7210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4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rates </a:t>
            </a:r>
            <a:r>
              <a:rPr lang="en-US" baseline="0"/>
              <a:t> x 10000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'1. visualization '!$M$44</c:f>
              <c:strCache>
                <c:ptCount val="1"/>
                <c:pt idx="0">
                  <c:v>crude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visualization '!$N$43:$R$43</c:f>
              <c:strCache>
                <c:ptCount val="5"/>
                <c:pt idx="0">
                  <c:v>Afganistan pop     38928341</c:v>
                </c:pt>
                <c:pt idx="1">
                  <c:v>Armenia pop  2963234</c:v>
                </c:pt>
                <c:pt idx="2">
                  <c:v>Azerbaijan pop 10139175</c:v>
                </c:pt>
                <c:pt idx="3">
                  <c:v>Bhutan pop 771612</c:v>
                </c:pt>
                <c:pt idx="4">
                  <c:v>Kazakhstan  pop 18776707</c:v>
                </c:pt>
              </c:strCache>
            </c:strRef>
          </c:cat>
          <c:val>
            <c:numRef>
              <c:f>'1. visualization '!$N$44:$R$44</c:f>
              <c:numCache>
                <c:formatCode>0.0</c:formatCode>
                <c:ptCount val="5"/>
                <c:pt idx="0">
                  <c:v>51.040534538405659</c:v>
                </c:pt>
                <c:pt idx="1">
                  <c:v>79.138198333307457</c:v>
                </c:pt>
                <c:pt idx="2">
                  <c:v>51.056751001273106</c:v>
                </c:pt>
                <c:pt idx="3">
                  <c:v>48.29067804371455</c:v>
                </c:pt>
                <c:pt idx="4">
                  <c:v>66.825970425307631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2-47D9-838C-AA56AD8C809A}"/>
            </c:ext>
          </c:extLst>
        </c:ser>
        <c:ser>
          <c:idx val="1"/>
          <c:order val="1"/>
          <c:tx>
            <c:strRef>
              <c:f>'1. visualization '!$M$45</c:f>
              <c:strCache>
                <c:ptCount val="1"/>
                <c:pt idx="0">
                  <c:v>standardized rates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visualization '!$N$43:$R$43</c:f>
              <c:strCache>
                <c:ptCount val="5"/>
                <c:pt idx="0">
                  <c:v>Afganistan pop     38928341</c:v>
                </c:pt>
                <c:pt idx="1">
                  <c:v>Armenia pop  2963234</c:v>
                </c:pt>
                <c:pt idx="2">
                  <c:v>Azerbaijan pop 10139175</c:v>
                </c:pt>
                <c:pt idx="3">
                  <c:v>Bhutan pop 771612</c:v>
                </c:pt>
                <c:pt idx="4">
                  <c:v>Kazakhstan  pop 18776707</c:v>
                </c:pt>
              </c:strCache>
            </c:strRef>
          </c:cat>
          <c:val>
            <c:numRef>
              <c:f>'1. visualization '!$N$45:$R$45</c:f>
              <c:numCache>
                <c:formatCode>0.0</c:formatCode>
                <c:ptCount val="5"/>
                <c:pt idx="0">
                  <c:v>125</c:v>
                </c:pt>
                <c:pt idx="1">
                  <c:v>124</c:v>
                </c:pt>
                <c:pt idx="2">
                  <c:v>119.00000000000001</c:v>
                </c:pt>
                <c:pt idx="3">
                  <c:v>92.5</c:v>
                </c:pt>
                <c:pt idx="4" formatCode="General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2-47D9-838C-AA56AD8C8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73087"/>
        <c:axId val="887057727"/>
      </c:radarChart>
      <c:catAx>
        <c:axId val="8870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7727"/>
        <c:crosses val="autoZero"/>
        <c:auto val="1"/>
        <c:lblAlgn val="ctr"/>
        <c:lblOffset val="100"/>
        <c:noMultiLvlLbl val="0"/>
      </c:catAx>
      <c:valAx>
        <c:axId val="8870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Age distribution among Five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'1. visualization '!$B$5</c:f>
              <c:strCache>
                <c:ptCount val="1"/>
                <c:pt idx="0">
                  <c:v>0-14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 visualization '!$C$3:$G$3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'!$C$5:$G$5</c:f>
              <c:numCache>
                <c:formatCode>#\ ###\ ###\ ##0;\-#\ ###\ ###\ ##0;0</c:formatCode>
                <c:ptCount val="5"/>
                <c:pt idx="0">
                  <c:v>16280846</c:v>
                </c:pt>
                <c:pt idx="1">
                  <c:v>617312</c:v>
                </c:pt>
                <c:pt idx="2">
                  <c:v>2384259</c:v>
                </c:pt>
                <c:pt idx="3">
                  <c:v>192091</c:v>
                </c:pt>
                <c:pt idx="4">
                  <c:v>5472317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E-45D5-9205-54312C642475}"/>
            </c:ext>
          </c:extLst>
        </c:ser>
        <c:ser>
          <c:idx val="2"/>
          <c:order val="2"/>
          <c:tx>
            <c:strRef>
              <c:f>'1. visualization '!$B$6</c:f>
              <c:strCache>
                <c:ptCount val="1"/>
                <c:pt idx="0">
                  <c:v>15-49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 visualization '!$C$3:$G$3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'!$C$6:$G$6</c:f>
              <c:numCache>
                <c:formatCode>#\ ###\ ###\ ##0;\-#\ ###\ ###\ ##0;0</c:formatCode>
                <c:ptCount val="5"/>
                <c:pt idx="0">
                  <c:v>19163421</c:v>
                </c:pt>
                <c:pt idx="1">
                  <c:v>1436442</c:v>
                </c:pt>
                <c:pt idx="2">
                  <c:v>5293717</c:v>
                </c:pt>
                <c:pt idx="3">
                  <c:v>451329</c:v>
                </c:pt>
                <c:pt idx="4">
                  <c:v>8969724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E-45D5-9205-54312C642475}"/>
            </c:ext>
          </c:extLst>
        </c:ser>
        <c:ser>
          <c:idx val="3"/>
          <c:order val="3"/>
          <c:tx>
            <c:strRef>
              <c:f>'1. visualization '!$B$7</c:f>
              <c:strCache>
                <c:ptCount val="1"/>
                <c:pt idx="0">
                  <c:v>50-69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 visualization '!$C$3:$G$3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'!$C$7:$G$7</c:f>
              <c:numCache>
                <c:formatCode>#\ ###\ ###\ ##0;\-#\ ###\ ###\ ##0;0</c:formatCode>
                <c:ptCount val="5"/>
                <c:pt idx="0">
                  <c:v>2897694</c:v>
                </c:pt>
                <c:pt idx="1">
                  <c:v>691055.00000000012</c:v>
                </c:pt>
                <c:pt idx="2">
                  <c:v>2085384</c:v>
                </c:pt>
                <c:pt idx="3">
                  <c:v>95922</c:v>
                </c:pt>
                <c:pt idx="4">
                  <c:v>3478350.0000000005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E-45D5-9205-54312C642475}"/>
            </c:ext>
          </c:extLst>
        </c:ser>
        <c:ser>
          <c:idx val="4"/>
          <c:order val="4"/>
          <c:tx>
            <c:strRef>
              <c:f>'1. visualization '!$B$8</c:f>
              <c:strCache>
                <c:ptCount val="1"/>
                <c:pt idx="0">
                  <c:v>70+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 visualization '!$C$3:$G$3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'!$C$8:$G$8</c:f>
              <c:numCache>
                <c:formatCode>#\ ###\ ###\ ##0;\-#\ ###\ ###\ ##0;0</c:formatCode>
                <c:ptCount val="5"/>
                <c:pt idx="0">
                  <c:v>586380</c:v>
                </c:pt>
                <c:pt idx="1">
                  <c:v>218425</c:v>
                </c:pt>
                <c:pt idx="2">
                  <c:v>375815</c:v>
                </c:pt>
                <c:pt idx="3">
                  <c:v>32270.000000000004</c:v>
                </c:pt>
                <c:pt idx="4">
                  <c:v>856316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E-45D5-9205-54312C642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087263"/>
        <c:axId val="7210819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 visualization '!$B$4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'1. visualization '!$C$3:$G$3</c15:sqref>
                        </c15:formulaRef>
                      </c:ext>
                    </c:extLst>
                    <c:strCache>
                      <c:ptCount val="5"/>
                      <c:pt idx="0">
                        <c:v>Afganistan</c:v>
                      </c:pt>
                      <c:pt idx="1">
                        <c:v>Armenia</c:v>
                      </c:pt>
                      <c:pt idx="2">
                        <c:v>Azerbaijan</c:v>
                      </c:pt>
                      <c:pt idx="3">
                        <c:v>Bhutan</c:v>
                      </c:pt>
                      <c:pt idx="4">
                        <c:v>Kazakhstan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'1. visualization 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0E-45D5-9205-54312C642475}"/>
                  </c:ext>
                </c:extLst>
              </c15:ser>
            </c15:filteredBarSeries>
          </c:ext>
        </c:extLst>
      </c:barChart>
      <c:catAx>
        <c:axId val="72108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81983"/>
        <c:crosses val="autoZero"/>
        <c:auto val="1"/>
        <c:lblAlgn val="ctr"/>
        <c:lblOffset val="100"/>
        <c:noMultiLvlLbl val="0"/>
      </c:catAx>
      <c:valAx>
        <c:axId val="7210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;\-#\ ###\ ###\ ##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8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Mortality</a:t>
            </a:r>
            <a:r>
              <a:rPr lang="en-US" b="1" baseline="0">
                <a:solidFill>
                  <a:sysClr val="windowText" lastClr="000000"/>
                </a:solidFill>
              </a:rPr>
              <a:t> (No. of Deaths and Standard rates) 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8995822397200351"/>
          <c:y val="4.576184921110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visualization '!$U$34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'1. visualization '!$V$33:$Z$33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'!$V$34:$Z$34</c:f>
              <c:numCache>
                <c:formatCode>General</c:formatCode>
                <c:ptCount val="5"/>
                <c:pt idx="0">
                  <c:v>198692</c:v>
                </c:pt>
                <c:pt idx="1">
                  <c:v>23451</c:v>
                </c:pt>
                <c:pt idx="2">
                  <c:v>51767</c:v>
                </c:pt>
                <c:pt idx="3">
                  <c:v>3726</c:v>
                </c:pt>
                <c:pt idx="4">
                  <c:v>125477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C-4061-AE7F-3E5F763A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049823"/>
        <c:axId val="721066623"/>
      </c:barChart>
      <c:lineChart>
        <c:grouping val="standard"/>
        <c:varyColors val="0"/>
        <c:ser>
          <c:idx val="1"/>
          <c:order val="1"/>
          <c:tx>
            <c:strRef>
              <c:f>'1. visualization '!$U$35</c:f>
              <c:strCache>
                <c:ptCount val="1"/>
                <c:pt idx="0">
                  <c:v>standardized rates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visualization '!$V$33:$Z$33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'!$V$35:$Z$35</c:f>
              <c:numCache>
                <c:formatCode>0.0</c:formatCode>
                <c:ptCount val="5"/>
                <c:pt idx="0">
                  <c:v>125</c:v>
                </c:pt>
                <c:pt idx="1">
                  <c:v>124</c:v>
                </c:pt>
                <c:pt idx="2">
                  <c:v>119.00000000000001</c:v>
                </c:pt>
                <c:pt idx="3">
                  <c:v>92.5</c:v>
                </c:pt>
                <c:pt idx="4" formatCode="General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C-4061-AE7F-3E5F763A42F8}"/>
            </c:ext>
          </c:extLst>
        </c:ser>
        <c:ser>
          <c:idx val="2"/>
          <c:order val="2"/>
          <c:tx>
            <c:strRef>
              <c:f>'1. visualization '!$U$36</c:f>
              <c:strCache>
                <c:ptCount val="1"/>
                <c:pt idx="0">
                  <c:v>crude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'1. visualization '!$V$33:$Z$33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'!$V$36:$Z$36</c:f>
              <c:numCache>
                <c:formatCode>0.0</c:formatCode>
                <c:ptCount val="5"/>
                <c:pt idx="0">
                  <c:v>51.040534538405659</c:v>
                </c:pt>
                <c:pt idx="1">
                  <c:v>79.138198333307457</c:v>
                </c:pt>
                <c:pt idx="2">
                  <c:v>51.056751001273106</c:v>
                </c:pt>
                <c:pt idx="3">
                  <c:v>48.29067804371455</c:v>
                </c:pt>
                <c:pt idx="4">
                  <c:v>66.825970425307631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C-4061-AE7F-3E5F763A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49823"/>
        <c:axId val="721066623"/>
      </c:lineChart>
      <c:catAx>
        <c:axId val="7210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66623"/>
        <c:crosses val="autoZero"/>
        <c:auto val="1"/>
        <c:lblAlgn val="ctr"/>
        <c:lblOffset val="100"/>
        <c:noMultiLvlLbl val="0"/>
      </c:catAx>
      <c:valAx>
        <c:axId val="7210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4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Age</a:t>
            </a:r>
            <a:r>
              <a:rPr lang="en-US" b="1" baseline="0">
                <a:solidFill>
                  <a:sysClr val="windowText" lastClr="000000"/>
                </a:solidFill>
              </a:rPr>
              <a:t> distribution(%) among five Countries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visualization '!$B$26</c:f>
              <c:strCache>
                <c:ptCount val="1"/>
                <c:pt idx="0">
                  <c:v>0-14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visualization '!$C$24:$G$25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'!$C$26:$G$26</c:f>
              <c:numCache>
                <c:formatCode>#\ ###\ ###\ ##0;\-#\ ###\ ###\ ##0;0</c:formatCode>
                <c:ptCount val="5"/>
                <c:pt idx="0">
                  <c:v>41.822604256369416</c:v>
                </c:pt>
                <c:pt idx="1">
                  <c:v>20.832374358555551</c:v>
                </c:pt>
                <c:pt idx="2">
                  <c:v>23.515315595203752</c:v>
                </c:pt>
                <c:pt idx="3">
                  <c:v>24.894765763103734</c:v>
                </c:pt>
                <c:pt idx="4">
                  <c:v>29.144178476023512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E-48D2-AE3F-1B895EDC7F5A}"/>
            </c:ext>
          </c:extLst>
        </c:ser>
        <c:ser>
          <c:idx val="1"/>
          <c:order val="1"/>
          <c:tx>
            <c:strRef>
              <c:f>'1. visualization '!$B$27</c:f>
              <c:strCache>
                <c:ptCount val="1"/>
                <c:pt idx="0">
                  <c:v>15-49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 visualization '!$C$24:$G$25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'!$C$27:$G$27</c:f>
              <c:numCache>
                <c:formatCode>#\ ###\ ###\ ##0;\-#\ ###\ ###\ ##0;0</c:formatCode>
                <c:ptCount val="5"/>
                <c:pt idx="0">
                  <c:v>49.227427904004436</c:v>
                </c:pt>
                <c:pt idx="1">
                  <c:v>48.475483205173809</c:v>
                </c:pt>
                <c:pt idx="2">
                  <c:v>52.210529949428818</c:v>
                </c:pt>
                <c:pt idx="3">
                  <c:v>58.49170308393338</c:v>
                </c:pt>
                <c:pt idx="4">
                  <c:v>47.770484995052648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E-48D2-AE3F-1B895EDC7F5A}"/>
            </c:ext>
          </c:extLst>
        </c:ser>
        <c:ser>
          <c:idx val="2"/>
          <c:order val="2"/>
          <c:tx>
            <c:strRef>
              <c:f>'1. visualization '!$B$28</c:f>
              <c:strCache>
                <c:ptCount val="1"/>
                <c:pt idx="0">
                  <c:v>50-69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 visualization '!$C$24:$G$25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'!$C$28:$G$28</c:f>
              <c:numCache>
                <c:formatCode>#\ ###\ ###\ ##0;\-#\ ###\ ###\ ##0;0</c:formatCode>
                <c:ptCount val="5"/>
                <c:pt idx="0">
                  <c:v>7.4436616756927805</c:v>
                </c:pt>
                <c:pt idx="1">
                  <c:v>23.32097296399812</c:v>
                </c:pt>
                <c:pt idx="2">
                  <c:v>20.56759055840342</c:v>
                </c:pt>
                <c:pt idx="3">
                  <c:v>12.431377428033779</c:v>
                </c:pt>
                <c:pt idx="4">
                  <c:v>18.524813749290548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E-48D2-AE3F-1B895EDC7F5A}"/>
            </c:ext>
          </c:extLst>
        </c:ser>
        <c:ser>
          <c:idx val="3"/>
          <c:order val="3"/>
          <c:tx>
            <c:strRef>
              <c:f>'1. visualization '!$B$29</c:f>
              <c:strCache>
                <c:ptCount val="1"/>
                <c:pt idx="0">
                  <c:v>70+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 visualization '!$C$24:$G$25</c:f>
              <c:strCache>
                <c:ptCount val="5"/>
                <c:pt idx="0">
                  <c:v>Afganistan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'1. visualization '!$C$29:$G$29</c:f>
              <c:numCache>
                <c:formatCode>#\ ###\ ###\ ##0;\-#\ ###\ ###\ ##0;0</c:formatCode>
                <c:ptCount val="5"/>
                <c:pt idx="0">
                  <c:v>1.5063061639333666</c:v>
                </c:pt>
                <c:pt idx="1">
                  <c:v>7.3711694722725234</c:v>
                </c:pt>
                <c:pt idx="2">
                  <c:v>3.7065638969640031</c:v>
                </c:pt>
                <c:pt idx="3">
                  <c:v>4.1821537249291101</c:v>
                </c:pt>
                <c:pt idx="4">
                  <c:v>4.5605227796332981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6E-48D2-AE3F-1B895EDC7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072383"/>
        <c:axId val="721049343"/>
      </c:barChart>
      <c:catAx>
        <c:axId val="72107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49343"/>
        <c:crosses val="autoZero"/>
        <c:auto val="1"/>
        <c:lblAlgn val="ctr"/>
        <c:lblOffset val="100"/>
        <c:noMultiLvlLbl val="0"/>
      </c:catAx>
      <c:valAx>
        <c:axId val="7210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;\-#\ ###\ ###\ ##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7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rates </a:t>
            </a:r>
            <a:r>
              <a:rPr lang="en-US" baseline="0"/>
              <a:t> x 10000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'1. visualization '!$M$44</c:f>
              <c:strCache>
                <c:ptCount val="1"/>
                <c:pt idx="0">
                  <c:v>crude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visualization '!$N$43:$R$43</c:f>
              <c:strCache>
                <c:ptCount val="5"/>
                <c:pt idx="0">
                  <c:v>Afganistan pop     38928341</c:v>
                </c:pt>
                <c:pt idx="1">
                  <c:v>Armenia pop  2963234</c:v>
                </c:pt>
                <c:pt idx="2">
                  <c:v>Azerbaijan pop 10139175</c:v>
                </c:pt>
                <c:pt idx="3">
                  <c:v>Bhutan pop 771612</c:v>
                </c:pt>
                <c:pt idx="4">
                  <c:v>Kazakhstan  pop 18776707</c:v>
                </c:pt>
              </c:strCache>
            </c:strRef>
          </c:cat>
          <c:val>
            <c:numRef>
              <c:f>'1. visualization '!$N$44:$R$44</c:f>
              <c:numCache>
                <c:formatCode>0.0</c:formatCode>
                <c:ptCount val="5"/>
                <c:pt idx="0">
                  <c:v>51.040534538405659</c:v>
                </c:pt>
                <c:pt idx="1">
                  <c:v>79.138198333307457</c:v>
                </c:pt>
                <c:pt idx="2">
                  <c:v>51.056751001273106</c:v>
                </c:pt>
                <c:pt idx="3">
                  <c:v>48.29067804371455</c:v>
                </c:pt>
                <c:pt idx="4">
                  <c:v>66.825970425307631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A-4780-8C78-C4F6E28DDC83}"/>
            </c:ext>
          </c:extLst>
        </c:ser>
        <c:ser>
          <c:idx val="1"/>
          <c:order val="1"/>
          <c:tx>
            <c:strRef>
              <c:f>'1. visualization '!$M$45</c:f>
              <c:strCache>
                <c:ptCount val="1"/>
                <c:pt idx="0">
                  <c:v>standardized rates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visualization '!$N$43:$R$43</c:f>
              <c:strCache>
                <c:ptCount val="5"/>
                <c:pt idx="0">
                  <c:v>Afganistan pop     38928341</c:v>
                </c:pt>
                <c:pt idx="1">
                  <c:v>Armenia pop  2963234</c:v>
                </c:pt>
                <c:pt idx="2">
                  <c:v>Azerbaijan pop 10139175</c:v>
                </c:pt>
                <c:pt idx="3">
                  <c:v>Bhutan pop 771612</c:v>
                </c:pt>
                <c:pt idx="4">
                  <c:v>Kazakhstan  pop 18776707</c:v>
                </c:pt>
              </c:strCache>
            </c:strRef>
          </c:cat>
          <c:val>
            <c:numRef>
              <c:f>'1. visualization '!$N$45:$R$45</c:f>
              <c:numCache>
                <c:formatCode>0.0</c:formatCode>
                <c:ptCount val="5"/>
                <c:pt idx="0">
                  <c:v>125</c:v>
                </c:pt>
                <c:pt idx="1">
                  <c:v>124</c:v>
                </c:pt>
                <c:pt idx="2">
                  <c:v>119.00000000000001</c:v>
                </c:pt>
                <c:pt idx="3">
                  <c:v>92.5</c:v>
                </c:pt>
                <c:pt idx="4" formatCode="General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A-4780-8C78-C4F6E28DD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73087"/>
        <c:axId val="887057727"/>
      </c:radarChart>
      <c:catAx>
        <c:axId val="8870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7727"/>
        <c:crosses val="autoZero"/>
        <c:auto val="1"/>
        <c:lblAlgn val="ctr"/>
        <c:lblOffset val="100"/>
        <c:noMultiLvlLbl val="0"/>
      </c:catAx>
      <c:valAx>
        <c:axId val="8870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'Part 2'!$P$4</c:f>
              <c:strCache>
                <c:ptCount val="1"/>
                <c:pt idx="0">
                  <c:v>OR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'Part 2'!$R$5:$R$9</c:f>
                <c:numCache>
                  <c:formatCode>General</c:formatCode>
                  <c:ptCount val="5"/>
                  <c:pt idx="0">
                    <c:v>1.4583294202765555</c:v>
                  </c:pt>
                  <c:pt idx="1">
                    <c:v>1.8892209972870733</c:v>
                  </c:pt>
                  <c:pt idx="2">
                    <c:v>2.2665704307249479</c:v>
                  </c:pt>
                  <c:pt idx="3">
                    <c:v>1.3343583218067259</c:v>
                  </c:pt>
                  <c:pt idx="4">
                    <c:v>2.5645933119841824</c:v>
                  </c:pt>
                </c:numCache>
              </c:numRef>
            </c:plus>
            <c:minus>
              <c:numRef>
                <c:f>'Part 2'!$Q$5:$Q$9</c:f>
                <c:numCache>
                  <c:formatCode>General</c:formatCode>
                  <c:ptCount val="5"/>
                  <c:pt idx="0">
                    <c:v>1.4507041113314694</c:v>
                  </c:pt>
                  <c:pt idx="1">
                    <c:v>1.8646659704822341</c:v>
                  </c:pt>
                  <c:pt idx="2">
                    <c:v>2.2506382659164714</c:v>
                  </c:pt>
                  <c:pt idx="3">
                    <c:v>1.2961536580576063</c:v>
                  </c:pt>
                  <c:pt idx="4">
                    <c:v>2.5507545011942478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95000"/>
                    <a:lumOff val="5000"/>
                    <a:alpha val="99000"/>
                  </a:schemeClr>
                </a:solidFill>
                <a:round/>
                <a:headEnd type="diamond" w="lg" len="lg"/>
              </a:ln>
              <a:effectLst/>
            </c:spPr>
          </c:errBars>
          <c:cat>
            <c:strRef>
              <c:f>'Part 2'!$O$5:$O$9</c:f>
              <c:strCache>
                <c:ptCount val="5"/>
                <c:pt idx="0">
                  <c:v>Afghanistan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Bhutan</c:v>
                </c:pt>
                <c:pt idx="4">
                  <c:v>Kazakhstan</c:v>
                </c:pt>
              </c:strCache>
            </c:strRef>
          </c:cat>
          <c:val>
            <c:numRef>
              <c:f>'Part 2'!$P$5:$P$9</c:f>
              <c:numCache>
                <c:formatCode>0.00</c:formatCode>
                <c:ptCount val="5"/>
                <c:pt idx="0">
                  <c:v>1.4545117688320151</c:v>
                </c:pt>
                <c:pt idx="1">
                  <c:v>1.8769033284540029</c:v>
                </c:pt>
                <c:pt idx="2">
                  <c:v>2.2585903001173868</c:v>
                </c:pt>
                <c:pt idx="3">
                  <c:v>1.3151172647218181</c:v>
                </c:pt>
                <c:pt idx="4">
                  <c:v>2.5576645468622967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6-461D-8F42-79A58B79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0305327"/>
        <c:axId val="670324527"/>
      </c:barChart>
      <c:catAx>
        <c:axId val="670305327"/>
        <c:scaling>
          <c:orientation val="maxMin"/>
        </c:scaling>
        <c:delete val="0"/>
        <c:axPos val="l"/>
        <c:numFmt formatCode="#\ ###\ ###\ ##0;\-#\ ###\ ###\ ##0;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24527"/>
        <c:crossesAt val="1"/>
        <c:auto val="1"/>
        <c:lblAlgn val="ctr"/>
        <c:lblOffset val="100"/>
        <c:noMultiLvlLbl val="0"/>
      </c:catAx>
      <c:valAx>
        <c:axId val="6703245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0532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jpe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9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2895600</xdr:colOff>
      <xdr:row>0</xdr:row>
      <xdr:rowOff>0</xdr:rowOff>
    </xdr:from>
    <xdr:ext cx="0" cy="476250"/>
    <xdr:pic>
      <xdr:nvPicPr>
        <xdr:cNvPr id="2" name="image1.gif">
          <a:extLst>
            <a:ext uri="{FF2B5EF4-FFF2-40B4-BE49-F238E27FC236}">
              <a16:creationId xmlns:a16="http://schemas.microsoft.com/office/drawing/2014/main" id="{2A32B869-606F-469C-A508-C33E545438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4080" y="0"/>
          <a:ext cx="0" cy="4762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167640</xdr:rowOff>
    </xdr:from>
    <xdr:to>
      <xdr:col>10</xdr:col>
      <xdr:colOff>492050</xdr:colOff>
      <xdr:row>62</xdr:row>
      <xdr:rowOff>120387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767A7C-0E65-427D-BE78-926263D97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77400"/>
          <a:ext cx="11670590" cy="1781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80</xdr:row>
      <xdr:rowOff>8658</xdr:rowOff>
    </xdr:from>
    <xdr:to>
      <xdr:col>1</xdr:col>
      <xdr:colOff>1000496</xdr:colOff>
      <xdr:row>95</xdr:row>
      <xdr:rowOff>4947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D981D-EECA-49BC-AA04-AB679EB65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1095745</xdr:colOff>
      <xdr:row>80</xdr:row>
      <xdr:rowOff>0</xdr:rowOff>
    </xdr:from>
    <xdr:to>
      <xdr:col>7</xdr:col>
      <xdr:colOff>427610</xdr:colOff>
      <xdr:row>94</xdr:row>
      <xdr:rowOff>139585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DDA620-6353-4C8C-BB35-9EF329477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63</xdr:row>
      <xdr:rowOff>83820</xdr:rowOff>
    </xdr:from>
    <xdr:to>
      <xdr:col>2</xdr:col>
      <xdr:colOff>228600</xdr:colOff>
      <xdr:row>76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52D90B-F00F-4DA7-9213-02DAFD837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1905000</xdr:colOff>
      <xdr:row>96</xdr:row>
      <xdr:rowOff>45720</xdr:rowOff>
    </xdr:from>
    <xdr:to>
      <xdr:col>3</xdr:col>
      <xdr:colOff>379416</xdr:colOff>
      <xdr:row>111</xdr:row>
      <xdr:rowOff>3662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FBEADF-85B6-444C-A55B-6AD38C86D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18</xdr:row>
      <xdr:rowOff>121920</xdr:rowOff>
    </xdr:from>
    <xdr:to>
      <xdr:col>24</xdr:col>
      <xdr:colOff>490210</xdr:colOff>
      <xdr:row>28</xdr:row>
      <xdr:rowOff>92479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54627D-88BE-0412-133F-F9C2E5E61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3436620"/>
          <a:ext cx="11628120" cy="182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506557</xdr:colOff>
      <xdr:row>1</xdr:row>
      <xdr:rowOff>48490</xdr:rowOff>
    </xdr:from>
    <xdr:to>
      <xdr:col>16</xdr:col>
      <xdr:colOff>56284</xdr:colOff>
      <xdr:row>16</xdr:row>
      <xdr:rowOff>46758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B0E19-5F4D-54AC-8A7E-383985A9A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132980</xdr:colOff>
      <xdr:row>1</xdr:row>
      <xdr:rowOff>107619</xdr:rowOff>
    </xdr:from>
    <xdr:to>
      <xdr:col>32</xdr:col>
      <xdr:colOff>261629</xdr:colOff>
      <xdr:row>16</xdr:row>
      <xdr:rowOff>4947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2F9937-630F-7ACE-5FDE-6642E1B53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151533</xdr:colOff>
      <xdr:row>1</xdr:row>
      <xdr:rowOff>39832</xdr:rowOff>
    </xdr:from>
    <xdr:to>
      <xdr:col>23</xdr:col>
      <xdr:colOff>575829</xdr:colOff>
      <xdr:row>15</xdr:row>
      <xdr:rowOff>176646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7CD182-8542-B924-30BC-94FE381D6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411306</xdr:colOff>
      <xdr:row>37</xdr:row>
      <xdr:rowOff>169718</xdr:rowOff>
    </xdr:from>
    <xdr:to>
      <xdr:col>26</xdr:col>
      <xdr:colOff>134215</xdr:colOff>
      <xdr:row>50</xdr:row>
      <xdr:rowOff>20782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A91C61-798E-154B-10C7-329052A14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163286</xdr:colOff>
      <xdr:row>18</xdr:row>
      <xdr:rowOff>119743</xdr:rowOff>
    </xdr:from>
    <xdr:to>
      <xdr:col>21</xdr:col>
      <xdr:colOff>466939</xdr:colOff>
      <xdr:row>29</xdr:row>
      <xdr:rowOff>16585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72F2C00-8BA1-D726-CE5F-D9E825658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2315" y="3091543"/>
          <a:ext cx="3494314" cy="1714756"/>
        </a:xfrm>
        <a:prstGeom prst="rect">
          <a:avLst/>
        </a:prstGeom>
      </xdr:spPr>
    </xdr:pic>
    <xdr:clientData/>
  </xdr:twoCellAnchor>
  <xdr:twoCellAnchor editAs="oneCell">
    <xdr:from>
      <xdr:col>20</xdr:col>
      <xdr:colOff>468085</xdr:colOff>
      <xdr:row>19</xdr:row>
      <xdr:rowOff>134637</xdr:rowOff>
    </xdr:from>
    <xdr:to>
      <xdr:col>24</xdr:col>
      <xdr:colOff>540284</xdr:colOff>
      <xdr:row>30</xdr:row>
      <xdr:rowOff>65314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6081159-B806-1D89-280F-B7531E0D5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4" y="3269723"/>
          <a:ext cx="2688781" cy="1748591"/>
        </a:xfrm>
        <a:prstGeom prst="rect">
          <a:avLst/>
        </a:prstGeom>
      </xdr:spPr>
    </xdr:pic>
    <xdr:clientData/>
  </xdr:twoCellAnchor>
  <xdr:twoCellAnchor editAs="oneCell">
    <xdr:from>
      <xdr:col>16</xdr:col>
      <xdr:colOff>10887</xdr:colOff>
      <xdr:row>30</xdr:row>
      <xdr:rowOff>141515</xdr:rowOff>
    </xdr:from>
    <xdr:to>
      <xdr:col>21</xdr:col>
      <xdr:colOff>57603</xdr:colOff>
      <xdr:row>40</xdr:row>
      <xdr:rowOff>108857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A920AF8-6942-C803-735D-6121B11EA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99916" y="5094515"/>
          <a:ext cx="3234512" cy="1621971"/>
        </a:xfrm>
        <a:prstGeom prst="rect">
          <a:avLst/>
        </a:prstGeom>
      </xdr:spPr>
    </xdr:pic>
    <xdr:clientData/>
  </xdr:twoCellAnchor>
  <xdr:twoCellAnchor editAs="oneCell">
    <xdr:from>
      <xdr:col>20</xdr:col>
      <xdr:colOff>1132616</xdr:colOff>
      <xdr:row>31</xdr:row>
      <xdr:rowOff>10886</xdr:rowOff>
    </xdr:from>
    <xdr:to>
      <xdr:col>24</xdr:col>
      <xdr:colOff>244140</xdr:colOff>
      <xdr:row>41</xdr:row>
      <xdr:rowOff>21771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3B234A9-A70F-392C-C642-3A37512D7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28873" y="5127172"/>
          <a:ext cx="2375806" cy="1665513"/>
        </a:xfrm>
        <a:prstGeom prst="rect">
          <a:avLst/>
        </a:prstGeom>
      </xdr:spPr>
    </xdr:pic>
    <xdr:clientData/>
  </xdr:twoCellAnchor>
  <xdr:twoCellAnchor editAs="oneCell">
    <xdr:from>
      <xdr:col>15</xdr:col>
      <xdr:colOff>495204</xdr:colOff>
      <xdr:row>43</xdr:row>
      <xdr:rowOff>21771</xdr:rowOff>
    </xdr:from>
    <xdr:to>
      <xdr:col>21</xdr:col>
      <xdr:colOff>67032</xdr:colOff>
      <xdr:row>53</xdr:row>
      <xdr:rowOff>138219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BDF38EB-CBB3-C900-CC1E-E368094BD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4633" y="7141028"/>
          <a:ext cx="3369224" cy="1749305"/>
        </a:xfrm>
        <a:prstGeom prst="rect">
          <a:avLst/>
        </a:prstGeom>
      </xdr:spPr>
    </xdr:pic>
    <xdr:clientData/>
  </xdr:twoCellAnchor>
  <xdr:twoCellAnchor editAs="oneCell">
    <xdr:from>
      <xdr:col>20</xdr:col>
      <xdr:colOff>1227453</xdr:colOff>
      <xdr:row>43</xdr:row>
      <xdr:rowOff>25038</xdr:rowOff>
    </xdr:from>
    <xdr:to>
      <xdr:col>24</xdr:col>
      <xdr:colOff>499164</xdr:colOff>
      <xdr:row>54</xdr:row>
      <xdr:rowOff>97973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4F850FC-183F-A589-CA0D-F3123DE52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823710" y="7144295"/>
          <a:ext cx="2627433" cy="1869078"/>
        </a:xfrm>
        <a:prstGeom prst="rect">
          <a:avLst/>
        </a:prstGeom>
      </xdr:spPr>
    </xdr:pic>
    <xdr:clientData/>
  </xdr:twoCellAnchor>
  <xdr:twoCellAnchor editAs="oneCell">
    <xdr:from>
      <xdr:col>15</xdr:col>
      <xdr:colOff>222093</xdr:colOff>
      <xdr:row>56</xdr:row>
      <xdr:rowOff>87085</xdr:rowOff>
    </xdr:from>
    <xdr:to>
      <xdr:col>21</xdr:col>
      <xdr:colOff>23489</xdr:colOff>
      <xdr:row>67</xdr:row>
      <xdr:rowOff>61101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70A9EA3-11AF-D334-B6DB-BB0B8E308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01522" y="9350828"/>
          <a:ext cx="3598792" cy="1770159"/>
        </a:xfrm>
        <a:prstGeom prst="rect">
          <a:avLst/>
        </a:prstGeom>
      </xdr:spPr>
    </xdr:pic>
    <xdr:clientData/>
  </xdr:twoCellAnchor>
  <xdr:twoCellAnchor editAs="oneCell">
    <xdr:from>
      <xdr:col>20</xdr:col>
      <xdr:colOff>1198070</xdr:colOff>
      <xdr:row>56</xdr:row>
      <xdr:rowOff>20683</xdr:rowOff>
    </xdr:from>
    <xdr:to>
      <xdr:col>24</xdr:col>
      <xdr:colOff>370994</xdr:colOff>
      <xdr:row>67</xdr:row>
      <xdr:rowOff>32658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E8FD4E3-74DB-77FF-88D9-A16A8FFD4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794327" y="9284426"/>
          <a:ext cx="2498166" cy="1808118"/>
        </a:xfrm>
        <a:prstGeom prst="rect">
          <a:avLst/>
        </a:prstGeom>
      </xdr:spPr>
    </xdr:pic>
    <xdr:clientData/>
  </xdr:twoCellAnchor>
  <xdr:twoCellAnchor editAs="oneCell">
    <xdr:from>
      <xdr:col>15</xdr:col>
      <xdr:colOff>435428</xdr:colOff>
      <xdr:row>70</xdr:row>
      <xdr:rowOff>564</xdr:rowOff>
    </xdr:from>
    <xdr:to>
      <xdr:col>20</xdr:col>
      <xdr:colOff>431328</xdr:colOff>
      <xdr:row>79</xdr:row>
      <xdr:rowOff>130629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7FF8AF-8D3F-BD9B-096A-C8C10859F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14857" y="13085193"/>
          <a:ext cx="3304011" cy="1610522"/>
        </a:xfrm>
        <a:prstGeom prst="rect">
          <a:avLst/>
        </a:prstGeom>
      </xdr:spPr>
    </xdr:pic>
    <xdr:clientData/>
  </xdr:twoCellAnchor>
  <xdr:twoCellAnchor editAs="oneCell">
    <xdr:from>
      <xdr:col>20</xdr:col>
      <xdr:colOff>1164772</xdr:colOff>
      <xdr:row>69</xdr:row>
      <xdr:rowOff>6843</xdr:rowOff>
    </xdr:from>
    <xdr:to>
      <xdr:col>25</xdr:col>
      <xdr:colOff>310777</xdr:colOff>
      <xdr:row>80</xdr:row>
      <xdr:rowOff>97972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0B383D5-B366-98C6-CC4E-E9D5A1415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761029" y="11393300"/>
          <a:ext cx="3050367" cy="1909043"/>
        </a:xfrm>
        <a:prstGeom prst="rect">
          <a:avLst/>
        </a:prstGeom>
      </xdr:spPr>
    </xdr:pic>
    <xdr:clientData/>
  </xdr:twoCellAnchor>
  <xdr:twoCellAnchor>
    <xdr:from>
      <xdr:col>26</xdr:col>
      <xdr:colOff>76199</xdr:colOff>
      <xdr:row>10</xdr:row>
      <xdr:rowOff>92527</xdr:rowOff>
    </xdr:from>
    <xdr:to>
      <xdr:col>33</xdr:col>
      <xdr:colOff>380999</xdr:colOff>
      <xdr:row>35</xdr:row>
      <xdr:rowOff>10885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B2DD8-664D-7319-DBDF-EB8977A2A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EABB-9B3E-48DD-B785-4C63E2DC80C0}">
  <dimension ref="A1:S9"/>
  <sheetViews>
    <sheetView workbookViewId="0">
      <selection activeCell="D23" sqref="D23"/>
    </sheetView>
  </sheetViews>
  <sheetFormatPr defaultRowHeight="14.4" x14ac:dyDescent="0.3"/>
  <cols>
    <col min="2" max="2" width="8.44140625" bestFit="1" customWidth="1"/>
    <col min="4" max="6" width="10.33203125" bestFit="1" customWidth="1"/>
    <col min="7" max="7" width="9.33203125" bestFit="1" customWidth="1"/>
    <col min="8" max="8" width="11.33203125" bestFit="1" customWidth="1"/>
    <col min="17" max="17" width="11.5546875" customWidth="1"/>
  </cols>
  <sheetData>
    <row r="1" spans="1:19" x14ac:dyDescent="0.3">
      <c r="J1" s="9" t="s">
        <v>14</v>
      </c>
      <c r="K1" s="10"/>
      <c r="L1" s="10"/>
      <c r="M1" s="10"/>
      <c r="N1" s="10"/>
    </row>
    <row r="2" spans="1:19" ht="36" x14ac:dyDescent="0.3">
      <c r="A2" s="4" t="s">
        <v>13</v>
      </c>
      <c r="B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7" t="s">
        <v>12</v>
      </c>
      <c r="J2" s="11" t="s">
        <v>8</v>
      </c>
      <c r="K2" s="11" t="s">
        <v>9</v>
      </c>
      <c r="L2" s="11" t="s">
        <v>10</v>
      </c>
      <c r="M2" s="11" t="s">
        <v>11</v>
      </c>
      <c r="N2" s="12" t="s">
        <v>12</v>
      </c>
      <c r="R2" t="s">
        <v>29</v>
      </c>
      <c r="S2" t="s">
        <v>30</v>
      </c>
    </row>
    <row r="3" spans="1:19" ht="24" x14ac:dyDescent="0.3">
      <c r="A3" s="29" t="s">
        <v>1</v>
      </c>
      <c r="B3" s="2">
        <v>2020</v>
      </c>
      <c r="C3" s="3"/>
      <c r="D3" s="3">
        <v>16280846</v>
      </c>
      <c r="E3" s="3">
        <v>19163421</v>
      </c>
      <c r="F3" s="3">
        <v>2897694</v>
      </c>
      <c r="G3" s="3">
        <v>586380</v>
      </c>
      <c r="H3" s="3">
        <v>38928341</v>
      </c>
      <c r="J3" s="8">
        <v>90062.833333333328</v>
      </c>
      <c r="K3" s="8">
        <v>41073.833333333336</v>
      </c>
      <c r="L3" s="8">
        <v>35740.666666666664</v>
      </c>
      <c r="M3" s="8">
        <v>31815.000000000004</v>
      </c>
      <c r="N3" s="8">
        <v>198692.33333333334</v>
      </c>
      <c r="Q3" s="1" t="s">
        <v>1</v>
      </c>
      <c r="R3" s="31">
        <v>19976.264999999999</v>
      </c>
      <c r="S3" s="31">
        <v>18952.076000000001</v>
      </c>
    </row>
    <row r="4" spans="1:19" x14ac:dyDescent="0.3">
      <c r="A4" s="1" t="s">
        <v>2</v>
      </c>
      <c r="B4" s="2">
        <v>2020</v>
      </c>
      <c r="C4" s="3"/>
      <c r="D4" s="3">
        <v>617312</v>
      </c>
      <c r="E4" s="3">
        <v>1436442</v>
      </c>
      <c r="F4" s="3">
        <v>691055.00000000012</v>
      </c>
      <c r="G4" s="3">
        <v>218425</v>
      </c>
      <c r="H4" s="3">
        <v>2963234.0000000005</v>
      </c>
      <c r="J4" s="8">
        <v>646.66666666666663</v>
      </c>
      <c r="K4" s="8">
        <v>1751.8333333333333</v>
      </c>
      <c r="L4" s="8">
        <v>6217.666666666667</v>
      </c>
      <c r="M4" s="8">
        <v>14834.333333333334</v>
      </c>
      <c r="N4" s="8">
        <v>23450.5</v>
      </c>
      <c r="Q4" s="1" t="s">
        <v>2</v>
      </c>
      <c r="R4" s="31">
        <v>1393.7470000000001</v>
      </c>
      <c r="S4" s="31">
        <v>1569.4870000000001</v>
      </c>
    </row>
    <row r="5" spans="1:19" x14ac:dyDescent="0.3">
      <c r="A5" s="1" t="s">
        <v>3</v>
      </c>
      <c r="B5" s="2">
        <v>2020</v>
      </c>
      <c r="C5" s="3"/>
      <c r="D5" s="3">
        <v>2384259</v>
      </c>
      <c r="E5" s="3">
        <v>5293717</v>
      </c>
      <c r="F5" s="3">
        <v>2085384</v>
      </c>
      <c r="G5" s="3">
        <v>375815</v>
      </c>
      <c r="H5" s="3">
        <v>10139175.000000002</v>
      </c>
      <c r="J5" s="8">
        <v>5666.4999999999991</v>
      </c>
      <c r="K5" s="8">
        <v>6423.833333333333</v>
      </c>
      <c r="L5" s="8">
        <v>14841.999999999998</v>
      </c>
      <c r="M5" s="8">
        <v>24835</v>
      </c>
      <c r="N5" s="8">
        <v>51767.333333333336</v>
      </c>
      <c r="Q5" s="1" t="s">
        <v>3</v>
      </c>
      <c r="R5" s="31">
        <v>5064.6639999999998</v>
      </c>
      <c r="S5" s="31">
        <v>5074.5110000000004</v>
      </c>
    </row>
    <row r="6" spans="1:19" x14ac:dyDescent="0.3">
      <c r="A6" s="1" t="s">
        <v>4</v>
      </c>
      <c r="B6" s="2">
        <v>2020</v>
      </c>
      <c r="C6" s="3"/>
      <c r="D6" s="3">
        <v>192091</v>
      </c>
      <c r="E6" s="3">
        <v>451329</v>
      </c>
      <c r="F6" s="3">
        <v>95922</v>
      </c>
      <c r="G6" s="3">
        <v>32270.000000000004</v>
      </c>
      <c r="H6" s="3">
        <v>771612.00000000012</v>
      </c>
      <c r="J6" s="8">
        <v>510.49999999999994</v>
      </c>
      <c r="K6" s="8">
        <v>1014.5000000000001</v>
      </c>
      <c r="L6" s="8">
        <v>999.83333333333337</v>
      </c>
      <c r="M6" s="8">
        <v>1201.3333333333333</v>
      </c>
      <c r="N6" s="8">
        <v>3726.1666666666665</v>
      </c>
      <c r="Q6" s="1" t="s">
        <v>4</v>
      </c>
      <c r="R6" s="31">
        <v>410.08699999999999</v>
      </c>
      <c r="S6" s="31">
        <v>361.52499999999998</v>
      </c>
    </row>
    <row r="7" spans="1:19" ht="24" x14ac:dyDescent="0.3">
      <c r="A7" s="1" t="s">
        <v>5</v>
      </c>
      <c r="B7" s="2">
        <v>2020</v>
      </c>
      <c r="C7" s="3"/>
      <c r="D7" s="3">
        <v>5472317</v>
      </c>
      <c r="E7" s="3">
        <v>8969724</v>
      </c>
      <c r="F7" s="3">
        <v>3478350.0000000005</v>
      </c>
      <c r="G7" s="3">
        <v>856316</v>
      </c>
      <c r="H7" s="3">
        <v>18776707.000000004</v>
      </c>
      <c r="J7" s="8">
        <v>6157.8333333333321</v>
      </c>
      <c r="K7" s="8">
        <v>23101.5</v>
      </c>
      <c r="L7" s="8">
        <v>38078.833333333336</v>
      </c>
      <c r="M7" s="8">
        <v>58139</v>
      </c>
      <c r="N7" s="8">
        <v>125477.16666666667</v>
      </c>
      <c r="Q7" s="1" t="s">
        <v>5</v>
      </c>
      <c r="R7" s="31">
        <v>9112.9390000000003</v>
      </c>
      <c r="S7" s="31">
        <v>9663.768</v>
      </c>
    </row>
    <row r="8" spans="1:19" x14ac:dyDescent="0.3">
      <c r="A8" s="1" t="s">
        <v>6</v>
      </c>
      <c r="B8" s="2">
        <v>2020</v>
      </c>
      <c r="C8" s="3"/>
      <c r="D8" s="3">
        <v>2130076</v>
      </c>
      <c r="E8" s="3">
        <v>3284155</v>
      </c>
      <c r="F8" s="3">
        <v>945259</v>
      </c>
      <c r="G8" s="3">
        <v>164701</v>
      </c>
      <c r="H8" s="3">
        <v>6524191</v>
      </c>
      <c r="J8" s="8">
        <v>3212.8333333333335</v>
      </c>
      <c r="K8" s="8">
        <v>5741.1666666666652</v>
      </c>
      <c r="L8" s="8">
        <v>8191.5</v>
      </c>
      <c r="M8" s="8">
        <v>13489.333333333334</v>
      </c>
      <c r="N8" s="8">
        <v>30634.833333333332</v>
      </c>
      <c r="Q8" s="1" t="s">
        <v>6</v>
      </c>
      <c r="R8" s="31">
        <v>3227.27</v>
      </c>
      <c r="S8" s="31">
        <v>3296.9209999999998</v>
      </c>
    </row>
    <row r="9" spans="1:19" x14ac:dyDescent="0.3">
      <c r="A9" s="1" t="s">
        <v>0</v>
      </c>
      <c r="B9" s="2">
        <v>2020</v>
      </c>
      <c r="C9" s="3"/>
      <c r="D9" s="3">
        <v>33310123</v>
      </c>
      <c r="E9" s="3">
        <v>68372974</v>
      </c>
      <c r="F9" s="3">
        <v>21022924</v>
      </c>
      <c r="G9" s="3">
        <v>6226732</v>
      </c>
      <c r="H9" s="3">
        <v>128932753.00000001</v>
      </c>
      <c r="J9" s="8">
        <v>39414.333333333336</v>
      </c>
      <c r="K9" s="8">
        <v>103541.83333333333</v>
      </c>
      <c r="L9" s="8">
        <v>149456.00000000003</v>
      </c>
      <c r="M9" s="8">
        <v>250744.83333333334</v>
      </c>
      <c r="N9" s="8">
        <v>543157</v>
      </c>
      <c r="Q9" s="1" t="s">
        <v>0</v>
      </c>
      <c r="R9" s="31">
        <v>63071.485999999997</v>
      </c>
      <c r="S9" s="31">
        <v>65861.267000000007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3D4D-EAAC-4A4E-AB85-1CC6D83A92C4}">
  <dimension ref="A1:AD79"/>
  <sheetViews>
    <sheetView topLeftCell="A22" zoomScale="60" workbookViewId="0">
      <selection activeCell="M57" sqref="M57"/>
    </sheetView>
  </sheetViews>
  <sheetFormatPr defaultRowHeight="14.4" x14ac:dyDescent="0.3"/>
  <cols>
    <col min="1" max="1" width="57.77734375" bestFit="1" customWidth="1"/>
    <col min="2" max="2" width="19.44140625" bestFit="1" customWidth="1"/>
    <col min="3" max="6" width="12.5546875" bestFit="1" customWidth="1"/>
    <col min="19" max="19" width="11.5546875" bestFit="1" customWidth="1"/>
    <col min="20" max="20" width="11.77734375" bestFit="1" customWidth="1"/>
    <col min="21" max="21" width="12.88671875" bestFit="1" customWidth="1"/>
  </cols>
  <sheetData>
    <row r="1" spans="1:12" x14ac:dyDescent="0.3">
      <c r="A1" s="53" t="s">
        <v>84</v>
      </c>
      <c r="B1" s="53" t="s">
        <v>23</v>
      </c>
      <c r="C1" s="25"/>
      <c r="H1" s="54" t="s">
        <v>28</v>
      </c>
      <c r="I1" s="54"/>
      <c r="J1" s="54"/>
      <c r="K1" s="54"/>
    </row>
    <row r="2" spans="1:12" x14ac:dyDescent="0.3">
      <c r="A2" s="26"/>
      <c r="B2" s="26" t="s">
        <v>8</v>
      </c>
      <c r="C2" s="26" t="s">
        <v>9</v>
      </c>
      <c r="D2" s="26" t="s">
        <v>10</v>
      </c>
      <c r="E2" s="26" t="s">
        <v>11</v>
      </c>
      <c r="F2" s="26" t="s">
        <v>12</v>
      </c>
      <c r="H2" s="26" t="s">
        <v>8</v>
      </c>
      <c r="I2" s="26" t="s">
        <v>9</v>
      </c>
      <c r="J2" s="26" t="s">
        <v>10</v>
      </c>
      <c r="K2" s="26" t="s">
        <v>11</v>
      </c>
      <c r="L2" t="s">
        <v>12</v>
      </c>
    </row>
    <row r="3" spans="1:12" x14ac:dyDescent="0.3">
      <c r="A3" s="29" t="s">
        <v>1</v>
      </c>
      <c r="B3" s="3">
        <v>16280846</v>
      </c>
      <c r="C3" s="3">
        <v>19163421</v>
      </c>
      <c r="D3" s="3">
        <v>2897694</v>
      </c>
      <c r="E3" s="3">
        <v>586380</v>
      </c>
      <c r="F3" s="3">
        <v>38928341</v>
      </c>
      <c r="H3" s="27">
        <v>90062.833333333328</v>
      </c>
      <c r="I3" s="27">
        <v>41073.833333333336</v>
      </c>
      <c r="J3" s="27">
        <v>35740.666666666664</v>
      </c>
      <c r="K3" s="27">
        <v>31815.000000000004</v>
      </c>
      <c r="L3">
        <v>198692.33333333334</v>
      </c>
    </row>
    <row r="4" spans="1:12" x14ac:dyDescent="0.3">
      <c r="A4" s="1" t="s">
        <v>2</v>
      </c>
      <c r="B4" s="3">
        <v>617312</v>
      </c>
      <c r="C4" s="3">
        <v>1436442</v>
      </c>
      <c r="D4" s="3">
        <v>691055.00000000012</v>
      </c>
      <c r="E4" s="3">
        <v>218425</v>
      </c>
      <c r="F4" s="3">
        <v>2963234.0000000005</v>
      </c>
      <c r="H4" s="27">
        <v>646.66666666666663</v>
      </c>
      <c r="I4" s="27">
        <v>1751.8333333333333</v>
      </c>
      <c r="J4" s="27">
        <v>6217.666666666667</v>
      </c>
      <c r="K4" s="27">
        <v>14834.333333333334</v>
      </c>
      <c r="L4">
        <v>23450.5</v>
      </c>
    </row>
    <row r="5" spans="1:12" x14ac:dyDescent="0.3">
      <c r="A5" s="1" t="s">
        <v>3</v>
      </c>
      <c r="B5" s="3">
        <v>2384259</v>
      </c>
      <c r="C5" s="3">
        <v>5293717</v>
      </c>
      <c r="D5" s="3">
        <v>2085384</v>
      </c>
      <c r="E5" s="3">
        <v>375815</v>
      </c>
      <c r="F5" s="3">
        <v>10139175.000000002</v>
      </c>
      <c r="H5" s="27">
        <v>5666.4999999999991</v>
      </c>
      <c r="I5" s="27">
        <v>6423.833333333333</v>
      </c>
      <c r="J5" s="27">
        <v>14841.999999999998</v>
      </c>
      <c r="K5" s="27">
        <v>24835</v>
      </c>
      <c r="L5">
        <v>51767.333333333336</v>
      </c>
    </row>
    <row r="6" spans="1:12" x14ac:dyDescent="0.3">
      <c r="A6" s="1" t="s">
        <v>4</v>
      </c>
      <c r="B6" s="3">
        <v>192091</v>
      </c>
      <c r="C6" s="3">
        <v>451329</v>
      </c>
      <c r="D6" s="3">
        <v>95922</v>
      </c>
      <c r="E6" s="3">
        <v>32270.000000000004</v>
      </c>
      <c r="F6" s="3">
        <v>771612.00000000012</v>
      </c>
      <c r="H6" s="27">
        <v>510.49999999999994</v>
      </c>
      <c r="I6" s="27">
        <v>1014.5000000000001</v>
      </c>
      <c r="J6" s="27">
        <v>999.83333333333337</v>
      </c>
      <c r="K6" s="27">
        <v>1201.3333333333333</v>
      </c>
      <c r="L6">
        <v>3726.1666666666665</v>
      </c>
    </row>
    <row r="7" spans="1:12" x14ac:dyDescent="0.3">
      <c r="A7" s="1" t="s">
        <v>5</v>
      </c>
      <c r="B7" s="3">
        <v>5472317</v>
      </c>
      <c r="C7" s="3">
        <v>8969724</v>
      </c>
      <c r="D7" s="3">
        <v>3478350.0000000005</v>
      </c>
      <c r="E7" s="3">
        <v>856316</v>
      </c>
      <c r="F7" s="3">
        <v>18776707.000000004</v>
      </c>
      <c r="H7" s="27">
        <v>6157.8333333333321</v>
      </c>
      <c r="I7" s="27">
        <v>23101.5</v>
      </c>
      <c r="J7" s="27">
        <v>38078.833333333336</v>
      </c>
      <c r="K7" s="27">
        <v>58139</v>
      </c>
      <c r="L7">
        <v>125477.16666666667</v>
      </c>
    </row>
    <row r="8" spans="1:12" x14ac:dyDescent="0.3">
      <c r="A8" s="1"/>
      <c r="B8" s="3"/>
      <c r="C8" s="3"/>
      <c r="D8" s="3"/>
      <c r="E8" s="3"/>
      <c r="F8" s="3"/>
      <c r="H8" s="27"/>
      <c r="I8" s="27"/>
      <c r="J8" s="27"/>
      <c r="K8" s="27"/>
    </row>
    <row r="9" spans="1:12" x14ac:dyDescent="0.3">
      <c r="A9" s="1"/>
      <c r="B9" s="3"/>
      <c r="C9" s="3"/>
      <c r="D9" s="3"/>
      <c r="E9" s="3"/>
      <c r="F9" s="3"/>
      <c r="H9" s="27"/>
      <c r="I9" s="27"/>
      <c r="J9" s="27"/>
      <c r="K9" s="27"/>
    </row>
    <row r="10" spans="1:12" x14ac:dyDescent="0.3">
      <c r="A10" s="26"/>
      <c r="B10" s="26"/>
      <c r="C10" s="26"/>
      <c r="D10" s="26"/>
      <c r="E10" s="26"/>
      <c r="F10" s="26"/>
      <c r="H10" s="27"/>
      <c r="I10" s="27"/>
      <c r="J10" s="27"/>
      <c r="K10" s="27"/>
    </row>
    <row r="12" spans="1:12" x14ac:dyDescent="0.3">
      <c r="A12" s="52" t="s">
        <v>83</v>
      </c>
      <c r="B12" s="26" t="s">
        <v>8</v>
      </c>
      <c r="C12" s="26" t="s">
        <v>9</v>
      </c>
      <c r="D12" s="26" t="s">
        <v>10</v>
      </c>
      <c r="E12" s="26" t="s">
        <v>11</v>
      </c>
      <c r="F12" t="s">
        <v>12</v>
      </c>
    </row>
    <row r="13" spans="1:12" x14ac:dyDescent="0.3">
      <c r="A13" s="29" t="s">
        <v>1</v>
      </c>
      <c r="B13" s="56">
        <f>+H3/B3</f>
        <v>5.5318276048636128E-3</v>
      </c>
      <c r="C13" s="56">
        <f>+I3/C3</f>
        <v>2.1433455609691679E-3</v>
      </c>
      <c r="D13" s="56">
        <f>+J3/D3</f>
        <v>1.2334175612285723E-2</v>
      </c>
      <c r="E13" s="56">
        <f>+K3/E3</f>
        <v>5.4256625396500571E-2</v>
      </c>
      <c r="F13" s="56">
        <f>+L3/F3</f>
        <v>5.1040534538405666E-3</v>
      </c>
    </row>
    <row r="14" spans="1:12" x14ac:dyDescent="0.3">
      <c r="A14" s="1" t="s">
        <v>2</v>
      </c>
      <c r="B14" s="56">
        <f>+H4/B4</f>
        <v>1.0475523992189795E-3</v>
      </c>
      <c r="C14" s="56">
        <f t="shared" ref="C14:F16" si="0">+I4/C4</f>
        <v>1.219564265966418E-3</v>
      </c>
      <c r="D14" s="56">
        <f t="shared" si="0"/>
        <v>8.9973542868030266E-3</v>
      </c>
      <c r="E14" s="56">
        <f t="shared" si="0"/>
        <v>6.7914997520125142E-2</v>
      </c>
      <c r="F14" s="56">
        <f t="shared" si="0"/>
        <v>7.9138198333307454E-3</v>
      </c>
    </row>
    <row r="15" spans="1:12" x14ac:dyDescent="0.3">
      <c r="A15" s="1" t="s">
        <v>3</v>
      </c>
      <c r="B15" s="56">
        <f t="shared" ref="B15:B16" si="1">+H5/B5</f>
        <v>2.3766293846431948E-3</v>
      </c>
      <c r="C15" s="56">
        <f t="shared" si="0"/>
        <v>1.2134825744053437E-3</v>
      </c>
      <c r="D15" s="56">
        <f t="shared" si="0"/>
        <v>7.1171544425391187E-3</v>
      </c>
      <c r="E15" s="56">
        <f t="shared" si="0"/>
        <v>6.6083046179636257E-2</v>
      </c>
      <c r="F15" s="56">
        <f t="shared" si="0"/>
        <v>5.1056751001273106E-3</v>
      </c>
    </row>
    <row r="16" spans="1:12" x14ac:dyDescent="0.3">
      <c r="A16" s="1" t="s">
        <v>4</v>
      </c>
      <c r="B16" s="56">
        <f t="shared" si="1"/>
        <v>2.6575945775700054E-3</v>
      </c>
      <c r="C16" s="56">
        <f t="shared" si="0"/>
        <v>2.2478059242814004E-3</v>
      </c>
      <c r="D16" s="56">
        <f t="shared" si="0"/>
        <v>1.0423399567704316E-2</v>
      </c>
      <c r="E16" s="56">
        <f t="shared" si="0"/>
        <v>3.7227559136452842E-2</v>
      </c>
      <c r="F16" s="56">
        <f t="shared" si="0"/>
        <v>4.8290678043714534E-3</v>
      </c>
    </row>
    <row r="17" spans="1:7" x14ac:dyDescent="0.3">
      <c r="A17" s="29" t="s">
        <v>5</v>
      </c>
      <c r="B17" s="56">
        <f>+H7/B7</f>
        <v>1.1252698506561904E-3</v>
      </c>
      <c r="C17" s="56">
        <f t="shared" ref="C17" si="2">+I7/C7</f>
        <v>2.5754973062716313E-3</v>
      </c>
      <c r="D17" s="56">
        <f t="shared" ref="D17" si="3">+J7/D7</f>
        <v>1.0947384056616882E-2</v>
      </c>
      <c r="E17" s="56">
        <f t="shared" ref="E17" si="4">+K7/E7</f>
        <v>6.7894328729114023E-2</v>
      </c>
      <c r="F17" s="56">
        <f t="shared" ref="F17" si="5">+L7/F7</f>
        <v>6.6825970425307612E-3</v>
      </c>
    </row>
    <row r="18" spans="1:7" x14ac:dyDescent="0.3">
      <c r="A18" s="1"/>
      <c r="B18" s="30"/>
      <c r="C18" s="30"/>
      <c r="D18" s="30"/>
      <c r="E18" s="30"/>
      <c r="F18" s="30"/>
    </row>
    <row r="19" spans="1:7" x14ac:dyDescent="0.3">
      <c r="A19" s="1"/>
      <c r="B19" s="30"/>
      <c r="C19" s="30"/>
      <c r="D19" s="30"/>
      <c r="E19" s="30"/>
      <c r="F19" s="30"/>
    </row>
    <row r="20" spans="1:7" x14ac:dyDescent="0.3">
      <c r="A20" s="26"/>
      <c r="B20" s="26"/>
      <c r="C20" s="26"/>
      <c r="D20" s="26"/>
      <c r="E20" s="26"/>
      <c r="F20" s="26"/>
    </row>
    <row r="21" spans="1:7" x14ac:dyDescent="0.3">
      <c r="A21" s="26"/>
      <c r="B21" s="26"/>
      <c r="C21" s="26"/>
      <c r="D21" s="26"/>
      <c r="E21" s="26"/>
      <c r="F21" s="26"/>
    </row>
    <row r="23" spans="1:7" x14ac:dyDescent="0.3">
      <c r="A23" s="50">
        <v>3</v>
      </c>
      <c r="B23" s="51"/>
      <c r="C23" s="51"/>
    </row>
    <row r="24" spans="1:7" x14ac:dyDescent="0.3">
      <c r="A24" s="26" t="s">
        <v>15</v>
      </c>
      <c r="B24" s="26" t="s">
        <v>24</v>
      </c>
      <c r="C24" s="26" t="s">
        <v>25</v>
      </c>
      <c r="D24" s="26" t="s">
        <v>26</v>
      </c>
      <c r="E24" s="26" t="s">
        <v>27</v>
      </c>
    </row>
    <row r="25" spans="1:7" x14ac:dyDescent="0.3">
      <c r="A25" s="29" t="s">
        <v>1</v>
      </c>
      <c r="B25" s="26">
        <v>1</v>
      </c>
      <c r="C25" s="3">
        <v>16280846</v>
      </c>
      <c r="D25" s="27">
        <v>90062.833333333328</v>
      </c>
      <c r="E25" s="28">
        <f>+D25/C25*10000</f>
        <v>55.318276048636129</v>
      </c>
      <c r="F25" s="27"/>
      <c r="G25" s="27"/>
    </row>
    <row r="26" spans="1:7" x14ac:dyDescent="0.3">
      <c r="A26" s="29" t="s">
        <v>1</v>
      </c>
      <c r="B26" s="26">
        <v>2</v>
      </c>
      <c r="C26" s="3">
        <v>19163421</v>
      </c>
      <c r="D26" s="27">
        <v>41073.833333333336</v>
      </c>
      <c r="E26" s="28">
        <f t="shared" ref="E26:E44" si="6">+D26/C26*10000</f>
        <v>21.433455609691677</v>
      </c>
      <c r="F26" s="27"/>
      <c r="G26" s="27"/>
    </row>
    <row r="27" spans="1:7" x14ac:dyDescent="0.3">
      <c r="A27" s="29" t="s">
        <v>1</v>
      </c>
      <c r="B27" s="26">
        <v>3</v>
      </c>
      <c r="C27" s="3">
        <v>2897694</v>
      </c>
      <c r="D27" s="27">
        <v>35740.666666666664</v>
      </c>
      <c r="E27" s="28">
        <f t="shared" si="6"/>
        <v>123.34175612285723</v>
      </c>
      <c r="F27" s="27"/>
      <c r="G27" s="27"/>
    </row>
    <row r="28" spans="1:7" x14ac:dyDescent="0.3">
      <c r="A28" s="29" t="s">
        <v>1</v>
      </c>
      <c r="B28" s="26">
        <v>4</v>
      </c>
      <c r="C28" s="3">
        <v>586380</v>
      </c>
      <c r="D28" s="27">
        <v>31815.000000000004</v>
      </c>
      <c r="E28" s="28">
        <f t="shared" si="6"/>
        <v>542.56625396500567</v>
      </c>
      <c r="F28" s="27"/>
      <c r="G28" s="27"/>
    </row>
    <row r="29" spans="1:7" x14ac:dyDescent="0.3">
      <c r="A29" s="1" t="s">
        <v>2</v>
      </c>
      <c r="B29" s="26">
        <v>1</v>
      </c>
      <c r="C29" s="3">
        <v>617312</v>
      </c>
      <c r="D29" s="27">
        <v>646.66666666666663</v>
      </c>
      <c r="E29" s="28">
        <f t="shared" si="6"/>
        <v>10.475523992189794</v>
      </c>
      <c r="F29" s="27"/>
      <c r="G29" s="27"/>
    </row>
    <row r="30" spans="1:7" x14ac:dyDescent="0.3">
      <c r="A30" s="1" t="s">
        <v>2</v>
      </c>
      <c r="B30" s="26">
        <v>2</v>
      </c>
      <c r="C30" s="3">
        <v>1436442</v>
      </c>
      <c r="D30" s="27">
        <v>1751.8333333333333</v>
      </c>
      <c r="E30" s="28">
        <f t="shared" si="6"/>
        <v>12.19564265966418</v>
      </c>
    </row>
    <row r="31" spans="1:7" x14ac:dyDescent="0.3">
      <c r="A31" s="1" t="s">
        <v>2</v>
      </c>
      <c r="B31" s="26">
        <v>3</v>
      </c>
      <c r="C31" s="3">
        <v>691055.00000000012</v>
      </c>
      <c r="D31" s="27">
        <v>6217.666666666667</v>
      </c>
      <c r="E31" s="28">
        <f t="shared" si="6"/>
        <v>89.973542868030265</v>
      </c>
    </row>
    <row r="32" spans="1:7" x14ac:dyDescent="0.3">
      <c r="A32" s="1" t="s">
        <v>2</v>
      </c>
      <c r="B32" s="26">
        <v>4</v>
      </c>
      <c r="C32" s="3">
        <v>218425</v>
      </c>
      <c r="D32" s="27">
        <v>14834.333333333334</v>
      </c>
      <c r="E32" s="28">
        <f t="shared" si="6"/>
        <v>679.14997520125144</v>
      </c>
    </row>
    <row r="33" spans="1:30" x14ac:dyDescent="0.3">
      <c r="A33" s="1" t="s">
        <v>3</v>
      </c>
      <c r="B33" s="26">
        <v>1</v>
      </c>
      <c r="C33" s="3">
        <v>2384259</v>
      </c>
      <c r="D33" s="27">
        <v>5666.4999999999991</v>
      </c>
      <c r="E33" s="28">
        <f t="shared" si="6"/>
        <v>23.76629384643195</v>
      </c>
    </row>
    <row r="34" spans="1:30" x14ac:dyDescent="0.3">
      <c r="A34" s="1" t="s">
        <v>3</v>
      </c>
      <c r="B34" s="26">
        <v>2</v>
      </c>
      <c r="C34" s="3">
        <v>5293717</v>
      </c>
      <c r="D34" s="27">
        <v>6423.833333333333</v>
      </c>
      <c r="E34" s="28">
        <f t="shared" si="6"/>
        <v>12.134825744053437</v>
      </c>
    </row>
    <row r="35" spans="1:30" x14ac:dyDescent="0.3">
      <c r="A35" s="1" t="s">
        <v>3</v>
      </c>
      <c r="B35" s="26">
        <v>3</v>
      </c>
      <c r="C35" s="3">
        <v>2085384</v>
      </c>
      <c r="D35" s="27">
        <v>14841.999999999998</v>
      </c>
      <c r="E35" s="28">
        <f t="shared" si="6"/>
        <v>71.17154442539119</v>
      </c>
    </row>
    <row r="36" spans="1:30" x14ac:dyDescent="0.3">
      <c r="A36" s="1" t="s">
        <v>3</v>
      </c>
      <c r="B36" s="26">
        <v>4</v>
      </c>
      <c r="C36" s="3">
        <v>375815</v>
      </c>
      <c r="D36" s="27">
        <v>24835</v>
      </c>
      <c r="E36" s="28">
        <f t="shared" si="6"/>
        <v>660.83046179636256</v>
      </c>
    </row>
    <row r="37" spans="1:30" x14ac:dyDescent="0.3">
      <c r="A37" s="1" t="s">
        <v>4</v>
      </c>
      <c r="B37" s="26">
        <v>1</v>
      </c>
      <c r="C37" s="3">
        <v>192091</v>
      </c>
      <c r="D37" s="27">
        <v>510.49999999999994</v>
      </c>
      <c r="E37" s="28">
        <f t="shared" si="6"/>
        <v>26.575945775700053</v>
      </c>
    </row>
    <row r="38" spans="1:30" x14ac:dyDescent="0.3">
      <c r="A38" s="1" t="s">
        <v>4</v>
      </c>
      <c r="B38" s="26">
        <v>2</v>
      </c>
      <c r="C38" s="3">
        <v>451329</v>
      </c>
      <c r="D38" s="27">
        <v>1014.5000000000001</v>
      </c>
      <c r="E38" s="28">
        <f t="shared" si="6"/>
        <v>22.478059242814005</v>
      </c>
    </row>
    <row r="39" spans="1:30" x14ac:dyDescent="0.3">
      <c r="A39" s="1" t="s">
        <v>4</v>
      </c>
      <c r="B39" s="26">
        <v>3</v>
      </c>
      <c r="C39" s="3">
        <v>95922</v>
      </c>
      <c r="D39" s="27">
        <v>999.83333333333337</v>
      </c>
      <c r="E39" s="28">
        <f t="shared" si="6"/>
        <v>104.23399567704315</v>
      </c>
    </row>
    <row r="40" spans="1:30" x14ac:dyDescent="0.3">
      <c r="A40" s="1" t="s">
        <v>4</v>
      </c>
      <c r="B40" s="26">
        <v>4</v>
      </c>
      <c r="C40" s="3">
        <v>32270.000000000004</v>
      </c>
      <c r="D40" s="27">
        <v>1201.3333333333333</v>
      </c>
      <c r="E40" s="28">
        <f t="shared" si="6"/>
        <v>372.27559136452845</v>
      </c>
    </row>
    <row r="41" spans="1:30" x14ac:dyDescent="0.3">
      <c r="A41" s="29" t="s">
        <v>5</v>
      </c>
      <c r="B41">
        <v>1</v>
      </c>
      <c r="C41" s="3">
        <v>5472317</v>
      </c>
      <c r="D41" s="27">
        <v>6157.8333333333321</v>
      </c>
      <c r="E41" s="28">
        <f t="shared" si="6"/>
        <v>11.252698506561904</v>
      </c>
    </row>
    <row r="42" spans="1:30" x14ac:dyDescent="0.3">
      <c r="A42" s="29" t="s">
        <v>5</v>
      </c>
      <c r="B42">
        <v>2</v>
      </c>
      <c r="C42" s="3">
        <v>8969724</v>
      </c>
      <c r="D42" s="27">
        <v>23101.5</v>
      </c>
      <c r="E42" s="28">
        <f t="shared" si="6"/>
        <v>25.754973062716314</v>
      </c>
    </row>
    <row r="43" spans="1:30" x14ac:dyDescent="0.3">
      <c r="A43" s="29" t="s">
        <v>5</v>
      </c>
      <c r="B43">
        <v>3</v>
      </c>
      <c r="C43" s="3">
        <v>3478350.0000000005</v>
      </c>
      <c r="D43" s="27">
        <v>38078.833333333336</v>
      </c>
      <c r="E43" s="28">
        <f t="shared" si="6"/>
        <v>109.47384056616882</v>
      </c>
    </row>
    <row r="44" spans="1:30" x14ac:dyDescent="0.3">
      <c r="A44" s="29" t="s">
        <v>5</v>
      </c>
      <c r="B44">
        <v>4</v>
      </c>
      <c r="C44" s="3">
        <v>856316</v>
      </c>
      <c r="D44" s="27">
        <v>58139</v>
      </c>
      <c r="E44" s="28">
        <f t="shared" si="6"/>
        <v>678.94328729114022</v>
      </c>
    </row>
    <row r="45" spans="1:30" x14ac:dyDescent="0.3">
      <c r="A45" s="1"/>
      <c r="C45" s="3"/>
      <c r="D45" s="27"/>
      <c r="E45" s="28"/>
    </row>
    <row r="46" spans="1:30" x14ac:dyDescent="0.3">
      <c r="A46" s="49" t="s">
        <v>85</v>
      </c>
      <c r="C46" s="3"/>
      <c r="D46" s="27"/>
      <c r="E46" s="28"/>
    </row>
    <row r="47" spans="1:30" x14ac:dyDescent="0.3">
      <c r="A47" s="46" t="s">
        <v>15</v>
      </c>
      <c r="B47" s="47" t="s">
        <v>71</v>
      </c>
      <c r="C47" s="47" t="s">
        <v>72</v>
      </c>
      <c r="D47" s="47" t="s">
        <v>20</v>
      </c>
      <c r="E47" s="47" t="s">
        <v>73</v>
      </c>
      <c r="F47" s="47" t="s">
        <v>74</v>
      </c>
      <c r="G47" s="47" t="s">
        <v>75</v>
      </c>
      <c r="H47" s="47" t="s">
        <v>76</v>
      </c>
      <c r="I47" s="47" t="s">
        <v>77</v>
      </c>
      <c r="J47" s="47" t="s">
        <v>78</v>
      </c>
      <c r="K47" s="48" t="s">
        <v>79</v>
      </c>
    </row>
    <row r="48" spans="1:30" x14ac:dyDescent="0.3">
      <c r="A48" s="44" t="s">
        <v>1</v>
      </c>
      <c r="B48" s="45">
        <v>198692.33</v>
      </c>
      <c r="C48" s="45" t="s">
        <v>80</v>
      </c>
      <c r="D48" s="45">
        <v>5.1040499999999997E-3</v>
      </c>
      <c r="E48" s="45">
        <v>1.252907E-2</v>
      </c>
      <c r="F48" s="45">
        <v>1.2439179999999999E-2</v>
      </c>
      <c r="G48" s="45">
        <v>1.261937E-2</v>
      </c>
      <c r="H48" s="45">
        <v>4.5949999999999999E-5</v>
      </c>
      <c r="I48" s="45">
        <v>1</v>
      </c>
      <c r="J48" s="45"/>
      <c r="K48" s="45"/>
      <c r="S48" s="46" t="s">
        <v>15</v>
      </c>
      <c r="T48" s="47" t="s">
        <v>71</v>
      </c>
      <c r="U48" s="47" t="s">
        <v>72</v>
      </c>
      <c r="V48" s="47" t="s">
        <v>20</v>
      </c>
      <c r="W48" s="47" t="s">
        <v>73</v>
      </c>
      <c r="X48" s="47"/>
      <c r="Y48" s="47" t="s">
        <v>74</v>
      </c>
      <c r="Z48" s="47" t="s">
        <v>75</v>
      </c>
      <c r="AA48" s="47" t="s">
        <v>76</v>
      </c>
      <c r="AB48" s="47" t="s">
        <v>77</v>
      </c>
      <c r="AC48" s="47" t="s">
        <v>78</v>
      </c>
      <c r="AD48" s="48" t="s">
        <v>79</v>
      </c>
    </row>
    <row r="49" spans="1:30" x14ac:dyDescent="0.3">
      <c r="A49" s="44" t="s">
        <v>2</v>
      </c>
      <c r="B49" s="45">
        <v>23450.5</v>
      </c>
      <c r="C49" s="45">
        <v>2963234</v>
      </c>
      <c r="D49" s="45">
        <v>7.9138200000000002E-3</v>
      </c>
      <c r="E49" s="45">
        <v>1.247385E-2</v>
      </c>
      <c r="F49" s="45">
        <v>1.2308970000000001E-2</v>
      </c>
      <c r="G49" s="45">
        <v>1.2640210000000001E-2</v>
      </c>
      <c r="H49" s="45">
        <v>8.4400000000000005E-5</v>
      </c>
      <c r="I49" s="45">
        <v>0.99559273999999998</v>
      </c>
      <c r="J49" s="45">
        <v>0.98065005000000005</v>
      </c>
      <c r="K49" s="45">
        <v>1.010724</v>
      </c>
      <c r="S49" s="44" t="s">
        <v>1</v>
      </c>
      <c r="T49" s="45">
        <v>198692.33</v>
      </c>
      <c r="U49" s="45" t="s">
        <v>80</v>
      </c>
      <c r="V49" s="45">
        <v>5.1040499999999997E-3</v>
      </c>
      <c r="W49" s="45">
        <v>1.252907E-2</v>
      </c>
      <c r="X49" s="45"/>
      <c r="Y49" s="45">
        <v>1.2439179999999999E-2</v>
      </c>
      <c r="Z49" s="45">
        <v>1.261937E-2</v>
      </c>
      <c r="AA49" s="45">
        <v>4.5949999999999999E-5</v>
      </c>
      <c r="AB49" s="45">
        <v>1</v>
      </c>
      <c r="AC49" s="45"/>
      <c r="AD49" s="45"/>
    </row>
    <row r="50" spans="1:30" x14ac:dyDescent="0.3">
      <c r="A50" s="44" t="s">
        <v>3</v>
      </c>
      <c r="B50" s="45">
        <v>51767.332999999999</v>
      </c>
      <c r="C50" s="45" t="s">
        <v>81</v>
      </c>
      <c r="D50" s="45">
        <v>5.1056799999999996E-3</v>
      </c>
      <c r="E50" s="45">
        <v>1.1957239999999999E-2</v>
      </c>
      <c r="F50" s="45">
        <v>1.1837810000000001E-2</v>
      </c>
      <c r="G50" s="45">
        <v>1.207743E-2</v>
      </c>
      <c r="H50" s="45">
        <v>6.109E-5</v>
      </c>
      <c r="I50" s="45">
        <v>0.95436001999999998</v>
      </c>
      <c r="J50" s="45">
        <v>0.94265074999999998</v>
      </c>
      <c r="K50" s="45">
        <v>0.96619699000000003</v>
      </c>
      <c r="S50" s="44" t="s">
        <v>2</v>
      </c>
      <c r="T50" s="45">
        <v>23450.5</v>
      </c>
      <c r="U50" s="45">
        <v>2963234</v>
      </c>
      <c r="V50" s="45">
        <v>7.9138200000000002E-3</v>
      </c>
      <c r="W50" s="45">
        <v>1.247385E-2</v>
      </c>
      <c r="X50" s="45"/>
      <c r="Y50" s="45">
        <v>1.2308970000000001E-2</v>
      </c>
      <c r="Z50" s="45">
        <v>1.2640210000000001E-2</v>
      </c>
      <c r="AA50" s="45">
        <v>8.4400000000000005E-5</v>
      </c>
      <c r="AB50" s="45">
        <v>0.99559273999999998</v>
      </c>
      <c r="AC50" s="45">
        <v>0.98065005000000005</v>
      </c>
      <c r="AD50" s="45">
        <v>1.010724</v>
      </c>
    </row>
    <row r="51" spans="1:30" x14ac:dyDescent="0.3">
      <c r="A51" s="44" t="s">
        <v>4</v>
      </c>
      <c r="B51" s="45">
        <v>3726.1667000000002</v>
      </c>
      <c r="C51" s="45">
        <v>771612</v>
      </c>
      <c r="D51" s="45">
        <v>4.8290700000000004E-3</v>
      </c>
      <c r="E51" s="45">
        <v>9.2544399999999992E-3</v>
      </c>
      <c r="F51" s="45">
        <v>8.9138199999999994E-3</v>
      </c>
      <c r="G51" s="45">
        <v>9.6035800000000004E-3</v>
      </c>
      <c r="H51" s="45">
        <v>1.7542E-4</v>
      </c>
      <c r="I51" s="45">
        <v>0.73863714000000003</v>
      </c>
      <c r="J51" s="45">
        <v>0.71096508000000003</v>
      </c>
      <c r="K51" s="45">
        <v>0.76704254999999999</v>
      </c>
      <c r="S51" s="44" t="s">
        <v>3</v>
      </c>
      <c r="T51" s="45">
        <v>51767.332999999999</v>
      </c>
      <c r="U51" s="45" t="s">
        <v>81</v>
      </c>
      <c r="V51" s="45">
        <v>5.1056799999999996E-3</v>
      </c>
      <c r="W51" s="45">
        <v>1.1957239999999999E-2</v>
      </c>
      <c r="X51" s="45"/>
      <c r="Y51" s="45">
        <v>1.1837810000000001E-2</v>
      </c>
      <c r="Z51" s="45">
        <v>1.207743E-2</v>
      </c>
      <c r="AA51" s="45">
        <v>6.109E-5</v>
      </c>
      <c r="AB51" s="45">
        <v>0.95436001999999998</v>
      </c>
      <c r="AC51" s="45">
        <v>0.94265074999999998</v>
      </c>
      <c r="AD51" s="45">
        <v>0.96619699000000003</v>
      </c>
    </row>
    <row r="52" spans="1:30" x14ac:dyDescent="0.3">
      <c r="A52" s="44" t="s">
        <v>5</v>
      </c>
      <c r="B52" s="45">
        <v>125477.17</v>
      </c>
      <c r="C52" s="45" t="s">
        <v>82</v>
      </c>
      <c r="D52" s="45">
        <v>6.6826000000000003E-3</v>
      </c>
      <c r="E52" s="45">
        <v>1.3581070000000001E-2</v>
      </c>
      <c r="F52" s="45">
        <v>1.349772E-2</v>
      </c>
      <c r="G52" s="45">
        <v>1.366475E-2</v>
      </c>
      <c r="H52" s="45">
        <v>4.2589999999999997E-5</v>
      </c>
      <c r="I52" s="45">
        <v>1.0839646999999999</v>
      </c>
      <c r="J52" s="45">
        <v>1.0737577</v>
      </c>
      <c r="K52" s="45">
        <v>1.0942749000000001</v>
      </c>
      <c r="S52" s="44" t="s">
        <v>4</v>
      </c>
      <c r="T52" s="45">
        <v>3726.1667000000002</v>
      </c>
      <c r="U52" s="45">
        <v>771612</v>
      </c>
      <c r="V52" s="45">
        <v>4.8290700000000004E-3</v>
      </c>
      <c r="W52" s="45">
        <v>9.2544399999999992E-3</v>
      </c>
      <c r="X52" s="45"/>
      <c r="Y52" s="45">
        <v>8.9138199999999994E-3</v>
      </c>
      <c r="Z52" s="45">
        <v>9.6035800000000004E-3</v>
      </c>
      <c r="AA52" s="45">
        <v>1.7542E-4</v>
      </c>
      <c r="AB52" s="45">
        <v>0.73863714000000003</v>
      </c>
      <c r="AC52" s="45">
        <v>0.71096508000000003</v>
      </c>
      <c r="AD52" s="45">
        <v>0.76704254999999999</v>
      </c>
    </row>
    <row r="53" spans="1:30" x14ac:dyDescent="0.3">
      <c r="S53" s="44" t="s">
        <v>5</v>
      </c>
      <c r="T53" s="45">
        <v>125477.17</v>
      </c>
      <c r="U53" s="45" t="s">
        <v>82</v>
      </c>
      <c r="V53" s="45">
        <v>6.6826000000000003E-3</v>
      </c>
      <c r="W53" s="45">
        <v>1.3581070000000001E-2</v>
      </c>
      <c r="X53" s="45"/>
      <c r="Y53" s="45">
        <v>1.349772E-2</v>
      </c>
      <c r="Z53" s="45">
        <v>1.366475E-2</v>
      </c>
      <c r="AA53" s="45">
        <v>4.2589999999999997E-5</v>
      </c>
      <c r="AB53" s="45">
        <v>1.0839646999999999</v>
      </c>
      <c r="AC53" s="45">
        <v>1.0737577</v>
      </c>
      <c r="AD53" s="45">
        <v>1.0942749000000001</v>
      </c>
    </row>
    <row r="79" spans="1:1" x14ac:dyDescent="0.3">
      <c r="A79" s="55" t="s"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83A8-E181-4022-A3FE-A7E65DACFBD9}">
  <dimension ref="A1:Z55"/>
  <sheetViews>
    <sheetView tabSelected="1" topLeftCell="A32" zoomScale="88" zoomScaleNormal="40" workbookViewId="0">
      <selection activeCell="P58" sqref="P58"/>
    </sheetView>
  </sheetViews>
  <sheetFormatPr defaultRowHeight="14.4" x14ac:dyDescent="0.3"/>
  <cols>
    <col min="1" max="1" width="21.109375" bestFit="1" customWidth="1"/>
    <col min="2" max="2" width="12.6640625" bestFit="1" customWidth="1"/>
    <col min="3" max="3" width="13.77734375" bestFit="1" customWidth="1"/>
    <col min="4" max="6" width="10.77734375" bestFit="1" customWidth="1"/>
    <col min="7" max="7" width="11.21875" bestFit="1" customWidth="1"/>
    <col min="8" max="8" width="10.77734375" bestFit="1" customWidth="1"/>
    <col min="9" max="9" width="11.6640625" bestFit="1" customWidth="1"/>
    <col min="10" max="11" width="10.77734375" bestFit="1" customWidth="1"/>
    <col min="14" max="14" width="11" bestFit="1" customWidth="1"/>
    <col min="15" max="15" width="9.77734375" bestFit="1" customWidth="1"/>
    <col min="16" max="16" width="11" bestFit="1" customWidth="1"/>
    <col min="17" max="17" width="9" bestFit="1" customWidth="1"/>
    <col min="18" max="18" width="11" bestFit="1" customWidth="1"/>
    <col min="22" max="22" width="11" bestFit="1" customWidth="1"/>
    <col min="23" max="23" width="9.77734375" bestFit="1" customWidth="1"/>
    <col min="24" max="24" width="11" bestFit="1" customWidth="1"/>
    <col min="25" max="25" width="9" bestFit="1" customWidth="1"/>
    <col min="26" max="26" width="11" bestFit="1" customWidth="1"/>
  </cols>
  <sheetData>
    <row r="1" spans="1:21" ht="15" thickBot="1" x14ac:dyDescent="0.35"/>
    <row r="2" spans="1:21" ht="15" thickBot="1" x14ac:dyDescent="0.35">
      <c r="A2" s="13"/>
      <c r="B2" s="13"/>
      <c r="C2" s="121" t="s">
        <v>15</v>
      </c>
      <c r="D2" s="122"/>
      <c r="E2" s="122"/>
      <c r="F2" s="122"/>
    </row>
    <row r="3" spans="1:21" ht="15" thickBot="1" x14ac:dyDescent="0.35">
      <c r="A3" s="14"/>
      <c r="B3" s="14"/>
      <c r="C3" s="15" t="s">
        <v>22</v>
      </c>
      <c r="D3" s="22" t="s">
        <v>2</v>
      </c>
      <c r="E3" s="15" t="s">
        <v>3</v>
      </c>
      <c r="F3" s="15" t="s">
        <v>4</v>
      </c>
      <c r="G3" s="21" t="s">
        <v>5</v>
      </c>
      <c r="H3" s="21"/>
      <c r="I3" s="21"/>
    </row>
    <row r="4" spans="1:21" x14ac:dyDescent="0.3">
      <c r="A4" s="13"/>
      <c r="B4" s="13"/>
      <c r="C4" s="13"/>
      <c r="D4" s="13"/>
      <c r="E4" s="13"/>
      <c r="F4" s="13"/>
    </row>
    <row r="5" spans="1:21" x14ac:dyDescent="0.3">
      <c r="A5" s="16" t="s">
        <v>16</v>
      </c>
      <c r="B5" s="13" t="s">
        <v>8</v>
      </c>
      <c r="C5" s="38">
        <v>16280846</v>
      </c>
      <c r="D5" s="38">
        <v>617312</v>
      </c>
      <c r="E5" s="38">
        <v>2384259</v>
      </c>
      <c r="F5" s="38">
        <v>192091</v>
      </c>
      <c r="G5" s="38">
        <v>5472317</v>
      </c>
      <c r="H5" s="3"/>
      <c r="I5" s="3"/>
    </row>
    <row r="6" spans="1:21" x14ac:dyDescent="0.3">
      <c r="A6" s="13"/>
      <c r="B6" s="13" t="s">
        <v>9</v>
      </c>
      <c r="C6" s="38">
        <v>19163421</v>
      </c>
      <c r="D6" s="38">
        <v>1436442</v>
      </c>
      <c r="E6" s="38">
        <v>5293717</v>
      </c>
      <c r="F6" s="38">
        <v>451329</v>
      </c>
      <c r="G6" s="38">
        <v>8969724</v>
      </c>
      <c r="H6" s="3"/>
      <c r="I6" s="3"/>
    </row>
    <row r="7" spans="1:21" x14ac:dyDescent="0.3">
      <c r="A7" s="13"/>
      <c r="B7" s="13" t="s">
        <v>10</v>
      </c>
      <c r="C7" s="38">
        <v>2897694</v>
      </c>
      <c r="D7" s="38">
        <v>691055.00000000012</v>
      </c>
      <c r="E7" s="38">
        <v>2085384</v>
      </c>
      <c r="F7" s="38">
        <v>95922</v>
      </c>
      <c r="G7" s="38">
        <v>3478350.0000000005</v>
      </c>
      <c r="H7" s="3"/>
      <c r="I7" s="3"/>
    </row>
    <row r="8" spans="1:21" x14ac:dyDescent="0.3">
      <c r="A8" s="13"/>
      <c r="B8" s="13" t="s">
        <v>11</v>
      </c>
      <c r="C8" s="38">
        <v>586380</v>
      </c>
      <c r="D8" s="38">
        <v>218425</v>
      </c>
      <c r="E8" s="38">
        <v>375815</v>
      </c>
      <c r="F8" s="38">
        <v>32270.000000000004</v>
      </c>
      <c r="G8" s="38">
        <v>856316</v>
      </c>
      <c r="H8" s="3"/>
      <c r="I8" s="3"/>
    </row>
    <row r="9" spans="1:21" x14ac:dyDescent="0.3">
      <c r="A9" s="13"/>
      <c r="B9" s="16" t="s">
        <v>17</v>
      </c>
      <c r="C9" s="18">
        <f>SUM(C5:C8)</f>
        <v>38928341</v>
      </c>
      <c r="D9" s="18">
        <f t="shared" ref="D9:G9" si="0">SUM(D5:D8)</f>
        <v>2963234</v>
      </c>
      <c r="E9" s="18">
        <f t="shared" si="0"/>
        <v>10139175</v>
      </c>
      <c r="F9" s="18">
        <f t="shared" si="0"/>
        <v>771612</v>
      </c>
      <c r="G9" s="18">
        <f t="shared" si="0"/>
        <v>18776707</v>
      </c>
      <c r="H9" s="18"/>
      <c r="I9" s="18"/>
    </row>
    <row r="10" spans="1:21" x14ac:dyDescent="0.3">
      <c r="A10" s="13"/>
      <c r="B10" s="13"/>
      <c r="C10" s="17"/>
      <c r="D10" s="17"/>
      <c r="E10" s="17"/>
      <c r="F10" s="17"/>
    </row>
    <row r="11" spans="1:21" x14ac:dyDescent="0.3">
      <c r="A11" s="16" t="s">
        <v>18</v>
      </c>
      <c r="B11" s="13" t="s">
        <v>8</v>
      </c>
      <c r="C11" s="23">
        <v>90062.833333333328</v>
      </c>
      <c r="D11" s="23">
        <v>646.66666666666663</v>
      </c>
      <c r="E11" s="23">
        <v>5666.4999999999991</v>
      </c>
      <c r="F11" s="23">
        <v>510.49999999999994</v>
      </c>
      <c r="G11" s="23">
        <v>6157.8333333333321</v>
      </c>
      <c r="H11" s="23"/>
      <c r="I11" s="23"/>
    </row>
    <row r="12" spans="1:21" ht="18" x14ac:dyDescent="0.3">
      <c r="A12" s="13"/>
      <c r="B12" s="13" t="s">
        <v>9</v>
      </c>
      <c r="C12" s="23">
        <v>41073.833333333336</v>
      </c>
      <c r="D12" s="23">
        <v>1751.8333333333333</v>
      </c>
      <c r="E12" s="23">
        <v>6423.833333333333</v>
      </c>
      <c r="F12" s="23">
        <v>1014.5000000000001</v>
      </c>
      <c r="G12" s="23">
        <v>23101.5</v>
      </c>
      <c r="H12" s="23"/>
      <c r="I12" s="23"/>
      <c r="T12" s="36"/>
      <c r="U12" s="36"/>
    </row>
    <row r="13" spans="1:21" x14ac:dyDescent="0.3">
      <c r="A13" s="13"/>
      <c r="B13" s="13" t="s">
        <v>10</v>
      </c>
      <c r="C13" s="23">
        <v>35740.666666666664</v>
      </c>
      <c r="D13" s="23">
        <v>6217.666666666667</v>
      </c>
      <c r="E13" s="23">
        <v>14841.999999999998</v>
      </c>
      <c r="F13" s="23">
        <v>999.83333333333337</v>
      </c>
      <c r="G13" s="23">
        <v>38078.833333333336</v>
      </c>
      <c r="H13" s="23"/>
      <c r="I13" s="23"/>
    </row>
    <row r="14" spans="1:21" x14ac:dyDescent="0.3">
      <c r="A14" s="13"/>
      <c r="B14" s="13" t="s">
        <v>11</v>
      </c>
      <c r="C14" s="23">
        <v>31815.000000000004</v>
      </c>
      <c r="D14" s="23">
        <v>14834.333333333334</v>
      </c>
      <c r="E14" s="23">
        <v>24835</v>
      </c>
      <c r="F14" s="23">
        <v>1201.3333333333333</v>
      </c>
      <c r="G14" s="23">
        <v>58139</v>
      </c>
      <c r="H14" s="23"/>
      <c r="I14" s="23"/>
    </row>
    <row r="15" spans="1:21" x14ac:dyDescent="0.3">
      <c r="A15" s="13"/>
      <c r="B15" s="16" t="s">
        <v>17</v>
      </c>
      <c r="C15" s="24">
        <f t="shared" ref="C15:G15" si="1">SUM(C11:C14)</f>
        <v>198692.33333333331</v>
      </c>
      <c r="D15" s="24">
        <f t="shared" si="1"/>
        <v>23450.5</v>
      </c>
      <c r="E15" s="24">
        <f t="shared" si="1"/>
        <v>51767.333333333328</v>
      </c>
      <c r="F15" s="24">
        <f t="shared" si="1"/>
        <v>3726.166666666667</v>
      </c>
      <c r="G15" s="24">
        <f t="shared" si="1"/>
        <v>125477.16666666667</v>
      </c>
      <c r="H15" s="24"/>
      <c r="I15" s="24"/>
    </row>
    <row r="16" spans="1:21" x14ac:dyDescent="0.3">
      <c r="A16" s="13"/>
      <c r="B16" s="16"/>
      <c r="C16" s="18"/>
      <c r="D16" s="18"/>
      <c r="E16" s="18"/>
      <c r="F16" s="18"/>
    </row>
    <row r="17" spans="1:9" x14ac:dyDescent="0.3">
      <c r="A17" s="123" t="s">
        <v>19</v>
      </c>
      <c r="B17" s="16" t="s">
        <v>20</v>
      </c>
      <c r="C17" s="19">
        <f>+C15/C9*10000</f>
        <v>51.040534538405659</v>
      </c>
      <c r="D17" s="19">
        <f>+D15/D9*10000</f>
        <v>79.138198333307457</v>
      </c>
      <c r="E17" s="19">
        <f>+E15/E9*10000</f>
        <v>51.056751001273106</v>
      </c>
      <c r="F17" s="19">
        <f>+F15/F9*10000</f>
        <v>48.29067804371455</v>
      </c>
      <c r="G17" s="19">
        <f>G15/G9*10000</f>
        <v>66.825970425307631</v>
      </c>
      <c r="H17" s="19"/>
      <c r="I17" s="19"/>
    </row>
    <row r="18" spans="1:9" x14ac:dyDescent="0.3">
      <c r="A18" s="124"/>
      <c r="B18" s="16" t="s">
        <v>21</v>
      </c>
      <c r="C18" s="20">
        <f>0.0125*10000</f>
        <v>125</v>
      </c>
      <c r="D18" s="20">
        <f>0.0124*10000</f>
        <v>124</v>
      </c>
      <c r="E18" s="16">
        <f>0.0119*10000</f>
        <v>119.00000000000001</v>
      </c>
      <c r="F18" s="16">
        <f>0.00925*10000</f>
        <v>92.5</v>
      </c>
      <c r="G18" s="32">
        <f>0.0135*10000</f>
        <v>135</v>
      </c>
    </row>
    <row r="19" spans="1:9" ht="15" thickBot="1" x14ac:dyDescent="0.35">
      <c r="A19" s="14"/>
      <c r="B19" s="14"/>
      <c r="C19" s="14"/>
      <c r="D19" s="14"/>
      <c r="E19" s="14"/>
      <c r="F19" s="14"/>
    </row>
    <row r="23" spans="1:9" ht="15" thickBot="1" x14ac:dyDescent="0.35">
      <c r="A23" s="42"/>
      <c r="B23" s="42"/>
      <c r="C23" s="125" t="s">
        <v>15</v>
      </c>
      <c r="D23" s="126"/>
      <c r="E23" s="126"/>
      <c r="F23" s="126"/>
      <c r="G23" s="43"/>
    </row>
    <row r="24" spans="1:9" ht="15" thickBot="1" x14ac:dyDescent="0.35">
      <c r="A24" s="14"/>
      <c r="B24" s="14"/>
      <c r="C24" s="15" t="s">
        <v>22</v>
      </c>
      <c r="D24" s="22" t="s">
        <v>2</v>
      </c>
      <c r="E24" s="15" t="s">
        <v>3</v>
      </c>
      <c r="F24" s="41" t="s">
        <v>4</v>
      </c>
      <c r="G24" s="21" t="s">
        <v>5</v>
      </c>
      <c r="H24" s="21"/>
      <c r="I24" s="21"/>
    </row>
    <row r="25" spans="1:9" x14ac:dyDescent="0.3">
      <c r="A25" s="13"/>
      <c r="B25" s="13"/>
      <c r="C25" s="13"/>
      <c r="D25" s="13"/>
      <c r="E25" s="13"/>
      <c r="F25" s="13"/>
    </row>
    <row r="26" spans="1:9" x14ac:dyDescent="0.3">
      <c r="A26" s="16" t="s">
        <v>16</v>
      </c>
      <c r="B26" s="13" t="s">
        <v>8</v>
      </c>
      <c r="C26" s="38">
        <f>+C5/C$9*100</f>
        <v>41.822604256369416</v>
      </c>
      <c r="D26" s="38">
        <f t="shared" ref="D26:G26" si="2">+D5/D$9*100</f>
        <v>20.832374358555551</v>
      </c>
      <c r="E26" s="38">
        <f t="shared" si="2"/>
        <v>23.515315595203752</v>
      </c>
      <c r="F26" s="38">
        <f t="shared" si="2"/>
        <v>24.894765763103734</v>
      </c>
      <c r="G26" s="38">
        <f t="shared" si="2"/>
        <v>29.144178476023512</v>
      </c>
      <c r="H26" s="3"/>
      <c r="I26" s="3"/>
    </row>
    <row r="27" spans="1:9" x14ac:dyDescent="0.3">
      <c r="A27" s="13"/>
      <c r="B27" s="13" t="s">
        <v>9</v>
      </c>
      <c r="C27" s="38">
        <f t="shared" ref="C27:G30" si="3">+C6/C$9*100</f>
        <v>49.227427904004436</v>
      </c>
      <c r="D27" s="38">
        <f t="shared" si="3"/>
        <v>48.475483205173809</v>
      </c>
      <c r="E27" s="38">
        <f t="shared" si="3"/>
        <v>52.210529949428818</v>
      </c>
      <c r="F27" s="38">
        <f t="shared" si="3"/>
        <v>58.49170308393338</v>
      </c>
      <c r="G27" s="38">
        <f t="shared" si="3"/>
        <v>47.770484995052648</v>
      </c>
      <c r="H27" s="3"/>
      <c r="I27" s="3"/>
    </row>
    <row r="28" spans="1:9" x14ac:dyDescent="0.3">
      <c r="A28" s="13"/>
      <c r="B28" s="13" t="s">
        <v>10</v>
      </c>
      <c r="C28" s="38">
        <f t="shared" si="3"/>
        <v>7.4436616756927805</v>
      </c>
      <c r="D28" s="38">
        <f t="shared" si="3"/>
        <v>23.32097296399812</v>
      </c>
      <c r="E28" s="38">
        <f t="shared" si="3"/>
        <v>20.56759055840342</v>
      </c>
      <c r="F28" s="38">
        <f t="shared" si="3"/>
        <v>12.431377428033779</v>
      </c>
      <c r="G28" s="38">
        <f t="shared" si="3"/>
        <v>18.524813749290548</v>
      </c>
      <c r="H28" s="3"/>
      <c r="I28" s="3"/>
    </row>
    <row r="29" spans="1:9" x14ac:dyDescent="0.3">
      <c r="A29" s="13"/>
      <c r="B29" s="13" t="s">
        <v>11</v>
      </c>
      <c r="C29" s="38">
        <f t="shared" si="3"/>
        <v>1.5063061639333666</v>
      </c>
      <c r="D29" s="38">
        <f t="shared" si="3"/>
        <v>7.3711694722725234</v>
      </c>
      <c r="E29" s="38">
        <f t="shared" si="3"/>
        <v>3.7065638969640031</v>
      </c>
      <c r="F29" s="38">
        <f t="shared" si="3"/>
        <v>4.1821537249291101</v>
      </c>
      <c r="G29" s="38">
        <f t="shared" si="3"/>
        <v>4.5605227796332981</v>
      </c>
      <c r="H29" s="3"/>
      <c r="I29" s="3"/>
    </row>
    <row r="30" spans="1:9" x14ac:dyDescent="0.3">
      <c r="A30" s="13"/>
      <c r="B30" s="16" t="s">
        <v>17</v>
      </c>
      <c r="C30" s="38">
        <f t="shared" si="3"/>
        <v>100</v>
      </c>
      <c r="D30" s="38">
        <f t="shared" si="3"/>
        <v>100</v>
      </c>
      <c r="E30" s="38">
        <f t="shared" si="3"/>
        <v>100</v>
      </c>
      <c r="F30" s="38">
        <f t="shared" si="3"/>
        <v>100</v>
      </c>
      <c r="G30" s="38">
        <f t="shared" si="3"/>
        <v>100</v>
      </c>
      <c r="H30" s="3"/>
      <c r="I30" s="3"/>
    </row>
    <row r="31" spans="1:9" x14ac:dyDescent="0.3">
      <c r="A31" s="13"/>
      <c r="B31" s="13"/>
      <c r="C31" s="17"/>
      <c r="D31" s="17"/>
      <c r="E31" s="17"/>
      <c r="F31" s="17"/>
    </row>
    <row r="32" spans="1:9" x14ac:dyDescent="0.3">
      <c r="A32" s="16" t="s">
        <v>18</v>
      </c>
      <c r="B32" s="13" t="s">
        <v>8</v>
      </c>
      <c r="C32" s="23">
        <f>+C11/C$15*100</f>
        <v>45.327784833167527</v>
      </c>
      <c r="D32" s="23">
        <f t="shared" ref="D32:G32" si="4">+D11/D$15*100</f>
        <v>2.7575815725322133</v>
      </c>
      <c r="E32" s="23">
        <f t="shared" si="4"/>
        <v>10.946092130172181</v>
      </c>
      <c r="F32" s="23">
        <f t="shared" si="4"/>
        <v>13.70040703135483</v>
      </c>
      <c r="G32" s="23">
        <f t="shared" si="4"/>
        <v>4.9075329774474232</v>
      </c>
      <c r="H32" s="23"/>
      <c r="I32" s="23"/>
    </row>
    <row r="33" spans="1:26" x14ac:dyDescent="0.3">
      <c r="A33" s="13"/>
      <c r="B33" s="13" t="s">
        <v>9</v>
      </c>
      <c r="C33" s="23">
        <f t="shared" ref="C33:G36" si="5">+C12/C$15*100</f>
        <v>20.672077600712662</v>
      </c>
      <c r="D33" s="23">
        <f t="shared" si="5"/>
        <v>7.4703453373417759</v>
      </c>
      <c r="E33" s="23">
        <f t="shared" si="5"/>
        <v>12.409048177100104</v>
      </c>
      <c r="F33" s="23">
        <f t="shared" si="5"/>
        <v>27.226372053495552</v>
      </c>
      <c r="G33" s="23">
        <f t="shared" si="5"/>
        <v>18.410919383739138</v>
      </c>
      <c r="H33" s="23"/>
      <c r="I33" s="23"/>
      <c r="M33" s="39"/>
      <c r="N33" s="33" t="s">
        <v>22</v>
      </c>
      <c r="O33" s="33" t="s">
        <v>2</v>
      </c>
      <c r="P33" s="33" t="s">
        <v>3</v>
      </c>
      <c r="Q33" s="33" t="s">
        <v>4</v>
      </c>
      <c r="R33" s="33" t="s">
        <v>5</v>
      </c>
      <c r="U33" s="39"/>
      <c r="V33" s="33" t="s">
        <v>22</v>
      </c>
      <c r="W33" s="33" t="s">
        <v>2</v>
      </c>
      <c r="X33" s="33" t="s">
        <v>3</v>
      </c>
      <c r="Y33" s="33" t="s">
        <v>4</v>
      </c>
      <c r="Z33" s="33" t="s">
        <v>5</v>
      </c>
    </row>
    <row r="34" spans="1:26" x14ac:dyDescent="0.3">
      <c r="A34" s="13"/>
      <c r="B34" s="13" t="s">
        <v>10</v>
      </c>
      <c r="C34" s="23">
        <f t="shared" si="5"/>
        <v>17.987944510524649</v>
      </c>
      <c r="D34" s="23">
        <f t="shared" si="5"/>
        <v>26.514004676517207</v>
      </c>
      <c r="E34" s="23">
        <f t="shared" si="5"/>
        <v>28.670590204891116</v>
      </c>
      <c r="F34" s="23">
        <f t="shared" si="5"/>
        <v>26.832759314756004</v>
      </c>
      <c r="G34" s="23">
        <f t="shared" si="5"/>
        <v>30.34722120757694</v>
      </c>
      <c r="H34" s="23"/>
      <c r="I34" s="23"/>
      <c r="M34" s="34" t="s">
        <v>63</v>
      </c>
      <c r="N34" s="33">
        <v>198692</v>
      </c>
      <c r="O34" s="33">
        <v>23451</v>
      </c>
      <c r="P34" s="33">
        <v>51767</v>
      </c>
      <c r="Q34" s="33">
        <v>3726</v>
      </c>
      <c r="R34" s="33">
        <v>125477</v>
      </c>
      <c r="U34" s="34" t="s">
        <v>63</v>
      </c>
      <c r="V34" s="33">
        <v>198692</v>
      </c>
      <c r="W34" s="33">
        <v>23451</v>
      </c>
      <c r="X34" s="33">
        <v>51767</v>
      </c>
      <c r="Y34" s="33">
        <v>3726</v>
      </c>
      <c r="Z34" s="33">
        <v>125477</v>
      </c>
    </row>
    <row r="35" spans="1:26" x14ac:dyDescent="0.3">
      <c r="A35" s="13"/>
      <c r="B35" s="13" t="s">
        <v>11</v>
      </c>
      <c r="C35" s="23">
        <f t="shared" si="5"/>
        <v>16.012193055595169</v>
      </c>
      <c r="D35" s="23">
        <f t="shared" si="5"/>
        <v>63.258068413608811</v>
      </c>
      <c r="E35" s="23">
        <f t="shared" si="5"/>
        <v>47.974269487836608</v>
      </c>
      <c r="F35" s="23">
        <f t="shared" si="5"/>
        <v>32.240461600393608</v>
      </c>
      <c r="G35" s="23">
        <f t="shared" si="5"/>
        <v>46.334326431236491</v>
      </c>
      <c r="H35" s="23"/>
      <c r="I35" s="23"/>
      <c r="M35" s="33" t="s">
        <v>25</v>
      </c>
      <c r="N35" s="33">
        <v>38928341</v>
      </c>
      <c r="O35" s="33">
        <v>2963234</v>
      </c>
      <c r="P35" s="33">
        <v>10139175</v>
      </c>
      <c r="Q35" s="33">
        <v>771612</v>
      </c>
      <c r="R35" s="39">
        <v>18776707</v>
      </c>
      <c r="U35" s="33" t="s">
        <v>65</v>
      </c>
      <c r="V35" s="35">
        <v>125</v>
      </c>
      <c r="W35" s="35">
        <v>124</v>
      </c>
      <c r="X35" s="35">
        <v>119.00000000000001</v>
      </c>
      <c r="Y35" s="35">
        <v>92.5</v>
      </c>
      <c r="Z35" s="39">
        <v>135</v>
      </c>
    </row>
    <row r="36" spans="1:26" x14ac:dyDescent="0.3">
      <c r="A36" s="13"/>
      <c r="B36" s="16" t="s">
        <v>17</v>
      </c>
      <c r="C36" s="23">
        <f t="shared" si="5"/>
        <v>100</v>
      </c>
      <c r="D36" s="23">
        <f t="shared" si="5"/>
        <v>100</v>
      </c>
      <c r="E36" s="23">
        <f t="shared" si="5"/>
        <v>100</v>
      </c>
      <c r="F36" s="23">
        <f t="shared" si="5"/>
        <v>100</v>
      </c>
      <c r="G36" s="23">
        <f t="shared" si="5"/>
        <v>100</v>
      </c>
      <c r="H36" s="23"/>
      <c r="I36" s="23"/>
      <c r="M36" s="33" t="s">
        <v>20</v>
      </c>
      <c r="N36" s="35">
        <v>51.040534538405659</v>
      </c>
      <c r="O36" s="35">
        <v>79.138198333307457</v>
      </c>
      <c r="P36" s="35">
        <v>51.056751001273106</v>
      </c>
      <c r="Q36" s="35">
        <v>48.29067804371455</v>
      </c>
      <c r="R36" s="40">
        <v>66.825970425307631</v>
      </c>
      <c r="U36" s="33" t="s">
        <v>20</v>
      </c>
      <c r="V36" s="35">
        <v>51.040534538405659</v>
      </c>
      <c r="W36" s="35">
        <v>79.138198333307457</v>
      </c>
      <c r="X36" s="35">
        <v>51.056751001273106</v>
      </c>
      <c r="Y36" s="35">
        <v>48.29067804371455</v>
      </c>
      <c r="Z36" s="40">
        <v>66.825970425307631</v>
      </c>
    </row>
    <row r="37" spans="1:26" x14ac:dyDescent="0.3">
      <c r="A37" s="13"/>
      <c r="B37" s="16"/>
      <c r="C37" s="18"/>
      <c r="D37" s="18"/>
      <c r="E37" s="18"/>
      <c r="F37" s="18"/>
      <c r="M37" s="33" t="s">
        <v>64</v>
      </c>
      <c r="N37" s="35">
        <v>125</v>
      </c>
      <c r="O37" s="35">
        <v>124</v>
      </c>
      <c r="P37" s="35">
        <v>119.00000000000001</v>
      </c>
      <c r="Q37" s="35">
        <v>92.5</v>
      </c>
      <c r="R37" s="39">
        <v>135</v>
      </c>
      <c r="U37" s="33" t="s">
        <v>25</v>
      </c>
      <c r="V37" s="33">
        <v>38928341</v>
      </c>
      <c r="W37" s="33">
        <v>2963234</v>
      </c>
      <c r="X37" s="33">
        <v>10139175</v>
      </c>
      <c r="Y37" s="33">
        <v>771612</v>
      </c>
      <c r="Z37" s="39">
        <v>18776707</v>
      </c>
    </row>
    <row r="38" spans="1:26" x14ac:dyDescent="0.3">
      <c r="A38" s="123" t="s">
        <v>19</v>
      </c>
      <c r="B38" s="16" t="s">
        <v>20</v>
      </c>
      <c r="C38" s="19">
        <v>51.040534538405659</v>
      </c>
      <c r="D38" s="19">
        <v>79.138198333307457</v>
      </c>
      <c r="E38" s="19">
        <v>51.056751001273106</v>
      </c>
      <c r="F38" s="19">
        <v>48.29067804371455</v>
      </c>
      <c r="G38" s="19">
        <v>66.825970425307631</v>
      </c>
      <c r="H38" s="19"/>
      <c r="I38" s="19"/>
    </row>
    <row r="39" spans="1:26" x14ac:dyDescent="0.3">
      <c r="A39" s="124"/>
      <c r="B39" s="16" t="s">
        <v>21</v>
      </c>
      <c r="C39" s="20">
        <v>125</v>
      </c>
      <c r="D39" s="20">
        <v>124</v>
      </c>
      <c r="E39" s="16">
        <v>119.00000000000001</v>
      </c>
      <c r="F39" s="16">
        <v>92.5</v>
      </c>
      <c r="G39" s="32">
        <v>135</v>
      </c>
    </row>
    <row r="43" spans="1:26" ht="42" x14ac:dyDescent="0.3">
      <c r="M43" s="39"/>
      <c r="N43" s="37" t="s">
        <v>70</v>
      </c>
      <c r="O43" s="37" t="s">
        <v>66</v>
      </c>
      <c r="P43" s="37" t="s">
        <v>68</v>
      </c>
      <c r="Q43" s="37" t="s">
        <v>67</v>
      </c>
      <c r="R43" s="37" t="s">
        <v>69</v>
      </c>
    </row>
    <row r="44" spans="1:26" x14ac:dyDescent="0.3">
      <c r="M44" s="33" t="s">
        <v>20</v>
      </c>
      <c r="N44" s="35">
        <v>51.040534538405659</v>
      </c>
      <c r="O44" s="35">
        <v>79.138198333307457</v>
      </c>
      <c r="P44" s="35">
        <v>51.056751001273106</v>
      </c>
      <c r="Q44" s="35">
        <v>48.29067804371455</v>
      </c>
      <c r="R44" s="40">
        <v>66.825970425307631</v>
      </c>
    </row>
    <row r="45" spans="1:26" x14ac:dyDescent="0.3">
      <c r="M45" s="33" t="s">
        <v>65</v>
      </c>
      <c r="N45" s="35">
        <v>125</v>
      </c>
      <c r="O45" s="35">
        <v>124</v>
      </c>
      <c r="P45" s="35">
        <v>119.00000000000001</v>
      </c>
      <c r="Q45" s="35">
        <v>92.5</v>
      </c>
      <c r="R45" s="39">
        <v>135</v>
      </c>
    </row>
    <row r="46" spans="1:26" x14ac:dyDescent="0.3">
      <c r="M46" s="34" t="s">
        <v>63</v>
      </c>
      <c r="N46" s="33">
        <v>198692</v>
      </c>
      <c r="O46" s="33">
        <v>23451</v>
      </c>
      <c r="P46" s="33">
        <v>51767</v>
      </c>
      <c r="Q46" s="33">
        <v>3726</v>
      </c>
      <c r="R46" s="33">
        <v>125477</v>
      </c>
    </row>
    <row r="47" spans="1:26" x14ac:dyDescent="0.3">
      <c r="M47" s="33" t="s">
        <v>25</v>
      </c>
      <c r="N47" s="33">
        <v>38928341</v>
      </c>
      <c r="O47" s="33">
        <v>2963234</v>
      </c>
      <c r="P47" s="33">
        <v>10139175</v>
      </c>
      <c r="Q47" s="33">
        <v>771612</v>
      </c>
      <c r="R47" s="39">
        <v>18776707</v>
      </c>
    </row>
    <row r="50" spans="1:11" x14ac:dyDescent="0.3">
      <c r="A50" s="46" t="s">
        <v>15</v>
      </c>
      <c r="B50" s="47" t="s">
        <v>71</v>
      </c>
      <c r="C50" s="47" t="s">
        <v>72</v>
      </c>
      <c r="D50" s="47" t="s">
        <v>20</v>
      </c>
      <c r="E50" s="47" t="s">
        <v>73</v>
      </c>
      <c r="F50" s="47" t="s">
        <v>74</v>
      </c>
      <c r="G50" s="47" t="s">
        <v>75</v>
      </c>
      <c r="H50" s="47" t="s">
        <v>76</v>
      </c>
      <c r="I50" s="47" t="s">
        <v>77</v>
      </c>
      <c r="J50" s="47" t="s">
        <v>78</v>
      </c>
      <c r="K50" s="48" t="s">
        <v>79</v>
      </c>
    </row>
    <row r="51" spans="1:11" x14ac:dyDescent="0.3">
      <c r="A51" s="58" t="s">
        <v>1</v>
      </c>
      <c r="B51" s="45">
        <v>198692.33</v>
      </c>
      <c r="C51" s="45" t="s">
        <v>80</v>
      </c>
      <c r="D51" s="45">
        <v>5.1040499999999997E-3</v>
      </c>
      <c r="E51" s="45">
        <v>1.252907E-2</v>
      </c>
      <c r="F51" s="45">
        <v>1.2439179999999999E-2</v>
      </c>
      <c r="G51" s="45">
        <v>1.261937E-2</v>
      </c>
      <c r="H51" s="45">
        <v>4.5949999999999999E-5</v>
      </c>
      <c r="I51" s="45">
        <v>1</v>
      </c>
      <c r="J51" s="45"/>
      <c r="K51" s="59"/>
    </row>
    <row r="52" spans="1:11" x14ac:dyDescent="0.3">
      <c r="A52" s="58" t="s">
        <v>2</v>
      </c>
      <c r="B52" s="45">
        <v>23450.5</v>
      </c>
      <c r="C52" s="45">
        <v>2963234</v>
      </c>
      <c r="D52" s="45">
        <v>7.9138200000000002E-3</v>
      </c>
      <c r="E52" s="45">
        <v>1.247385E-2</v>
      </c>
      <c r="F52" s="45">
        <v>1.2308970000000001E-2</v>
      </c>
      <c r="G52" s="45">
        <v>1.2640210000000001E-2</v>
      </c>
      <c r="H52" s="45">
        <v>8.4400000000000005E-5</v>
      </c>
      <c r="I52" s="45">
        <v>0.99559273999999998</v>
      </c>
      <c r="J52" s="45">
        <v>0.98065005000000005</v>
      </c>
      <c r="K52" s="59">
        <v>1.010724</v>
      </c>
    </row>
    <row r="53" spans="1:11" x14ac:dyDescent="0.3">
      <c r="A53" s="58" t="s">
        <v>3</v>
      </c>
      <c r="B53" s="45">
        <v>51767.332999999999</v>
      </c>
      <c r="C53" s="45" t="s">
        <v>81</v>
      </c>
      <c r="D53" s="45">
        <v>5.1056799999999996E-3</v>
      </c>
      <c r="E53" s="45">
        <v>1.1957239999999999E-2</v>
      </c>
      <c r="F53" s="45">
        <v>1.1837810000000001E-2</v>
      </c>
      <c r="G53" s="45">
        <v>1.207743E-2</v>
      </c>
      <c r="H53" s="45">
        <v>6.109E-5</v>
      </c>
      <c r="I53" s="45">
        <v>0.95436001999999998</v>
      </c>
      <c r="J53" s="45">
        <v>0.94265074999999998</v>
      </c>
      <c r="K53" s="59">
        <v>0.96619699000000003</v>
      </c>
    </row>
    <row r="54" spans="1:11" x14ac:dyDescent="0.3">
      <c r="A54" s="58" t="s">
        <v>4</v>
      </c>
      <c r="B54" s="45">
        <v>3726.1667000000002</v>
      </c>
      <c r="C54" s="45">
        <v>771612</v>
      </c>
      <c r="D54" s="45">
        <v>4.8290700000000004E-3</v>
      </c>
      <c r="E54" s="45">
        <v>9.2544399999999992E-3</v>
      </c>
      <c r="F54" s="45">
        <v>8.9138199999999994E-3</v>
      </c>
      <c r="G54" s="45">
        <v>9.6035800000000004E-3</v>
      </c>
      <c r="H54" s="45">
        <v>1.7542E-4</v>
      </c>
      <c r="I54" s="45">
        <v>0.73863714000000003</v>
      </c>
      <c r="J54" s="45">
        <v>0.71096508000000003</v>
      </c>
      <c r="K54" s="59">
        <v>0.76704254999999999</v>
      </c>
    </row>
    <row r="55" spans="1:11" x14ac:dyDescent="0.3">
      <c r="A55" s="60" t="s">
        <v>5</v>
      </c>
      <c r="B55" s="61">
        <v>125477.17</v>
      </c>
      <c r="C55" s="61" t="s">
        <v>82</v>
      </c>
      <c r="D55" s="61">
        <v>6.6826000000000003E-3</v>
      </c>
      <c r="E55" s="61">
        <v>1.3581070000000001E-2</v>
      </c>
      <c r="F55" s="61">
        <v>1.349772E-2</v>
      </c>
      <c r="G55" s="61">
        <v>1.366475E-2</v>
      </c>
      <c r="H55" s="61">
        <v>4.2589999999999997E-5</v>
      </c>
      <c r="I55" s="61">
        <v>1.0839646999999999</v>
      </c>
      <c r="J55" s="61">
        <v>1.0737577</v>
      </c>
      <c r="K55" s="62">
        <v>1.0942749000000001</v>
      </c>
    </row>
  </sheetData>
  <mergeCells count="4">
    <mergeCell ref="C2:F2"/>
    <mergeCell ref="A17:A18"/>
    <mergeCell ref="C23:F23"/>
    <mergeCell ref="A38:A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D397-BD79-4FC3-B1DA-540BCE8634BD}">
  <dimension ref="A1:AA75"/>
  <sheetViews>
    <sheetView topLeftCell="A3" zoomScale="87" zoomScaleNormal="107" workbookViewId="0">
      <selection activeCell="G30" sqref="G30"/>
    </sheetView>
  </sheetViews>
  <sheetFormatPr defaultRowHeight="13.2" x14ac:dyDescent="0.25"/>
  <cols>
    <col min="1" max="1" width="10.6640625" style="63" customWidth="1"/>
    <col min="2" max="3" width="9.5546875" style="63" bestFit="1" customWidth="1"/>
    <col min="4" max="8" width="8.88671875" style="63"/>
    <col min="9" max="10" width="10" style="63" bestFit="1" customWidth="1"/>
    <col min="11" max="11" width="8.88671875" style="63"/>
    <col min="12" max="12" width="10" style="63" bestFit="1" customWidth="1"/>
    <col min="13" max="14" width="8.88671875" style="63"/>
    <col min="15" max="15" width="12.5546875" style="63" customWidth="1"/>
    <col min="16" max="18" width="8.88671875" style="63"/>
    <col min="19" max="19" width="11.6640625" style="63" bestFit="1" customWidth="1"/>
    <col min="20" max="20" width="9.77734375" style="63" customWidth="1"/>
    <col min="21" max="21" width="7.109375" style="63" customWidth="1"/>
    <col min="22" max="22" width="10" style="63" bestFit="1" customWidth="1"/>
    <col min="23" max="23" width="7.6640625" style="63" customWidth="1"/>
    <col min="24" max="24" width="13.33203125" style="63" bestFit="1" customWidth="1"/>
    <col min="25" max="16384" width="8.88671875" style="63"/>
  </cols>
  <sheetData>
    <row r="1" spans="1:27" x14ac:dyDescent="0.25">
      <c r="A1" s="63" t="s">
        <v>103</v>
      </c>
    </row>
    <row r="2" spans="1:27" x14ac:dyDescent="0.25">
      <c r="A2" s="63">
        <v>1</v>
      </c>
      <c r="B2" s="64" t="s">
        <v>103</v>
      </c>
    </row>
    <row r="3" spans="1:27" ht="13.8" thickBot="1" x14ac:dyDescent="0.3">
      <c r="A3" s="120"/>
      <c r="B3" s="65"/>
      <c r="C3" s="66"/>
      <c r="E3" s="67" t="s">
        <v>31</v>
      </c>
      <c r="F3" s="68"/>
      <c r="G3" s="68"/>
      <c r="I3" s="127" t="s">
        <v>39</v>
      </c>
      <c r="J3" s="128"/>
      <c r="K3" s="128"/>
      <c r="L3" s="127" t="s">
        <v>40</v>
      </c>
      <c r="M3" s="128"/>
      <c r="N3" s="128"/>
      <c r="P3" s="69" t="s">
        <v>41</v>
      </c>
      <c r="V3" s="69" t="s">
        <v>42</v>
      </c>
      <c r="W3" s="70"/>
      <c r="Z3" s="71" t="s">
        <v>49</v>
      </c>
    </row>
    <row r="4" spans="1:27" ht="13.8" thickBot="1" x14ac:dyDescent="0.3">
      <c r="A4" s="72" t="s">
        <v>15</v>
      </c>
      <c r="B4" s="73" t="s">
        <v>29</v>
      </c>
      <c r="C4" s="74" t="s">
        <v>30</v>
      </c>
      <c r="E4" s="67" t="s">
        <v>29</v>
      </c>
      <c r="F4" s="67" t="s">
        <v>30</v>
      </c>
      <c r="G4" s="75" t="s">
        <v>32</v>
      </c>
      <c r="I4" s="76" t="s">
        <v>29</v>
      </c>
      <c r="J4" s="76" t="s">
        <v>30</v>
      </c>
      <c r="K4" s="77" t="s">
        <v>32</v>
      </c>
      <c r="L4" s="76" t="s">
        <v>29</v>
      </c>
      <c r="M4" s="76" t="s">
        <v>30</v>
      </c>
      <c r="N4" s="77" t="s">
        <v>32</v>
      </c>
      <c r="P4" s="78" t="s">
        <v>43</v>
      </c>
      <c r="Q4" s="78" t="s">
        <v>44</v>
      </c>
      <c r="R4" s="78" t="s">
        <v>45</v>
      </c>
      <c r="T4" s="79" t="s">
        <v>46</v>
      </c>
      <c r="U4" s="79" t="s">
        <v>47</v>
      </c>
      <c r="V4" s="78" t="s">
        <v>48</v>
      </c>
      <c r="W4" s="78" t="s">
        <v>44</v>
      </c>
      <c r="X4" s="78" t="s">
        <v>45</v>
      </c>
      <c r="Z4" s="78" t="s">
        <v>44</v>
      </c>
      <c r="AA4" s="78" t="s">
        <v>45</v>
      </c>
    </row>
    <row r="5" spans="1:27" x14ac:dyDescent="0.25">
      <c r="A5" s="80" t="s">
        <v>1</v>
      </c>
      <c r="B5" s="81">
        <v>5373.8189999999995</v>
      </c>
      <c r="C5" s="81">
        <v>5021.9799999999996</v>
      </c>
      <c r="E5" s="79">
        <f>B5*1000</f>
        <v>5373818.9999999991</v>
      </c>
      <c r="F5" s="79">
        <f>C5*1000</f>
        <v>5021980</v>
      </c>
      <c r="G5" s="79">
        <f>E5+F5</f>
        <v>10395799</v>
      </c>
      <c r="I5" s="82">
        <f>E5*K14</f>
        <v>3767047.118999999</v>
      </c>
      <c r="J5" s="82">
        <f>F5*L14</f>
        <v>3178913.34</v>
      </c>
      <c r="K5" s="83">
        <f>I5+J5</f>
        <v>6945960.4589999989</v>
      </c>
      <c r="L5" s="82">
        <f>F5*N14</f>
        <v>1501572.0200000003</v>
      </c>
      <c r="M5" s="82">
        <f>F5*O14</f>
        <v>1843066.6600000001</v>
      </c>
      <c r="N5" s="83">
        <f>L5+M5</f>
        <v>3344638.6800000006</v>
      </c>
      <c r="O5" s="63" t="s">
        <v>1</v>
      </c>
      <c r="P5" s="84">
        <f>(I5*M5)/(L5*J5)</f>
        <v>1.4545117688320151</v>
      </c>
      <c r="Q5" s="84">
        <f>EXP(LN(P5)-1.96*SQRT((1/I5)+(1/J5)+(1/L5)+(1/M5)))</f>
        <v>1.4507041113314694</v>
      </c>
      <c r="R5" s="84">
        <f>EXP(LN(P5)+1.96*SQRT((1/I5)+(1/J5)+(1/L5)+(1/M5)))</f>
        <v>1.4583294202765555</v>
      </c>
      <c r="S5" s="57"/>
      <c r="T5" s="84">
        <f>(I5/(L5+I5))</f>
        <v>0.71499704564239885</v>
      </c>
      <c r="U5" s="84">
        <f>(J5/(M5+J5))</f>
        <v>0.63300000000000001</v>
      </c>
      <c r="V5" s="84">
        <f>T5/U5</f>
        <v>1.129537196907423</v>
      </c>
      <c r="W5" s="79">
        <f>EXP(LN(V5)-1.96*SQRT((1/I5)+(1/J5)+(1/L5)+(1/M5)))</f>
        <v>1.1265802660168578</v>
      </c>
      <c r="X5" s="79">
        <f>EXP(LN(V5)+1.96*SQRT((1/I5)+(1/J5)+(1/L5)+(1/M5)))</f>
        <v>1.1325018888431222</v>
      </c>
      <c r="Z5" s="84">
        <f>V5-W5</f>
        <v>2.9569308905652569E-3</v>
      </c>
      <c r="AA5" s="84">
        <f>V5-X5</f>
        <v>-2.9646919356991486E-3</v>
      </c>
    </row>
    <row r="6" spans="1:27" x14ac:dyDescent="0.25">
      <c r="A6" s="80" t="s">
        <v>2</v>
      </c>
      <c r="B6" s="81">
        <v>689</v>
      </c>
      <c r="C6" s="81">
        <v>859.096</v>
      </c>
      <c r="E6" s="79">
        <f t="shared" ref="E6:E9" si="0">B6*1000</f>
        <v>689000</v>
      </c>
      <c r="F6" s="79">
        <f t="shared" ref="F6:F9" si="1">C6*1000</f>
        <v>859096</v>
      </c>
      <c r="G6" s="79">
        <f t="shared" ref="G6:G9" si="2">E6+F6</f>
        <v>1548096</v>
      </c>
      <c r="I6" s="82">
        <f t="shared" ref="I6:I7" si="3">E6*K15</f>
        <v>323141</v>
      </c>
      <c r="J6" s="82">
        <f t="shared" ref="J6:J9" si="4">F6*L15</f>
        <v>235392.30399999997</v>
      </c>
      <c r="K6" s="83">
        <f t="shared" ref="K6:K9" si="5">I6+J6</f>
        <v>558533.304</v>
      </c>
      <c r="L6" s="82">
        <f t="shared" ref="L6:L9" si="6">F6*N15</f>
        <v>456179.97600000002</v>
      </c>
      <c r="M6" s="82">
        <f t="shared" ref="M6:M9" si="7">F6*O15</f>
        <v>623703.696</v>
      </c>
      <c r="N6" s="83">
        <f t="shared" ref="N6:N9" si="8">L6+M6</f>
        <v>1079883.672</v>
      </c>
      <c r="O6" s="63" t="s">
        <v>2</v>
      </c>
      <c r="P6" s="84">
        <f>(I6*M6)/(L6*J6)</f>
        <v>1.8769033284540029</v>
      </c>
      <c r="Q6" s="84">
        <f t="shared" ref="Q6:Q9" si="9">EXP(LN(P6)-1.96*SQRT((1/I6)+(1/J6)+(1/L6)+(1/M6)))</f>
        <v>1.8646659704822341</v>
      </c>
      <c r="R6" s="84">
        <f t="shared" ref="R6:R9" si="10">EXP(LN(P6)+1.96*SQRT((1/I6)+(1/J6)+(1/L6)+(1/M6)))</f>
        <v>1.8892209972870733</v>
      </c>
      <c r="S6" s="57"/>
      <c r="T6" s="84">
        <f t="shared" ref="T6:T9" si="11">(I6/(L6+I6))</f>
        <v>0.41464429927008661</v>
      </c>
      <c r="U6" s="84">
        <f t="shared" ref="U6:U9" si="12">(J6/(M6+J6))</f>
        <v>0.27399999999999997</v>
      </c>
      <c r="V6" s="84">
        <f t="shared" ref="V6:V9" si="13">T6/U6</f>
        <v>1.5133003622995864</v>
      </c>
      <c r="W6" s="79">
        <f t="shared" ref="W6:W9" si="14">EXP(LN(V6)-1.96*SQRT((1/I6)+(1/J6)+(1/L6)+(1/M6)))</f>
        <v>1.5034336856458019</v>
      </c>
      <c r="X6" s="79">
        <f t="shared" ref="X6:X9" si="15">EXP(LN(V6)+1.96*SQRT((1/I6)+(1/J6)+(1/L6)+(1/M6)))</f>
        <v>1.5232317915986786</v>
      </c>
      <c r="Z6" s="84">
        <f t="shared" ref="Z6:Z9" si="16">V6-W6</f>
        <v>9.8666766537844897E-3</v>
      </c>
      <c r="AA6" s="84">
        <f>V6-X6</f>
        <v>-9.9314292990921871E-3</v>
      </c>
    </row>
    <row r="7" spans="1:27" x14ac:dyDescent="0.25">
      <c r="A7" s="80" t="s">
        <v>3</v>
      </c>
      <c r="B7" s="81">
        <v>2475.9929999999999</v>
      </c>
      <c r="C7" s="81">
        <v>2656.886</v>
      </c>
      <c r="E7" s="79">
        <f>B7*1000</f>
        <v>2475993</v>
      </c>
      <c r="F7" s="79">
        <f t="shared" si="1"/>
        <v>2656886</v>
      </c>
      <c r="G7" s="79">
        <f t="shared" si="2"/>
        <v>5132879</v>
      </c>
      <c r="I7" s="82">
        <f t="shared" si="3"/>
        <v>1396460.0519999999</v>
      </c>
      <c r="J7" s="82">
        <f t="shared" si="4"/>
        <v>924596.32799999998</v>
      </c>
      <c r="K7" s="83">
        <f t="shared" si="5"/>
        <v>2321056.38</v>
      </c>
      <c r="L7" s="82">
        <f t="shared" si="6"/>
        <v>1158402.2960000001</v>
      </c>
      <c r="M7" s="82">
        <f t="shared" si="7"/>
        <v>1732289.672</v>
      </c>
      <c r="N7" s="83">
        <f t="shared" si="8"/>
        <v>2890691.9680000003</v>
      </c>
      <c r="O7" s="63" t="s">
        <v>3</v>
      </c>
      <c r="P7" s="84">
        <f>(I7*M7)/(L7*J7)</f>
        <v>2.2585903001173868</v>
      </c>
      <c r="Q7" s="84">
        <f t="shared" si="9"/>
        <v>2.2506382659164714</v>
      </c>
      <c r="R7" s="84">
        <f t="shared" si="10"/>
        <v>2.2665704307249479</v>
      </c>
      <c r="S7" s="57"/>
      <c r="T7" s="84">
        <f t="shared" si="11"/>
        <v>0.54658915502558414</v>
      </c>
      <c r="U7" s="84">
        <f>(J7/(M7+J7))</f>
        <v>0.34799999999999998</v>
      </c>
      <c r="V7" s="84">
        <f t="shared" si="13"/>
        <v>1.5706584914528281</v>
      </c>
      <c r="W7" s="79">
        <f t="shared" si="14"/>
        <v>1.5651285243572721</v>
      </c>
      <c r="X7" s="79">
        <f t="shared" si="15"/>
        <v>1.5762079972224303</v>
      </c>
      <c r="Z7" s="84">
        <f t="shared" si="16"/>
        <v>5.5299670955559765E-3</v>
      </c>
      <c r="AA7" s="84">
        <f t="shared" ref="AA7:AA9" si="17">V7-X7</f>
        <v>-5.5495057696022254E-3</v>
      </c>
    </row>
    <row r="8" spans="1:27" x14ac:dyDescent="0.25">
      <c r="A8" s="80" t="s">
        <v>4</v>
      </c>
      <c r="B8" s="81">
        <v>175.96100000000001</v>
      </c>
      <c r="C8" s="81">
        <v>148.24600000000001</v>
      </c>
      <c r="E8" s="79">
        <f t="shared" si="0"/>
        <v>175961</v>
      </c>
      <c r="F8" s="79">
        <f t="shared" si="1"/>
        <v>148246</v>
      </c>
      <c r="G8" s="79">
        <f t="shared" si="2"/>
        <v>324207</v>
      </c>
      <c r="I8" s="82">
        <f>E8*K17</f>
        <v>67920.945999999996</v>
      </c>
      <c r="J8" s="82">
        <f t="shared" si="4"/>
        <v>53665.052000000003</v>
      </c>
      <c r="K8" s="83">
        <f t="shared" si="5"/>
        <v>121585.99799999999</v>
      </c>
      <c r="L8" s="82">
        <f>F8*N17</f>
        <v>91023.043999999994</v>
      </c>
      <c r="M8" s="82">
        <f t="shared" si="7"/>
        <v>94580.948000000004</v>
      </c>
      <c r="N8" s="83">
        <f t="shared" si="8"/>
        <v>185603.992</v>
      </c>
      <c r="O8" s="63" t="s">
        <v>4</v>
      </c>
      <c r="P8" s="84">
        <f t="shared" ref="P8:P9" si="18">(I8*M8)/(L8*J8)</f>
        <v>1.3151172647218181</v>
      </c>
      <c r="Q8" s="84">
        <f t="shared" si="9"/>
        <v>1.2961536580576063</v>
      </c>
      <c r="R8" s="84">
        <f t="shared" si="10"/>
        <v>1.3343583218067259</v>
      </c>
      <c r="S8" s="57"/>
      <c r="T8" s="84">
        <f t="shared" si="11"/>
        <v>0.42732629273997713</v>
      </c>
      <c r="U8" s="84">
        <f t="shared" si="12"/>
        <v>0.36200000000000004</v>
      </c>
      <c r="V8" s="84">
        <f>T8/U8</f>
        <v>1.1804593722098815</v>
      </c>
      <c r="W8" s="79">
        <f t="shared" si="14"/>
        <v>1.1634374930070368</v>
      </c>
      <c r="X8" s="79">
        <f t="shared" si="15"/>
        <v>1.1977302930443892</v>
      </c>
      <c r="Z8" s="84">
        <f t="shared" si="16"/>
        <v>1.7021879202844703E-2</v>
      </c>
      <c r="AA8" s="84">
        <f t="shared" si="17"/>
        <v>-1.7270920834507653E-2</v>
      </c>
    </row>
    <row r="9" spans="1:27" x14ac:dyDescent="0.25">
      <c r="A9" s="80" t="s">
        <v>5</v>
      </c>
      <c r="B9" s="81">
        <v>4141.6399999999994</v>
      </c>
      <c r="C9" s="81">
        <v>4616.6259999999993</v>
      </c>
      <c r="E9" s="79">
        <f t="shared" si="0"/>
        <v>4141639.9999999995</v>
      </c>
      <c r="F9" s="79">
        <f t="shared" si="1"/>
        <v>4616625.9999999991</v>
      </c>
      <c r="G9" s="79">
        <f t="shared" si="2"/>
        <v>8758265.9999999981</v>
      </c>
      <c r="I9" s="82">
        <f>E9*K18</f>
        <v>2468417.4399999995</v>
      </c>
      <c r="J9" s="82">
        <f t="shared" si="4"/>
        <v>1574269.4659999998</v>
      </c>
      <c r="K9" s="83">
        <f t="shared" si="5"/>
        <v>4042686.9059999995</v>
      </c>
      <c r="L9" s="82">
        <f t="shared" si="6"/>
        <v>1865116.9039999994</v>
      </c>
      <c r="M9" s="82">
        <f t="shared" si="7"/>
        <v>3042356.5339999995</v>
      </c>
      <c r="N9" s="83">
        <f t="shared" si="8"/>
        <v>4907473.4379999992</v>
      </c>
      <c r="O9" s="63" t="s">
        <v>5</v>
      </c>
      <c r="P9" s="84">
        <f t="shared" si="18"/>
        <v>2.5576645468622967</v>
      </c>
      <c r="Q9" s="84">
        <f t="shared" si="9"/>
        <v>2.5507545011942478</v>
      </c>
      <c r="R9" s="84">
        <f t="shared" si="10"/>
        <v>2.5645933119841824</v>
      </c>
      <c r="S9" s="57"/>
      <c r="T9" s="84">
        <f t="shared" si="11"/>
        <v>0.5696083713788147</v>
      </c>
      <c r="U9" s="84">
        <f t="shared" si="12"/>
        <v>0.34100000000000003</v>
      </c>
      <c r="V9" s="84">
        <f t="shared" si="13"/>
        <v>1.6704057811695445</v>
      </c>
      <c r="W9" s="79">
        <f t="shared" si="14"/>
        <v>1.6658928436749796</v>
      </c>
      <c r="X9" s="79">
        <f t="shared" si="15"/>
        <v>1.6749309443032958</v>
      </c>
      <c r="Z9" s="84">
        <f t="shared" si="16"/>
        <v>4.5129374945649392E-3</v>
      </c>
      <c r="AA9" s="84">
        <f t="shared" si="17"/>
        <v>-4.5251631337512865E-3</v>
      </c>
    </row>
    <row r="11" spans="1:27" x14ac:dyDescent="0.25">
      <c r="A11" s="63">
        <v>2</v>
      </c>
      <c r="J11" s="72" t="s">
        <v>38</v>
      </c>
    </row>
    <row r="12" spans="1:27" ht="13.8" thickBot="1" x14ac:dyDescent="0.3">
      <c r="A12" s="120"/>
      <c r="B12" s="129" t="s">
        <v>33</v>
      </c>
      <c r="C12" s="130"/>
      <c r="D12" s="130"/>
      <c r="E12" s="85"/>
      <c r="F12" s="131" t="s">
        <v>34</v>
      </c>
      <c r="G12" s="132"/>
      <c r="H12" s="132"/>
      <c r="J12" s="133" t="s">
        <v>33</v>
      </c>
      <c r="K12" s="134"/>
      <c r="L12" s="134"/>
      <c r="M12" s="131" t="s">
        <v>34</v>
      </c>
      <c r="N12" s="132"/>
      <c r="O12" s="132"/>
    </row>
    <row r="13" spans="1:27" x14ac:dyDescent="0.25">
      <c r="A13" s="72" t="s">
        <v>15</v>
      </c>
      <c r="B13" s="86" t="s">
        <v>35</v>
      </c>
      <c r="C13" s="87" t="s">
        <v>36</v>
      </c>
      <c r="D13" s="87" t="s">
        <v>37</v>
      </c>
      <c r="E13" s="88"/>
      <c r="F13" s="89" t="s">
        <v>35</v>
      </c>
      <c r="G13" s="89" t="s">
        <v>36</v>
      </c>
      <c r="H13" s="89" t="s">
        <v>37</v>
      </c>
      <c r="J13" s="90" t="s">
        <v>17</v>
      </c>
      <c r="K13" s="90" t="s">
        <v>36</v>
      </c>
      <c r="L13" s="90" t="s">
        <v>37</v>
      </c>
      <c r="M13" s="89" t="s">
        <v>17</v>
      </c>
      <c r="N13" s="89" t="s">
        <v>36</v>
      </c>
      <c r="O13" s="89" t="s">
        <v>37</v>
      </c>
      <c r="S13" s="91" t="s">
        <v>104</v>
      </c>
      <c r="T13" s="92" t="s">
        <v>98</v>
      </c>
      <c r="U13" s="92" t="s">
        <v>99</v>
      </c>
      <c r="V13" s="92" t="s">
        <v>42</v>
      </c>
      <c r="W13" s="92" t="s">
        <v>100</v>
      </c>
      <c r="X13" s="92" t="s">
        <v>87</v>
      </c>
      <c r="Y13" s="92" t="s">
        <v>44</v>
      </c>
      <c r="Z13" s="93" t="s">
        <v>45</v>
      </c>
    </row>
    <row r="14" spans="1:27" x14ac:dyDescent="0.25">
      <c r="A14" s="94" t="s">
        <v>1</v>
      </c>
      <c r="B14" s="95">
        <v>39.6</v>
      </c>
      <c r="C14" s="96">
        <v>70.099999999999994</v>
      </c>
      <c r="D14" s="96">
        <v>63.3</v>
      </c>
      <c r="F14" s="97">
        <f>100-B14</f>
        <v>60.4</v>
      </c>
      <c r="G14" s="97">
        <f>100-C14</f>
        <v>29.900000000000006</v>
      </c>
      <c r="H14" s="97">
        <f>100-D14</f>
        <v>36.700000000000003</v>
      </c>
      <c r="J14" s="98">
        <f>B14/100</f>
        <v>0.39600000000000002</v>
      </c>
      <c r="K14" s="98">
        <f>C14/100</f>
        <v>0.70099999999999996</v>
      </c>
      <c r="L14" s="98">
        <f>D14/100</f>
        <v>0.63300000000000001</v>
      </c>
      <c r="M14" s="99">
        <f>F14/100</f>
        <v>0.60399999999999998</v>
      </c>
      <c r="N14" s="99">
        <f>G14/100</f>
        <v>0.29900000000000004</v>
      </c>
      <c r="O14" s="99">
        <f>H14/100</f>
        <v>0.36700000000000005</v>
      </c>
      <c r="Q14" s="57"/>
      <c r="R14" s="57"/>
      <c r="S14" s="100" t="s">
        <v>1</v>
      </c>
      <c r="T14" s="135">
        <v>0.71</v>
      </c>
      <c r="U14" s="136">
        <v>0.63</v>
      </c>
      <c r="V14" s="135">
        <f>T14/U14</f>
        <v>1.126984126984127</v>
      </c>
      <c r="W14" s="135">
        <f>T14-U14</f>
        <v>7.999999999999996E-2</v>
      </c>
      <c r="X14" s="135">
        <v>1.4545117688320151</v>
      </c>
      <c r="Y14" s="135">
        <v>1.4507041113314694</v>
      </c>
      <c r="Z14" s="101">
        <v>1.4583294202765555</v>
      </c>
    </row>
    <row r="15" spans="1:27" x14ac:dyDescent="0.25">
      <c r="A15" s="94" t="s">
        <v>2</v>
      </c>
      <c r="B15" s="95">
        <v>22.5</v>
      </c>
      <c r="C15" s="96">
        <v>46.9</v>
      </c>
      <c r="D15" s="96">
        <v>27.4</v>
      </c>
      <c r="F15" s="97">
        <f t="shared" ref="F15:F18" si="19">100-B15</f>
        <v>77.5</v>
      </c>
      <c r="G15" s="97">
        <f t="shared" ref="G15:H18" si="20">100-C15</f>
        <v>53.1</v>
      </c>
      <c r="H15" s="97">
        <f t="shared" si="20"/>
        <v>72.599999999999994</v>
      </c>
      <c r="J15" s="98">
        <f t="shared" ref="J15:J18" si="21">B15/100</f>
        <v>0.22500000000000001</v>
      </c>
      <c r="K15" s="98">
        <f t="shared" ref="K15:L18" si="22">C15/100</f>
        <v>0.46899999999999997</v>
      </c>
      <c r="L15" s="98">
        <f t="shared" si="22"/>
        <v>0.27399999999999997</v>
      </c>
      <c r="M15" s="99">
        <f t="shared" ref="M15:M18" si="23">F15/100</f>
        <v>0.77500000000000002</v>
      </c>
      <c r="N15" s="99">
        <f t="shared" ref="N15:N18" si="24">G15/100</f>
        <v>0.53100000000000003</v>
      </c>
      <c r="O15" s="99">
        <f t="shared" ref="O15:O18" si="25">H15/100</f>
        <v>0.72599999999999998</v>
      </c>
      <c r="Q15" s="57"/>
      <c r="R15" s="57"/>
      <c r="S15" s="100" t="s">
        <v>2</v>
      </c>
      <c r="T15" s="135">
        <v>0.41</v>
      </c>
      <c r="U15" s="135">
        <v>0.21</v>
      </c>
      <c r="V15" s="135">
        <f t="shared" ref="V15:V18" si="26">T15/U15</f>
        <v>1.9523809523809523</v>
      </c>
      <c r="W15" s="135">
        <f t="shared" ref="W15:W18" si="27">T15-U15</f>
        <v>0.19999999999999998</v>
      </c>
      <c r="X15" s="135">
        <v>1.8769033284540029</v>
      </c>
      <c r="Y15" s="135">
        <v>1.8646659704822341</v>
      </c>
      <c r="Z15" s="101">
        <v>1.8892209972870733</v>
      </c>
    </row>
    <row r="16" spans="1:27" x14ac:dyDescent="0.25">
      <c r="A16" s="94" t="s">
        <v>3</v>
      </c>
      <c r="B16" s="95">
        <v>24.2</v>
      </c>
      <c r="C16" s="96">
        <v>56.4</v>
      </c>
      <c r="D16" s="96">
        <v>34.799999999999997</v>
      </c>
      <c r="F16" s="97">
        <f t="shared" si="19"/>
        <v>75.8</v>
      </c>
      <c r="G16" s="97">
        <f t="shared" si="20"/>
        <v>43.6</v>
      </c>
      <c r="H16" s="97">
        <f t="shared" si="20"/>
        <v>65.2</v>
      </c>
      <c r="I16" s="102"/>
      <c r="J16" s="98">
        <f t="shared" si="21"/>
        <v>0.24199999999999999</v>
      </c>
      <c r="K16" s="98">
        <f t="shared" si="22"/>
        <v>0.56399999999999995</v>
      </c>
      <c r="L16" s="98">
        <f t="shared" si="22"/>
        <v>0.34799999999999998</v>
      </c>
      <c r="M16" s="99">
        <f t="shared" si="23"/>
        <v>0.75800000000000001</v>
      </c>
      <c r="N16" s="99">
        <f t="shared" si="24"/>
        <v>0.436</v>
      </c>
      <c r="O16" s="99">
        <f t="shared" si="25"/>
        <v>0.65200000000000002</v>
      </c>
      <c r="P16" s="102"/>
      <c r="Q16" s="57"/>
      <c r="R16" s="57"/>
      <c r="S16" s="100" t="s">
        <v>3</v>
      </c>
      <c r="T16" s="135">
        <v>0.55000000000000004</v>
      </c>
      <c r="U16" s="135">
        <v>0.53</v>
      </c>
      <c r="V16" s="135">
        <f t="shared" si="26"/>
        <v>1.0377358490566038</v>
      </c>
      <c r="W16" s="135">
        <f t="shared" si="27"/>
        <v>2.0000000000000018E-2</v>
      </c>
      <c r="X16" s="135">
        <v>2.2585903001173868</v>
      </c>
      <c r="Y16" s="135">
        <v>2.2506382659164714</v>
      </c>
      <c r="Z16" s="101">
        <v>2.2665704307249479</v>
      </c>
    </row>
    <row r="17" spans="1:26" x14ac:dyDescent="0.25">
      <c r="A17" s="94" t="s">
        <v>4</v>
      </c>
      <c r="B17" s="95">
        <v>28.3</v>
      </c>
      <c r="C17" s="96">
        <v>38.6</v>
      </c>
      <c r="D17" s="96">
        <v>36.200000000000003</v>
      </c>
      <c r="F17" s="97">
        <f t="shared" si="19"/>
        <v>71.7</v>
      </c>
      <c r="G17" s="97">
        <f t="shared" si="20"/>
        <v>61.4</v>
      </c>
      <c r="H17" s="97">
        <f t="shared" si="20"/>
        <v>63.8</v>
      </c>
      <c r="I17" s="102"/>
      <c r="J17" s="98">
        <f t="shared" si="21"/>
        <v>0.28300000000000003</v>
      </c>
      <c r="K17" s="98">
        <f t="shared" si="22"/>
        <v>0.38600000000000001</v>
      </c>
      <c r="L17" s="98">
        <f t="shared" si="22"/>
        <v>0.36200000000000004</v>
      </c>
      <c r="M17" s="99">
        <f t="shared" si="23"/>
        <v>0.71700000000000008</v>
      </c>
      <c r="N17" s="99">
        <f t="shared" si="24"/>
        <v>0.61399999999999999</v>
      </c>
      <c r="O17" s="99">
        <f t="shared" si="25"/>
        <v>0.63800000000000001</v>
      </c>
      <c r="P17" s="102"/>
      <c r="Q17" s="57"/>
      <c r="R17" s="57"/>
      <c r="S17" s="100" t="s">
        <v>4</v>
      </c>
      <c r="T17" s="135">
        <v>0.43</v>
      </c>
      <c r="U17" s="135">
        <v>0.36</v>
      </c>
      <c r="V17" s="135">
        <f t="shared" si="26"/>
        <v>1.1944444444444444</v>
      </c>
      <c r="W17" s="135">
        <f t="shared" si="27"/>
        <v>7.0000000000000007E-2</v>
      </c>
      <c r="X17" s="135">
        <v>1.3151172647218181</v>
      </c>
      <c r="Y17" s="135">
        <v>1.2961536580576063</v>
      </c>
      <c r="Z17" s="101">
        <v>1.3343583218067259</v>
      </c>
    </row>
    <row r="18" spans="1:26" x14ac:dyDescent="0.25">
      <c r="A18" s="94" t="s">
        <v>5</v>
      </c>
      <c r="B18" s="95">
        <v>15.5</v>
      </c>
      <c r="C18" s="96">
        <v>59.6</v>
      </c>
      <c r="D18" s="96">
        <v>34.1</v>
      </c>
      <c r="F18" s="97">
        <f t="shared" si="19"/>
        <v>84.5</v>
      </c>
      <c r="G18" s="97">
        <f t="shared" si="20"/>
        <v>40.4</v>
      </c>
      <c r="H18" s="97">
        <f t="shared" si="20"/>
        <v>65.900000000000006</v>
      </c>
      <c r="I18" s="102"/>
      <c r="J18" s="98">
        <f t="shared" si="21"/>
        <v>0.155</v>
      </c>
      <c r="K18" s="98">
        <f t="shared" si="22"/>
        <v>0.59599999999999997</v>
      </c>
      <c r="L18" s="98">
        <f t="shared" si="22"/>
        <v>0.34100000000000003</v>
      </c>
      <c r="M18" s="99">
        <f t="shared" si="23"/>
        <v>0.84499999999999997</v>
      </c>
      <c r="N18" s="99">
        <f t="shared" si="24"/>
        <v>0.40399999999999997</v>
      </c>
      <c r="O18" s="99">
        <f t="shared" si="25"/>
        <v>0.65900000000000003</v>
      </c>
      <c r="P18" s="102"/>
      <c r="Q18" s="102"/>
      <c r="R18" s="102"/>
      <c r="S18" s="103" t="s">
        <v>5</v>
      </c>
      <c r="T18" s="104">
        <v>0.56999999999999995</v>
      </c>
      <c r="U18" s="105">
        <v>0.34</v>
      </c>
      <c r="V18" s="106">
        <f t="shared" si="26"/>
        <v>1.6764705882352939</v>
      </c>
      <c r="W18" s="106">
        <f t="shared" si="27"/>
        <v>0.22999999999999993</v>
      </c>
      <c r="X18" s="104">
        <v>2.5576645468622967</v>
      </c>
      <c r="Y18" s="106">
        <v>2.5507545011942478</v>
      </c>
      <c r="Z18" s="107">
        <v>2.5645933119841824</v>
      </c>
    </row>
    <row r="19" spans="1:26" x14ac:dyDescent="0.25">
      <c r="G19" s="102"/>
      <c r="H19" s="102"/>
      <c r="I19" s="102"/>
      <c r="J19" s="102"/>
      <c r="K19" s="102"/>
      <c r="L19" s="102"/>
      <c r="M19" s="102"/>
      <c r="N19" s="102"/>
      <c r="P19" s="102"/>
      <c r="Q19" s="102"/>
      <c r="R19" s="102"/>
      <c r="S19" s="102"/>
      <c r="T19" s="102"/>
      <c r="U19" s="102"/>
      <c r="V19" s="102"/>
      <c r="W19" s="102"/>
    </row>
    <row r="20" spans="1:26" x14ac:dyDescent="0.25">
      <c r="A20" s="63">
        <v>3</v>
      </c>
      <c r="G20" s="102"/>
      <c r="H20" s="102"/>
      <c r="I20" s="102"/>
      <c r="J20" s="102"/>
      <c r="K20" s="102"/>
      <c r="L20" s="102"/>
      <c r="M20" s="102"/>
      <c r="N20" s="102"/>
      <c r="P20" s="102"/>
      <c r="Q20" s="102"/>
      <c r="R20" s="102"/>
      <c r="S20" s="102"/>
      <c r="T20" s="102"/>
      <c r="U20" s="102"/>
      <c r="V20" s="102"/>
      <c r="W20" s="102"/>
    </row>
    <row r="22" spans="1:26" ht="13.8" thickBot="1" x14ac:dyDescent="0.3">
      <c r="A22" s="108" t="s">
        <v>52</v>
      </c>
      <c r="B22" s="109" t="s">
        <v>101</v>
      </c>
      <c r="C22" s="109"/>
      <c r="H22" s="63" t="s">
        <v>29</v>
      </c>
      <c r="I22" s="63" t="s">
        <v>30</v>
      </c>
    </row>
    <row r="23" spans="1:26" ht="13.8" thickBot="1" x14ac:dyDescent="0.3">
      <c r="B23" s="110" t="s">
        <v>50</v>
      </c>
      <c r="C23" s="110" t="s">
        <v>51</v>
      </c>
      <c r="F23" s="63" t="s">
        <v>53</v>
      </c>
      <c r="H23" s="111" t="s">
        <v>54</v>
      </c>
      <c r="I23" s="111" t="s">
        <v>55</v>
      </c>
      <c r="L23" s="63" t="s">
        <v>56</v>
      </c>
    </row>
    <row r="24" spans="1:26" x14ac:dyDescent="0.25">
      <c r="A24" s="77" t="s">
        <v>30</v>
      </c>
      <c r="B24" s="112">
        <v>1843067</v>
      </c>
      <c r="C24" s="83">
        <v>3178913</v>
      </c>
      <c r="G24" s="111" t="s">
        <v>57</v>
      </c>
      <c r="H24" s="113">
        <v>3767047</v>
      </c>
      <c r="I24" s="113">
        <v>3178913</v>
      </c>
      <c r="K24" s="79" t="s">
        <v>58</v>
      </c>
      <c r="L24" s="119">
        <f>H24/H26</f>
        <v>0.71499704191933411</v>
      </c>
      <c r="M24" s="78" t="s">
        <v>59</v>
      </c>
      <c r="N24" s="84">
        <f>L24/L25</f>
        <v>1.1295373118352272</v>
      </c>
    </row>
    <row r="25" spans="1:26" x14ac:dyDescent="0.25">
      <c r="A25" s="77" t="s">
        <v>29</v>
      </c>
      <c r="B25" s="83">
        <v>1501572</v>
      </c>
      <c r="C25" s="83">
        <v>3767047</v>
      </c>
      <c r="G25" s="111" t="s">
        <v>60</v>
      </c>
      <c r="H25" s="113">
        <v>1501572</v>
      </c>
      <c r="I25" s="113">
        <v>1843067</v>
      </c>
      <c r="K25" s="79" t="s">
        <v>61</v>
      </c>
      <c r="L25" s="119">
        <f>I24/I26</f>
        <v>0.63299993229761964</v>
      </c>
      <c r="M25" s="78" t="s">
        <v>62</v>
      </c>
      <c r="N25" s="84">
        <f>L24-L25</f>
        <v>8.199710962171447E-2</v>
      </c>
    </row>
    <row r="26" spans="1:26" x14ac:dyDescent="0.25">
      <c r="A26" s="77" t="s">
        <v>88</v>
      </c>
      <c r="B26" s="83"/>
      <c r="C26" s="83"/>
      <c r="H26" s="113">
        <f>H24+H25</f>
        <v>5268619</v>
      </c>
      <c r="I26" s="113">
        <f>I24+I25</f>
        <v>5021980</v>
      </c>
      <c r="L26" s="114"/>
      <c r="M26" s="77"/>
      <c r="N26" s="57"/>
    </row>
    <row r="27" spans="1:26" x14ac:dyDescent="0.25">
      <c r="A27" s="77"/>
      <c r="B27" s="83"/>
      <c r="C27" s="83"/>
      <c r="H27" s="83"/>
      <c r="I27" s="83"/>
      <c r="K27" s="63" t="s">
        <v>93</v>
      </c>
      <c r="L27" s="114"/>
      <c r="M27" s="77"/>
      <c r="N27" s="57"/>
    </row>
    <row r="28" spans="1:26" x14ac:dyDescent="0.25">
      <c r="A28" s="77"/>
      <c r="B28" s="83"/>
      <c r="C28" s="83"/>
      <c r="H28" s="83"/>
      <c r="I28" s="83"/>
      <c r="L28" s="114"/>
      <c r="M28" s="77"/>
      <c r="N28" s="57"/>
    </row>
    <row r="29" spans="1:26" x14ac:dyDescent="0.25">
      <c r="A29" s="77"/>
      <c r="B29" s="83"/>
      <c r="C29" s="83"/>
      <c r="H29" s="83"/>
      <c r="I29" s="83"/>
      <c r="L29" s="114"/>
      <c r="M29" s="77"/>
      <c r="N29" s="57"/>
    </row>
    <row r="30" spans="1:26" x14ac:dyDescent="0.25">
      <c r="A30" s="77"/>
      <c r="B30" s="83"/>
      <c r="C30" s="83"/>
      <c r="H30" s="83"/>
      <c r="I30" s="83"/>
      <c r="L30" s="114"/>
      <c r="M30" s="77"/>
      <c r="N30" s="57"/>
    </row>
    <row r="31" spans="1:26" x14ac:dyDescent="0.25">
      <c r="H31" s="83"/>
      <c r="I31" s="83"/>
    </row>
    <row r="32" spans="1:26" ht="13.8" thickBot="1" x14ac:dyDescent="0.3">
      <c r="A32" s="108" t="s">
        <v>2</v>
      </c>
      <c r="B32" s="109" t="s">
        <v>101</v>
      </c>
      <c r="C32" s="109"/>
      <c r="H32" s="63" t="s">
        <v>29</v>
      </c>
      <c r="I32" s="63" t="s">
        <v>30</v>
      </c>
    </row>
    <row r="33" spans="1:14" ht="13.8" thickBot="1" x14ac:dyDescent="0.3">
      <c r="B33" s="110" t="s">
        <v>50</v>
      </c>
      <c r="C33" s="110" t="s">
        <v>51</v>
      </c>
      <c r="F33" s="63" t="s">
        <v>53</v>
      </c>
      <c r="G33" s="111"/>
      <c r="H33" s="111" t="s">
        <v>54</v>
      </c>
      <c r="I33" s="111" t="s">
        <v>55</v>
      </c>
      <c r="L33" s="63" t="s">
        <v>56</v>
      </c>
    </row>
    <row r="34" spans="1:14" x14ac:dyDescent="0.25">
      <c r="A34" s="77" t="s">
        <v>30</v>
      </c>
      <c r="B34" s="83">
        <v>623704</v>
      </c>
      <c r="C34" s="83">
        <v>235392</v>
      </c>
      <c r="G34" s="111" t="s">
        <v>57</v>
      </c>
      <c r="H34" s="113">
        <v>323141</v>
      </c>
      <c r="I34" s="113">
        <v>235392</v>
      </c>
      <c r="K34" s="79" t="s">
        <v>58</v>
      </c>
      <c r="L34" s="119">
        <f>H34/H36</f>
        <v>0.41464428650068458</v>
      </c>
      <c r="M34" s="78" t="s">
        <v>59</v>
      </c>
      <c r="N34" s="84">
        <f>L34/L35</f>
        <v>1.5133022700669185</v>
      </c>
    </row>
    <row r="35" spans="1:14" x14ac:dyDescent="0.25">
      <c r="A35" s="77" t="s">
        <v>29</v>
      </c>
      <c r="B35" s="83">
        <v>456180</v>
      </c>
      <c r="C35" s="83">
        <v>323141</v>
      </c>
      <c r="G35" s="111" t="s">
        <v>60</v>
      </c>
      <c r="H35" s="113">
        <v>456180</v>
      </c>
      <c r="I35" s="113">
        <v>623704</v>
      </c>
      <c r="K35" s="79" t="s">
        <v>61</v>
      </c>
      <c r="L35" s="119">
        <f>I34/I36</f>
        <v>0.2739996461396631</v>
      </c>
      <c r="M35" s="78" t="s">
        <v>62</v>
      </c>
      <c r="N35" s="84">
        <f>L34-L35</f>
        <v>0.14064464036102148</v>
      </c>
    </row>
    <row r="36" spans="1:14" x14ac:dyDescent="0.25">
      <c r="A36" s="77" t="s">
        <v>89</v>
      </c>
      <c r="B36" s="83"/>
      <c r="C36" s="83"/>
      <c r="G36" s="111"/>
      <c r="H36" s="113">
        <f>H34+H35</f>
        <v>779321</v>
      </c>
      <c r="I36" s="113">
        <f>I34+I35</f>
        <v>859096</v>
      </c>
    </row>
    <row r="37" spans="1:14" x14ac:dyDescent="0.25">
      <c r="A37" s="77"/>
      <c r="B37" s="83"/>
      <c r="C37" s="83"/>
      <c r="K37" s="63" t="s">
        <v>94</v>
      </c>
    </row>
    <row r="38" spans="1:14" x14ac:dyDescent="0.25">
      <c r="A38" s="77"/>
      <c r="B38" s="83"/>
      <c r="C38" s="83"/>
    </row>
    <row r="39" spans="1:14" x14ac:dyDescent="0.25">
      <c r="A39" s="77"/>
      <c r="B39" s="83"/>
      <c r="C39" s="83"/>
    </row>
    <row r="40" spans="1:14" x14ac:dyDescent="0.25">
      <c r="A40" s="77"/>
      <c r="B40" s="83"/>
      <c r="C40" s="83"/>
    </row>
    <row r="42" spans="1:14" ht="13.8" thickBot="1" x14ac:dyDescent="0.3">
      <c r="A42" s="108" t="s">
        <v>3</v>
      </c>
      <c r="B42" s="109" t="s">
        <v>101</v>
      </c>
      <c r="C42" s="109"/>
      <c r="H42" s="63" t="s">
        <v>29</v>
      </c>
      <c r="I42" s="63" t="s">
        <v>30</v>
      </c>
    </row>
    <row r="43" spans="1:14" ht="13.8" thickBot="1" x14ac:dyDescent="0.3">
      <c r="B43" s="110" t="s">
        <v>50</v>
      </c>
      <c r="C43" s="110" t="s">
        <v>51</v>
      </c>
      <c r="F43" s="63" t="s">
        <v>53</v>
      </c>
      <c r="H43" s="115" t="s">
        <v>54</v>
      </c>
      <c r="I43" s="115" t="s">
        <v>55</v>
      </c>
      <c r="L43" s="63" t="s">
        <v>56</v>
      </c>
    </row>
    <row r="44" spans="1:14" x14ac:dyDescent="0.25">
      <c r="A44" s="77" t="s">
        <v>30</v>
      </c>
      <c r="B44" s="83">
        <v>1732290</v>
      </c>
      <c r="C44" s="83">
        <v>924596</v>
      </c>
      <c r="G44" s="116" t="s">
        <v>57</v>
      </c>
      <c r="H44" s="117">
        <v>1396460</v>
      </c>
      <c r="I44" s="117">
        <v>924596</v>
      </c>
      <c r="K44" s="79" t="s">
        <v>58</v>
      </c>
      <c r="L44" s="119">
        <f>H44/H46</f>
        <v>0.54658920912362385</v>
      </c>
      <c r="M44" s="78" t="s">
        <v>59</v>
      </c>
      <c r="N44" s="84">
        <f>L44/L45</f>
        <v>1.0240699949737642</v>
      </c>
    </row>
    <row r="45" spans="1:14" x14ac:dyDescent="0.25">
      <c r="A45" s="77" t="s">
        <v>29</v>
      </c>
      <c r="B45" s="83">
        <v>1158402</v>
      </c>
      <c r="C45" s="83">
        <v>1396460</v>
      </c>
      <c r="G45" s="116" t="s">
        <v>60</v>
      </c>
      <c r="H45" s="117">
        <v>1158402</v>
      </c>
      <c r="I45" s="117">
        <v>1732290</v>
      </c>
      <c r="K45" s="79" t="s">
        <v>61</v>
      </c>
      <c r="L45" s="119">
        <f>I44/I45</f>
        <v>0.53374204088230026</v>
      </c>
      <c r="M45" s="78" t="s">
        <v>62</v>
      </c>
      <c r="N45" s="84">
        <f>L44-L45</f>
        <v>1.2847168241323592E-2</v>
      </c>
    </row>
    <row r="46" spans="1:14" x14ac:dyDescent="0.25">
      <c r="A46" s="77"/>
      <c r="B46" s="83"/>
      <c r="C46" s="83"/>
      <c r="H46" s="117">
        <f>H44+H45</f>
        <v>2554862</v>
      </c>
      <c r="I46" s="117">
        <f>I44+I45</f>
        <v>2656886</v>
      </c>
    </row>
    <row r="47" spans="1:14" x14ac:dyDescent="0.25">
      <c r="A47" s="77" t="s">
        <v>90</v>
      </c>
      <c r="B47" s="83"/>
      <c r="C47" s="83"/>
      <c r="K47" s="63" t="s">
        <v>95</v>
      </c>
    </row>
    <row r="48" spans="1:14" x14ac:dyDescent="0.25">
      <c r="A48" s="77"/>
      <c r="B48" s="83"/>
      <c r="C48" s="83"/>
    </row>
    <row r="49" spans="1:14" x14ac:dyDescent="0.25">
      <c r="A49" s="77"/>
      <c r="B49" s="83"/>
      <c r="C49" s="83"/>
    </row>
    <row r="50" spans="1:14" x14ac:dyDescent="0.25">
      <c r="A50" s="77"/>
      <c r="B50" s="83"/>
      <c r="C50" s="83"/>
    </row>
    <row r="51" spans="1:14" x14ac:dyDescent="0.25">
      <c r="A51" s="77"/>
      <c r="B51" s="83"/>
      <c r="C51" s="83"/>
    </row>
    <row r="52" spans="1:14" x14ac:dyDescent="0.25">
      <c r="A52" s="77"/>
      <c r="B52" s="83"/>
      <c r="C52" s="83"/>
    </row>
    <row r="53" spans="1:14" x14ac:dyDescent="0.25">
      <c r="A53" s="77"/>
      <c r="B53" s="83"/>
      <c r="C53" s="83"/>
    </row>
    <row r="55" spans="1:14" ht="13.8" thickBot="1" x14ac:dyDescent="0.3">
      <c r="A55" s="108" t="s">
        <v>4</v>
      </c>
      <c r="B55" s="109" t="s">
        <v>102</v>
      </c>
      <c r="C55" s="109"/>
      <c r="H55" s="63" t="s">
        <v>29</v>
      </c>
      <c r="I55" s="63" t="s">
        <v>30</v>
      </c>
    </row>
    <row r="56" spans="1:14" ht="13.8" thickBot="1" x14ac:dyDescent="0.3">
      <c r="B56" s="110" t="s">
        <v>50</v>
      </c>
      <c r="C56" s="110" t="s">
        <v>51</v>
      </c>
      <c r="F56" s="63" t="s">
        <v>53</v>
      </c>
      <c r="H56" s="111" t="s">
        <v>54</v>
      </c>
      <c r="I56" s="111" t="s">
        <v>55</v>
      </c>
      <c r="L56" s="63" t="s">
        <v>56</v>
      </c>
    </row>
    <row r="57" spans="1:14" x14ac:dyDescent="0.25">
      <c r="A57" s="77" t="s">
        <v>30</v>
      </c>
      <c r="B57" s="83">
        <v>94581</v>
      </c>
      <c r="C57" s="83">
        <v>53665</v>
      </c>
      <c r="G57" s="118" t="s">
        <v>57</v>
      </c>
      <c r="H57" s="113">
        <v>67921</v>
      </c>
      <c r="I57" s="113">
        <v>53665</v>
      </c>
      <c r="K57" s="79" t="s">
        <v>58</v>
      </c>
      <c r="L57" s="119">
        <f>H57/H59</f>
        <v>0.4273266055969398</v>
      </c>
      <c r="M57" s="78" t="s">
        <v>59</v>
      </c>
      <c r="N57" s="84">
        <f>L57/L58</f>
        <v>1.1804613802911383</v>
      </c>
    </row>
    <row r="58" spans="1:14" x14ac:dyDescent="0.25">
      <c r="A58" s="77" t="s">
        <v>29</v>
      </c>
      <c r="B58" s="83">
        <v>91023</v>
      </c>
      <c r="C58" s="83">
        <v>67921</v>
      </c>
      <c r="G58" s="118" t="s">
        <v>60</v>
      </c>
      <c r="H58" s="113">
        <v>91023</v>
      </c>
      <c r="I58" s="113">
        <v>94581</v>
      </c>
      <c r="K58" s="79" t="s">
        <v>61</v>
      </c>
      <c r="L58" s="119">
        <f>I57/I59</f>
        <v>0.36199964923168249</v>
      </c>
      <c r="M58" s="78" t="s">
        <v>62</v>
      </c>
      <c r="N58" s="84">
        <f>L57-L58</f>
        <v>6.5326956365257316E-2</v>
      </c>
    </row>
    <row r="59" spans="1:14" x14ac:dyDescent="0.25">
      <c r="A59" s="77"/>
      <c r="B59" s="83"/>
      <c r="C59" s="83"/>
      <c r="H59" s="113">
        <f>H57+H58</f>
        <v>158944</v>
      </c>
      <c r="I59" s="113">
        <f>I57+I58</f>
        <v>148246</v>
      </c>
      <c r="L59" s="114"/>
      <c r="M59" s="77"/>
    </row>
    <row r="60" spans="1:14" x14ac:dyDescent="0.25">
      <c r="A60" s="77" t="s">
        <v>91</v>
      </c>
      <c r="B60" s="83"/>
      <c r="C60" s="83"/>
      <c r="H60" s="83"/>
      <c r="I60" s="83"/>
      <c r="K60" s="63" t="s">
        <v>96</v>
      </c>
      <c r="L60" s="114"/>
      <c r="M60" s="77"/>
    </row>
    <row r="61" spans="1:14" x14ac:dyDescent="0.25">
      <c r="A61" s="77"/>
      <c r="B61" s="83"/>
      <c r="C61" s="83"/>
      <c r="H61" s="83"/>
      <c r="I61" s="83"/>
      <c r="L61" s="114"/>
      <c r="M61" s="77"/>
    </row>
    <row r="62" spans="1:14" x14ac:dyDescent="0.25">
      <c r="A62" s="77"/>
      <c r="B62" s="83"/>
      <c r="C62" s="83"/>
      <c r="H62" s="83"/>
      <c r="I62" s="83"/>
      <c r="L62" s="114"/>
      <c r="M62" s="77"/>
    </row>
    <row r="63" spans="1:14" x14ac:dyDescent="0.25">
      <c r="A63" s="77"/>
      <c r="B63" s="83"/>
      <c r="C63" s="83"/>
      <c r="H63" s="83"/>
      <c r="I63" s="83"/>
      <c r="L63" s="114"/>
      <c r="M63" s="77"/>
    </row>
    <row r="64" spans="1:14" x14ac:dyDescent="0.25">
      <c r="A64" s="77"/>
      <c r="B64" s="83"/>
      <c r="C64" s="83"/>
      <c r="H64" s="83"/>
      <c r="I64" s="83"/>
      <c r="L64" s="114"/>
      <c r="M64" s="77"/>
    </row>
    <row r="65" spans="1:14" x14ac:dyDescent="0.25">
      <c r="A65" s="77"/>
      <c r="B65" s="83"/>
      <c r="C65" s="83"/>
      <c r="H65" s="83"/>
      <c r="I65" s="83"/>
      <c r="L65" s="114"/>
      <c r="M65" s="77"/>
    </row>
    <row r="66" spans="1:14" x14ac:dyDescent="0.25">
      <c r="A66" s="77"/>
      <c r="B66" s="83"/>
      <c r="C66" s="83"/>
      <c r="H66" s="83"/>
      <c r="I66" s="83"/>
      <c r="L66" s="114"/>
      <c r="M66" s="77"/>
    </row>
    <row r="67" spans="1:14" x14ac:dyDescent="0.25">
      <c r="A67" s="77"/>
      <c r="B67" s="83"/>
      <c r="C67" s="83"/>
      <c r="H67" s="83"/>
      <c r="I67" s="83"/>
      <c r="L67" s="114"/>
      <c r="M67" s="77"/>
    </row>
    <row r="68" spans="1:14" x14ac:dyDescent="0.25">
      <c r="A68" s="77"/>
      <c r="B68" s="83"/>
      <c r="C68" s="83"/>
      <c r="H68" s="83"/>
      <c r="I68" s="83"/>
      <c r="L68" s="114"/>
      <c r="M68" s="77"/>
    </row>
    <row r="70" spans="1:14" ht="13.8" thickBot="1" x14ac:dyDescent="0.3">
      <c r="A70" s="108" t="s">
        <v>5</v>
      </c>
      <c r="B70" s="109" t="s">
        <v>101</v>
      </c>
      <c r="C70" s="109"/>
      <c r="H70" s="63" t="s">
        <v>29</v>
      </c>
      <c r="I70" s="63" t="s">
        <v>30</v>
      </c>
    </row>
    <row r="71" spans="1:14" ht="13.8" thickBot="1" x14ac:dyDescent="0.3">
      <c r="B71" s="110" t="s">
        <v>50</v>
      </c>
      <c r="C71" s="110" t="s">
        <v>51</v>
      </c>
      <c r="F71" s="63" t="s">
        <v>53</v>
      </c>
      <c r="H71" s="63" t="s">
        <v>54</v>
      </c>
      <c r="I71" s="63" t="s">
        <v>55</v>
      </c>
      <c r="L71" s="63" t="s">
        <v>56</v>
      </c>
    </row>
    <row r="72" spans="1:14" x14ac:dyDescent="0.25">
      <c r="A72" s="77" t="s">
        <v>30</v>
      </c>
      <c r="B72" s="83">
        <v>3042357</v>
      </c>
      <c r="C72" s="83">
        <v>1574269</v>
      </c>
      <c r="G72" s="115" t="s">
        <v>57</v>
      </c>
      <c r="H72" s="117">
        <v>2468417</v>
      </c>
      <c r="I72" s="117">
        <v>1574269</v>
      </c>
      <c r="K72" s="79" t="s">
        <v>58</v>
      </c>
      <c r="L72" s="119">
        <f>H72/H74</f>
        <v>0.56960831506110254</v>
      </c>
      <c r="M72" s="78" t="s">
        <v>59</v>
      </c>
      <c r="N72" s="84">
        <f>L72/L73</f>
        <v>1.6704061104724017</v>
      </c>
    </row>
    <row r="73" spans="1:14" x14ac:dyDescent="0.25">
      <c r="A73" s="77" t="s">
        <v>29</v>
      </c>
      <c r="B73" s="83">
        <v>1865117</v>
      </c>
      <c r="C73" s="83">
        <v>2468417</v>
      </c>
      <c r="G73" s="115" t="s">
        <v>60</v>
      </c>
      <c r="H73" s="117">
        <v>1865117</v>
      </c>
      <c r="I73" s="117">
        <v>3042357</v>
      </c>
      <c r="K73" s="79" t="s">
        <v>61</v>
      </c>
      <c r="L73" s="119">
        <f>I72/I74</f>
        <v>0.34099989906048273</v>
      </c>
      <c r="M73" s="78" t="s">
        <v>62</v>
      </c>
      <c r="N73" s="84">
        <f>L72-L73</f>
        <v>0.22860841600061982</v>
      </c>
    </row>
    <row r="74" spans="1:14" x14ac:dyDescent="0.25">
      <c r="H74" s="83">
        <f>H72+H73</f>
        <v>4333534</v>
      </c>
      <c r="I74" s="83">
        <f>I72+I73</f>
        <v>4616626</v>
      </c>
    </row>
    <row r="75" spans="1:14" x14ac:dyDescent="0.25">
      <c r="A75" s="63" t="s">
        <v>92</v>
      </c>
      <c r="K75" s="63" t="s">
        <v>97</v>
      </c>
    </row>
  </sheetData>
  <mergeCells count="6">
    <mergeCell ref="I3:K3"/>
    <mergeCell ref="L3:N3"/>
    <mergeCell ref="B12:D12"/>
    <mergeCell ref="F12:H12"/>
    <mergeCell ref="J12:L12"/>
    <mergeCell ref="M12:O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Part 1</vt:lpstr>
      <vt:lpstr>1. visualization 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Dharmindar Kumar</dc:creator>
  <cp:lastModifiedBy>Dharmindar Kumar</cp:lastModifiedBy>
  <dcterms:created xsi:type="dcterms:W3CDTF">2024-11-20T12:17:18Z</dcterms:created>
  <dcterms:modified xsi:type="dcterms:W3CDTF">2024-12-06T16:52:20Z</dcterms:modified>
</cp:coreProperties>
</file>